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"/>
    </mc:Choice>
  </mc:AlternateContent>
  <bookViews>
    <workbookView xWindow="0" yWindow="0" windowWidth="13584" windowHeight="5640" tabRatio="383"/>
  </bookViews>
  <sheets>
    <sheet name="Saisies" sheetId="4" r:id="rId1"/>
    <sheet name="Journal" sheetId="6" r:id="rId2"/>
    <sheet name="transitoire" sheetId="5" r:id="rId3"/>
    <sheet name="Feuil1" sheetId="1" r:id="rId4"/>
    <sheet name="Feuil2" sheetId="2" r:id="rId5"/>
  </sheets>
  <externalReferences>
    <externalReference r:id="rId6"/>
  </externalReferences>
  <definedNames>
    <definedName name="_xlnm._FilterDatabase" localSheetId="1" hidden="1">Journal!$A$4:$F$1048576</definedName>
    <definedName name="_xlnm._FilterDatabase" localSheetId="2" hidden="1">transitoire!$A$4:$F$1048576</definedName>
    <definedName name="_xlnm.Criteria" localSheetId="1">Journal!#REF!</definedName>
    <definedName name="_xlnm.Criteria" localSheetId="2">transitoire!#REF!</definedName>
    <definedName name="liste_comptes">[1]Formulaires!$K$1:$V$1</definedName>
    <definedName name="SOurce">Feuil2!$G$2:$G$3</definedName>
    <definedName name="type_cotisation">Feuil2!$C$1:$E$1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" i="2" l="1"/>
  <c r="F7" i="1" l="1"/>
  <c r="G7" i="1" s="1"/>
  <c r="F8" i="1"/>
  <c r="G8" i="1" s="1"/>
  <c r="F9" i="1"/>
  <c r="G9" i="1" s="1"/>
  <c r="F10" i="1"/>
  <c r="G10" i="1" s="1"/>
  <c r="F11" i="1"/>
  <c r="G11" i="1" s="1"/>
  <c r="F6" i="1"/>
  <c r="G6" i="1" s="1"/>
  <c r="B5" i="5"/>
  <c r="A5" i="5"/>
  <c r="T11" i="1" l="1"/>
  <c r="H11" i="1"/>
  <c r="AF11" i="1"/>
  <c r="Z11" i="1"/>
  <c r="V11" i="1"/>
  <c r="P11" i="1"/>
  <c r="AL11" i="1"/>
  <c r="AB11" i="1"/>
  <c r="L11" i="1"/>
  <c r="AH11" i="1"/>
  <c r="R11" i="1"/>
  <c r="AD11" i="1"/>
  <c r="X11" i="1"/>
  <c r="N11" i="1"/>
  <c r="J11" i="1"/>
  <c r="AJ11" i="1"/>
  <c r="AF10" i="1"/>
  <c r="Z10" i="1"/>
  <c r="V10" i="1"/>
  <c r="P10" i="1"/>
  <c r="L10" i="1"/>
  <c r="T10" i="1"/>
  <c r="AL10" i="1"/>
  <c r="AB10" i="1"/>
  <c r="AH10" i="1"/>
  <c r="R10" i="1"/>
  <c r="AD10" i="1"/>
  <c r="X10" i="1"/>
  <c r="N10" i="1"/>
  <c r="J10" i="1"/>
  <c r="AJ10" i="1"/>
  <c r="H10" i="1"/>
  <c r="V9" i="1"/>
  <c r="P9" i="1"/>
  <c r="AL9" i="1"/>
  <c r="AB9" i="1"/>
  <c r="L9" i="1"/>
  <c r="Z9" i="1"/>
  <c r="AH9" i="1"/>
  <c r="R9" i="1"/>
  <c r="AF9" i="1"/>
  <c r="AD9" i="1"/>
  <c r="X9" i="1"/>
  <c r="N9" i="1"/>
  <c r="J9" i="1"/>
  <c r="AJ9" i="1"/>
  <c r="T9" i="1"/>
  <c r="H9" i="1"/>
  <c r="AL8" i="1"/>
  <c r="AB8" i="1"/>
  <c r="P8" i="1"/>
  <c r="AH8" i="1"/>
  <c r="R8" i="1"/>
  <c r="AD8" i="1"/>
  <c r="X8" i="1"/>
  <c r="N8" i="1"/>
  <c r="J8" i="1"/>
  <c r="AJ8" i="1"/>
  <c r="L8" i="1"/>
  <c r="T8" i="1"/>
  <c r="H8" i="1"/>
  <c r="AF8" i="1"/>
  <c r="Z8" i="1"/>
  <c r="V8" i="1"/>
  <c r="AL7" i="1"/>
  <c r="AJ7" i="1"/>
  <c r="L7" i="1"/>
  <c r="J7" i="1"/>
  <c r="AD7" i="1"/>
  <c r="H7" i="1"/>
  <c r="AF7" i="1"/>
  <c r="X7" i="1"/>
  <c r="N7" i="1"/>
  <c r="V7" i="1"/>
  <c r="AB7" i="1"/>
  <c r="T7" i="1"/>
  <c r="AH7" i="1"/>
  <c r="Z7" i="1"/>
  <c r="R7" i="1"/>
  <c r="P7" i="1"/>
  <c r="D5" i="5"/>
  <c r="G5" i="5"/>
  <c r="C5" i="5" s="1"/>
  <c r="H5" i="5"/>
  <c r="F5" i="5"/>
  <c r="E5" i="5"/>
  <c r="M14" i="4"/>
  <c r="N10" i="4"/>
  <c r="N8" i="4"/>
  <c r="J8" i="4"/>
  <c r="F8" i="4"/>
  <c r="N6" i="4"/>
  <c r="J6" i="4"/>
  <c r="F6" i="4"/>
  <c r="AN10" i="1" l="1"/>
  <c r="AN11" i="1"/>
  <c r="AN8" i="1"/>
  <c r="AN7" i="1"/>
  <c r="AN9" i="1"/>
  <c r="H12" i="1"/>
  <c r="H13" i="1"/>
  <c r="I5" i="5"/>
  <c r="K5" i="5" s="1"/>
  <c r="J5" i="5" l="1"/>
</calcChain>
</file>

<file path=xl/sharedStrings.xml><?xml version="1.0" encoding="utf-8"?>
<sst xmlns="http://schemas.openxmlformats.org/spreadsheetml/2006/main" count="348" uniqueCount="91">
  <si>
    <t>NOM ET PRENOMS</t>
  </si>
  <si>
    <t>GRADE</t>
  </si>
  <si>
    <t>A6</t>
  </si>
  <si>
    <t>A5</t>
  </si>
  <si>
    <t>A3</t>
  </si>
  <si>
    <t>B3</t>
  </si>
  <si>
    <t>A4</t>
  </si>
  <si>
    <t>D1</t>
  </si>
  <si>
    <t>C2</t>
  </si>
  <si>
    <t>B1</t>
  </si>
  <si>
    <t>C1</t>
  </si>
  <si>
    <t>oui</t>
  </si>
  <si>
    <t>montant</t>
  </si>
  <si>
    <t>payé</t>
  </si>
  <si>
    <t>type</t>
  </si>
  <si>
    <t>cot 1</t>
  </si>
  <si>
    <t>total à encaisser</t>
  </si>
  <si>
    <t>montant déjà encaissé</t>
  </si>
  <si>
    <t>montant non payé</t>
  </si>
  <si>
    <t>C3</t>
  </si>
  <si>
    <t>D2</t>
  </si>
  <si>
    <t>D3</t>
  </si>
  <si>
    <t>FORMULAIRE DE SAISIE D'OPERATION</t>
  </si>
  <si>
    <t>Date de l'opération</t>
  </si>
  <si>
    <t>Nature de l'opération</t>
  </si>
  <si>
    <t>Libellé</t>
  </si>
  <si>
    <t xml:space="preserve">Montant </t>
  </si>
  <si>
    <t>S/Compte</t>
  </si>
  <si>
    <t>Bénéficiaire</t>
  </si>
  <si>
    <t>Caisse</t>
  </si>
  <si>
    <t>Banque</t>
  </si>
  <si>
    <t>Source</t>
  </si>
  <si>
    <t xml:space="preserve">Dépense </t>
  </si>
  <si>
    <t>Approvisionnement</t>
  </si>
  <si>
    <t>Type_dépense</t>
  </si>
  <si>
    <t>Journal</t>
  </si>
  <si>
    <t xml:space="preserve">Date </t>
  </si>
  <si>
    <t>DEBIT</t>
  </si>
  <si>
    <t>CREDIT</t>
  </si>
  <si>
    <t>Montant</t>
  </si>
  <si>
    <t>TYPE</t>
  </si>
  <si>
    <t>caisse</t>
  </si>
  <si>
    <t>Somme debit</t>
  </si>
  <si>
    <t>Somme credit</t>
  </si>
  <si>
    <t>0</t>
  </si>
  <si>
    <t>Achat de carburant</t>
  </si>
  <si>
    <t>SOURCE</t>
  </si>
  <si>
    <t>BENEFICIAIRE</t>
  </si>
  <si>
    <t>Dominique GON</t>
  </si>
  <si>
    <t>Impression A4</t>
  </si>
  <si>
    <t>Achat de télévision</t>
  </si>
  <si>
    <t>Doumbia Abou</t>
  </si>
  <si>
    <t>Décès_Membre</t>
  </si>
  <si>
    <t>deces_parent/conjoint</t>
  </si>
  <si>
    <t>deces_enfant</t>
  </si>
  <si>
    <t>CAT 1</t>
  </si>
  <si>
    <t>CAT 2</t>
  </si>
  <si>
    <t>CAT 3</t>
  </si>
  <si>
    <t>CAT 4</t>
  </si>
  <si>
    <t>CAT 5</t>
  </si>
  <si>
    <t>CAT 6</t>
  </si>
  <si>
    <t>SD</t>
  </si>
  <si>
    <t>CS</t>
  </si>
  <si>
    <t>DC</t>
  </si>
  <si>
    <t>AG</t>
  </si>
  <si>
    <t>B</t>
  </si>
  <si>
    <t>B2</t>
  </si>
  <si>
    <t>C</t>
  </si>
  <si>
    <t>AGA</t>
  </si>
  <si>
    <t>AGB</t>
  </si>
  <si>
    <t>AGC</t>
  </si>
  <si>
    <t>AGD</t>
  </si>
  <si>
    <t>DCA</t>
  </si>
  <si>
    <t>SDA</t>
  </si>
  <si>
    <t>CSA</t>
  </si>
  <si>
    <t>ok</t>
  </si>
  <si>
    <t>non</t>
  </si>
  <si>
    <t>cot 2</t>
  </si>
  <si>
    <t>cot 3</t>
  </si>
  <si>
    <t>cot 4</t>
  </si>
  <si>
    <t>pl</t>
  </si>
  <si>
    <t>cot 5</t>
  </si>
  <si>
    <t>cot 6</t>
  </si>
  <si>
    <t>cot 7</t>
  </si>
  <si>
    <t>cot 8</t>
  </si>
  <si>
    <t>pm</t>
  </si>
  <si>
    <t>A</t>
  </si>
  <si>
    <t>D</t>
  </si>
  <si>
    <t>E</t>
  </si>
  <si>
    <t>F</t>
  </si>
  <si>
    <t>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</si>
</sst>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entury Gothic"/>
      <family val="2"/>
    </font>
    <font>
      <sz val="10"/>
      <color theme="1"/>
      <name val="Century Gothic"/>
      <family val="2"/>
    </font>
    <font>
      <b/>
      <sz val="9"/>
      <name val="Century Gothic"/>
      <family val="2"/>
    </font>
    <font>
      <b/>
      <sz val="9"/>
      <color theme="1"/>
      <name val="Century Gothic"/>
      <family val="2"/>
    </font>
    <font>
      <sz val="9"/>
      <color theme="1"/>
      <name val="Century Gothic"/>
      <family val="2"/>
    </font>
    <font>
      <sz val="9"/>
      <name val="Century Gothic"/>
      <family val="2"/>
    </font>
    <font>
      <b/>
      <sz val="24"/>
      <color theme="0"/>
      <name val="Century Gothic"/>
      <family val="2"/>
    </font>
    <font>
      <b/>
      <sz val="11"/>
      <color theme="7" tint="-0.499984740745262"/>
      <name val="Century Gothic"/>
      <family val="2"/>
    </font>
    <font>
      <sz val="12"/>
      <color theme="1"/>
      <name val="Century Gothic"/>
      <family val="2"/>
    </font>
    <font>
      <b/>
      <sz val="12"/>
      <color theme="1" tint="4.9989318521683403E-2"/>
      <name val="Wingdings 2"/>
      <family val="1"/>
      <charset val="2"/>
    </font>
    <font>
      <b/>
      <sz val="12"/>
      <color theme="1"/>
      <name val="Century Gothic"/>
      <family val="2"/>
    </font>
    <font>
      <sz val="11"/>
      <name val="Calibri"/>
      <family val="2"/>
      <scheme val="minor"/>
    </font>
    <font>
      <b/>
      <sz val="10"/>
      <color theme="9" tint="-0.499984740745262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7" tint="-0.499984740745262"/>
      </left>
      <right/>
      <top style="thin">
        <color theme="7" tint="-0.499984740745262"/>
      </top>
      <bottom style="thin">
        <color theme="7" tint="-0.499984740745262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165" fontId="0" fillId="0" borderId="0" xfId="1" applyNumberFormat="1" applyFont="1"/>
    <xf numFmtId="0" fontId="0" fillId="0" borderId="1" xfId="0" applyBorder="1"/>
    <xf numFmtId="0" fontId="0" fillId="2" borderId="1" xfId="0" applyFill="1" applyBorder="1"/>
    <xf numFmtId="165" fontId="0" fillId="0" borderId="1" xfId="1" applyNumberFormat="1" applyFont="1" applyBorder="1"/>
    <xf numFmtId="0" fontId="6" fillId="0" borderId="1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0" xfId="0" applyFont="1"/>
    <xf numFmtId="0" fontId="9" fillId="0" borderId="2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7" fillId="0" borderId="0" xfId="0" applyFont="1" applyAlignment="1">
      <alignment wrapText="1"/>
    </xf>
    <xf numFmtId="0" fontId="0" fillId="3" borderId="0" xfId="0" applyFill="1" applyAlignment="1"/>
    <xf numFmtId="0" fontId="10" fillId="3" borderId="0" xfId="0" applyFont="1" applyFill="1" applyAlignment="1">
      <alignment vertical="center"/>
    </xf>
    <xf numFmtId="0" fontId="0" fillId="3" borderId="0" xfId="0" applyFill="1"/>
    <xf numFmtId="0" fontId="0" fillId="4" borderId="0" xfId="0" applyFill="1"/>
    <xf numFmtId="0" fontId="11" fillId="4" borderId="4" xfId="0" applyFont="1" applyFill="1" applyBorder="1" applyAlignment="1">
      <alignment horizontal="left" vertical="center"/>
    </xf>
    <xf numFmtId="14" fontId="13" fillId="4" borderId="0" xfId="0" applyNumberFormat="1" applyFont="1" applyFill="1" applyBorder="1" applyAlignment="1">
      <alignment horizontal="center" vertical="center"/>
    </xf>
    <xf numFmtId="0" fontId="4" fillId="4" borderId="0" xfId="0" applyFont="1" applyFill="1" applyAlignment="1">
      <alignment horizontal="left" vertical="center"/>
    </xf>
    <xf numFmtId="0" fontId="4" fillId="4" borderId="0" xfId="0" applyFont="1" applyFill="1" applyAlignment="1">
      <alignment horizontal="center" vertical="center"/>
    </xf>
    <xf numFmtId="0" fontId="0" fillId="0" borderId="0" xfId="0" applyFill="1"/>
    <xf numFmtId="0" fontId="11" fillId="4" borderId="6" xfId="0" applyFont="1" applyFill="1" applyBorder="1" applyAlignment="1">
      <alignment horizontal="left" vertical="center"/>
    </xf>
    <xf numFmtId="14" fontId="12" fillId="4" borderId="0" xfId="0" applyNumberFormat="1" applyFont="1" applyFill="1" applyBorder="1" applyAlignment="1">
      <alignment horizontal="right" vertical="center"/>
    </xf>
    <xf numFmtId="0" fontId="0" fillId="0" borderId="0" xfId="0" applyFill="1" applyBorder="1"/>
    <xf numFmtId="0" fontId="0" fillId="4" borderId="0" xfId="0" applyFill="1" applyBorder="1"/>
    <xf numFmtId="0" fontId="15" fillId="0" borderId="0" xfId="0" applyFont="1" applyFill="1" applyBorder="1"/>
    <xf numFmtId="0" fontId="15" fillId="4" borderId="0" xfId="0" applyFont="1" applyFill="1" applyBorder="1"/>
    <xf numFmtId="0" fontId="3" fillId="4" borderId="0" xfId="0" applyFont="1" applyFill="1" applyAlignment="1">
      <alignment horizontal="center"/>
    </xf>
    <xf numFmtId="0" fontId="15" fillId="4" borderId="0" xfId="0" applyFont="1" applyFill="1"/>
    <xf numFmtId="0" fontId="15" fillId="0" borderId="0" xfId="0" applyFont="1" applyFill="1"/>
    <xf numFmtId="0" fontId="15" fillId="0" borderId="0" xfId="0" applyFont="1"/>
    <xf numFmtId="0" fontId="2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left" vertical="center"/>
    </xf>
    <xf numFmtId="0" fontId="0" fillId="2" borderId="7" xfId="0" applyFill="1" applyBorder="1"/>
    <xf numFmtId="0" fontId="0" fillId="4" borderId="0" xfId="0" applyFill="1" applyBorder="1" applyAlignment="1">
      <alignment horizontal="left"/>
    </xf>
    <xf numFmtId="0" fontId="11" fillId="4" borderId="0" xfId="0" applyFont="1" applyFill="1" applyBorder="1" applyAlignment="1">
      <alignment horizontal="left" vertical="center"/>
    </xf>
    <xf numFmtId="14" fontId="12" fillId="4" borderId="0" xfId="0" applyNumberFormat="1" applyFont="1" applyFill="1" applyBorder="1" applyAlignment="1">
      <alignment horizontal="center" vertical="center"/>
    </xf>
    <xf numFmtId="0" fontId="0" fillId="0" borderId="0" xfId="0" applyAlignment="1"/>
    <xf numFmtId="14" fontId="5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165" fontId="5" fillId="0" borderId="0" xfId="1" applyNumberFormat="1" applyFont="1" applyAlignment="1">
      <alignment horizontal="center" vertical="center" wrapText="1"/>
    </xf>
    <xf numFmtId="165" fontId="5" fillId="0" borderId="0" xfId="1" applyNumberFormat="1" applyFont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165" fontId="5" fillId="0" borderId="11" xfId="1" applyNumberFormat="1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Border="1" applyAlignment="1">
      <alignment vertical="center" wrapText="1"/>
    </xf>
    <xf numFmtId="165" fontId="5" fillId="0" borderId="0" xfId="1" applyNumberFormat="1" applyFont="1" applyBorder="1" applyAlignment="1">
      <alignment horizontal="center" vertical="center" wrapText="1"/>
    </xf>
    <xf numFmtId="165" fontId="5" fillId="0" borderId="0" xfId="1" quotePrefix="1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4" borderId="0" xfId="0" applyFill="1" applyBorder="1" applyAlignment="1">
      <alignment horizontal="right"/>
    </xf>
    <xf numFmtId="165" fontId="11" fillId="4" borderId="0" xfId="1" applyNumberFormat="1" applyFont="1" applyFill="1" applyBorder="1" applyAlignment="1">
      <alignment horizontal="right" vertical="center"/>
    </xf>
    <xf numFmtId="0" fontId="11" fillId="4" borderId="0" xfId="0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 wrapText="1"/>
    </xf>
    <xf numFmtId="165" fontId="5" fillId="0" borderId="0" xfId="1" applyNumberFormat="1" applyFont="1" applyBorder="1" applyAlignment="1">
      <alignment horizontal="right" vertical="center" wrapText="1"/>
    </xf>
    <xf numFmtId="0" fontId="5" fillId="0" borderId="0" xfId="1" applyNumberFormat="1" applyFont="1" applyAlignment="1">
      <alignment horizontal="right" vertical="center" wrapText="1"/>
    </xf>
    <xf numFmtId="0" fontId="5" fillId="0" borderId="0" xfId="1" applyNumberFormat="1" applyFont="1" applyBorder="1" applyAlignment="1">
      <alignment horizontal="right" vertical="center" wrapText="1"/>
    </xf>
    <xf numFmtId="165" fontId="5" fillId="0" borderId="12" xfId="1" applyNumberFormat="1" applyFont="1" applyBorder="1" applyAlignment="1">
      <alignment horizontal="right" vertical="center" wrapText="1"/>
    </xf>
    <xf numFmtId="0" fontId="0" fillId="5" borderId="0" xfId="0" applyFill="1" applyAlignment="1"/>
    <xf numFmtId="0" fontId="10" fillId="5" borderId="0" xfId="0" applyFont="1" applyFill="1" applyAlignment="1">
      <alignment horizontal="center" vertical="center"/>
    </xf>
    <xf numFmtId="0" fontId="0" fillId="5" borderId="0" xfId="0" applyFill="1"/>
    <xf numFmtId="0" fontId="10" fillId="5" borderId="0" xfId="0" applyFont="1" applyFill="1" applyAlignment="1">
      <alignment vertical="center"/>
    </xf>
    <xf numFmtId="0" fontId="16" fillId="7" borderId="8" xfId="0" applyFont="1" applyFill="1" applyBorder="1" applyAlignment="1">
      <alignment horizontal="left" vertical="center"/>
    </xf>
    <xf numFmtId="0" fontId="16" fillId="7" borderId="9" xfId="0" applyFont="1" applyFill="1" applyBorder="1" applyAlignment="1">
      <alignment horizontal="left" vertical="center"/>
    </xf>
    <xf numFmtId="0" fontId="16" fillId="7" borderId="9" xfId="0" applyFont="1" applyFill="1" applyBorder="1" applyAlignment="1">
      <alignment horizontal="center" vertical="center"/>
    </xf>
    <xf numFmtId="0" fontId="16" fillId="7" borderId="10" xfId="0" applyFont="1" applyFill="1" applyBorder="1" applyAlignment="1">
      <alignment horizontal="left" vertical="center"/>
    </xf>
    <xf numFmtId="14" fontId="12" fillId="7" borderId="5" xfId="0" applyNumberFormat="1" applyFont="1" applyFill="1" applyBorder="1" applyAlignment="1">
      <alignment horizontal="right" vertical="center"/>
    </xf>
    <xf numFmtId="14" fontId="14" fillId="7" borderId="5" xfId="0" applyNumberFormat="1" applyFont="1" applyFill="1" applyBorder="1" applyAlignment="1">
      <alignment horizontal="right" vertical="center"/>
    </xf>
    <xf numFmtId="0" fontId="10" fillId="5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0" fillId="2" borderId="13" xfId="0" applyFill="1" applyBorder="1"/>
    <xf numFmtId="0" fontId="7" fillId="8" borderId="0" xfId="0" applyFont="1" applyFill="1" applyBorder="1" applyAlignment="1">
      <alignment horizontal="center" vertical="center" wrapText="1"/>
    </xf>
    <xf numFmtId="165" fontId="7" fillId="8" borderId="0" xfId="1" applyNumberFormat="1" applyFont="1" applyFill="1" applyBorder="1" applyAlignment="1">
      <alignment horizontal="center" vertical="center" wrapText="1"/>
    </xf>
    <xf numFmtId="0" fontId="8" fillId="8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8" fillId="8" borderId="0" xfId="0" applyFont="1" applyFill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8" borderId="0" xfId="0" applyFont="1" applyFill="1" applyAlignment="1">
      <alignment horizontal="center" vertical="center"/>
    </xf>
    <xf numFmtId="165" fontId="8" fillId="8" borderId="0" xfId="0" applyNumberFormat="1" applyFont="1" applyFill="1" applyAlignment="1">
      <alignment vertical="center"/>
    </xf>
    <xf numFmtId="165" fontId="7" fillId="6" borderId="0" xfId="1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vertical="center" wrapText="1"/>
    </xf>
    <xf numFmtId="0" fontId="7" fillId="4" borderId="0" xfId="0" applyFont="1" applyFill="1" applyBorder="1" applyAlignment="1">
      <alignment horizontal="center" vertical="center" wrapText="1"/>
    </xf>
    <xf numFmtId="165" fontId="7" fillId="4" borderId="0" xfId="1" applyNumberFormat="1" applyFont="1" applyFill="1" applyBorder="1" applyAlignment="1" applyProtection="1">
      <alignment horizontal="center" vertical="center" wrapText="1"/>
    </xf>
    <xf numFmtId="11" fontId="8" fillId="4" borderId="0" xfId="0" applyNumberFormat="1" applyFont="1" applyFill="1" applyAlignment="1">
      <alignment horizontal="center" vertical="center"/>
    </xf>
    <xf numFmtId="165" fontId="7" fillId="4" borderId="0" xfId="1" applyNumberFormat="1" applyFont="1" applyFill="1" applyBorder="1" applyAlignment="1">
      <alignment horizontal="center" vertical="center" wrapText="1"/>
    </xf>
    <xf numFmtId="0" fontId="8" fillId="4" borderId="0" xfId="0" applyFont="1" applyFill="1" applyAlignment="1">
      <alignment vertical="center"/>
    </xf>
    <xf numFmtId="165" fontId="8" fillId="4" borderId="0" xfId="0" applyNumberFormat="1" applyFont="1" applyFill="1"/>
    <xf numFmtId="0" fontId="8" fillId="4" borderId="0" xfId="0" applyFont="1" applyFill="1"/>
  </cellXfs>
  <cellStyles count="2">
    <cellStyle name="Milliers" xfId="1" builtinId="3"/>
    <cellStyle name="Normal" xfId="0" builtinId="0"/>
  </cellStyles>
  <dxfs count="42"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Century Gothic"/>
        <scheme val="none"/>
      </font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bottom style="medium">
          <color rgb="FF000000"/>
        </bottom>
      </border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Century Gothic"/>
        <scheme val="none"/>
      </font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medium">
          <color indexed="64"/>
        </bottom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alignment horizontal="righ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numFmt numFmtId="165" formatCode="_-* #,##0\ _€_-;\-* #,##0\ _€_-;_-* &quot;-&quot;??\ _€_-;_-@_-"/>
      <alignment horizontal="righ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numFmt numFmtId="165" formatCode="_-* #,##0\ _€_-;\-* #,##0\ _€_-;_-* &quot;-&quot;??\ _€_-;_-@_-"/>
      <alignment horizontal="righ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numFmt numFmtId="19" formatCode="dd/mm/yyyy"/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5" formatCode="_-* #,##0\ _€_-;\-* #,##0\ _€_-;_-* &quot;-&quot;??\ _€_-;_-@_-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numFmt numFmtId="165" formatCode="_-* #,##0\ _€_-;\-* #,##0\ _€_-;_-* &quot;-&quot;??\ _€_-;_-@_-"/>
      <alignment horizontal="righ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numFmt numFmtId="165" formatCode="_-* #,##0\ _€_-;\-* #,##0\ _€_-;_-* &quot;-&quot;??\ _€_-;_-@_-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alignment horizontal="left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7A10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2247900</xdr:colOff>
      <xdr:row>11</xdr:row>
      <xdr:rowOff>15240</xdr:rowOff>
    </xdr:from>
    <xdr:to>
      <xdr:col>12</xdr:col>
      <xdr:colOff>4015740</xdr:colOff>
      <xdr:row>12</xdr:row>
      <xdr:rowOff>160020</xdr:rowOff>
    </xdr:to>
    <xdr:sp macro="[0]!Enregistrer_saisies" textlink="">
      <xdr:nvSpPr>
        <xdr:cNvPr id="2" name="Rectangle à coins arrondis 1"/>
        <xdr:cNvSpPr/>
      </xdr:nvSpPr>
      <xdr:spPr>
        <a:xfrm>
          <a:off x="11620500" y="2194560"/>
          <a:ext cx="1767840" cy="327660"/>
        </a:xfrm>
        <a:prstGeom prst="roundRect">
          <a:avLst>
            <a:gd name="adj" fmla="val 29070"/>
          </a:avLst>
        </a:prstGeom>
        <a:solidFill>
          <a:schemeClr val="accent4">
            <a:lumMod val="75000"/>
          </a:schemeClr>
        </a:solidFill>
        <a:ln>
          <a:noFill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>
              <a:latin typeface="Century Gothic" panose="020B0502020202020204" pitchFamily="34" charset="0"/>
            </a:rPr>
            <a:t>Enregistrer</a:t>
          </a:r>
        </a:p>
      </xdr:txBody>
    </xdr:sp>
    <xdr:clientData/>
  </xdr:twoCellAnchor>
  <xdr:twoCellAnchor>
    <xdr:from>
      <xdr:col>12</xdr:col>
      <xdr:colOff>876300</xdr:colOff>
      <xdr:row>11</xdr:row>
      <xdr:rowOff>15240</xdr:rowOff>
    </xdr:from>
    <xdr:to>
      <xdr:col>12</xdr:col>
      <xdr:colOff>2194560</xdr:colOff>
      <xdr:row>12</xdr:row>
      <xdr:rowOff>160020</xdr:rowOff>
    </xdr:to>
    <xdr:sp macro="[1]!effacdr_form" textlink="">
      <xdr:nvSpPr>
        <xdr:cNvPr id="3" name="Rectangle à coins arrondis 2"/>
        <xdr:cNvSpPr/>
      </xdr:nvSpPr>
      <xdr:spPr>
        <a:xfrm>
          <a:off x="10248900" y="2194560"/>
          <a:ext cx="1318260" cy="327660"/>
        </a:xfrm>
        <a:prstGeom prst="roundRect">
          <a:avLst>
            <a:gd name="adj" fmla="val 29070"/>
          </a:avLst>
        </a:prstGeom>
        <a:solidFill>
          <a:srgbClr val="FF0000"/>
        </a:solidFill>
        <a:ln>
          <a:noFill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>
              <a:latin typeface="Century Gothic" panose="020B0502020202020204" pitchFamily="34" charset="0"/>
            </a:rPr>
            <a:t>Effacer</a:t>
          </a:r>
        </a:p>
      </xdr:txBody>
    </xdr:sp>
    <xdr:clientData/>
  </xdr:twoCellAnchor>
  <xdr:twoCellAnchor>
    <xdr:from>
      <xdr:col>2</xdr:col>
      <xdr:colOff>205740</xdr:colOff>
      <xdr:row>10</xdr:row>
      <xdr:rowOff>91440</xdr:rowOff>
    </xdr:from>
    <xdr:to>
      <xdr:col>3</xdr:col>
      <xdr:colOff>1310640</xdr:colOff>
      <xdr:row>12</xdr:row>
      <xdr:rowOff>53340</xdr:rowOff>
    </xdr:to>
    <xdr:sp macro="[1]!acceuil_menu" textlink="">
      <xdr:nvSpPr>
        <xdr:cNvPr id="4" name="Rectangle à coins arrondis 3"/>
        <xdr:cNvSpPr/>
      </xdr:nvSpPr>
      <xdr:spPr>
        <a:xfrm>
          <a:off x="640080" y="2087880"/>
          <a:ext cx="1318260" cy="327660"/>
        </a:xfrm>
        <a:prstGeom prst="roundRect">
          <a:avLst>
            <a:gd name="adj" fmla="val 29070"/>
          </a:avLst>
        </a:prstGeom>
        <a:solidFill>
          <a:srgbClr val="0070C0"/>
        </a:solidFill>
        <a:ln>
          <a:noFill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>
              <a:latin typeface="Century Gothic" panose="020B0502020202020204" pitchFamily="34" charset="0"/>
            </a:rPr>
            <a:t>Acceuil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9526</xdr:colOff>
      <xdr:row>4</xdr:row>
      <xdr:rowOff>358140</xdr:rowOff>
    </xdr:from>
    <xdr:to>
      <xdr:col>11</xdr:col>
      <xdr:colOff>1</xdr:colOff>
      <xdr:row>6</xdr:row>
      <xdr:rowOff>22860</xdr:rowOff>
    </xdr:to>
    <xdr:sp macro="[1]!acceuil_menu" textlink="">
      <xdr:nvSpPr>
        <xdr:cNvPr id="2" name="Rectangle 1"/>
        <xdr:cNvSpPr/>
      </xdr:nvSpPr>
      <xdr:spPr>
        <a:xfrm>
          <a:off x="11218546" y="1104900"/>
          <a:ext cx="2482215" cy="396240"/>
        </a:xfrm>
        <a:prstGeom prst="rect">
          <a:avLst/>
        </a:prstGeom>
        <a:ln/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ACCEUIL</a:t>
          </a:r>
        </a:p>
      </xdr:txBody>
    </xdr:sp>
    <xdr:clientData/>
  </xdr:twoCellAnchor>
  <xdr:twoCellAnchor>
    <xdr:from>
      <xdr:col>8</xdr:col>
      <xdr:colOff>15240</xdr:colOff>
      <xdr:row>7</xdr:row>
      <xdr:rowOff>9525</xdr:rowOff>
    </xdr:from>
    <xdr:to>
      <xdr:col>11</xdr:col>
      <xdr:colOff>0</xdr:colOff>
      <xdr:row>8</xdr:row>
      <xdr:rowOff>36195</xdr:rowOff>
    </xdr:to>
    <xdr:sp macro="[1]!Tri_ordre_chronologique" textlink="">
      <xdr:nvSpPr>
        <xdr:cNvPr id="3" name="Rectangle 2"/>
        <xdr:cNvSpPr/>
      </xdr:nvSpPr>
      <xdr:spPr>
        <a:xfrm>
          <a:off x="11224260" y="1853565"/>
          <a:ext cx="2476500" cy="392430"/>
        </a:xfrm>
        <a:prstGeom prst="rect">
          <a:avLst/>
        </a:prstGeom>
        <a:solidFill>
          <a:schemeClr val="accent6">
            <a:lumMod val="75000"/>
          </a:schemeClr>
        </a:solidFill>
        <a:ln/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ORDRE CHRONOLOGIQUE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b&#233;%20Basile%20-final%2025-04-20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Saisies"/>
      <sheetName val="COMPTE"/>
      <sheetName val="Journal"/>
      <sheetName val="Formulaires"/>
      <sheetName val="transitoire"/>
      <sheetName val="BANQUE"/>
      <sheetName val="Journal_bque"/>
    </sheetNames>
    <definedNames>
      <definedName name="acceuil_menu"/>
      <definedName name="effacdr_form"/>
      <definedName name="Tri_ordre_chronologique"/>
    </definedNames>
    <sheetDataSet>
      <sheetData sheetId="0" refreshError="1"/>
      <sheetData sheetId="1">
        <row r="6">
          <cell r="I6" t="str">
            <v>Approvisionnement</v>
          </cell>
        </row>
      </sheetData>
      <sheetData sheetId="2">
        <row r="13">
          <cell r="M13" t="str">
            <v>S à D</v>
          </cell>
        </row>
      </sheetData>
      <sheetData sheetId="3"/>
      <sheetData sheetId="4">
        <row r="1">
          <cell r="K1" t="str">
            <v>Assurance</v>
          </cell>
          <cell r="L1" t="str">
            <v>Centre de formation qua.</v>
          </cell>
          <cell r="M1" t="str">
            <v>Centre de spiritualité</v>
          </cell>
          <cell r="N1" t="str">
            <v>Curia</v>
          </cell>
          <cell r="O1" t="str">
            <v>Delta assistance</v>
          </cell>
          <cell r="P1" t="str">
            <v>Formation</v>
          </cell>
          <cell r="Q1" t="str">
            <v>Foyer</v>
          </cell>
          <cell r="R1" t="str">
            <v>Grands malades</v>
          </cell>
          <cell r="S1" t="str">
            <v>Messe</v>
          </cell>
          <cell r="T1" t="str">
            <v>Plantation ZH</v>
          </cell>
          <cell r="U1" t="str">
            <v>S à D</v>
          </cell>
          <cell r="V1" t="str">
            <v>Subventions mensuelles</v>
          </cell>
          <cell r="W1" t="str">
            <v>Assurance</v>
          </cell>
          <cell r="X1" t="str">
            <v>Centre de formation qua.</v>
          </cell>
          <cell r="Y1" t="str">
            <v>Centre de spiritualité</v>
          </cell>
          <cell r="Z1" t="str">
            <v>Curia</v>
          </cell>
          <cell r="AA1" t="str">
            <v>Delta assistance</v>
          </cell>
          <cell r="AB1" t="str">
            <v>Formation</v>
          </cell>
          <cell r="AC1" t="str">
            <v>Foyer</v>
          </cell>
          <cell r="AD1" t="str">
            <v>Grands malades</v>
          </cell>
          <cell r="AE1" t="str">
            <v>Messe</v>
          </cell>
          <cell r="AF1" t="str">
            <v>Plantation ZH</v>
          </cell>
          <cell r="AG1" t="str">
            <v>S à D</v>
          </cell>
          <cell r="AH1" t="str">
            <v>Subventions mensuelles</v>
          </cell>
        </row>
        <row r="2">
          <cell r="X2" t="str">
            <v>Abidjan</v>
          </cell>
          <cell r="Y2" t="str">
            <v>Abidjan</v>
          </cell>
          <cell r="Z2" t="str">
            <v>Abidjan</v>
          </cell>
          <cell r="AB2" t="str">
            <v>Abidjan</v>
          </cell>
          <cell r="AD2" t="str">
            <v>Abidjan</v>
          </cell>
          <cell r="AE2" t="str">
            <v>Abidjan</v>
          </cell>
          <cell r="AG2" t="str">
            <v>Abidjan</v>
          </cell>
        </row>
        <row r="3">
          <cell r="X3" t="str">
            <v>Alépé</v>
          </cell>
          <cell r="Y3" t="str">
            <v>Alépé</v>
          </cell>
          <cell r="Z3" t="str">
            <v>Alépé</v>
          </cell>
          <cell r="AB3" t="str">
            <v>Alépé</v>
          </cell>
          <cell r="AD3" t="str">
            <v>Alépé</v>
          </cell>
          <cell r="AE3" t="str">
            <v>Alépé</v>
          </cell>
          <cell r="AG3" t="str">
            <v>Alépé</v>
          </cell>
        </row>
        <row r="4">
          <cell r="X4" t="str">
            <v>Zouan-Hounien</v>
          </cell>
          <cell r="Y4" t="str">
            <v>Zouan-Hounien</v>
          </cell>
          <cell r="Z4" t="str">
            <v>Zouan-Hounien</v>
          </cell>
          <cell r="AB4" t="str">
            <v>Zouan-Hounien</v>
          </cell>
          <cell r="AD4" t="str">
            <v>Zouan-Hounien</v>
          </cell>
          <cell r="AE4" t="str">
            <v>Zouan-Hounien</v>
          </cell>
          <cell r="AG4" t="str">
            <v>Zouan-Hounien</v>
          </cell>
        </row>
        <row r="5">
          <cell r="X5" t="str">
            <v>Binhouyé</v>
          </cell>
          <cell r="Y5" t="str">
            <v>Binhouyé</v>
          </cell>
          <cell r="Z5" t="str">
            <v>Binhouyé</v>
          </cell>
          <cell r="AB5" t="str">
            <v>Binhouyé</v>
          </cell>
          <cell r="AD5" t="str">
            <v>Binhouyé</v>
          </cell>
          <cell r="AE5" t="str">
            <v>Binhouyé</v>
          </cell>
          <cell r="AG5" t="str">
            <v>Binhouyé</v>
          </cell>
        </row>
        <row r="6">
          <cell r="X6" t="str">
            <v>Siège</v>
          </cell>
          <cell r="Y6" t="str">
            <v>Siège</v>
          </cell>
          <cell r="Z6" t="str">
            <v>Siège</v>
          </cell>
          <cell r="AB6" t="str">
            <v>Siège</v>
          </cell>
          <cell r="AD6" t="str">
            <v>Siège</v>
          </cell>
          <cell r="AE6" t="str">
            <v>Siège</v>
          </cell>
          <cell r="AG6" t="str">
            <v>Siège</v>
          </cell>
        </row>
        <row r="9">
          <cell r="W9">
            <v>0</v>
          </cell>
          <cell r="X9">
            <v>5</v>
          </cell>
          <cell r="Y9">
            <v>5</v>
          </cell>
          <cell r="Z9">
            <v>5</v>
          </cell>
          <cell r="AA9">
            <v>0</v>
          </cell>
          <cell r="AB9">
            <v>5</v>
          </cell>
          <cell r="AC9">
            <v>0</v>
          </cell>
          <cell r="AD9">
            <v>5</v>
          </cell>
          <cell r="AE9">
            <v>5</v>
          </cell>
          <cell r="AF9">
            <v>0</v>
          </cell>
          <cell r="AG9">
            <v>5</v>
          </cell>
          <cell r="AH9">
            <v>0</v>
          </cell>
        </row>
      </sheetData>
      <sheetData sheetId="5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id="2" name="base_journal" displayName="base_journal" ref="A4:F1048576" totalsRowShown="0" headerRowDxfId="26" dataDxfId="29" headerRowBorderDxfId="27" tableBorderDxfId="28">
  <sortState ref="A5:F1048576">
    <sortCondition ref="A5:A22"/>
  </sortState>
  <tableColumns count="6">
    <tableColumn id="1" name="Date " dataDxfId="35"/>
    <tableColumn id="2" name="Libellé" dataDxfId="34"/>
    <tableColumn id="4" name="DEBIT" dataDxfId="33" dataCellStyle="Milliers"/>
    <tableColumn id="5" name="CREDIT" dataDxfId="32" dataCellStyle="Milliers"/>
    <tableColumn id="6" name="SOURCE" dataDxfId="31"/>
    <tableColumn id="7" name="BENEFICIAIRE" dataDxfId="30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base_journal5" displayName="base_journal5" ref="A4:F5" totalsRowShown="0" headerRowDxfId="22" dataDxfId="25" headerRowBorderDxfId="23" tableBorderDxfId="24">
  <tableColumns count="6">
    <tableColumn id="1" name="Date " dataDxfId="41">
      <calculatedColumnFormula>IF(Saisies!E6="","",Saisies!E6)</calculatedColumnFormula>
    </tableColumn>
    <tableColumn id="2" name="Libellé" dataDxfId="40">
      <calculatedColumnFormula>IF(Saisies!M6="","",Saisies!M6)</calculatedColumnFormula>
    </tableColumn>
    <tableColumn id="4" name="DEBIT" dataDxfId="39" dataCellStyle="Milliers">
      <calculatedColumnFormula>IF(Saisies!I6=Feuil2!H2,G5,"0")</calculatedColumnFormula>
    </tableColumn>
    <tableColumn id="5" name="CREDIT" dataDxfId="38" dataCellStyle="Milliers">
      <calculatedColumnFormula>IF(Saisies!I6=Feuil2!H3,transitoire!G5,"0")</calculatedColumnFormula>
    </tableColumn>
    <tableColumn id="3" name="SOURCE" dataDxfId="37" dataCellStyle="Milliers">
      <calculatedColumnFormula>IF(Saisies!I8="","",Saisies!I8)</calculatedColumnFormula>
    </tableColumn>
    <tableColumn id="6" name="BENEFICIAIRE" dataDxfId="36">
      <calculatedColumnFormula>IF(Saisies!M10="","",Saisies!M10)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62"/>
  <sheetViews>
    <sheetView showGridLines="0" tabSelected="1" zoomScale="80" zoomScaleNormal="80" workbookViewId="0">
      <selection activeCell="E6" sqref="E6"/>
    </sheetView>
  </sheetViews>
  <sheetFormatPr baseColWidth="10" defaultRowHeight="14.4" x14ac:dyDescent="0.3"/>
  <cols>
    <col min="1" max="1" width="2.88671875" customWidth="1"/>
    <col min="2" max="2" width="3.44140625" customWidth="1"/>
    <col min="3" max="3" width="3.109375" customWidth="1"/>
    <col min="4" max="4" width="21.21875" customWidth="1"/>
    <col min="5" max="5" width="19.21875" customWidth="1"/>
    <col min="6" max="6" width="4.5546875" style="14" customWidth="1"/>
    <col min="7" max="7" width="1.77734375" customWidth="1"/>
    <col min="8" max="8" width="23.88671875" customWidth="1"/>
    <col min="9" max="9" width="31.33203125" customWidth="1"/>
    <col min="10" max="10" width="4.5546875" style="14" customWidth="1"/>
    <col min="11" max="11" width="2.109375" customWidth="1"/>
    <col min="12" max="12" width="18.5546875" customWidth="1"/>
    <col min="13" max="13" width="68.6640625" customWidth="1"/>
    <col min="14" max="14" width="4.21875" customWidth="1"/>
    <col min="15" max="15" width="4.6640625" customWidth="1"/>
  </cols>
  <sheetData>
    <row r="1" spans="1:21" s="11" customFormat="1" ht="14.4" customHeight="1" x14ac:dyDescent="0.3">
      <c r="A1" s="58"/>
      <c r="B1" s="58"/>
      <c r="C1" s="59" t="s">
        <v>22</v>
      </c>
      <c r="D1" s="59"/>
      <c r="E1" s="59"/>
      <c r="F1" s="59"/>
      <c r="G1" s="59"/>
      <c r="H1" s="59"/>
      <c r="I1" s="59"/>
      <c r="J1" s="59"/>
      <c r="K1" s="59"/>
      <c r="L1" s="59"/>
      <c r="M1" s="59"/>
      <c r="N1" s="68"/>
      <c r="O1" s="61"/>
      <c r="P1" s="61"/>
      <c r="Q1" s="61"/>
      <c r="R1" s="61"/>
      <c r="S1" s="61"/>
      <c r="T1" s="61"/>
      <c r="U1" s="12"/>
    </row>
    <row r="2" spans="1:21" s="11" customFormat="1" ht="18" customHeight="1" x14ac:dyDescent="0.3">
      <c r="A2" s="58"/>
      <c r="B2" s="58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68"/>
      <c r="O2" s="61"/>
      <c r="P2" s="61"/>
      <c r="Q2" s="61"/>
      <c r="R2" s="61"/>
      <c r="S2" s="61"/>
      <c r="T2" s="61"/>
      <c r="U2" s="12"/>
    </row>
    <row r="3" spans="1:21" s="13" customFormat="1" ht="14.4" customHeight="1" x14ac:dyDescent="0.3">
      <c r="A3" s="60"/>
      <c r="B3" s="60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12"/>
    </row>
    <row r="4" spans="1:21" s="13" customFormat="1" ht="12.6" customHeight="1" x14ac:dyDescent="0.3">
      <c r="A4" s="60"/>
      <c r="B4" s="60"/>
      <c r="C4" s="60"/>
      <c r="D4" s="60"/>
      <c r="E4" s="60"/>
      <c r="F4" s="61"/>
      <c r="G4" s="60"/>
      <c r="H4" s="60"/>
      <c r="I4" s="60"/>
      <c r="J4" s="61"/>
      <c r="K4" s="60"/>
      <c r="L4" s="60"/>
      <c r="M4" s="60"/>
      <c r="N4" s="60"/>
      <c r="O4" s="60"/>
      <c r="P4" s="60"/>
      <c r="Q4" s="60"/>
      <c r="R4" s="60"/>
      <c r="S4" s="60"/>
      <c r="T4" s="60"/>
    </row>
    <row r="5" spans="1:21" s="13" customFormat="1" x14ac:dyDescent="0.3">
      <c r="A5" s="60"/>
      <c r="B5" s="60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</row>
    <row r="6" spans="1:21" s="13" customFormat="1" ht="22.8" customHeight="1" x14ac:dyDescent="0.3">
      <c r="A6" s="60"/>
      <c r="B6" s="60"/>
      <c r="C6" s="14"/>
      <c r="D6" s="15" t="s">
        <v>23</v>
      </c>
      <c r="E6" s="66"/>
      <c r="F6" s="16" t="str">
        <f>IF(E6="","O","P")</f>
        <v>O</v>
      </c>
      <c r="G6" s="17"/>
      <c r="H6" s="15" t="s">
        <v>24</v>
      </c>
      <c r="I6" s="66"/>
      <c r="J6" s="16" t="str">
        <f>IF(I6="","O","P")</f>
        <v>O</v>
      </c>
      <c r="K6" s="17"/>
      <c r="L6" s="15" t="s">
        <v>25</v>
      </c>
      <c r="M6" s="66"/>
      <c r="N6" s="16" t="str">
        <f>IF(M6="","O","P")</f>
        <v>O</v>
      </c>
      <c r="O6" s="14"/>
    </row>
    <row r="7" spans="1:21" ht="6.6" customHeight="1" x14ac:dyDescent="0.3">
      <c r="C7" s="14"/>
      <c r="D7" s="17"/>
      <c r="E7" s="17"/>
      <c r="F7" s="17"/>
      <c r="G7" s="17"/>
      <c r="H7" s="17"/>
      <c r="I7" s="17"/>
      <c r="J7" s="18"/>
      <c r="K7" s="17"/>
      <c r="L7" s="17"/>
      <c r="M7" s="17"/>
      <c r="N7" s="18"/>
      <c r="O7" s="14"/>
      <c r="P7" s="19"/>
      <c r="Q7" s="19"/>
      <c r="R7" s="19"/>
      <c r="S7" s="19"/>
      <c r="T7" s="19"/>
      <c r="U7" s="19"/>
    </row>
    <row r="8" spans="1:21" ht="20.399999999999999" customHeight="1" x14ac:dyDescent="0.3">
      <c r="C8" s="14"/>
      <c r="D8" s="20" t="s">
        <v>26</v>
      </c>
      <c r="E8" s="66"/>
      <c r="F8" s="16" t="str">
        <f>IF(E8="","O","P")</f>
        <v>O</v>
      </c>
      <c r="G8" s="17"/>
      <c r="H8" s="15" t="s">
        <v>31</v>
      </c>
      <c r="I8" s="67"/>
      <c r="J8" s="16" t="str">
        <f>IF(I8="","O","P")</f>
        <v>O</v>
      </c>
      <c r="K8" s="17"/>
      <c r="L8" s="15" t="s">
        <v>27</v>
      </c>
      <c r="M8" s="66"/>
      <c r="N8" s="16" t="str">
        <f>IF(M8="","O","P")</f>
        <v>O</v>
      </c>
      <c r="O8" s="14"/>
      <c r="P8" s="19"/>
      <c r="Q8" s="19"/>
      <c r="R8" s="19"/>
      <c r="S8" s="19"/>
      <c r="T8" s="19"/>
      <c r="U8" s="19"/>
    </row>
    <row r="9" spans="1:21" ht="10.8" customHeight="1" x14ac:dyDescent="0.3">
      <c r="C9" s="14"/>
      <c r="D9" s="34"/>
      <c r="E9" s="21"/>
      <c r="F9" s="21"/>
      <c r="G9" s="14"/>
      <c r="H9" s="14"/>
      <c r="I9" s="14"/>
      <c r="K9" s="14"/>
      <c r="L9" s="14"/>
      <c r="M9" s="14"/>
      <c r="N9" s="14"/>
      <c r="O9" s="14"/>
      <c r="P9" s="19"/>
      <c r="Q9" s="19"/>
      <c r="R9" s="19"/>
      <c r="S9" s="19"/>
      <c r="T9" s="19"/>
      <c r="U9" s="19"/>
    </row>
    <row r="10" spans="1:21" s="22" customFormat="1" ht="22.8" customHeight="1" x14ac:dyDescent="0.3">
      <c r="C10" s="23"/>
      <c r="D10" s="34"/>
      <c r="E10" s="21"/>
      <c r="F10" s="21"/>
      <c r="G10" s="23"/>
      <c r="H10" s="23"/>
      <c r="I10" s="23"/>
      <c r="J10" s="23"/>
      <c r="K10" s="23"/>
      <c r="L10" s="15" t="s">
        <v>28</v>
      </c>
      <c r="M10" s="66"/>
      <c r="N10" s="16" t="str">
        <f>IF(M10="","O","P")</f>
        <v>O</v>
      </c>
    </row>
    <row r="11" spans="1:21" x14ac:dyDescent="0.3">
      <c r="A11" s="22"/>
      <c r="B11" s="22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14"/>
      <c r="N11" s="14"/>
      <c r="O11" s="14"/>
      <c r="P11" s="19"/>
      <c r="Q11" s="19"/>
      <c r="R11" s="19"/>
      <c r="S11" s="19"/>
      <c r="T11" s="19"/>
      <c r="U11" s="19"/>
    </row>
    <row r="12" spans="1:21" x14ac:dyDescent="0.3">
      <c r="A12" s="22"/>
      <c r="B12" s="22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14"/>
      <c r="N12" s="14"/>
      <c r="O12" s="14"/>
      <c r="P12" s="19"/>
      <c r="Q12" s="19"/>
      <c r="R12" s="19"/>
      <c r="S12" s="19"/>
      <c r="T12" s="19"/>
      <c r="U12" s="19"/>
    </row>
    <row r="13" spans="1:21" x14ac:dyDescent="0.3">
      <c r="A13" s="22"/>
      <c r="B13" s="22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14"/>
      <c r="N13" s="14"/>
      <c r="O13" s="14"/>
      <c r="P13" s="19"/>
      <c r="Q13" s="19"/>
      <c r="R13" s="19"/>
      <c r="S13" s="19"/>
      <c r="T13" s="19"/>
      <c r="U13" s="19"/>
    </row>
    <row r="14" spans="1:21" s="29" customFormat="1" x14ac:dyDescent="0.3">
      <c r="A14" s="24"/>
      <c r="B14" s="24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6" t="e">
        <f>HLOOKUP(I8,[1]Formulaires!W1:AH9,9,TRUE)</f>
        <v>#N/A</v>
      </c>
      <c r="N14" s="27"/>
      <c r="O14" s="27"/>
      <c r="P14" s="28"/>
      <c r="Q14" s="28"/>
      <c r="R14" s="28"/>
      <c r="S14" s="28"/>
      <c r="T14" s="28"/>
      <c r="U14" s="28"/>
    </row>
    <row r="15" spans="1:21" x14ac:dyDescent="0.3">
      <c r="A15" s="22"/>
      <c r="B15" s="22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14"/>
      <c r="N15" s="14"/>
      <c r="O15" s="14"/>
      <c r="P15" s="19"/>
      <c r="Q15" s="19"/>
      <c r="R15" s="19"/>
      <c r="S15" s="19"/>
      <c r="T15" s="19"/>
      <c r="U15" s="19"/>
    </row>
    <row r="16" spans="1:21" x14ac:dyDescent="0.3">
      <c r="A16" s="22"/>
      <c r="B16" s="22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14"/>
      <c r="N16" s="14"/>
      <c r="O16" s="14"/>
      <c r="P16" s="19"/>
      <c r="Q16" s="19"/>
      <c r="R16" s="19"/>
      <c r="S16" s="19"/>
      <c r="T16" s="19"/>
      <c r="U16" s="19"/>
    </row>
    <row r="17" spans="1:21" x14ac:dyDescent="0.3">
      <c r="A17" s="22"/>
      <c r="B17" s="22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14"/>
      <c r="N17" s="14"/>
      <c r="O17" s="14"/>
      <c r="P17" s="14"/>
      <c r="Q17" s="19"/>
      <c r="R17" s="19"/>
      <c r="S17" s="19"/>
      <c r="T17" s="19"/>
      <c r="U17" s="19"/>
    </row>
    <row r="18" spans="1:21" x14ac:dyDescent="0.3">
      <c r="A18" s="22"/>
      <c r="B18" s="22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14"/>
      <c r="N18" s="14"/>
      <c r="O18" s="14"/>
      <c r="P18" s="14"/>
      <c r="Q18" s="19"/>
      <c r="R18" s="19"/>
      <c r="S18" s="19"/>
      <c r="T18" s="19"/>
      <c r="U18" s="19"/>
    </row>
    <row r="19" spans="1:21" x14ac:dyDescent="0.3">
      <c r="A19" s="22"/>
      <c r="B19" s="22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30"/>
      <c r="N19" s="31"/>
      <c r="O19" s="30"/>
      <c r="P19" s="30"/>
      <c r="Q19" s="19"/>
      <c r="R19" s="19"/>
      <c r="S19" s="19"/>
      <c r="T19" s="19"/>
      <c r="U19" s="19"/>
    </row>
    <row r="20" spans="1:21" x14ac:dyDescent="0.3">
      <c r="A20" s="22"/>
      <c r="B20" s="22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14"/>
      <c r="N20" s="14"/>
      <c r="O20" s="14"/>
      <c r="P20" s="14"/>
      <c r="Q20" s="19"/>
      <c r="R20" s="19"/>
      <c r="S20" s="19"/>
      <c r="T20" s="19"/>
      <c r="U20" s="19"/>
    </row>
    <row r="21" spans="1:21" x14ac:dyDescent="0.3">
      <c r="A21" s="22"/>
      <c r="B21" s="22"/>
      <c r="C21" s="22"/>
      <c r="D21" s="22"/>
      <c r="E21" s="22"/>
      <c r="F21" s="23"/>
      <c r="G21" s="22"/>
      <c r="H21" s="22"/>
      <c r="I21" s="22"/>
      <c r="J21" s="23"/>
      <c r="K21" s="22"/>
      <c r="L21" s="23"/>
      <c r="M21" s="14"/>
      <c r="N21" s="14"/>
      <c r="O21" s="14"/>
      <c r="P21" s="14"/>
      <c r="Q21" s="19"/>
      <c r="R21" s="19"/>
      <c r="S21" s="19"/>
      <c r="T21" s="19"/>
      <c r="U21" s="19"/>
    </row>
    <row r="22" spans="1:21" x14ac:dyDescent="0.3">
      <c r="A22" s="22"/>
      <c r="B22" s="22"/>
      <c r="C22" s="22"/>
      <c r="D22" s="22"/>
      <c r="E22" s="22"/>
      <c r="F22" s="23"/>
      <c r="G22" s="22"/>
      <c r="H22" s="22"/>
      <c r="I22" s="22"/>
      <c r="J22" s="23"/>
      <c r="K22" s="22"/>
      <c r="L22" s="23"/>
      <c r="M22" s="14"/>
      <c r="N22" s="14"/>
      <c r="O22" s="14"/>
      <c r="P22" s="14"/>
      <c r="Q22" s="19"/>
      <c r="R22" s="19"/>
      <c r="S22" s="19"/>
      <c r="T22" s="19"/>
      <c r="U22" s="19"/>
    </row>
    <row r="23" spans="1:21" x14ac:dyDescent="0.3">
      <c r="A23" s="22"/>
      <c r="B23" s="22"/>
      <c r="C23" s="22"/>
      <c r="D23" s="22"/>
      <c r="E23" s="22"/>
      <c r="F23" s="23"/>
      <c r="G23" s="22"/>
      <c r="H23" s="22"/>
      <c r="I23" s="22"/>
      <c r="J23" s="23"/>
      <c r="K23" s="22"/>
      <c r="L23" s="23"/>
      <c r="M23" s="14"/>
      <c r="N23" s="14"/>
      <c r="O23" s="14"/>
      <c r="P23" s="14"/>
      <c r="Q23" s="19"/>
      <c r="R23" s="19"/>
      <c r="S23" s="19"/>
      <c r="T23" s="19"/>
      <c r="U23" s="19"/>
    </row>
    <row r="24" spans="1:21" x14ac:dyDescent="0.3">
      <c r="A24" s="22"/>
      <c r="B24" s="22"/>
      <c r="C24" s="22"/>
      <c r="D24" s="22"/>
      <c r="E24" s="22"/>
      <c r="F24" s="23"/>
      <c r="G24" s="22"/>
      <c r="H24" s="22"/>
      <c r="I24" s="22"/>
      <c r="J24" s="23"/>
      <c r="K24" s="22"/>
      <c r="L24" s="23"/>
      <c r="M24" s="14"/>
      <c r="N24" s="14"/>
      <c r="O24" s="14"/>
      <c r="P24" s="14"/>
    </row>
    <row r="25" spans="1:21" x14ac:dyDescent="0.3">
      <c r="A25" s="22"/>
      <c r="B25" s="22"/>
      <c r="C25" s="22"/>
      <c r="D25" s="22"/>
      <c r="E25" s="22"/>
      <c r="F25" s="23"/>
      <c r="G25" s="22"/>
      <c r="H25" s="22"/>
      <c r="I25" s="22"/>
      <c r="J25" s="23"/>
      <c r="K25" s="22"/>
      <c r="L25" s="23"/>
      <c r="M25" s="14"/>
      <c r="N25" s="14"/>
      <c r="O25" s="14"/>
      <c r="P25" s="14"/>
    </row>
    <row r="26" spans="1:21" x14ac:dyDescent="0.3">
      <c r="A26" s="22"/>
      <c r="B26" s="22"/>
      <c r="C26" s="22"/>
      <c r="D26" s="22"/>
      <c r="E26" s="22"/>
      <c r="F26" s="23"/>
      <c r="G26" s="22"/>
      <c r="H26" s="22"/>
      <c r="I26" s="22"/>
      <c r="J26" s="23"/>
      <c r="K26" s="22"/>
      <c r="L26" s="23"/>
      <c r="M26" s="14"/>
      <c r="N26" s="14"/>
      <c r="O26" s="14"/>
      <c r="P26" s="14"/>
    </row>
    <row r="27" spans="1:21" x14ac:dyDescent="0.3">
      <c r="A27" s="22"/>
      <c r="B27" s="22"/>
      <c r="C27" s="22"/>
      <c r="D27" s="22"/>
      <c r="E27" s="22"/>
      <c r="F27" s="23"/>
      <c r="G27" s="22"/>
      <c r="H27" s="22"/>
      <c r="I27" s="22"/>
      <c r="J27" s="23"/>
      <c r="K27" s="22"/>
      <c r="L27" s="23"/>
      <c r="M27" s="14"/>
      <c r="N27" s="14"/>
      <c r="O27" s="14"/>
      <c r="P27" s="14"/>
    </row>
    <row r="28" spans="1:21" x14ac:dyDescent="0.3">
      <c r="A28" s="22"/>
      <c r="B28" s="22"/>
      <c r="C28" s="22"/>
      <c r="D28" s="22"/>
      <c r="E28" s="22"/>
      <c r="F28" s="23"/>
      <c r="G28" s="22"/>
      <c r="H28" s="22"/>
      <c r="I28" s="22"/>
      <c r="J28" s="23"/>
      <c r="K28" s="22"/>
      <c r="L28" s="22"/>
    </row>
    <row r="29" spans="1:21" x14ac:dyDescent="0.3">
      <c r="A29" s="22"/>
      <c r="B29" s="22"/>
      <c r="C29" s="22"/>
      <c r="D29" s="22"/>
      <c r="E29" s="22"/>
      <c r="F29" s="23"/>
      <c r="G29" s="22"/>
      <c r="H29" s="22"/>
      <c r="I29" s="22"/>
      <c r="J29" s="23"/>
      <c r="K29" s="22"/>
      <c r="L29" s="22"/>
    </row>
    <row r="30" spans="1:21" x14ac:dyDescent="0.3">
      <c r="A30" s="22"/>
      <c r="B30" s="22"/>
      <c r="C30" s="22"/>
      <c r="D30" s="22"/>
      <c r="E30" s="22"/>
      <c r="F30" s="23"/>
      <c r="G30" s="22"/>
      <c r="H30" s="22"/>
      <c r="I30" s="22"/>
      <c r="J30" s="23"/>
      <c r="K30" s="22"/>
      <c r="L30" s="22"/>
    </row>
    <row r="31" spans="1:21" x14ac:dyDescent="0.3">
      <c r="A31" s="22"/>
      <c r="B31" s="22"/>
      <c r="C31" s="22"/>
      <c r="D31" s="22"/>
      <c r="E31" s="22"/>
      <c r="F31" s="23"/>
      <c r="G31" s="22"/>
      <c r="H31" s="22"/>
      <c r="I31" s="22"/>
      <c r="J31" s="23"/>
      <c r="K31" s="22"/>
      <c r="L31" s="22"/>
    </row>
    <row r="32" spans="1:21" x14ac:dyDescent="0.3">
      <c r="A32" s="22"/>
      <c r="B32" s="22"/>
      <c r="C32" s="22"/>
      <c r="D32" s="22"/>
      <c r="E32" s="22"/>
      <c r="F32" s="23"/>
      <c r="G32" s="22"/>
      <c r="H32" s="22"/>
      <c r="I32" s="22"/>
      <c r="J32" s="23"/>
      <c r="K32" s="22"/>
      <c r="L32" s="22"/>
    </row>
    <row r="33" spans="1:12" x14ac:dyDescent="0.3">
      <c r="A33" s="22"/>
      <c r="B33" s="22"/>
      <c r="C33" s="22"/>
      <c r="D33" s="22"/>
      <c r="E33" s="22"/>
      <c r="F33" s="23"/>
      <c r="G33" s="22"/>
      <c r="H33" s="22"/>
      <c r="I33" s="22"/>
      <c r="J33" s="23"/>
      <c r="K33" s="22"/>
      <c r="L33" s="22"/>
    </row>
    <row r="34" spans="1:12" x14ac:dyDescent="0.3">
      <c r="A34" s="22"/>
      <c r="B34" s="22"/>
      <c r="C34" s="22"/>
      <c r="D34" s="22"/>
      <c r="E34" s="22"/>
      <c r="F34" s="23"/>
      <c r="G34" s="22"/>
      <c r="H34" s="22"/>
      <c r="I34" s="22"/>
      <c r="J34" s="23"/>
      <c r="K34" s="22"/>
      <c r="L34" s="22"/>
    </row>
    <row r="35" spans="1:12" x14ac:dyDescent="0.3">
      <c r="A35" s="22"/>
      <c r="B35" s="22"/>
      <c r="C35" s="22"/>
      <c r="D35" s="22"/>
      <c r="E35" s="22"/>
      <c r="F35" s="23"/>
      <c r="G35" s="22"/>
      <c r="H35" s="22"/>
      <c r="I35" s="22"/>
      <c r="J35" s="23"/>
      <c r="K35" s="22"/>
      <c r="L35" s="22"/>
    </row>
    <row r="36" spans="1:12" x14ac:dyDescent="0.3">
      <c r="A36" s="22"/>
      <c r="B36" s="22"/>
      <c r="C36" s="22"/>
      <c r="D36" s="22"/>
      <c r="E36" s="22"/>
      <c r="F36" s="23"/>
      <c r="G36" s="22"/>
      <c r="H36" s="22"/>
      <c r="I36" s="22"/>
      <c r="J36" s="23"/>
      <c r="K36" s="22"/>
      <c r="L36" s="22"/>
    </row>
    <row r="37" spans="1:12" x14ac:dyDescent="0.3">
      <c r="A37" s="22"/>
      <c r="B37" s="22"/>
      <c r="C37" s="22"/>
      <c r="D37" s="22"/>
      <c r="E37" s="22"/>
      <c r="F37" s="23"/>
      <c r="G37" s="22"/>
      <c r="H37" s="22"/>
      <c r="I37" s="22"/>
      <c r="J37" s="23"/>
      <c r="K37" s="22"/>
      <c r="L37" s="22"/>
    </row>
    <row r="38" spans="1:12" x14ac:dyDescent="0.3">
      <c r="A38" s="22"/>
      <c r="B38" s="22"/>
      <c r="C38" s="22"/>
      <c r="D38" s="22"/>
      <c r="E38" s="22"/>
      <c r="F38" s="23"/>
      <c r="G38" s="22"/>
      <c r="H38" s="22"/>
      <c r="I38" s="22"/>
      <c r="J38" s="23"/>
      <c r="K38" s="22"/>
      <c r="L38" s="22"/>
    </row>
    <row r="39" spans="1:12" x14ac:dyDescent="0.3">
      <c r="A39" s="22"/>
      <c r="B39" s="22"/>
      <c r="C39" s="22"/>
      <c r="D39" s="22"/>
      <c r="E39" s="22"/>
      <c r="F39" s="23"/>
      <c r="G39" s="22"/>
      <c r="H39" s="22"/>
      <c r="I39" s="22"/>
      <c r="J39" s="23"/>
      <c r="K39" s="22"/>
      <c r="L39" s="22"/>
    </row>
    <row r="40" spans="1:12" x14ac:dyDescent="0.3">
      <c r="A40" s="22"/>
      <c r="B40" s="22"/>
      <c r="C40" s="22"/>
      <c r="D40" s="22"/>
      <c r="E40" s="22"/>
      <c r="F40" s="23"/>
      <c r="G40" s="22"/>
      <c r="H40" s="22"/>
      <c r="I40" s="22"/>
      <c r="J40" s="23"/>
      <c r="K40" s="22"/>
      <c r="L40" s="22"/>
    </row>
    <row r="41" spans="1:12" x14ac:dyDescent="0.3">
      <c r="A41" s="22"/>
      <c r="B41" s="22"/>
      <c r="C41" s="22"/>
      <c r="D41" s="22"/>
      <c r="E41" s="22"/>
      <c r="F41" s="23"/>
      <c r="G41" s="22"/>
      <c r="H41" s="22"/>
      <c r="I41" s="22"/>
      <c r="J41" s="23"/>
      <c r="K41" s="22"/>
      <c r="L41" s="22"/>
    </row>
    <row r="42" spans="1:12" x14ac:dyDescent="0.3">
      <c r="A42" s="22"/>
      <c r="B42" s="22"/>
      <c r="C42" s="22"/>
      <c r="D42" s="22"/>
      <c r="E42" s="22"/>
      <c r="F42" s="23"/>
      <c r="G42" s="22"/>
      <c r="H42" s="22"/>
      <c r="I42" s="22"/>
      <c r="J42" s="23"/>
      <c r="K42" s="22"/>
      <c r="L42" s="22"/>
    </row>
    <row r="43" spans="1:12" x14ac:dyDescent="0.3">
      <c r="A43" s="22"/>
      <c r="B43" s="22"/>
      <c r="C43" s="22"/>
      <c r="D43" s="22"/>
      <c r="E43" s="22"/>
      <c r="F43" s="23"/>
      <c r="G43" s="22"/>
      <c r="H43" s="22"/>
      <c r="I43" s="22"/>
      <c r="J43" s="23"/>
      <c r="K43" s="22"/>
      <c r="L43" s="22"/>
    </row>
    <row r="44" spans="1:12" x14ac:dyDescent="0.3">
      <c r="A44" s="22"/>
      <c r="B44" s="22"/>
      <c r="C44" s="22"/>
      <c r="D44" s="22"/>
      <c r="E44" s="22"/>
      <c r="F44" s="23"/>
      <c r="G44" s="22"/>
      <c r="H44" s="22"/>
      <c r="I44" s="22"/>
      <c r="J44" s="23"/>
      <c r="K44" s="22"/>
      <c r="L44" s="22"/>
    </row>
    <row r="45" spans="1:12" x14ac:dyDescent="0.3">
      <c r="A45" s="22"/>
      <c r="B45" s="22"/>
      <c r="C45" s="22"/>
      <c r="D45" s="22"/>
      <c r="E45" s="22"/>
      <c r="F45" s="23"/>
      <c r="G45" s="22"/>
      <c r="H45" s="22"/>
      <c r="I45" s="22"/>
      <c r="J45" s="23"/>
      <c r="K45" s="22"/>
      <c r="L45" s="22"/>
    </row>
    <row r="46" spans="1:12" x14ac:dyDescent="0.3">
      <c r="A46" s="22"/>
      <c r="B46" s="22"/>
      <c r="C46" s="22"/>
      <c r="D46" s="22"/>
      <c r="E46" s="22"/>
      <c r="F46" s="23"/>
      <c r="G46" s="22"/>
      <c r="H46" s="22"/>
      <c r="I46" s="22"/>
      <c r="J46" s="23"/>
      <c r="K46" s="22"/>
      <c r="L46" s="22"/>
    </row>
    <row r="47" spans="1:12" x14ac:dyDescent="0.3">
      <c r="A47" s="22"/>
      <c r="B47" s="22"/>
      <c r="C47" s="22"/>
      <c r="D47" s="22"/>
      <c r="E47" s="22"/>
      <c r="F47" s="23"/>
      <c r="G47" s="22"/>
      <c r="H47" s="22"/>
      <c r="I47" s="22"/>
      <c r="J47" s="23"/>
      <c r="K47" s="22"/>
      <c r="L47" s="22"/>
    </row>
    <row r="48" spans="1:12" x14ac:dyDescent="0.3">
      <c r="A48" s="22"/>
      <c r="B48" s="22"/>
      <c r="C48" s="22"/>
      <c r="D48" s="22"/>
      <c r="E48" s="22"/>
      <c r="F48" s="23"/>
      <c r="G48" s="22"/>
      <c r="H48" s="22"/>
      <c r="I48" s="22"/>
      <c r="J48" s="23"/>
      <c r="K48" s="22"/>
      <c r="L48" s="22"/>
    </row>
    <row r="49" spans="1:12" x14ac:dyDescent="0.3">
      <c r="A49" s="22"/>
      <c r="B49" s="22"/>
      <c r="C49" s="22"/>
      <c r="D49" s="22"/>
      <c r="E49" s="22"/>
      <c r="F49" s="23"/>
      <c r="G49" s="22"/>
      <c r="H49" s="22"/>
      <c r="I49" s="22"/>
      <c r="J49" s="23"/>
      <c r="K49" s="22"/>
      <c r="L49" s="22"/>
    </row>
    <row r="50" spans="1:12" x14ac:dyDescent="0.3">
      <c r="A50" s="22"/>
      <c r="B50" s="22"/>
      <c r="C50" s="22"/>
      <c r="D50" s="22"/>
      <c r="E50" s="22"/>
      <c r="F50" s="23"/>
      <c r="G50" s="22"/>
      <c r="H50" s="22"/>
      <c r="I50" s="22"/>
      <c r="J50" s="23"/>
      <c r="K50" s="22"/>
      <c r="L50" s="22"/>
    </row>
    <row r="51" spans="1:12" x14ac:dyDescent="0.3">
      <c r="A51" s="22"/>
      <c r="B51" s="22"/>
      <c r="C51" s="22"/>
      <c r="D51" s="22"/>
      <c r="E51" s="22"/>
      <c r="F51" s="23"/>
      <c r="G51" s="22"/>
      <c r="H51" s="22"/>
      <c r="I51" s="22"/>
      <c r="J51" s="23"/>
      <c r="K51" s="22"/>
      <c r="L51" s="22"/>
    </row>
    <row r="52" spans="1:12" x14ac:dyDescent="0.3">
      <c r="A52" s="22"/>
      <c r="B52" s="22"/>
      <c r="C52" s="22"/>
      <c r="D52" s="22"/>
      <c r="E52" s="22"/>
      <c r="F52" s="23"/>
      <c r="G52" s="22"/>
      <c r="H52" s="22"/>
      <c r="I52" s="22"/>
      <c r="J52" s="23"/>
      <c r="K52" s="22"/>
      <c r="L52" s="22"/>
    </row>
    <row r="53" spans="1:12" x14ac:dyDescent="0.3">
      <c r="A53" s="22"/>
      <c r="B53" s="22"/>
      <c r="C53" s="22"/>
      <c r="D53" s="22"/>
      <c r="E53" s="22"/>
      <c r="F53" s="23"/>
      <c r="G53" s="22"/>
      <c r="H53" s="22"/>
      <c r="I53" s="22"/>
      <c r="J53" s="23"/>
      <c r="K53" s="22"/>
      <c r="L53" s="22"/>
    </row>
    <row r="54" spans="1:12" x14ac:dyDescent="0.3">
      <c r="A54" s="22"/>
      <c r="B54" s="22"/>
      <c r="C54" s="22"/>
      <c r="D54" s="22"/>
      <c r="E54" s="22"/>
      <c r="F54" s="23"/>
      <c r="G54" s="22"/>
      <c r="H54" s="22"/>
      <c r="I54" s="22"/>
      <c r="J54" s="23"/>
      <c r="K54" s="22"/>
      <c r="L54" s="22"/>
    </row>
    <row r="55" spans="1:12" x14ac:dyDescent="0.3">
      <c r="A55" s="22"/>
      <c r="B55" s="22"/>
      <c r="C55" s="22"/>
      <c r="D55" s="22"/>
      <c r="E55" s="22"/>
      <c r="F55" s="23"/>
      <c r="G55" s="22"/>
      <c r="H55" s="22"/>
      <c r="I55" s="22"/>
      <c r="J55" s="23"/>
      <c r="K55" s="22"/>
      <c r="L55" s="22"/>
    </row>
    <row r="56" spans="1:12" x14ac:dyDescent="0.3">
      <c r="A56" s="22"/>
      <c r="B56" s="22"/>
      <c r="C56" s="22"/>
      <c r="D56" s="22"/>
      <c r="E56" s="22"/>
      <c r="F56" s="23"/>
      <c r="G56" s="22"/>
      <c r="H56" s="22"/>
      <c r="I56" s="22"/>
      <c r="J56" s="23"/>
      <c r="K56" s="22"/>
      <c r="L56" s="22"/>
    </row>
    <row r="57" spans="1:12" x14ac:dyDescent="0.3">
      <c r="A57" s="22"/>
      <c r="B57" s="22"/>
      <c r="C57" s="22"/>
      <c r="D57" s="22"/>
      <c r="E57" s="22"/>
      <c r="F57" s="23"/>
      <c r="G57" s="22"/>
      <c r="H57" s="22"/>
      <c r="I57" s="22"/>
      <c r="J57" s="23"/>
      <c r="K57" s="22"/>
      <c r="L57" s="22"/>
    </row>
    <row r="58" spans="1:12" x14ac:dyDescent="0.3">
      <c r="A58" s="22"/>
      <c r="B58" s="22"/>
      <c r="C58" s="22"/>
      <c r="D58" s="22"/>
      <c r="E58" s="22"/>
      <c r="F58" s="23"/>
      <c r="G58" s="22"/>
      <c r="H58" s="22"/>
      <c r="I58" s="22"/>
      <c r="J58" s="23"/>
      <c r="K58" s="22"/>
      <c r="L58" s="22"/>
    </row>
    <row r="59" spans="1:12" x14ac:dyDescent="0.3">
      <c r="A59" s="22"/>
      <c r="B59" s="22"/>
      <c r="C59" s="22"/>
      <c r="D59" s="22"/>
      <c r="E59" s="22"/>
      <c r="F59" s="23"/>
      <c r="G59" s="22"/>
      <c r="H59" s="22"/>
      <c r="I59" s="22"/>
      <c r="J59" s="23"/>
      <c r="K59" s="22"/>
      <c r="L59" s="22"/>
    </row>
    <row r="60" spans="1:12" x14ac:dyDescent="0.3">
      <c r="A60" s="22"/>
      <c r="B60" s="22"/>
      <c r="C60" s="22"/>
      <c r="D60" s="22"/>
      <c r="E60" s="22"/>
      <c r="F60" s="23"/>
      <c r="G60" s="22"/>
      <c r="H60" s="22"/>
      <c r="I60" s="22"/>
      <c r="J60" s="23"/>
      <c r="K60" s="22"/>
      <c r="L60" s="22"/>
    </row>
    <row r="61" spans="1:12" x14ac:dyDescent="0.3">
      <c r="A61" s="22"/>
      <c r="B61" s="22"/>
      <c r="C61" s="22"/>
      <c r="D61" s="22"/>
      <c r="E61" s="22"/>
      <c r="F61" s="23"/>
      <c r="G61" s="22"/>
      <c r="H61" s="22"/>
      <c r="I61" s="22"/>
      <c r="J61" s="23"/>
      <c r="K61" s="22"/>
      <c r="L61" s="22"/>
    </row>
    <row r="62" spans="1:12" x14ac:dyDescent="0.3">
      <c r="A62" s="22"/>
      <c r="B62" s="22"/>
      <c r="C62" s="22"/>
      <c r="D62" s="22"/>
      <c r="E62" s="22"/>
      <c r="F62" s="23"/>
      <c r="G62" s="22"/>
      <c r="H62" s="22"/>
      <c r="I62" s="22"/>
      <c r="J62" s="23"/>
      <c r="K62" s="22"/>
      <c r="L62" s="22"/>
    </row>
  </sheetData>
  <mergeCells count="1">
    <mergeCell ref="C1:M2"/>
  </mergeCells>
  <conditionalFormatting sqref="F6">
    <cfRule type="containsText" dxfId="21" priority="26" operator="containsText" text="O">
      <formula>NOT(ISERROR(SEARCH("O",F6)))</formula>
    </cfRule>
    <cfRule type="cellIs" dxfId="20" priority="27" operator="equal">
      <formula>"P"</formula>
    </cfRule>
    <cfRule type="cellIs" dxfId="19" priority="28" operator="equal">
      <formula>"P"</formula>
    </cfRule>
    <cfRule type="iconSet" priority="29">
      <iconSet iconSet="3Symbols">
        <cfvo type="percent" val="0"/>
        <cfvo type="percent" val="33"/>
        <cfvo type="percent" val="67"/>
      </iconSet>
    </cfRule>
  </conditionalFormatting>
  <conditionalFormatting sqref="F8">
    <cfRule type="containsText" dxfId="18" priority="22" operator="containsText" text="O">
      <formula>NOT(ISERROR(SEARCH("O",F8)))</formula>
    </cfRule>
    <cfRule type="cellIs" dxfId="17" priority="23" operator="equal">
      <formula>"P"</formula>
    </cfRule>
    <cfRule type="cellIs" dxfId="16" priority="24" operator="equal">
      <formula>"P"</formula>
    </cfRule>
    <cfRule type="iconSet" priority="25">
      <iconSet iconSet="3Symbols">
        <cfvo type="percent" val="0"/>
        <cfvo type="percent" val="33"/>
        <cfvo type="percent" val="67"/>
      </iconSet>
    </cfRule>
  </conditionalFormatting>
  <conditionalFormatting sqref="J6">
    <cfRule type="containsText" dxfId="15" priority="18" operator="containsText" text="O">
      <formula>NOT(ISERROR(SEARCH("O",J6)))</formula>
    </cfRule>
    <cfRule type="cellIs" dxfId="14" priority="19" operator="equal">
      <formula>"P"</formula>
    </cfRule>
    <cfRule type="cellIs" dxfId="13" priority="20" operator="equal">
      <formula>"P"</formula>
    </cfRule>
    <cfRule type="iconSet" priority="21">
      <iconSet iconSet="3Symbols">
        <cfvo type="percent" val="0"/>
        <cfvo type="percent" val="33"/>
        <cfvo type="percent" val="67"/>
      </iconSet>
    </cfRule>
  </conditionalFormatting>
  <conditionalFormatting sqref="J8">
    <cfRule type="containsText" dxfId="12" priority="14" operator="containsText" text="O">
      <formula>NOT(ISERROR(SEARCH("O",J8)))</formula>
    </cfRule>
    <cfRule type="cellIs" dxfId="11" priority="15" operator="equal">
      <formula>"P"</formula>
    </cfRule>
    <cfRule type="cellIs" dxfId="10" priority="16" operator="equal">
      <formula>"P"</formula>
    </cfRule>
    <cfRule type="iconSet" priority="17">
      <iconSet iconSet="3Symbols">
        <cfvo type="percent" val="0"/>
        <cfvo type="percent" val="33"/>
        <cfvo type="percent" val="67"/>
      </iconSet>
    </cfRule>
  </conditionalFormatting>
  <conditionalFormatting sqref="N6">
    <cfRule type="containsText" dxfId="9" priority="10" operator="containsText" text="O">
      <formula>NOT(ISERROR(SEARCH("O",N6)))</formula>
    </cfRule>
    <cfRule type="cellIs" dxfId="8" priority="11" operator="equal">
      <formula>"P"</formula>
    </cfRule>
    <cfRule type="cellIs" dxfId="7" priority="12" operator="equal">
      <formula>"P"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N8">
    <cfRule type="containsText" dxfId="6" priority="6" operator="containsText" text="O">
      <formula>NOT(ISERROR(SEARCH("O",N8)))</formula>
    </cfRule>
    <cfRule type="cellIs" dxfId="5" priority="7" operator="equal">
      <formula>"P"</formula>
    </cfRule>
    <cfRule type="cellIs" dxfId="4" priority="8" operator="equal">
      <formula>"P"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L8:N8">
    <cfRule type="expression" dxfId="3" priority="5">
      <formula>$M$14=0</formula>
    </cfRule>
  </conditionalFormatting>
  <conditionalFormatting sqref="N10">
    <cfRule type="containsText" dxfId="2" priority="1" operator="containsText" text="O">
      <formula>NOT(ISERROR(SEARCH("O",N10)))</formula>
    </cfRule>
    <cfRule type="cellIs" dxfId="1" priority="2" operator="equal">
      <formula>"P"</formula>
    </cfRule>
    <cfRule type="cellIs" dxfId="0" priority="3" operator="equal">
      <formula>"P"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I8">
      <formula1>SOurce</formula1>
    </dataValidation>
  </dataValidations>
  <pageMargins left="0.17" right="0.19" top="0.75" bottom="0.75" header="0.2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Feuil2!$H$2:$H$3</xm:f>
          </x14:formula1>
          <xm:sqref>I6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86"/>
  <sheetViews>
    <sheetView zoomScaleNormal="100" workbookViewId="0">
      <selection activeCell="A5" sqref="A5"/>
    </sheetView>
  </sheetViews>
  <sheetFormatPr baseColWidth="10" defaultRowHeight="28.8" customHeight="1" x14ac:dyDescent="0.3"/>
  <cols>
    <col min="1" max="1" width="10.5546875" style="37" customWidth="1"/>
    <col min="2" max="2" width="52.6640625" style="38" customWidth="1"/>
    <col min="3" max="3" width="12.21875" style="40" customWidth="1"/>
    <col min="4" max="4" width="13.21875" style="40" customWidth="1"/>
    <col min="5" max="5" width="16.5546875" style="41" customWidth="1"/>
    <col min="6" max="6" width="21.21875" style="53" customWidth="1"/>
    <col min="7" max="7" width="7" style="44" customWidth="1"/>
    <col min="8" max="8" width="9.88671875" style="44" customWidth="1"/>
    <col min="9" max="9" width="14.77734375" style="44" customWidth="1"/>
    <col min="10" max="10" width="7.33203125" style="44" customWidth="1"/>
    <col min="11" max="11" width="14.21875" style="44" customWidth="1"/>
    <col min="12" max="12" width="12.6640625" style="44" customWidth="1"/>
    <col min="13" max="13" width="8.6640625" style="44" customWidth="1"/>
    <col min="14" max="16384" width="11.5546875" style="44"/>
  </cols>
  <sheetData>
    <row r="1" spans="1:12" s="58" customFormat="1" ht="22.2" customHeight="1" x14ac:dyDescent="0.3">
      <c r="A1" s="59" t="s">
        <v>35</v>
      </c>
      <c r="B1" s="59"/>
      <c r="C1" s="59"/>
      <c r="D1" s="59"/>
      <c r="E1" s="59"/>
      <c r="F1" s="59"/>
    </row>
    <row r="2" spans="1:12" s="60" customFormat="1" ht="14.4" customHeight="1" x14ac:dyDescent="0.3">
      <c r="A2" s="59"/>
      <c r="B2" s="59"/>
      <c r="C2" s="59"/>
      <c r="D2" s="59"/>
      <c r="E2" s="59"/>
      <c r="F2" s="59"/>
    </row>
    <row r="3" spans="1:12" s="23" customFormat="1" ht="7.2" customHeight="1" thickBot="1" x14ac:dyDescent="0.35">
      <c r="A3" s="33"/>
      <c r="C3" s="50"/>
      <c r="D3" s="51"/>
      <c r="E3" s="35"/>
      <c r="F3" s="52"/>
    </row>
    <row r="4" spans="1:12" customFormat="1" ht="15" thickBot="1" x14ac:dyDescent="0.35">
      <c r="A4" s="62" t="s">
        <v>36</v>
      </c>
      <c r="B4" s="63" t="s">
        <v>25</v>
      </c>
      <c r="C4" s="64" t="s">
        <v>37</v>
      </c>
      <c r="D4" s="64" t="s">
        <v>38</v>
      </c>
      <c r="E4" s="64" t="s">
        <v>46</v>
      </c>
      <c r="F4" s="64" t="s">
        <v>47</v>
      </c>
      <c r="G4" s="44"/>
      <c r="H4" s="44"/>
      <c r="I4" s="44"/>
      <c r="J4" s="44"/>
      <c r="K4" s="44"/>
      <c r="L4" s="44"/>
    </row>
    <row r="5" spans="1:12" ht="28.8" customHeight="1" x14ac:dyDescent="0.3">
      <c r="A5" s="37">
        <v>45292</v>
      </c>
      <c r="B5" s="38" t="s">
        <v>45</v>
      </c>
      <c r="C5" s="40" t="s">
        <v>44</v>
      </c>
      <c r="D5" s="40">
        <v>100000</v>
      </c>
      <c r="E5" s="41" t="s">
        <v>30</v>
      </c>
      <c r="F5" s="53" t="s">
        <v>48</v>
      </c>
    </row>
    <row r="6" spans="1:12" ht="28.8" customHeight="1" x14ac:dyDescent="0.3">
      <c r="A6" s="37">
        <v>45292</v>
      </c>
      <c r="B6" s="38" t="s">
        <v>49</v>
      </c>
      <c r="C6" s="40" t="s">
        <v>44</v>
      </c>
      <c r="D6" s="40">
        <v>100000</v>
      </c>
      <c r="E6" s="41" t="s">
        <v>30</v>
      </c>
      <c r="F6" s="53" t="s">
        <v>48</v>
      </c>
    </row>
    <row r="7" spans="1:12" ht="28.8" customHeight="1" x14ac:dyDescent="0.3">
      <c r="A7" s="37">
        <v>45291</v>
      </c>
      <c r="B7" s="38" t="s">
        <v>50</v>
      </c>
      <c r="C7" s="40">
        <v>50000</v>
      </c>
      <c r="D7" s="40" t="s">
        <v>44</v>
      </c>
      <c r="E7" s="41" t="s">
        <v>29</v>
      </c>
      <c r="F7" s="53" t="s">
        <v>51</v>
      </c>
    </row>
    <row r="13" spans="1:12" ht="28.8" customHeight="1" x14ac:dyDescent="0.3">
      <c r="D13" s="54"/>
    </row>
    <row r="14" spans="1:12" ht="28.8" customHeight="1" x14ac:dyDescent="0.3">
      <c r="D14" s="54"/>
    </row>
    <row r="23" spans="3:4" ht="28.8" customHeight="1" x14ac:dyDescent="0.3">
      <c r="D23" s="54"/>
    </row>
    <row r="24" spans="3:4" ht="28.8" customHeight="1" x14ac:dyDescent="0.3">
      <c r="C24" s="55"/>
    </row>
    <row r="25" spans="3:4" ht="28.8" customHeight="1" x14ac:dyDescent="0.3">
      <c r="C25" s="55"/>
    </row>
    <row r="40" spans="4:4" ht="28.8" customHeight="1" x14ac:dyDescent="0.3">
      <c r="D40" s="56"/>
    </row>
    <row r="41" spans="4:4" ht="28.8" customHeight="1" x14ac:dyDescent="0.3">
      <c r="D41" s="56"/>
    </row>
    <row r="50" spans="4:4" ht="28.8" customHeight="1" x14ac:dyDescent="0.3">
      <c r="D50" s="54"/>
    </row>
    <row r="59" spans="4:4" ht="28.8" customHeight="1" x14ac:dyDescent="0.3">
      <c r="D59" s="54"/>
    </row>
    <row r="68" spans="4:4" ht="28.8" customHeight="1" x14ac:dyDescent="0.3">
      <c r="D68" s="54"/>
    </row>
    <row r="77" spans="4:4" ht="28.8" customHeight="1" x14ac:dyDescent="0.3">
      <c r="D77" s="57"/>
    </row>
    <row r="78" spans="4:4" ht="28.8" customHeight="1" x14ac:dyDescent="0.3">
      <c r="D78" s="57"/>
    </row>
    <row r="79" spans="4:4" ht="28.8" customHeight="1" x14ac:dyDescent="0.3">
      <c r="D79" s="57"/>
    </row>
    <row r="80" spans="4:4" ht="28.8" customHeight="1" x14ac:dyDescent="0.3">
      <c r="D80" s="57"/>
    </row>
    <row r="81" spans="4:4" ht="28.8" customHeight="1" x14ac:dyDescent="0.3">
      <c r="D81" s="57"/>
    </row>
    <row r="82" spans="4:4" ht="28.8" customHeight="1" x14ac:dyDescent="0.3">
      <c r="D82" s="57"/>
    </row>
    <row r="83" spans="4:4" ht="28.8" customHeight="1" x14ac:dyDescent="0.3">
      <c r="D83" s="57"/>
    </row>
    <row r="84" spans="4:4" ht="28.8" customHeight="1" x14ac:dyDescent="0.3">
      <c r="D84" s="57"/>
    </row>
    <row r="85" spans="4:4" ht="28.8" customHeight="1" x14ac:dyDescent="0.3">
      <c r="D85" s="57"/>
    </row>
    <row r="86" spans="4:4" ht="28.8" customHeight="1" x14ac:dyDescent="0.3">
      <c r="D86" s="57"/>
    </row>
  </sheetData>
  <mergeCells count="1">
    <mergeCell ref="A1:F2"/>
  </mergeCells>
  <pageMargins left="0.17" right="0.19" top="0.75" bottom="0.75" header="0.2" footer="0.3"/>
  <pageSetup paperSize="9" orientation="landscape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:K8"/>
  <sheetViews>
    <sheetView zoomScale="80" zoomScaleNormal="80" workbookViewId="0">
      <selection activeCell="F15" sqref="F15"/>
    </sheetView>
  </sheetViews>
  <sheetFormatPr baseColWidth="10" defaultRowHeight="28.8" customHeight="1" x14ac:dyDescent="0.3"/>
  <cols>
    <col min="1" max="1" width="16.5546875" style="45" customWidth="1"/>
    <col min="2" max="2" width="50.88671875" style="38" customWidth="1"/>
    <col min="3" max="4" width="15.109375" style="38" customWidth="1"/>
    <col min="5" max="5" width="15.88671875" style="38" customWidth="1"/>
    <col min="6" max="6" width="17.44140625" style="41" customWidth="1"/>
    <col min="7" max="7" width="14" style="44" customWidth="1"/>
    <col min="8" max="8" width="37.6640625" style="44" customWidth="1"/>
    <col min="9" max="9" width="10.33203125" style="44" customWidth="1"/>
    <col min="10" max="10" width="7.88671875" style="44" customWidth="1"/>
    <col min="11" max="11" width="11.44140625" style="44" customWidth="1"/>
    <col min="12" max="12" width="8.6640625" style="44" customWidth="1"/>
    <col min="13" max="16384" width="11.5546875" style="44"/>
  </cols>
  <sheetData>
    <row r="1" spans="1:11" s="58" customFormat="1" ht="22.2" customHeight="1" x14ac:dyDescent="0.3">
      <c r="A1" s="59" t="s">
        <v>35</v>
      </c>
      <c r="B1" s="59"/>
      <c r="C1" s="59"/>
      <c r="D1" s="59"/>
      <c r="E1" s="59"/>
      <c r="F1" s="59"/>
    </row>
    <row r="2" spans="1:11" s="60" customFormat="1" ht="14.4" customHeight="1" x14ac:dyDescent="0.3">
      <c r="A2" s="59"/>
      <c r="B2" s="59"/>
      <c r="C2" s="59"/>
      <c r="D2" s="59"/>
      <c r="E2" s="59"/>
      <c r="F2" s="59"/>
    </row>
    <row r="3" spans="1:11" s="23" customFormat="1" ht="7.2" customHeight="1" thickBot="1" x14ac:dyDescent="0.35">
      <c r="A3" s="33"/>
      <c r="D3" s="34"/>
      <c r="E3" s="34"/>
      <c r="F3" s="35"/>
    </row>
    <row r="4" spans="1:11" customFormat="1" ht="15" thickBot="1" x14ac:dyDescent="0.35">
      <c r="A4" s="62" t="s">
        <v>36</v>
      </c>
      <c r="B4" s="63" t="s">
        <v>25</v>
      </c>
      <c r="C4" s="63" t="s">
        <v>37</v>
      </c>
      <c r="D4" s="63" t="s">
        <v>38</v>
      </c>
      <c r="E4" s="63" t="s">
        <v>46</v>
      </c>
      <c r="F4" s="64" t="s">
        <v>47</v>
      </c>
      <c r="G4" s="65" t="s">
        <v>39</v>
      </c>
      <c r="H4" s="65" t="s">
        <v>40</v>
      </c>
      <c r="I4" s="36" t="s">
        <v>41</v>
      </c>
      <c r="J4" s="36" t="s">
        <v>42</v>
      </c>
      <c r="K4" s="36" t="s">
        <v>43</v>
      </c>
    </row>
    <row r="5" spans="1:11" ht="28.8" customHeight="1" x14ac:dyDescent="0.3">
      <c r="A5" s="37" t="str">
        <f>IF(Saisies!E6="","",Saisies!E6)</f>
        <v/>
      </c>
      <c r="B5" s="38" t="str">
        <f>IF(Saisies!M6="","",Saisies!M6)</f>
        <v/>
      </c>
      <c r="C5" s="39" t="str">
        <f>IF(Saisies!I6=Feuil2!H2,G5,"0")</f>
        <v>0</v>
      </c>
      <c r="D5" s="40" t="str">
        <f>IF(Saisies!I6=Feuil2!H3,transitoire!G5,"0")</f>
        <v>0</v>
      </c>
      <c r="E5" s="41" t="str">
        <f>IF(Saisies!I8="","",Saisies!I8)</f>
        <v/>
      </c>
      <c r="F5" s="41" t="str">
        <f>IF(Saisies!M10="","",Saisies!M10)</f>
        <v/>
      </c>
      <c r="G5" s="42" t="str">
        <f>IF(Saisies!I6="","",Saisies!E8)</f>
        <v/>
      </c>
      <c r="H5" s="43" t="str">
        <f>IF([1]Saisies!I6="","",[1]Saisies!I6)</f>
        <v>Approvisionnement</v>
      </c>
      <c r="I5" s="43" t="str">
        <f>[1]COMPTE!M13</f>
        <v>S à D</v>
      </c>
      <c r="J5" s="43">
        <f>SUMIF(base_journal5[BENEFICIAIRE],I5,base_journal5[DEBIT])</f>
        <v>0</v>
      </c>
      <c r="K5" s="43">
        <f>SUMIF(base_journal5[BENEFICIAIRE],I5,base_journal5[CREDIT])</f>
        <v>0</v>
      </c>
    </row>
    <row r="7" spans="1:11" ht="28.8" customHeight="1" x14ac:dyDescent="0.3">
      <c r="B7" s="46"/>
      <c r="C7" s="47"/>
      <c r="D7" s="48"/>
      <c r="E7" s="46"/>
      <c r="F7" s="49"/>
    </row>
    <row r="8" spans="1:11" ht="28.8" customHeight="1" x14ac:dyDescent="0.3">
      <c r="B8" s="46"/>
      <c r="C8" s="46"/>
      <c r="D8" s="46"/>
      <c r="E8" s="46"/>
      <c r="F8" s="49"/>
    </row>
  </sheetData>
  <mergeCells count="1">
    <mergeCell ref="A1:F2"/>
  </mergeCells>
  <pageMargins left="0.17" right="0.17" top="0.75" bottom="0.75" header="0.2" footer="0.3"/>
  <pageSetup paperSize="9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O14"/>
  <sheetViews>
    <sheetView workbookViewId="0">
      <pane xSplit="2" topLeftCell="C1" activePane="topRight" state="frozen"/>
      <selection pane="topRight" activeCell="G17" sqref="G17"/>
    </sheetView>
  </sheetViews>
  <sheetFormatPr baseColWidth="10" defaultRowHeight="13.2" x14ac:dyDescent="0.3"/>
  <cols>
    <col min="1" max="1" width="4" style="7" customWidth="1"/>
    <col min="2" max="2" width="35.5546875" style="10" customWidth="1"/>
    <col min="3" max="3" width="9.21875" style="7" customWidth="1"/>
    <col min="4" max="4" width="5.33203125" style="7" customWidth="1"/>
    <col min="5" max="5" width="6.44140625" style="7" customWidth="1"/>
    <col min="6" max="6" width="3.6640625" style="7" customWidth="1"/>
    <col min="7" max="7" width="5.6640625" style="7" customWidth="1"/>
    <col min="8" max="8" width="9.33203125" style="74" customWidth="1"/>
    <col min="9" max="9" width="14.33203125" style="74" customWidth="1"/>
    <col min="10" max="10" width="7.88671875" style="75" customWidth="1"/>
    <col min="11" max="11" width="14" style="75" customWidth="1"/>
    <col min="12" max="12" width="7.77734375" style="74" customWidth="1"/>
    <col min="13" max="13" width="13.21875" style="74" customWidth="1"/>
    <col min="14" max="14" width="11.5546875" style="7"/>
    <col min="15" max="15" width="12.21875" style="7" customWidth="1"/>
    <col min="16" max="16384" width="11.5546875" style="7"/>
  </cols>
  <sheetData>
    <row r="1" spans="2:41" x14ac:dyDescent="0.3">
      <c r="B1" s="5"/>
      <c r="C1" s="6"/>
      <c r="D1" s="69"/>
      <c r="E1" s="69"/>
      <c r="F1" s="69"/>
      <c r="G1" s="69"/>
      <c r="H1" s="72"/>
    </row>
    <row r="2" spans="2:41" x14ac:dyDescent="0.3">
      <c r="B2" s="5"/>
      <c r="C2" s="6"/>
      <c r="D2" s="69"/>
      <c r="E2" s="69"/>
      <c r="F2" s="69"/>
      <c r="G2" s="69"/>
      <c r="H2" s="72"/>
    </row>
    <row r="3" spans="2:41" x14ac:dyDescent="0.3">
      <c r="B3" s="5"/>
      <c r="C3" s="6"/>
      <c r="D3" s="69"/>
      <c r="F3" s="69"/>
      <c r="G3" s="69"/>
      <c r="H3" s="74" t="s">
        <v>15</v>
      </c>
      <c r="I3" s="74" t="s">
        <v>80</v>
      </c>
      <c r="J3" s="75" t="s">
        <v>77</v>
      </c>
      <c r="K3" s="75" t="s">
        <v>75</v>
      </c>
      <c r="L3" s="74" t="s">
        <v>78</v>
      </c>
      <c r="M3" s="74" t="s">
        <v>75</v>
      </c>
      <c r="N3" s="74" t="s">
        <v>79</v>
      </c>
      <c r="O3" s="74" t="s">
        <v>75</v>
      </c>
      <c r="P3" s="74" t="s">
        <v>81</v>
      </c>
      <c r="Q3" s="74" t="s">
        <v>80</v>
      </c>
      <c r="R3" s="75" t="s">
        <v>82</v>
      </c>
      <c r="S3" s="75" t="s">
        <v>75</v>
      </c>
      <c r="T3" s="74" t="s">
        <v>83</v>
      </c>
      <c r="U3" s="74" t="s">
        <v>75</v>
      </c>
      <c r="V3" s="74" t="s">
        <v>84</v>
      </c>
      <c r="W3" s="74" t="s">
        <v>75</v>
      </c>
      <c r="X3" s="74" t="s">
        <v>15</v>
      </c>
      <c r="Y3" s="74" t="s">
        <v>75</v>
      </c>
      <c r="Z3" s="75" t="s">
        <v>77</v>
      </c>
      <c r="AA3" s="75" t="s">
        <v>75</v>
      </c>
      <c r="AB3" s="74" t="s">
        <v>78</v>
      </c>
      <c r="AC3" s="74" t="s">
        <v>75</v>
      </c>
      <c r="AD3" s="74" t="s">
        <v>79</v>
      </c>
      <c r="AE3" s="74" t="s">
        <v>75</v>
      </c>
      <c r="AF3" s="74" t="s">
        <v>81</v>
      </c>
      <c r="AG3" s="74" t="s">
        <v>80</v>
      </c>
      <c r="AH3" s="75" t="s">
        <v>82</v>
      </c>
      <c r="AI3" s="75" t="s">
        <v>80</v>
      </c>
      <c r="AJ3" s="74" t="s">
        <v>83</v>
      </c>
      <c r="AK3" s="74" t="s">
        <v>80</v>
      </c>
      <c r="AL3" s="74" t="s">
        <v>84</v>
      </c>
      <c r="AM3" s="74" t="s">
        <v>85</v>
      </c>
    </row>
    <row r="4" spans="2:41" ht="33.6" customHeight="1" x14ac:dyDescent="0.3">
      <c r="B4" s="5"/>
      <c r="C4" s="6"/>
      <c r="D4" s="69"/>
      <c r="F4" s="69"/>
      <c r="G4" s="69"/>
      <c r="H4" s="74" t="s">
        <v>14</v>
      </c>
      <c r="I4" s="76" t="s">
        <v>54</v>
      </c>
      <c r="J4" s="75" t="s">
        <v>14</v>
      </c>
      <c r="K4" s="77" t="s">
        <v>54</v>
      </c>
      <c r="L4" s="74" t="s">
        <v>14</v>
      </c>
      <c r="M4" s="76" t="s">
        <v>53</v>
      </c>
      <c r="N4" s="74" t="s">
        <v>14</v>
      </c>
      <c r="O4" s="76" t="s">
        <v>53</v>
      </c>
      <c r="P4" s="74" t="s">
        <v>14</v>
      </c>
      <c r="Q4" s="76" t="s">
        <v>53</v>
      </c>
      <c r="R4" s="75" t="s">
        <v>14</v>
      </c>
      <c r="S4" s="77" t="s">
        <v>52</v>
      </c>
      <c r="T4" s="74" t="s">
        <v>14</v>
      </c>
      <c r="U4" s="76" t="s">
        <v>52</v>
      </c>
      <c r="V4" s="74" t="s">
        <v>14</v>
      </c>
      <c r="W4" s="76" t="s">
        <v>53</v>
      </c>
      <c r="X4" s="74" t="s">
        <v>14</v>
      </c>
      <c r="Y4" s="76" t="s">
        <v>53</v>
      </c>
      <c r="Z4" s="75" t="s">
        <v>14</v>
      </c>
      <c r="AA4" s="77" t="s">
        <v>54</v>
      </c>
      <c r="AB4" s="74" t="s">
        <v>14</v>
      </c>
      <c r="AC4" s="76" t="s">
        <v>54</v>
      </c>
      <c r="AD4" s="74" t="s">
        <v>14</v>
      </c>
      <c r="AE4" s="76" t="s">
        <v>53</v>
      </c>
      <c r="AF4" s="74" t="s">
        <v>14</v>
      </c>
      <c r="AG4" s="76" t="s">
        <v>53</v>
      </c>
      <c r="AH4" s="75" t="s">
        <v>14</v>
      </c>
      <c r="AI4" s="77" t="s">
        <v>52</v>
      </c>
      <c r="AJ4" s="74" t="s">
        <v>14</v>
      </c>
      <c r="AK4" s="76" t="s">
        <v>52</v>
      </c>
      <c r="AL4" s="74" t="s">
        <v>14</v>
      </c>
      <c r="AM4" s="76" t="s">
        <v>53</v>
      </c>
    </row>
    <row r="5" spans="2:41" x14ac:dyDescent="0.3">
      <c r="B5" s="5" t="s">
        <v>0</v>
      </c>
      <c r="C5" s="6" t="s">
        <v>1</v>
      </c>
      <c r="D5" s="69"/>
      <c r="F5" s="69"/>
      <c r="G5" s="69"/>
      <c r="H5" s="74" t="s">
        <v>12</v>
      </c>
      <c r="I5" s="74" t="s">
        <v>13</v>
      </c>
      <c r="J5" s="75" t="s">
        <v>12</v>
      </c>
      <c r="K5" s="75" t="s">
        <v>13</v>
      </c>
      <c r="L5" s="74" t="s">
        <v>12</v>
      </c>
      <c r="M5" s="74" t="s">
        <v>13</v>
      </c>
      <c r="N5" s="74" t="s">
        <v>12</v>
      </c>
      <c r="O5" s="74" t="s">
        <v>13</v>
      </c>
      <c r="P5" s="74" t="s">
        <v>12</v>
      </c>
      <c r="Q5" s="74" t="s">
        <v>13</v>
      </c>
      <c r="R5" s="75" t="s">
        <v>12</v>
      </c>
      <c r="S5" s="75" t="s">
        <v>13</v>
      </c>
      <c r="T5" s="74" t="s">
        <v>12</v>
      </c>
      <c r="U5" s="74" t="s">
        <v>13</v>
      </c>
      <c r="V5" s="74" t="s">
        <v>12</v>
      </c>
      <c r="W5" s="74" t="s">
        <v>13</v>
      </c>
      <c r="X5" s="74" t="s">
        <v>12</v>
      </c>
      <c r="Y5" s="74" t="s">
        <v>13</v>
      </c>
      <c r="Z5" s="75" t="s">
        <v>12</v>
      </c>
      <c r="AA5" s="75" t="s">
        <v>13</v>
      </c>
      <c r="AB5" s="74" t="s">
        <v>12</v>
      </c>
      <c r="AC5" s="74" t="s">
        <v>13</v>
      </c>
      <c r="AD5" s="74" t="s">
        <v>12</v>
      </c>
      <c r="AE5" s="74" t="s">
        <v>13</v>
      </c>
      <c r="AF5" s="74" t="s">
        <v>12</v>
      </c>
      <c r="AG5" s="74" t="s">
        <v>13</v>
      </c>
      <c r="AH5" s="75" t="s">
        <v>12</v>
      </c>
      <c r="AI5" s="75" t="s">
        <v>13</v>
      </c>
      <c r="AJ5" s="74" t="s">
        <v>12</v>
      </c>
      <c r="AK5" s="74" t="s">
        <v>13</v>
      </c>
      <c r="AL5" s="74" t="s">
        <v>12</v>
      </c>
      <c r="AM5" s="74" t="s">
        <v>13</v>
      </c>
    </row>
    <row r="6" spans="2:41" x14ac:dyDescent="0.3">
      <c r="B6" s="5" t="s">
        <v>86</v>
      </c>
      <c r="C6" s="6" t="s">
        <v>90</v>
      </c>
      <c r="D6" s="69" t="s">
        <v>63</v>
      </c>
      <c r="E6" s="69" t="s">
        <v>2</v>
      </c>
      <c r="F6" s="69" t="str">
        <f>LEFT(E6,1)</f>
        <v>A</v>
      </c>
      <c r="G6" s="69" t="str">
        <f>D6&amp;F6</f>
        <v>DCA</v>
      </c>
      <c r="H6" s="72"/>
      <c r="I6" s="78" t="s">
        <v>11</v>
      </c>
      <c r="J6" s="69"/>
      <c r="K6" s="75" t="s">
        <v>11</v>
      </c>
      <c r="L6" s="73"/>
      <c r="M6" s="75" t="s">
        <v>11</v>
      </c>
      <c r="N6" s="73"/>
      <c r="O6" s="75" t="s">
        <v>11</v>
      </c>
      <c r="P6" s="72"/>
      <c r="Q6" s="78" t="s">
        <v>11</v>
      </c>
      <c r="R6" s="69"/>
      <c r="S6" s="75" t="s">
        <v>11</v>
      </c>
      <c r="T6" s="73"/>
      <c r="U6" s="75" t="s">
        <v>11</v>
      </c>
      <c r="V6" s="73"/>
      <c r="W6" s="75" t="s">
        <v>11</v>
      </c>
      <c r="X6" s="72"/>
      <c r="Y6" s="78" t="s">
        <v>11</v>
      </c>
      <c r="Z6" s="69"/>
      <c r="AA6" s="75" t="s">
        <v>11</v>
      </c>
      <c r="AB6" s="73"/>
      <c r="AC6" s="75" t="s">
        <v>11</v>
      </c>
      <c r="AD6" s="73"/>
      <c r="AE6" s="75" t="s">
        <v>11</v>
      </c>
      <c r="AF6" s="72"/>
      <c r="AG6" s="78" t="s">
        <v>11</v>
      </c>
      <c r="AH6" s="69"/>
      <c r="AI6" s="75" t="s">
        <v>11</v>
      </c>
      <c r="AJ6" s="73"/>
      <c r="AK6" s="75" t="s">
        <v>11</v>
      </c>
      <c r="AL6" s="73"/>
      <c r="AM6" s="75" t="s">
        <v>11</v>
      </c>
    </row>
    <row r="7" spans="2:41" s="88" customFormat="1" x14ac:dyDescent="0.3">
      <c r="B7" s="81" t="s">
        <v>65</v>
      </c>
      <c r="C7" s="6" t="s">
        <v>90</v>
      </c>
      <c r="D7" s="82" t="s">
        <v>61</v>
      </c>
      <c r="E7" s="82" t="s">
        <v>3</v>
      </c>
      <c r="F7" s="82" t="str">
        <f t="shared" ref="F7:F11" si="0">LEFT(E7,1)</f>
        <v>A</v>
      </c>
      <c r="G7" s="82" t="str">
        <f t="shared" ref="G7:G11" si="1">D7&amp;F7</f>
        <v>SDA</v>
      </c>
      <c r="H7" s="83">
        <f>IF($I$3="","",IF(I7="oui",INDEX(Feuil2!$C$2:$E$8,MATCH(Feuil1!G7,Feuil2!$B$2:$B$8,0),MATCH(Feuil1!$I$4,type_cotisation,0)),IF(I7="non",-1*INDEX(Feuil2!$C$2:$E$8,MATCH(Feuil1!G7,Feuil2!$B$2:$B$8,0),MATCH(Feuil1!$I$4,type_cotisation,0)))))</f>
        <v>10000</v>
      </c>
      <c r="I7" s="84" t="s">
        <v>11</v>
      </c>
      <c r="J7" s="85">
        <f>IF($K$3="","",IF(K7="oui",INDEX(Feuil2!$C$2:$E$8,MATCH(Feuil1!G7,Feuil2!$B$2:$B$8,0),MATCH(Feuil1!$I$4,type_cotisation,0)),IF(K7="non",-1*INDEX(Feuil2!$C$2:$E$8,MATCH(Feuil1!G7,Feuil2!$B$2:$B$8,0),MATCH(Feuil1!$I$4,type_cotisation,0)))))</f>
        <v>10000</v>
      </c>
      <c r="K7" s="75" t="s">
        <v>11</v>
      </c>
      <c r="L7" s="85">
        <f>IF($M$3="","",IF(M7="oui",INDEX(Feuil2!$C$2:$E$8,MATCH(Feuil1!G7,Feuil2!$B$2:$B$8,0),MATCH(Feuil1!$I$4,type_cotisation,0)),IF(M7="non",-1*INDEX(Feuil2!$C$2:$E$8,MATCH(Feuil1!G7,Feuil2!$B$2:$B$8,0),MATCH(Feuil1!$I$4,type_cotisation,0)))))</f>
        <v>-10000</v>
      </c>
      <c r="M7" s="86" t="s">
        <v>76</v>
      </c>
      <c r="N7" s="85">
        <f>IF($O$3="","",IF(O7="oui",INDEX(Feuil2!$C$2:$E$8,MATCH(Feuil1!$G7,Feuil2!$B$2:$B$8,0),MATCH(Feuil1!$O$4,type_cotisation,0)),IF(O7="non",-1*INDEX(Feuil2!$C$2:$E$8,MATCH(Feuil1!G7,Feuil2!$B$2:$B$8,0),MATCH(Feuil1!$O$4,type_cotisation,0)))))</f>
        <v>-15000</v>
      </c>
      <c r="O7" s="75" t="s">
        <v>76</v>
      </c>
      <c r="P7" s="83">
        <f>IF(Q$3="","",IF(Q7="oui",INDEX(Feuil2!$C$2:$E$8,MATCH(Feuil1!G7,Feuil2!$B$2:$B$8,0),MATCH(Feuil1!$Q$4,type_cotisation,0)),IF(Q7="non",-1*INDEX(Feuil2!$C$2:$E$8,MATCH(Feuil1!G7,Feuil2!$B$2:$B$8,0),MATCH(Feuil1!$Q$4,type_cotisation,0)))))</f>
        <v>-15000</v>
      </c>
      <c r="Q7" s="84" t="s">
        <v>76</v>
      </c>
      <c r="R7" s="85">
        <f>IF($S$3="","",IF(S7="oui",INDEX(Feuil2!$C$2:$E$8,MATCH(Feuil1!$G7,Feuil2!$B$2:$B$8,0),MATCH(Feuil1!$S$4,type_cotisation,0)),IF(S7="non",-1*INDEX(Feuil2!$C$2:$E$8,MATCH(Feuil1!$G7,Feuil2!$B$2:$B$8,0),MATCH(Feuil1!$S$4,type_cotisation,0)))))</f>
        <v>-25000</v>
      </c>
      <c r="S7" s="75" t="s">
        <v>76</v>
      </c>
      <c r="T7" s="80">
        <f>IF($U$3="","",IF(U7="oui",INDEX(Feuil2!$C$2:$E$8,MATCH(Feuil1!G7,Feuil2!$B$2:$B$8,0),MATCH(Feuil1!$U$4,type_cotisation,0)),IF(U7="non",-1*INDEX(Feuil2!$C$2:$E$8,MATCH(Feuil1!G7,Feuil2!$B$2:$B$8,0),MATCH(Feuil1!$U$4,type_cotisation,0)))))</f>
        <v>-25000</v>
      </c>
      <c r="U7" s="86" t="s">
        <v>76</v>
      </c>
      <c r="V7" s="85">
        <f>IF($W$3="","",IF(W7="oui",INDEX(Feuil2!$C$2:$E$8,MATCH(Feuil1!$G7,Feuil2!$B$2:$B$8,0),MATCH(Feuil1!$O$4,type_cotisation,0)),IF(W7="non",-1*INDEX(Feuil2!$C$2:$E$8,MATCH(Feuil1!G7,Feuil2!$B$2:$B$8,0),MATCH(Feuil1!$W$4,type_cotisation,0)))))</f>
        <v>-15000</v>
      </c>
      <c r="W7" s="75" t="s">
        <v>76</v>
      </c>
      <c r="X7" s="83">
        <f>IF($Y$3="","",IF(Y7="oui",INDEX(Feuil2!$C$2:$E$8,MATCH(Feuil1!G7,Feuil2!$B$2:$B$8,0),MATCH(Feuil1!$Y$4,type_cotisation,0)),IF(Y7="non",-1*INDEX(Feuil2!$C$2:$E$8,MATCH(Feuil1!G7,Feuil2!$B$2:$B$8,0),MATCH(Feuil1!$Y$4,type_cotisation,0)))))</f>
        <v>-15000</v>
      </c>
      <c r="Y7" s="84" t="s">
        <v>76</v>
      </c>
      <c r="Z7" s="85">
        <f>IF($AA$3="","",IF(AA7="oui",INDEX(Feuil2!$C$2:$E$8,MATCH(Feuil1!G7,Feuil2!$B$2:$B$8,0),MATCH(Feuil1!$AA$4,type_cotisation,0)),IF(AA7="non",-1*INDEX(Feuil2!$C$2:$E$8,MATCH(Feuil1!G7,Feuil2!$B$2:$B$8,0),MATCH(Feuil1!$AA$4,type_cotisation,0)))))</f>
        <v>-10000</v>
      </c>
      <c r="AA7" s="75" t="s">
        <v>76</v>
      </c>
      <c r="AB7" s="85">
        <f>IF($AC$3="","",IF(AC7="oui",INDEX(Feuil2!$C$2:$E$8,MATCH(Feuil1!G7,Feuil2!$B$2:$B$8,0),MATCH(Feuil1!$AC$4,type_cotisation,0)),IF(AC7="non",-1*INDEX(Feuil2!$C$2:$E$8,MATCH(Feuil1!G7,Feuil2!$B$2:$B$8,0),MATCH(Feuil1!$AC$4,type_cotisation,0)))))</f>
        <v>-10000</v>
      </c>
      <c r="AC7" s="86" t="s">
        <v>76</v>
      </c>
      <c r="AD7" s="85">
        <f>IF($AE$3="","",IF(AE7="oui",INDEX(Feuil2!$C$2:$E$8,MATCH(Feuil1!$G7,Feuil2!$B$2:$B$8,0),MATCH(Feuil1!$AE$4,type_cotisation,0)),IF(AE7="non",-1*INDEX(Feuil2!$C$2:$E$8,MATCH(Feuil1!G7,Feuil2!$B$2:$B$8,0),MATCH(Feuil1!$AE$4,type_cotisation,0)))))</f>
        <v>15000</v>
      </c>
      <c r="AE7" s="75" t="s">
        <v>11</v>
      </c>
      <c r="AF7" s="83">
        <f>IF(AG$3="","",IF(AG7="oui",INDEX(Feuil2!$C$2:$E$8,MATCH(Feuil1!G7,Feuil2!$B$2:$B$8,0),MATCH(Feuil1!$Q$4,type_cotisation,0)),IF(AG7="non",-1*INDEX(Feuil2!$C$2:$E$8,MATCH(Feuil1!G7,Feuil2!$B$2:$B$8,0),MATCH(Feuil1!$AG$4,type_cotisation,0)))))</f>
        <v>15000</v>
      </c>
      <c r="AG7" s="84" t="s">
        <v>11</v>
      </c>
      <c r="AH7" s="85">
        <f>IF($AI$3="","",IF(AI7="oui",INDEX(Feuil2!$C$2:$E$8,MATCH(Feuil1!$G7,Feuil2!$B$2:$B$8,0),MATCH(Feuil1!$S$4,type_cotisation,0)),IF(AI7="non",-1*INDEX(Feuil2!$C$2:$E$8,MATCH(Feuil1!$G7,Feuil2!$B$2:$B$8,0),MATCH(Feuil1!$S$4,type_cotisation,0)))))</f>
        <v>-25000</v>
      </c>
      <c r="AI7" s="75" t="s">
        <v>76</v>
      </c>
      <c r="AJ7" s="80">
        <f>IF($AK$3="","",IF(AK7="oui",INDEX(Feuil2!$C$2:$E$8,MATCH(Feuil1!G7,Feuil2!$B$2:$B$8,0),MATCH(Feuil1!$AK$4,type_cotisation,0)),IF(AK7="non",-1*INDEX(Feuil2!$C$2:$E$8,MATCH(Feuil1!G7,Feuil2!$B$2:$B$8,0),MATCH(Feuil1!$AK$4,type_cotisation,0)))))</f>
        <v>25000</v>
      </c>
      <c r="AK7" s="86" t="s">
        <v>11</v>
      </c>
      <c r="AL7" s="85">
        <f>IF($AM$3="","",IF(AM7="oui",INDEX(Feuil2!$C$2:$E$8,MATCH(Feuil1!$G7,Feuil2!$B$2:$B$8,0),MATCH(Feuil1!$AM$4,type_cotisation,0)),IF(AM7="non",-1*INDEX(Feuil2!$C$2:$E$8,MATCH(Feuil1!G7,Feuil2!$B$2:$B$8,0),MATCH(Feuil1!$AM$4,type_cotisation,0)))))</f>
        <v>-15000</v>
      </c>
      <c r="AM7" s="75" t="s">
        <v>76</v>
      </c>
      <c r="AN7" s="87">
        <f>AL7+AJ7+AH7+AF7+AD7+AB7+Z7+X7+T7+V7+R7+P7+N7+L7+J7+H7</f>
        <v>-105000</v>
      </c>
      <c r="AO7" s="87"/>
    </row>
    <row r="8" spans="2:41" x14ac:dyDescent="0.3">
      <c r="B8" s="5" t="s">
        <v>67</v>
      </c>
      <c r="C8" s="6" t="s">
        <v>90</v>
      </c>
      <c r="D8" s="69" t="s">
        <v>61</v>
      </c>
      <c r="E8" s="69" t="s">
        <v>4</v>
      </c>
      <c r="F8" s="69" t="str">
        <f t="shared" si="0"/>
        <v>A</v>
      </c>
      <c r="G8" s="69" t="str">
        <f t="shared" si="1"/>
        <v>SDA</v>
      </c>
      <c r="H8" s="83">
        <f>IF($I$3="","",IF(I8="oui",INDEX(Feuil2!$C$2:$E$8,MATCH(Feuil1!G8,Feuil2!$B$2:$B$8,0),MATCH(Feuil1!$I$4,type_cotisation,0)),IF(I8="non",-1*INDEX(Feuil2!$C$2:$E$8,MATCH(Feuil1!G8,Feuil2!$B$2:$B$8,0),MATCH(Feuil1!$I$4,type_cotisation,0)))))</f>
        <v>10000</v>
      </c>
      <c r="I8" s="78" t="s">
        <v>11</v>
      </c>
      <c r="J8" s="80">
        <f>IF($K$3="","",IF(K8="oui",INDEX(Feuil2!$C$2:$E$8,MATCH(Feuil1!G8,Feuil2!$B$2:$B$8,0),MATCH(Feuil1!$I$4,type_cotisation,0)),IF(K8="non",-1*INDEX(Feuil2!$C$2:$E$8,MATCH(Feuil1!G8,Feuil2!$B$2:$B$8,0),MATCH(Feuil1!$I$4,type_cotisation,0)))))</f>
        <v>10000</v>
      </c>
      <c r="K8" s="75" t="s">
        <v>11</v>
      </c>
      <c r="L8" s="80">
        <f>IF($M$3="","",IF(M8="oui",INDEX(Feuil2!$C$2:$E$8,MATCH(Feuil1!G8,Feuil2!$B$2:$B$8,0),MATCH(Feuil1!$M$4,type_cotisation,0)),IF(M8="non",-1*INDEX(Feuil2!$C$2:$E$8,MATCH(Feuil1!G8,Feuil2!$B$2:$B$8,0),MATCH(Feuil1!$M$4,type_cotisation,0)))))</f>
        <v>15000</v>
      </c>
      <c r="M8" s="75" t="s">
        <v>11</v>
      </c>
      <c r="N8" s="85">
        <f>IF($O$3="","",IF(O8="oui",INDEX(Feuil2!$C$2:$E$8,MATCH(Feuil1!$G8,Feuil2!$B$2:$B$8,0),MATCH(Feuil1!$O$4,type_cotisation,0)),IF(O8="non",-1*INDEX(Feuil2!$C$2:$E$8,MATCH(Feuil1!G8,Feuil2!$B$2:$B$8,0),MATCH(Feuil1!$O$4,type_cotisation,0)))))</f>
        <v>15000</v>
      </c>
      <c r="O8" s="75" t="s">
        <v>11</v>
      </c>
      <c r="P8" s="83">
        <f>IF(Q$3="","",IF(Q8="oui",INDEX(Feuil2!$C$2:$E$8,MATCH(Feuil1!G8,Feuil2!$B$2:$B$8,0),MATCH(Feuil1!$Q$4,type_cotisation,0)),IF(Q8="non",-1*INDEX(Feuil2!$C$2:$E$8,MATCH(Feuil1!G8,Feuil2!$B$2:$B$8,0),MATCH(Feuil1!$Q$4,type_cotisation,0)))))</f>
        <v>15000</v>
      </c>
      <c r="Q8" s="78" t="s">
        <v>11</v>
      </c>
      <c r="R8" s="85">
        <f>IF($S$3="","",IF(S8="oui",INDEX(Feuil2!$C$2:$E$8,MATCH(Feuil1!$G8,Feuil2!$B$2:$B$8,0),MATCH(Feuil1!$S$4,type_cotisation,0)),IF(S8="non",-1*INDEX(Feuil2!$C$2:$E$8,MATCH(Feuil1!$G8,Feuil2!$B$2:$B$8,0),MATCH(Feuil1!$S$4,type_cotisation,0)))))</f>
        <v>-25000</v>
      </c>
      <c r="S8" s="75" t="s">
        <v>76</v>
      </c>
      <c r="T8" s="80">
        <f>IF($U$3="","",IF(U8="oui",INDEX(Feuil2!$C$2:$E$8,MATCH(Feuil1!G8,Feuil2!$B$2:$B$8,0),MATCH(Feuil1!$U$4,type_cotisation,0)),IF(U8="non",-1*INDEX(Feuil2!$C$2:$E$8,MATCH(Feuil1!G8,Feuil2!$B$2:$B$8,0),MATCH(Feuil1!$U$4,type_cotisation,0)))))</f>
        <v>25000</v>
      </c>
      <c r="U8" s="75" t="s">
        <v>11</v>
      </c>
      <c r="V8" s="85">
        <f>IF($W$3="","",IF(W8="oui",INDEX(Feuil2!$C$2:$E$8,MATCH(Feuil1!$G8,Feuil2!$B$2:$B$8,0),MATCH(Feuil1!$O$4,type_cotisation,0)),IF(W8="non",-1*INDEX(Feuil2!$C$2:$E$8,MATCH(Feuil1!G8,Feuil2!$B$2:$B$8,0),MATCH(Feuil1!$W$4,type_cotisation,0)))))</f>
        <v>15000</v>
      </c>
      <c r="W8" s="75" t="s">
        <v>11</v>
      </c>
      <c r="X8" s="83">
        <f>IF($Y$3="","",IF(Y8="oui",INDEX(Feuil2!$C$2:$E$8,MATCH(Feuil1!G8,Feuil2!$B$2:$B$8,0),MATCH(Feuil1!$Y$4,type_cotisation,0)),IF(Y8="non",-1*INDEX(Feuil2!$C$2:$E$8,MATCH(Feuil1!G8,Feuil2!$B$2:$B$8,0),MATCH(Feuil1!$Y$4,type_cotisation,0)))))</f>
        <v>-15000</v>
      </c>
      <c r="Y8" s="78" t="s">
        <v>76</v>
      </c>
      <c r="Z8" s="85">
        <f>IF($AA$3="","",IF(AA8="oui",INDEX(Feuil2!$C$2:$E$8,MATCH(Feuil1!G8,Feuil2!$B$2:$B$8,0),MATCH(Feuil1!$AA$4,type_cotisation,0)),IF(AA8="non",-1*INDEX(Feuil2!$C$2:$E$8,MATCH(Feuil1!G8,Feuil2!$B$2:$B$8,0),MATCH(Feuil1!$AA$4,type_cotisation,0)))))</f>
        <v>10000</v>
      </c>
      <c r="AA8" s="75" t="s">
        <v>11</v>
      </c>
      <c r="AB8" s="85">
        <f>IF($AC$3="","",IF(AC8="oui",INDEX(Feuil2!$C$2:$E$8,MATCH(Feuil1!G8,Feuil2!$B$2:$B$8,0),MATCH(Feuil1!$AC$4,type_cotisation,0)),IF(AC8="non",-1*INDEX(Feuil2!$C$2:$E$8,MATCH(Feuil1!G8,Feuil2!$B$2:$B$8,0),MATCH(Feuil1!$AC$4,type_cotisation,0)))))</f>
        <v>10000</v>
      </c>
      <c r="AC8" s="75" t="s">
        <v>11</v>
      </c>
      <c r="AD8" s="85">
        <f>IF($AE$3="","",IF(AE8="oui",INDEX(Feuil2!$C$2:$E$8,MATCH(Feuil1!$G8,Feuil2!$B$2:$B$8,0),MATCH(Feuil1!$AE$4,type_cotisation,0)),IF(AE8="non",-1*INDEX(Feuil2!$C$2:$E$8,MATCH(Feuil1!G8,Feuil2!$B$2:$B$8,0),MATCH(Feuil1!$AE$4,type_cotisation,0)))))</f>
        <v>15000</v>
      </c>
      <c r="AE8" s="75" t="s">
        <v>11</v>
      </c>
      <c r="AF8" s="83">
        <f>IF(AG$3="","",IF(AG8="oui",INDEX(Feuil2!$C$2:$E$8,MATCH(Feuil1!G8,Feuil2!$B$2:$B$8,0),MATCH(Feuil1!$Q$4,type_cotisation,0)),IF(AG8="non",-1*INDEX(Feuil2!$C$2:$E$8,MATCH(Feuil1!G8,Feuil2!$B$2:$B$8,0),MATCH(Feuil1!$AG$4,type_cotisation,0)))))</f>
        <v>15000</v>
      </c>
      <c r="AG8" s="78" t="s">
        <v>11</v>
      </c>
      <c r="AH8" s="85">
        <f>IF($AI$3="","",IF(AI8="oui",INDEX(Feuil2!$C$2:$E$8,MATCH(Feuil1!$G8,Feuil2!$B$2:$B$8,0),MATCH(Feuil1!$S$4,type_cotisation,0)),IF(AI8="non",-1*INDEX(Feuil2!$C$2:$E$8,MATCH(Feuil1!$G8,Feuil2!$B$2:$B$8,0),MATCH(Feuil1!$S$4,type_cotisation,0)))))</f>
        <v>-25000</v>
      </c>
      <c r="AI8" s="75" t="s">
        <v>76</v>
      </c>
      <c r="AJ8" s="80">
        <f>IF($AK$3="","",IF(AK8="oui",INDEX(Feuil2!$C$2:$E$8,MATCH(Feuil1!G8,Feuil2!$B$2:$B$8,0),MATCH(Feuil1!$AK$4,type_cotisation,0)),IF(AK8="non",-1*INDEX(Feuil2!$C$2:$E$8,MATCH(Feuil1!G8,Feuil2!$B$2:$B$8,0),MATCH(Feuil1!$AK$4,type_cotisation,0)))))</f>
        <v>25000</v>
      </c>
      <c r="AK8" s="75" t="s">
        <v>11</v>
      </c>
      <c r="AL8" s="85">
        <f>IF($AL$3="","",IF(AM8="oui",INDEX(Feuil2!$C$2:$E$8,MATCH(Feuil1!$G8,Feuil2!$B$2:$B$8,0),MATCH(Feuil1!$AM$4,type_cotisation,0)),IF(AM8="non",-1*INDEX(Feuil2!$C$2:$E$8,MATCH(Feuil1!G8,Feuil2!$B$2:$B$8,0),MATCH(Feuil1!$AM$4,type_cotisation,0)))))</f>
        <v>15000</v>
      </c>
      <c r="AM8" s="75" t="s">
        <v>11</v>
      </c>
      <c r="AN8" s="87">
        <f t="shared" ref="AN8:AN11" si="2">AL8+AJ8+AH8+AF8+AD8+AB8+Z8+X8+T8+V8+R8+P8+N8+L8+J8+H8</f>
        <v>130000</v>
      </c>
    </row>
    <row r="9" spans="2:41" ht="13.8" thickBot="1" x14ac:dyDescent="0.35">
      <c r="B9" s="5" t="s">
        <v>87</v>
      </c>
      <c r="C9" s="6" t="s">
        <v>90</v>
      </c>
      <c r="D9" s="69" t="s">
        <v>61</v>
      </c>
      <c r="E9" s="69" t="s">
        <v>3</v>
      </c>
      <c r="F9" s="69" t="str">
        <f t="shared" si="0"/>
        <v>A</v>
      </c>
      <c r="G9" s="69" t="str">
        <f t="shared" si="1"/>
        <v>SDA</v>
      </c>
      <c r="H9" s="83">
        <f>IF($I$3="","",IF(I9="oui",INDEX(Feuil2!$C$2:$E$8,MATCH(Feuil1!G9,Feuil2!$B$2:$B$8,0),MATCH(Feuil1!$I$4,type_cotisation,0)),IF(I9="non",-1*INDEX(Feuil2!$C$2:$E$8,MATCH(Feuil1!G9,Feuil2!$B$2:$B$8,0),MATCH(Feuil1!$I$4,type_cotisation,0)))))</f>
        <v>10000</v>
      </c>
      <c r="I9" s="78" t="s">
        <v>11</v>
      </c>
      <c r="J9" s="80">
        <f>IF($K$3="","",IF(K9="oui",INDEX(Feuil2!$C$2:$E$8,MATCH(Feuil1!G9,Feuil2!$B$2:$B$8,0),MATCH(Feuil1!$I$4,type_cotisation,0)),IF(K9="non",-1*INDEX(Feuil2!$C$2:$E$8,MATCH(Feuil1!G9,Feuil2!$B$2:$B$8,0),MATCH(Feuil1!$I$4,type_cotisation,0)))))</f>
        <v>10000</v>
      </c>
      <c r="K9" s="75" t="s">
        <v>11</v>
      </c>
      <c r="L9" s="80">
        <f>IF($M$3="","",IF(M9="oui",INDEX(Feuil2!$C$2:$E$8,MATCH(Feuil1!G9,Feuil2!$B$2:$B$8,0),MATCH(Feuil1!$M$4,type_cotisation,0)),IF(M9="non",-1*INDEX(Feuil2!$C$2:$E$8,MATCH(Feuil1!G9,Feuil2!$B$2:$B$8,0),MATCH(Feuil1!$M$4,type_cotisation,0)))))</f>
        <v>-15000</v>
      </c>
      <c r="M9" s="75" t="s">
        <v>76</v>
      </c>
      <c r="N9" s="85">
        <f>IF($O$3="","",IF(O9="oui",INDEX(Feuil2!$C$2:$E$8,MATCH(Feuil1!$G9,Feuil2!$B$2:$B$8,0),MATCH(Feuil1!$O$4,type_cotisation,0)),IF(O9="non",-1*INDEX(Feuil2!$C$2:$E$8,MATCH(Feuil1!G9,Feuil2!$B$2:$B$8,0),MATCH(Feuil1!$O$4,type_cotisation,0)))))</f>
        <v>15000</v>
      </c>
      <c r="O9" s="75" t="s">
        <v>11</v>
      </c>
      <c r="P9" s="83">
        <f>IF(Q$3="","",IF(Q9="oui",INDEX(Feuil2!$C$2:$E$8,MATCH(Feuil1!G9,Feuil2!$B$2:$B$8,0),MATCH(Feuil1!$Q$4,type_cotisation,0)),IF(Q9="non",-1*INDEX(Feuil2!$C$2:$E$8,MATCH(Feuil1!G9,Feuil2!$B$2:$B$8,0),MATCH(Feuil1!$Q$4,type_cotisation,0)))))</f>
        <v>15000</v>
      </c>
      <c r="Q9" s="78" t="s">
        <v>11</v>
      </c>
      <c r="R9" s="85">
        <f>IF($S$3="","",IF(S9="oui",INDEX(Feuil2!$C$2:$E$8,MATCH(Feuil1!$G9,Feuil2!$B$2:$B$8,0),MATCH(Feuil1!$S$4,type_cotisation,0)),IF(S9="non",-1*INDEX(Feuil2!$C$2:$E$8,MATCH(Feuil1!$G9,Feuil2!$B$2:$B$8,0),MATCH(Feuil1!$S$4,type_cotisation,0)))))</f>
        <v>-25000</v>
      </c>
      <c r="S9" s="75" t="s">
        <v>76</v>
      </c>
      <c r="T9" s="80">
        <f>IF($U$3="","",IF(U9="oui",INDEX(Feuil2!$C$2:$E$8,MATCH(Feuil1!G9,Feuil2!$B$2:$B$8,0),MATCH(Feuil1!$U$4,type_cotisation,0)),IF(U9="non",-1*INDEX(Feuil2!$C$2:$E$8,MATCH(Feuil1!G9,Feuil2!$B$2:$B$8,0),MATCH(Feuil1!$U$4,type_cotisation,0)))))</f>
        <v>-25000</v>
      </c>
      <c r="U9" s="75" t="s">
        <v>76</v>
      </c>
      <c r="V9" s="85">
        <f>IF($W$3="","",IF(W9="oui",INDEX(Feuil2!$C$2:$E$8,MATCH(Feuil1!$G9,Feuil2!$B$2:$B$8,0),MATCH(Feuil1!$O$4,type_cotisation,0)),IF(W9="non",-1*INDEX(Feuil2!$C$2:$E$8,MATCH(Feuil1!G9,Feuil2!$B$2:$B$8,0),MATCH(Feuil1!$W$4,type_cotisation,0)))))</f>
        <v>-15000</v>
      </c>
      <c r="W9" s="75" t="s">
        <v>76</v>
      </c>
      <c r="X9" s="83">
        <f>IF($Y$3="","",IF(Y9="oui",INDEX(Feuil2!$C$2:$E$8,MATCH(Feuil1!G9,Feuil2!$B$2:$B$8,0),MATCH(Feuil1!$Y$4,type_cotisation,0)),IF(Y9="non",-1*INDEX(Feuil2!$C$2:$E$8,MATCH(Feuil1!G9,Feuil2!$B$2:$B$8,0),MATCH(Feuil1!$Y$4,type_cotisation,0)))))</f>
        <v>15000</v>
      </c>
      <c r="Y9" s="78" t="s">
        <v>11</v>
      </c>
      <c r="Z9" s="85">
        <f>IF($AA$3="","",IF(AA9="oui",INDEX(Feuil2!$C$2:$E$8,MATCH(Feuil1!G9,Feuil2!$B$2:$B$8,0),MATCH(Feuil1!$AA$4,type_cotisation,0)),IF(AA9="non",-1*INDEX(Feuil2!$C$2:$E$8,MATCH(Feuil1!G9,Feuil2!$B$2:$B$8,0),MATCH(Feuil1!$AA$4,type_cotisation,0)))))</f>
        <v>10000</v>
      </c>
      <c r="AA9" s="75" t="s">
        <v>11</v>
      </c>
      <c r="AB9" s="85">
        <f>IF($AC$3="","",IF(AC9="oui",INDEX(Feuil2!$C$2:$E$8,MATCH(Feuil1!G9,Feuil2!$B$2:$B$8,0),MATCH(Feuil1!$AC$4,type_cotisation,0)),IF(AC9="non",-1*INDEX(Feuil2!$C$2:$E$8,MATCH(Feuil1!G9,Feuil2!$B$2:$B$8,0),MATCH(Feuil1!$AC$4,type_cotisation,0)))))</f>
        <v>-10000</v>
      </c>
      <c r="AC9" s="75" t="s">
        <v>76</v>
      </c>
      <c r="AD9" s="85">
        <f>IF($AE$3="","",IF(AE9="oui",INDEX(Feuil2!$C$2:$E$8,MATCH(Feuil1!$G9,Feuil2!$B$2:$B$8,0),MATCH(Feuil1!$AE$4,type_cotisation,0)),IF(AE9="non",-1*INDEX(Feuil2!$C$2:$E$8,MATCH(Feuil1!G9,Feuil2!$B$2:$B$8,0),MATCH(Feuil1!$AE$4,type_cotisation,0)))))</f>
        <v>15000</v>
      </c>
      <c r="AE9" s="75" t="s">
        <v>11</v>
      </c>
      <c r="AF9" s="83">
        <f>IF(AG$3="","",IF(AG9="oui",INDEX(Feuil2!$C$2:$E$8,MATCH(Feuil1!G9,Feuil2!$B$2:$B$8,0),MATCH(Feuil1!$Q$4,type_cotisation,0)),IF(AG9="non",-1*INDEX(Feuil2!$C$2:$E$8,MATCH(Feuil1!G9,Feuil2!$B$2:$B$8,0),MATCH(Feuil1!$AG$4,type_cotisation,0)))))</f>
        <v>15000</v>
      </c>
      <c r="AG9" s="78" t="s">
        <v>11</v>
      </c>
      <c r="AH9" s="85">
        <f>IF($AI$3="","",IF(AI9="oui",INDEX(Feuil2!$C$2:$E$8,MATCH(Feuil1!$G9,Feuil2!$B$2:$B$8,0),MATCH(Feuil1!$S$4,type_cotisation,0)),IF(AI9="non",-1*INDEX(Feuil2!$C$2:$E$8,MATCH(Feuil1!$G9,Feuil2!$B$2:$B$8,0),MATCH(Feuil1!$S$4,type_cotisation,0)))))</f>
        <v>-25000</v>
      </c>
      <c r="AI9" s="75" t="s">
        <v>76</v>
      </c>
      <c r="AJ9" s="80">
        <f>IF($AK$3="","",IF(AK9="oui",INDEX(Feuil2!$C$2:$E$8,MATCH(Feuil1!G9,Feuil2!$B$2:$B$8,0),MATCH(Feuil1!$AK$4,type_cotisation,0)),IF(AK9="non",-1*INDEX(Feuil2!$C$2:$E$8,MATCH(Feuil1!G9,Feuil2!$B$2:$B$8,0),MATCH(Feuil1!$AK$4,type_cotisation,0)))))</f>
        <v>-25000</v>
      </c>
      <c r="AK9" s="75" t="s">
        <v>76</v>
      </c>
      <c r="AL9" s="85">
        <f>IF($AL$3="","",IF(AM9="oui",INDEX(Feuil2!$C$2:$E$8,MATCH(Feuil1!$G9,Feuil2!$B$2:$B$8,0),MATCH(Feuil1!$AM$4,type_cotisation,0)),IF(AM9="non",-1*INDEX(Feuil2!$C$2:$E$8,MATCH(Feuil1!G9,Feuil2!$B$2:$B$8,0),MATCH(Feuil1!$AM$4,type_cotisation,0)))))</f>
        <v>-15000</v>
      </c>
      <c r="AM9" s="75" t="s">
        <v>76</v>
      </c>
      <c r="AN9" s="87">
        <f t="shared" si="2"/>
        <v>-50000</v>
      </c>
    </row>
    <row r="10" spans="2:41" ht="28.2" customHeight="1" x14ac:dyDescent="0.3">
      <c r="B10" s="8" t="s">
        <v>88</v>
      </c>
      <c r="C10" s="6" t="s">
        <v>90</v>
      </c>
      <c r="D10" s="70" t="s">
        <v>64</v>
      </c>
      <c r="E10" s="69" t="s">
        <v>5</v>
      </c>
      <c r="F10" s="69" t="str">
        <f t="shared" si="0"/>
        <v>B</v>
      </c>
      <c r="G10" s="69" t="str">
        <f t="shared" si="1"/>
        <v>AGB</v>
      </c>
      <c r="H10" s="83">
        <f>IF($I$3="","",IF(I10="oui",INDEX(Feuil2!$C$2:$E$8,MATCH(Feuil1!G10,Feuil2!$B$2:$B$8,0),MATCH(Feuil1!$I$4,type_cotisation,0)),IF(I10="non",-1*INDEX(Feuil2!$C$2:$E$8,MATCH(Feuil1!G10,Feuil2!$B$2:$B$8,0),MATCH(Feuil1!$I$4,type_cotisation,0)))))</f>
        <v>2000</v>
      </c>
      <c r="I10" s="78" t="s">
        <v>11</v>
      </c>
      <c r="J10" s="80">
        <f>IF($K$3="","",IF(K10="oui",INDEX(Feuil2!$C$2:$E$8,MATCH(Feuil1!G10,Feuil2!$B$2:$B$8,0),MATCH(Feuil1!$I$4,type_cotisation,0)),IF(K10="non",-1*INDEX(Feuil2!$C$2:$E$8,MATCH(Feuil1!G10,Feuil2!$B$2:$B$8,0),MATCH(Feuil1!$I$4,type_cotisation,0)))))</f>
        <v>2000</v>
      </c>
      <c r="K10" s="75" t="s">
        <v>11</v>
      </c>
      <c r="L10" s="80">
        <f>IF($M$3="","",IF(M10="oui",INDEX(Feuil2!$C$2:$E$8,MATCH(Feuil1!G10,Feuil2!$B$2:$B$8,0),MATCH(Feuil1!$M$4,type_cotisation,0)),IF(M10="non",-1*INDEX(Feuil2!$C$2:$E$8,MATCH(Feuil1!G10,Feuil2!$B$2:$B$8,0),MATCH(Feuil1!$M$4,type_cotisation,0)))))</f>
        <v>-3000</v>
      </c>
      <c r="M10" s="75" t="s">
        <v>76</v>
      </c>
      <c r="N10" s="85">
        <f>IF($O$3="","",IF(O10="oui",INDEX(Feuil2!$C$2:$E$8,MATCH(Feuil1!$G10,Feuil2!$B$2:$B$8,0),MATCH(Feuil1!$O$4,type_cotisation,0)),IF(O10="non",-1*INDEX(Feuil2!$C$2:$E$8,MATCH(Feuil1!G10,Feuil2!$B$2:$B$8,0),MATCH(Feuil1!$O$4,type_cotisation,0)))))</f>
        <v>3000</v>
      </c>
      <c r="O10" s="75" t="s">
        <v>11</v>
      </c>
      <c r="P10" s="83">
        <f>IF(Q$3="","",IF(Q10="oui",INDEX(Feuil2!$C$2:$E$8,MATCH(Feuil1!G10,Feuil2!$B$2:$B$8,0),MATCH(Feuil1!$Q$4,type_cotisation,0)),IF(Q10="non",-1*INDEX(Feuil2!$C$2:$E$8,MATCH(Feuil1!G10,Feuil2!$B$2:$B$8,0),MATCH(Feuil1!$Q$4,type_cotisation,0)))))</f>
        <v>3000</v>
      </c>
      <c r="Q10" s="78" t="s">
        <v>11</v>
      </c>
      <c r="R10" s="85">
        <f>IF($S$3="","",IF(S10="oui",INDEX(Feuil2!$C$2:$E$8,MATCH(Feuil1!$G10,Feuil2!$B$2:$B$8,0),MATCH(Feuil1!$S$4,type_cotisation,0)),IF(S10="non",-1*INDEX(Feuil2!$C$2:$E$8,MATCH(Feuil1!$G10,Feuil2!$B$2:$B$8,0),MATCH(Feuil1!$S$4,type_cotisation,0)))))</f>
        <v>-5000</v>
      </c>
      <c r="S10" s="75" t="s">
        <v>76</v>
      </c>
      <c r="T10" s="80">
        <f>IF($U$3="","",IF(U10="oui",INDEX(Feuil2!$C$2:$E$8,MATCH(Feuil1!G10,Feuil2!$B$2:$B$8,0),MATCH(Feuil1!$U$4,type_cotisation,0)),IF(U10="non",-1*INDEX(Feuil2!$C$2:$E$8,MATCH(Feuil1!G10,Feuil2!$B$2:$B$8,0),MATCH(Feuil1!$U$4,type_cotisation,0)))))</f>
        <v>-5000</v>
      </c>
      <c r="U10" s="75" t="s">
        <v>76</v>
      </c>
      <c r="V10" s="85">
        <f>IF($W$3="","",IF(W10="oui",INDEX(Feuil2!$C$2:$E$8,MATCH(Feuil1!$G10,Feuil2!$B$2:$B$8,0),MATCH(Feuil1!$O$4,type_cotisation,0)),IF(W10="non",-1*INDEX(Feuil2!$C$2:$E$8,MATCH(Feuil1!G10,Feuil2!$B$2:$B$8,0),MATCH(Feuil1!$W$4,type_cotisation,0)))))</f>
        <v>3000</v>
      </c>
      <c r="W10" s="75" t="s">
        <v>11</v>
      </c>
      <c r="X10" s="83">
        <f>IF($Y$3="","",IF(Y10="oui",INDEX(Feuil2!$C$2:$E$8,MATCH(Feuil1!G10,Feuil2!$B$2:$B$8,0),MATCH(Feuil1!$Y$4,type_cotisation,0)),IF(Y10="non",-1*INDEX(Feuil2!$C$2:$E$8,MATCH(Feuil1!G10,Feuil2!$B$2:$B$8,0),MATCH(Feuil1!$Y$4,type_cotisation,0)))))</f>
        <v>-3000</v>
      </c>
      <c r="Y10" s="78" t="s">
        <v>76</v>
      </c>
      <c r="Z10" s="85">
        <f>IF($AA$3="","",IF(AA10="oui",INDEX(Feuil2!$C$2:$E$8,MATCH(Feuil1!G10,Feuil2!$B$2:$B$8,0),MATCH(Feuil1!$AA$4,type_cotisation,0)),IF(AA10="non",-1*INDEX(Feuil2!$C$2:$E$8,MATCH(Feuil1!G10,Feuil2!$B$2:$B$8,0),MATCH(Feuil1!$AA$4,type_cotisation,0)))))</f>
        <v>2000</v>
      </c>
      <c r="AA10" s="75" t="s">
        <v>11</v>
      </c>
      <c r="AB10" s="85">
        <f>IF($AC$3="","",IF(AC10="oui",INDEX(Feuil2!$C$2:$E$8,MATCH(Feuil1!G10,Feuil2!$B$2:$B$8,0),MATCH(Feuil1!$AC$4,type_cotisation,0)),IF(AC10="non",-1*INDEX(Feuil2!$C$2:$E$8,MATCH(Feuil1!G10,Feuil2!$B$2:$B$8,0),MATCH(Feuil1!$AC$4,type_cotisation,0)))))</f>
        <v>-2000</v>
      </c>
      <c r="AC10" s="75" t="s">
        <v>76</v>
      </c>
      <c r="AD10" s="85">
        <f>IF($AE$3="","",IF(AE10="oui",INDEX(Feuil2!$C$2:$E$8,MATCH(Feuil1!$G10,Feuil2!$B$2:$B$8,0),MATCH(Feuil1!$AE$4,type_cotisation,0)),IF(AE10="non",-1*INDEX(Feuil2!$C$2:$E$8,MATCH(Feuil1!G10,Feuil2!$B$2:$B$8,0),MATCH(Feuil1!$AE$4,type_cotisation,0)))))</f>
        <v>3000</v>
      </c>
      <c r="AE10" s="75" t="s">
        <v>11</v>
      </c>
      <c r="AF10" s="83">
        <f>IF(AG$3="","",IF(AG10="oui",INDEX(Feuil2!$C$2:$E$8,MATCH(Feuil1!G10,Feuil2!$B$2:$B$8,0),MATCH(Feuil1!$Q$4,type_cotisation,0)),IF(AG10="non",-1*INDEX(Feuil2!$C$2:$E$8,MATCH(Feuil1!G10,Feuil2!$B$2:$B$8,0),MATCH(Feuil1!$AG$4,type_cotisation,0)))))</f>
        <v>3000</v>
      </c>
      <c r="AG10" s="78" t="s">
        <v>11</v>
      </c>
      <c r="AH10" s="85">
        <f>IF($AI$3="","",IF(AI10="oui",INDEX(Feuil2!$C$2:$E$8,MATCH(Feuil1!$G10,Feuil2!$B$2:$B$8,0),MATCH(Feuil1!$S$4,type_cotisation,0)),IF(AI10="non",-1*INDEX(Feuil2!$C$2:$E$8,MATCH(Feuil1!$G10,Feuil2!$B$2:$B$8,0),MATCH(Feuil1!$S$4,type_cotisation,0)))))</f>
        <v>-5000</v>
      </c>
      <c r="AI10" s="75" t="s">
        <v>76</v>
      </c>
      <c r="AJ10" s="80">
        <f>IF($AK$3="","",IF(AK10="oui",INDEX(Feuil2!$C$2:$E$8,MATCH(Feuil1!G10,Feuil2!$B$2:$B$8,0),MATCH(Feuil1!$AK$4,type_cotisation,0)),IF(AK10="non",-1*INDEX(Feuil2!$C$2:$E$8,MATCH(Feuil1!G10,Feuil2!$B$2:$B$8,0),MATCH(Feuil1!$AK$4,type_cotisation,0)))))</f>
        <v>-5000</v>
      </c>
      <c r="AK10" s="75" t="s">
        <v>76</v>
      </c>
      <c r="AL10" s="85">
        <f>IF($AL$3="","",IF(AM10="oui",INDEX(Feuil2!$C$2:$E$8,MATCH(Feuil1!$G10,Feuil2!$B$2:$B$8,0),MATCH(Feuil1!$AM$4,type_cotisation,0)),IF(AM10="non",-1*INDEX(Feuil2!$C$2:$E$8,MATCH(Feuil1!G10,Feuil2!$B$2:$B$8,0),MATCH(Feuil1!$AM$4,type_cotisation,0)))))</f>
        <v>3000</v>
      </c>
      <c r="AM10" s="75" t="s">
        <v>11</v>
      </c>
      <c r="AN10" s="87">
        <f t="shared" si="2"/>
        <v>-4000</v>
      </c>
    </row>
    <row r="11" spans="2:41" ht="28.2" customHeight="1" x14ac:dyDescent="0.3">
      <c r="B11" s="9" t="s">
        <v>89</v>
      </c>
      <c r="C11" s="6" t="s">
        <v>90</v>
      </c>
      <c r="D11" s="70" t="s">
        <v>64</v>
      </c>
      <c r="E11" s="69" t="s">
        <v>4</v>
      </c>
      <c r="F11" s="69" t="str">
        <f t="shared" si="0"/>
        <v>A</v>
      </c>
      <c r="G11" s="69" t="str">
        <f t="shared" si="1"/>
        <v>AGA</v>
      </c>
      <c r="H11" s="83">
        <f>IF($I$3="","",IF(I11="oui",INDEX(Feuil2!$C$2:$E$8,MATCH(Feuil1!G11,Feuil2!$B$2:$B$8,0),MATCH(Feuil1!$I$4,type_cotisation,0)),IF(I11="non",-1*INDEX(Feuil2!$C$2:$E$8,MATCH(Feuil1!G11,Feuil2!$B$2:$B$8,0),MATCH(Feuil1!$I$4,type_cotisation,0)))))</f>
        <v>4000</v>
      </c>
      <c r="I11" s="78" t="s">
        <v>11</v>
      </c>
      <c r="J11" s="80">
        <f>IF($K$3="","",IF(K11="oui",INDEX(Feuil2!$C$2:$E$8,MATCH(Feuil1!G11,Feuil2!$B$2:$B$8,0),MATCH(Feuil1!$I$4,type_cotisation,0)),IF(K11="non",-1*INDEX(Feuil2!$C$2:$E$8,MATCH(Feuil1!G11,Feuil2!$B$2:$B$8,0),MATCH(Feuil1!$I$4,type_cotisation,0)))))</f>
        <v>4000</v>
      </c>
      <c r="K11" s="75" t="s">
        <v>11</v>
      </c>
      <c r="L11" s="80">
        <f>IF($M$3="","",IF(M11="oui",INDEX(Feuil2!$C$2:$E$8,MATCH(Feuil1!G11,Feuil2!$B$2:$B$8,0),MATCH(Feuil1!$M$4,type_cotisation,0)),IF(M11="non",-1*INDEX(Feuil2!$C$2:$E$8,MATCH(Feuil1!G11,Feuil2!$B$2:$B$8,0),MATCH(Feuil1!$M$4,type_cotisation,0)))))</f>
        <v>5000</v>
      </c>
      <c r="M11" s="75" t="s">
        <v>11</v>
      </c>
      <c r="N11" s="85">
        <f>IF($O$3="","",IF(O11="oui",INDEX(Feuil2!$C$2:$E$8,MATCH(Feuil1!$G11,Feuil2!$B$2:$B$8,0),MATCH(Feuil1!$O$4,type_cotisation,0)),IF(O11="non",-1*INDEX(Feuil2!$C$2:$E$8,MATCH(Feuil1!G11,Feuil2!$B$2:$B$8,0),MATCH(Feuil1!$O$4,type_cotisation,0)))))</f>
        <v>5000</v>
      </c>
      <c r="O11" s="75" t="s">
        <v>11</v>
      </c>
      <c r="P11" s="83">
        <f>IF(Q$3="","",IF(Q11="oui",INDEX(Feuil2!$C$2:$E$8,MATCH(Feuil1!G11,Feuil2!$B$2:$B$8,0),MATCH(Feuil1!$Q$4,type_cotisation,0)),IF(Q11="non",-1*INDEX(Feuil2!$C$2:$E$8,MATCH(Feuil1!G11,Feuil2!$B$2:$B$8,0),MATCH(Feuil1!$Q$4,type_cotisation,0)))))</f>
        <v>5000</v>
      </c>
      <c r="Q11" s="78" t="s">
        <v>11</v>
      </c>
      <c r="R11" s="85">
        <f>IF($S$3="","",IF(S11="oui",INDEX(Feuil2!$C$2:$E$8,MATCH(Feuil1!$G11,Feuil2!$B$2:$B$8,0),MATCH(Feuil1!$S$4,type_cotisation,0)),IF(S11="non",-1*INDEX(Feuil2!$C$2:$E$8,MATCH(Feuil1!$G11,Feuil2!$B$2:$B$8,0),MATCH(Feuil1!$S$4,type_cotisation,0)))))</f>
        <v>-12000</v>
      </c>
      <c r="S11" s="75" t="s">
        <v>76</v>
      </c>
      <c r="T11" s="80">
        <f>IF($U$3="","",IF(U11="oui",INDEX(Feuil2!$C$2:$E$8,MATCH(Feuil1!G11,Feuil2!$B$2:$B$8,0),MATCH(Feuil1!$U$4,type_cotisation,0)),IF(U11="non",-1*INDEX(Feuil2!$C$2:$E$8,MATCH(Feuil1!G11,Feuil2!$B$2:$B$8,0),MATCH(Feuil1!$U$4,type_cotisation,0)))))</f>
        <v>12000</v>
      </c>
      <c r="U11" s="75" t="s">
        <v>11</v>
      </c>
      <c r="V11" s="85">
        <f>IF($W$3="","",IF(W11="oui",INDEX(Feuil2!$C$2:$E$8,MATCH(Feuil1!$G11,Feuil2!$B$2:$B$8,0),MATCH(Feuil1!$O$4,type_cotisation,0)),IF(W11="non",-1*INDEX(Feuil2!$C$2:$E$8,MATCH(Feuil1!G11,Feuil2!$B$2:$B$8,0),MATCH(Feuil1!$W$4,type_cotisation,0)))))</f>
        <v>5000</v>
      </c>
      <c r="W11" s="75" t="s">
        <v>11</v>
      </c>
      <c r="X11" s="83">
        <f>IF($Y$3="","",IF(Y11="oui",INDEX(Feuil2!$C$2:$E$8,MATCH(Feuil1!G11,Feuil2!$B$2:$B$8,0),MATCH(Feuil1!$Y$4,type_cotisation,0)),IF(Y11="non",-1*INDEX(Feuil2!$C$2:$E$8,MATCH(Feuil1!G11,Feuil2!$B$2:$B$8,0),MATCH(Feuil1!$Y$4,type_cotisation,0)))))</f>
        <v>5000</v>
      </c>
      <c r="Y11" s="78" t="s">
        <v>11</v>
      </c>
      <c r="Z11" s="85">
        <f>IF($AA$3="","",IF(AA11="oui",INDEX(Feuil2!$C$2:$E$8,MATCH(Feuil1!G11,Feuil2!$B$2:$B$8,0),MATCH(Feuil1!$AA$4,type_cotisation,0)),IF(AA11="non",-1*INDEX(Feuil2!$C$2:$E$8,MATCH(Feuil1!G11,Feuil2!$B$2:$B$8,0),MATCH(Feuil1!$AA$4,type_cotisation,0)))))</f>
        <v>4000</v>
      </c>
      <c r="AA11" s="75" t="s">
        <v>11</v>
      </c>
      <c r="AB11" s="85">
        <f>IF($AC$3="","",IF(AC11="oui",INDEX(Feuil2!$C$2:$E$8,MATCH(Feuil1!G11,Feuil2!$B$2:$B$8,0),MATCH(Feuil1!$AC$4,type_cotisation,0)),IF(AC11="non",-1*INDEX(Feuil2!$C$2:$E$8,MATCH(Feuil1!G11,Feuil2!$B$2:$B$8,0),MATCH(Feuil1!$AC$4,type_cotisation,0)))))</f>
        <v>4000</v>
      </c>
      <c r="AC11" s="75" t="s">
        <v>11</v>
      </c>
      <c r="AD11" s="85">
        <f>IF($AE$3="","",IF(AE11="oui",INDEX(Feuil2!$C$2:$E$8,MATCH(Feuil1!$G11,Feuil2!$B$2:$B$8,0),MATCH(Feuil1!$AE$4,type_cotisation,0)),IF(AE11="non",-1*INDEX(Feuil2!$C$2:$E$8,MATCH(Feuil1!G11,Feuil2!$B$2:$B$8,0),MATCH(Feuil1!$AE$4,type_cotisation,0)))))</f>
        <v>5000</v>
      </c>
      <c r="AE11" s="75" t="s">
        <v>11</v>
      </c>
      <c r="AF11" s="83">
        <f>IF(AG$3="","",IF(AG11="oui",INDEX(Feuil2!$C$2:$E$8,MATCH(Feuil1!G11,Feuil2!$B$2:$B$8,0),MATCH(Feuil1!$Q$4,type_cotisation,0)),IF(AG11="non",-1*INDEX(Feuil2!$C$2:$E$8,MATCH(Feuil1!G11,Feuil2!$B$2:$B$8,0),MATCH(Feuil1!$AG$4,type_cotisation,0)))))</f>
        <v>5000</v>
      </c>
      <c r="AG11" s="78" t="s">
        <v>11</v>
      </c>
      <c r="AH11" s="85">
        <f>IF($AI$3="","",IF(AI11="oui",INDEX(Feuil2!$C$2:$E$8,MATCH(Feuil1!$G11,Feuil2!$B$2:$B$8,0),MATCH(Feuil1!$S$4,type_cotisation,0)),IF(AI11="non",-1*INDEX(Feuil2!$C$2:$E$8,MATCH(Feuil1!$G11,Feuil2!$B$2:$B$8,0),MATCH(Feuil1!$S$4,type_cotisation,0)))))</f>
        <v>-12000</v>
      </c>
      <c r="AI11" s="75" t="s">
        <v>76</v>
      </c>
      <c r="AJ11" s="80">
        <f>IF($AK$3="","",IF(AK11="oui",INDEX(Feuil2!$C$2:$E$8,MATCH(Feuil1!G11,Feuil2!$B$2:$B$8,0),MATCH(Feuil1!$AK$4,type_cotisation,0)),IF(AK11="non",-1*INDEX(Feuil2!$C$2:$E$8,MATCH(Feuil1!G11,Feuil2!$B$2:$B$8,0),MATCH(Feuil1!$AK$4,type_cotisation,0)))))</f>
        <v>12000</v>
      </c>
      <c r="AK11" s="75" t="s">
        <v>11</v>
      </c>
      <c r="AL11" s="85">
        <f>IF($AL$3="","",IF(AM11="oui",INDEX(Feuil2!$C$2:$E$8,MATCH(Feuil1!$G11,Feuil2!$B$2:$B$8,0),MATCH(Feuil1!$AM$4,type_cotisation,0)),IF(AM11="non",-1*INDEX(Feuil2!$C$2:$E$8,MATCH(Feuil1!G11,Feuil2!$B$2:$B$8,0),MATCH(Feuil1!$AM$4,type_cotisation,0)))))</f>
        <v>5000</v>
      </c>
      <c r="AM11" s="75" t="s">
        <v>11</v>
      </c>
      <c r="AN11" s="87">
        <f t="shared" si="2"/>
        <v>56000</v>
      </c>
    </row>
    <row r="12" spans="2:41" x14ac:dyDescent="0.3">
      <c r="B12" s="10" t="s">
        <v>16</v>
      </c>
      <c r="H12" s="79">
        <f>SUM(H6:H11)</f>
        <v>36000</v>
      </c>
    </row>
    <row r="13" spans="2:41" x14ac:dyDescent="0.3">
      <c r="B13" s="10" t="s">
        <v>17</v>
      </c>
      <c r="H13" s="74">
        <f ca="1">SUMIF(H7:I11,oui,H7:H11)</f>
        <v>0</v>
      </c>
    </row>
    <row r="14" spans="2:41" x14ac:dyDescent="0.3">
      <c r="B14" s="10" t="s">
        <v>18</v>
      </c>
    </row>
  </sheetData>
  <sheetProtection selectLockedCells="1"/>
  <dataValidations count="1">
    <dataValidation type="list" allowBlank="1" showInputMessage="1" showErrorMessage="1" sqref="I4 K4 M4 O4 Q4 S4 U4 W4 Y4 AA4 AC4 AE4 AG4 AI4 AK4 AM4">
      <formula1>type_cotisation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14"/>
  <sheetViews>
    <sheetView workbookViewId="0">
      <selection activeCell="I14" sqref="I14"/>
    </sheetView>
  </sheetViews>
  <sheetFormatPr baseColWidth="10" defaultRowHeight="14.4" x14ac:dyDescent="0.3"/>
  <cols>
    <col min="2" max="2" width="8.6640625" customWidth="1"/>
    <col min="3" max="3" width="22.21875" customWidth="1"/>
    <col min="4" max="4" width="20.6640625" customWidth="1"/>
    <col min="5" max="5" width="18.109375" customWidth="1"/>
    <col min="8" max="8" width="20.77734375" customWidth="1"/>
    <col min="11" max="23" width="6.21875" customWidth="1"/>
  </cols>
  <sheetData>
    <row r="1" spans="2:23" x14ac:dyDescent="0.3">
      <c r="B1" s="2"/>
      <c r="C1" s="3" t="s">
        <v>52</v>
      </c>
      <c r="D1" s="3" t="s">
        <v>53</v>
      </c>
      <c r="E1" s="3" t="s">
        <v>54</v>
      </c>
      <c r="G1" s="32" t="s">
        <v>31</v>
      </c>
      <c r="H1" s="32" t="s">
        <v>34</v>
      </c>
    </row>
    <row r="2" spans="2:23" x14ac:dyDescent="0.3">
      <c r="B2" s="3" t="s">
        <v>72</v>
      </c>
      <c r="C2" s="4"/>
      <c r="D2" s="4"/>
      <c r="E2" s="4"/>
      <c r="G2" t="s">
        <v>29</v>
      </c>
      <c r="H2" t="s">
        <v>32</v>
      </c>
      <c r="K2" t="s">
        <v>2</v>
      </c>
      <c r="L2" t="s">
        <v>3</v>
      </c>
      <c r="M2" t="s">
        <v>6</v>
      </c>
      <c r="N2" t="s">
        <v>4</v>
      </c>
      <c r="O2" t="s">
        <v>5</v>
      </c>
      <c r="P2" t="s">
        <v>66</v>
      </c>
      <c r="Q2" t="s">
        <v>9</v>
      </c>
      <c r="R2" t="s">
        <v>19</v>
      </c>
      <c r="S2" t="s">
        <v>8</v>
      </c>
      <c r="T2" t="s">
        <v>10</v>
      </c>
      <c r="U2" t="s">
        <v>21</v>
      </c>
      <c r="V2" t="s">
        <v>20</v>
      </c>
      <c r="W2" t="s">
        <v>7</v>
      </c>
    </row>
    <row r="3" spans="2:23" x14ac:dyDescent="0.3">
      <c r="B3" s="3" t="s">
        <v>73</v>
      </c>
      <c r="C3" s="4">
        <v>25000</v>
      </c>
      <c r="D3" s="4">
        <v>15000</v>
      </c>
      <c r="E3" s="4">
        <v>10000</v>
      </c>
      <c r="G3" t="s">
        <v>30</v>
      </c>
      <c r="H3" t="s">
        <v>33</v>
      </c>
      <c r="J3" t="s">
        <v>63</v>
      </c>
      <c r="K3" t="s">
        <v>55</v>
      </c>
      <c r="L3" t="s">
        <v>55</v>
      </c>
      <c r="M3" t="s">
        <v>55</v>
      </c>
      <c r="N3" t="s">
        <v>55</v>
      </c>
      <c r="O3" t="s">
        <v>55</v>
      </c>
      <c r="P3" t="s">
        <v>55</v>
      </c>
      <c r="Q3" t="s">
        <v>55</v>
      </c>
      <c r="R3" t="s">
        <v>55</v>
      </c>
      <c r="S3" t="s">
        <v>55</v>
      </c>
      <c r="T3" t="s">
        <v>55</v>
      </c>
      <c r="U3" t="s">
        <v>55</v>
      </c>
      <c r="V3" t="s">
        <v>55</v>
      </c>
      <c r="W3" t="s">
        <v>55</v>
      </c>
    </row>
    <row r="4" spans="2:23" x14ac:dyDescent="0.3">
      <c r="B4" s="3" t="s">
        <v>74</v>
      </c>
      <c r="C4" s="4">
        <v>15000</v>
      </c>
      <c r="D4" s="4">
        <v>8000</v>
      </c>
      <c r="E4" s="4">
        <v>5000</v>
      </c>
      <c r="J4" t="s">
        <v>61</v>
      </c>
      <c r="K4" t="s">
        <v>56</v>
      </c>
      <c r="L4" t="s">
        <v>56</v>
      </c>
      <c r="M4" t="s">
        <v>56</v>
      </c>
      <c r="N4" t="s">
        <v>56</v>
      </c>
      <c r="O4" t="s">
        <v>56</v>
      </c>
      <c r="P4" t="s">
        <v>56</v>
      </c>
      <c r="Q4" t="s">
        <v>56</v>
      </c>
      <c r="R4" t="s">
        <v>56</v>
      </c>
      <c r="S4" t="s">
        <v>56</v>
      </c>
      <c r="T4" t="s">
        <v>56</v>
      </c>
      <c r="U4" t="s">
        <v>56</v>
      </c>
      <c r="V4" t="s">
        <v>56</v>
      </c>
      <c r="W4" t="s">
        <v>56</v>
      </c>
    </row>
    <row r="5" spans="2:23" x14ac:dyDescent="0.3">
      <c r="B5" s="3" t="s">
        <v>68</v>
      </c>
      <c r="C5" s="4">
        <v>12000</v>
      </c>
      <c r="D5" s="4">
        <v>5000</v>
      </c>
      <c r="E5" s="4">
        <v>4000</v>
      </c>
      <c r="J5" t="s">
        <v>62</v>
      </c>
      <c r="K5" t="s">
        <v>57</v>
      </c>
      <c r="L5" t="s">
        <v>57</v>
      </c>
      <c r="M5" t="s">
        <v>57</v>
      </c>
      <c r="N5" t="s">
        <v>57</v>
      </c>
      <c r="O5" t="s">
        <v>57</v>
      </c>
      <c r="P5" t="s">
        <v>57</v>
      </c>
      <c r="Q5" t="s">
        <v>57</v>
      </c>
      <c r="R5" t="s">
        <v>57</v>
      </c>
      <c r="S5" t="s">
        <v>57</v>
      </c>
      <c r="T5" t="s">
        <v>57</v>
      </c>
      <c r="U5" t="s">
        <v>57</v>
      </c>
      <c r="V5" t="s">
        <v>57</v>
      </c>
      <c r="W5" t="s">
        <v>57</v>
      </c>
    </row>
    <row r="6" spans="2:23" x14ac:dyDescent="0.3">
      <c r="B6" s="3" t="s">
        <v>69</v>
      </c>
      <c r="C6" s="4">
        <v>5000</v>
      </c>
      <c r="D6" s="4">
        <v>3000</v>
      </c>
      <c r="E6" s="4">
        <v>2000</v>
      </c>
      <c r="J6" t="s">
        <v>64</v>
      </c>
      <c r="K6" t="s">
        <v>58</v>
      </c>
      <c r="L6" t="s">
        <v>58</v>
      </c>
      <c r="M6" t="s">
        <v>58</v>
      </c>
      <c r="N6" t="s">
        <v>58</v>
      </c>
      <c r="O6" t="s">
        <v>59</v>
      </c>
      <c r="P6" t="s">
        <v>59</v>
      </c>
      <c r="Q6" t="s">
        <v>59</v>
      </c>
      <c r="R6" t="s">
        <v>60</v>
      </c>
      <c r="S6" t="s">
        <v>60</v>
      </c>
      <c r="T6" t="s">
        <v>60</v>
      </c>
      <c r="U6" t="s">
        <v>60</v>
      </c>
      <c r="V6" t="s">
        <v>60</v>
      </c>
      <c r="W6" t="s">
        <v>60</v>
      </c>
    </row>
    <row r="7" spans="2:23" x14ac:dyDescent="0.3">
      <c r="B7" s="3" t="s">
        <v>70</v>
      </c>
      <c r="C7" s="4">
        <v>3000</v>
      </c>
      <c r="D7" s="4">
        <v>2000</v>
      </c>
      <c r="E7" s="4">
        <v>1000</v>
      </c>
    </row>
    <row r="8" spans="2:23" x14ac:dyDescent="0.3">
      <c r="B8" s="71" t="s">
        <v>71</v>
      </c>
      <c r="C8" s="1">
        <v>3000</v>
      </c>
      <c r="D8" s="1">
        <v>2000</v>
      </c>
      <c r="E8" s="1">
        <v>1000</v>
      </c>
    </row>
    <row r="14" spans="2:23" x14ac:dyDescent="0.3">
      <c r="C14">
        <v>10</v>
      </c>
      <c r="D14" t="s">
        <v>75</v>
      </c>
      <c r="E14">
        <v>10</v>
      </c>
      <c r="F14" t="s">
        <v>75</v>
      </c>
      <c r="G14">
        <v>11</v>
      </c>
      <c r="H14" t="s">
        <v>75</v>
      </c>
      <c r="I14" t="e">
        <f>SUMPRODUCT("(mod(ligne(C14:H14);2)=1)*1",C14:H14)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Saisies</vt:lpstr>
      <vt:lpstr>Journal</vt:lpstr>
      <vt:lpstr>transitoire</vt:lpstr>
      <vt:lpstr>Feuil1</vt:lpstr>
      <vt:lpstr>Feuil2</vt:lpstr>
      <vt:lpstr>SOurce</vt:lpstr>
      <vt:lpstr>type_cotisation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2024-07-07T07:07:48Z</dcterms:created>
  <dcterms:modified xsi:type="dcterms:W3CDTF">2024-07-23T09:16:59Z</dcterms:modified>
</cp:coreProperties>
</file>