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tos365-my.sharepoint.com/personal/valentin_jungbluth_atos_net/Documents/"/>
    </mc:Choice>
  </mc:AlternateContent>
  <xr:revisionPtr revIDLastSave="1" documentId="8_{171E85C6-98A3-490B-9597-A079B24E19D8}" xr6:coauthVersionLast="47" xr6:coauthVersionMax="47" xr10:uidLastSave="{80386C2D-D6C4-4085-81AF-E3D1C62DCEE0}"/>
  <bookViews>
    <workbookView xWindow="-108" yWindow="-108" windowWidth="23256" windowHeight="12576" activeTab="1" xr2:uid="{3BE2F89F-D962-420E-91A0-8BBE99C75C24}"/>
  </bookViews>
  <sheets>
    <sheet name="Suivi Activité" sheetId="1" r:id="rId1"/>
    <sheet name="Data" sheetId="2" r:id="rId2"/>
  </sheets>
  <definedNames>
    <definedName name="_xlnm._FilterDatabase" localSheetId="0" hidden="1">'Suivi Activité'!$B$2:$R$14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1" l="1"/>
  <c r="D32" i="1"/>
  <c r="C59" i="1"/>
  <c r="C58" i="1"/>
  <c r="F36" i="1"/>
  <c r="F35" i="1"/>
  <c r="F34" i="1"/>
  <c r="F33" i="1"/>
  <c r="F32" i="1"/>
  <c r="F31" i="1"/>
  <c r="D36" i="1"/>
  <c r="D35" i="1"/>
  <c r="D34" i="1"/>
  <c r="D33" i="1"/>
  <c r="D58" i="1" l="1"/>
  <c r="D59" i="1"/>
  <c r="E32" i="1"/>
  <c r="E31" i="1"/>
  <c r="E33" i="1"/>
  <c r="E34" i="1"/>
  <c r="E35" i="1"/>
  <c r="E36" i="1"/>
</calcChain>
</file>

<file path=xl/sharedStrings.xml><?xml version="1.0" encoding="utf-8"?>
<sst xmlns="http://schemas.openxmlformats.org/spreadsheetml/2006/main" count="116" uniqueCount="58">
  <si>
    <t>Trimestre</t>
  </si>
  <si>
    <t>Etat</t>
  </si>
  <si>
    <t>Client</t>
  </si>
  <si>
    <t>ID SalesForce ou UGAP</t>
  </si>
  <si>
    <t>Projet</t>
  </si>
  <si>
    <t>Type de marché</t>
  </si>
  <si>
    <t>Nouveau client</t>
  </si>
  <si>
    <t>Offre ou technologie</t>
  </si>
  <si>
    <t>TVC</t>
  </si>
  <si>
    <t>Coût</t>
  </si>
  <si>
    <t>Marge</t>
  </si>
  <si>
    <t>Date réception / Date début</t>
  </si>
  <si>
    <t>Probabilité</t>
  </si>
  <si>
    <t>Commercial</t>
  </si>
  <si>
    <t>Responsable LBU</t>
  </si>
  <si>
    <t>Contributeurs</t>
  </si>
  <si>
    <t>Remarques</t>
  </si>
  <si>
    <t>2022T4</t>
  </si>
  <si>
    <t>2023T1</t>
  </si>
  <si>
    <t>2023T2</t>
  </si>
  <si>
    <t>2023T3</t>
  </si>
  <si>
    <t>2023T4</t>
  </si>
  <si>
    <t>2024T1</t>
  </si>
  <si>
    <t>2024T2</t>
  </si>
  <si>
    <t>2024T3</t>
  </si>
  <si>
    <t>2024T4</t>
  </si>
  <si>
    <t>1- Gagné</t>
  </si>
  <si>
    <t>2- Perdu</t>
  </si>
  <si>
    <t>3- En attente de réponse</t>
  </si>
  <si>
    <t>4- En cours de réponse</t>
  </si>
  <si>
    <t>5- Attendu</t>
  </si>
  <si>
    <t>6- Non répondu</t>
  </si>
  <si>
    <t>1- Gré à Gré</t>
  </si>
  <si>
    <t>2- RFI (Candidature)</t>
  </si>
  <si>
    <t>3- RFP (Appel d'offre)</t>
  </si>
  <si>
    <t>4- Dialogue compétitif</t>
  </si>
  <si>
    <t>5- Référencement</t>
  </si>
  <si>
    <t>6- UGAP</t>
  </si>
  <si>
    <t>Oui</t>
  </si>
  <si>
    <t>Non</t>
  </si>
  <si>
    <t>1- Assistance Technique</t>
  </si>
  <si>
    <t>2- Forfait</t>
  </si>
  <si>
    <t>Valentin JUNGBLUTH</t>
  </si>
  <si>
    <t>William WEISSE</t>
  </si>
  <si>
    <t>Fabrice ERRARD</t>
  </si>
  <si>
    <t>Olivier HAEMMERLE</t>
  </si>
  <si>
    <t>Gaetan DARSOULANT</t>
  </si>
  <si>
    <t>Stephanie THIVANT</t>
  </si>
  <si>
    <t>Test</t>
  </si>
  <si>
    <t>ID251458</t>
  </si>
  <si>
    <t>Projet développeur Java</t>
  </si>
  <si>
    <t>Nombre</t>
  </si>
  <si>
    <t>Ratio (%)</t>
  </si>
  <si>
    <t>Montant</t>
  </si>
  <si>
    <t>Type d'offre</t>
  </si>
  <si>
    <t>AT</t>
  </si>
  <si>
    <t>Forfait</t>
  </si>
  <si>
    <t>Etats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</si>
</sst>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D0021B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9" fontId="0" fillId="0" borderId="0" xfId="0" applyNumberFormat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9" fontId="0" fillId="0" borderId="5" xfId="0" applyNumberFormat="1" applyBorder="1"/>
    <xf numFmtId="9" fontId="0" fillId="0" borderId="1" xfId="0" applyNumberFormat="1" applyBorder="1"/>
    <xf numFmtId="9" fontId="0" fillId="0" borderId="11" xfId="0" applyNumberFormat="1" applyBorder="1"/>
    <xf numFmtId="0" fontId="0" fillId="0" borderId="13" xfId="0" applyBorder="1"/>
    <xf numFmtId="0" fontId="0" fillId="0" borderId="14" xfId="0" applyBorder="1"/>
    <xf numFmtId="0" fontId="0" fillId="0" borderId="0" xfId="0" applyNumberFormat="1"/>
    <xf numFmtId="0" fontId="0" fillId="0" borderId="0" xfId="0" applyBorder="1"/>
    <xf numFmtId="9" fontId="0" fillId="0" borderId="0" xfId="0" applyNumberFormat="1" applyBorder="1"/>
    <xf numFmtId="2" fontId="0" fillId="0" borderId="12" xfId="0" applyNumberFormat="1" applyBorder="1"/>
    <xf numFmtId="0" fontId="0" fillId="2" borderId="0" xfId="0" applyFill="1"/>
    <xf numFmtId="0" fontId="0" fillId="2" borderId="0" xfId="0" applyFill="1" applyAlignment="1">
      <alignment vertical="center"/>
    </xf>
    <xf numFmtId="2" fontId="0" fillId="0" borderId="1" xfId="0" applyNumberFormat="1" applyBorder="1"/>
    <xf numFmtId="2" fontId="0" fillId="0" borderId="5" xfId="0" applyNumberFormat="1" applyBorder="1"/>
    <xf numFmtId="0" fontId="0" fillId="2" borderId="3" xfId="0" applyFill="1" applyBorder="1" applyAlignment="1">
      <alignment horizontal="center"/>
    </xf>
    <xf numFmtId="2" fontId="0" fillId="0" borderId="11" xfId="0" applyNumberFormat="1" applyBorder="1"/>
    <xf numFmtId="0" fontId="0" fillId="2" borderId="4" xfId="0" applyFill="1" applyBorder="1" applyAlignment="1">
      <alignment horizontal="center"/>
    </xf>
    <xf numFmtId="164" fontId="0" fillId="0" borderId="5" xfId="0" applyNumberFormat="1" applyBorder="1"/>
    <xf numFmtId="164" fontId="0" fillId="0" borderId="1" xfId="0" applyNumberFormat="1" applyBorder="1"/>
    <xf numFmtId="164" fontId="0" fillId="0" borderId="11" xfId="0" applyNumberFormat="1" applyBorder="1"/>
    <xf numFmtId="164" fontId="0" fillId="0" borderId="7" xfId="0" applyNumberFormat="1" applyBorder="1"/>
    <xf numFmtId="164" fontId="0" fillId="0" borderId="9" xfId="0" applyNumberFormat="1" applyBorder="1"/>
    <xf numFmtId="164" fontId="0" fillId="0" borderId="12" xfId="0" applyNumberFormat="1" applyBorder="1"/>
    <xf numFmtId="2" fontId="0" fillId="0" borderId="7" xfId="0" applyNumberFormat="1" applyBorder="1"/>
    <xf numFmtId="0" fontId="2" fillId="0" borderId="0" xfId="0" applyFo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</cellXfs>
  <cellStyles count="1">
    <cellStyle name="Normal" xfId="0" builtinId="0"/>
  </cellStyles>
  <dxfs count="6"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 patternType="solid">
          <bgColor rgb="FFEF3D3D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EF3D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états d'activité en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A13-4CEC-B2B5-229480C96B56}"/>
              </c:ext>
            </c:extLst>
          </c:dPt>
          <c:dPt>
            <c:idx val="1"/>
            <c:invertIfNegative val="0"/>
            <c:bubble3D val="0"/>
            <c:spPr>
              <a:solidFill>
                <a:srgbClr val="EF3D3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A13-4CEC-B2B5-229480C96B56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A13-4CEC-B2B5-229480C96B56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0A13-4CEC-B2B5-229480C96B56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A13-4CEC-B2B5-229480C96B56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0A13-4CEC-B2B5-229480C96B56}"/>
              </c:ext>
            </c:extLst>
          </c:dPt>
          <c:cat>
            <c:strRef>
              <c:f>'Suivi Activité'!$B$31:$B$36</c:f>
              <c:strCache>
                <c:ptCount val="6"/>
                <c:pt idx="0">
                  <c:v>1- Gagné</c:v>
                </c:pt>
                <c:pt idx="1">
                  <c:v>2- Perdu</c:v>
                </c:pt>
                <c:pt idx="2">
                  <c:v>3- En attente de réponse</c:v>
                </c:pt>
                <c:pt idx="3">
                  <c:v>4- En cours de réponse</c:v>
                </c:pt>
                <c:pt idx="4">
                  <c:v>5- Attendu</c:v>
                </c:pt>
                <c:pt idx="5">
                  <c:v>6- Non répondu</c:v>
                </c:pt>
              </c:strCache>
            </c:strRef>
          </c:cat>
          <c:val>
            <c:numRef>
              <c:f>'Suivi Activité'!$E$31:$E$36</c:f>
              <c:numCache>
                <c:formatCode>0.00</c:formatCode>
                <c:ptCount val="6"/>
                <c:pt idx="0">
                  <c:v>33.333333333333336</c:v>
                </c:pt>
                <c:pt idx="1">
                  <c:v>8.3333333333333339</c:v>
                </c:pt>
                <c:pt idx="2">
                  <c:v>16.666666666666668</c:v>
                </c:pt>
                <c:pt idx="3">
                  <c:v>16.666666666666668</c:v>
                </c:pt>
                <c:pt idx="4">
                  <c:v>8.3333333333333339</c:v>
                </c:pt>
                <c:pt idx="5">
                  <c:v>16.666666666666668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13-4CEC-B2B5-229480C96B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1251376"/>
        <c:axId val="75125367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'Suivi Activité'!$B$31:$B$36</c15:sqref>
                        </c15:formulaRef>
                      </c:ext>
                    </c:extLst>
                    <c:strCache>
                      <c:ptCount val="6"/>
                      <c:pt idx="0">
                        <c:v>1- Gagné</c:v>
                      </c:pt>
                      <c:pt idx="1">
                        <c:v>2- Perdu</c:v>
                      </c:pt>
                      <c:pt idx="2">
                        <c:v>3- En attente de réponse</c:v>
                      </c:pt>
                      <c:pt idx="3">
                        <c:v>4- En cours de réponse</c:v>
                      </c:pt>
                      <c:pt idx="4">
                        <c:v>5- Attendu</c:v>
                      </c:pt>
                      <c:pt idx="5">
                        <c:v>6- Non répondu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'Suivi Activité'!$C$31:$C$36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A13-4CEC-B2B5-229480C96B56}"/>
                  </c:ext>
                </c:extLst>
              </c15:ser>
            </c15:filteredBarSeries>
          </c:ext>
        </c:extLst>
      </c:barChart>
      <c:catAx>
        <c:axId val="751251376"/>
        <c:scaling>
          <c:orientation val="minMax"/>
        </c:scaling>
        <c:delete val="0"/>
        <c:axPos val="b"/>
        <c:numFmt formatCode="0.0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253672"/>
        <c:crosses val="autoZero"/>
        <c:auto val="1"/>
        <c:lblAlgn val="ctr"/>
        <c:lblOffset val="100"/>
        <c:noMultiLvlLbl val="0"/>
      </c:catAx>
      <c:valAx>
        <c:axId val="751253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251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Montant des états d'activité en €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'Suivi Activité'!$F$30</c:f>
              <c:strCache>
                <c:ptCount val="1"/>
                <c:pt idx="0">
                  <c:v>Montant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654-4563-B0D0-783E374B2150}"/>
              </c:ext>
            </c:extLst>
          </c:dPt>
          <c:dPt>
            <c:idx val="1"/>
            <c:invertIfNegative val="0"/>
            <c:bubble3D val="0"/>
            <c:spPr>
              <a:solidFill>
                <a:srgbClr val="EF3D3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654-4563-B0D0-783E374B215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654-4563-B0D0-783E374B2150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654-4563-B0D0-783E374B2150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654-4563-B0D0-783E374B2150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654-4563-B0D0-783E374B21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'Suivi Activité'!$B$31:$B$36</c:f>
              <c:strCache>
                <c:ptCount val="6"/>
                <c:pt idx="0">
                  <c:v>1- Gagné</c:v>
                </c:pt>
                <c:pt idx="1">
                  <c:v>2- Perdu</c:v>
                </c:pt>
                <c:pt idx="2">
                  <c:v>3- En attente de réponse</c:v>
                </c:pt>
                <c:pt idx="3">
                  <c:v>4- En cours de réponse</c:v>
                </c:pt>
                <c:pt idx="4">
                  <c:v>5- Attendu</c:v>
                </c:pt>
                <c:pt idx="5">
                  <c:v>6- Non répondu</c:v>
                </c:pt>
              </c:strCache>
            </c:strRef>
          </c:cat>
          <c:val>
            <c:numRef>
              <c:f>'Suivi Activité'!$F$31:$F$36</c:f>
              <c:numCache>
                <c:formatCode>#\ ##0\ "€"</c:formatCode>
                <c:ptCount val="6"/>
                <c:pt idx="0">
                  <c:v>879000</c:v>
                </c:pt>
                <c:pt idx="1">
                  <c:v>100000</c:v>
                </c:pt>
                <c:pt idx="2">
                  <c:v>92000</c:v>
                </c:pt>
                <c:pt idx="3">
                  <c:v>19698</c:v>
                </c:pt>
                <c:pt idx="4">
                  <c:v>120000</c:v>
                </c:pt>
                <c:pt idx="5">
                  <c:v>121201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54-4563-B0D0-783E374B2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47960816"/>
        <c:axId val="7479604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'Suivi Activité'!$C$30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'Suivi Activité'!$B$31:$B$36</c15:sqref>
                        </c15:formulaRef>
                      </c:ext>
                    </c:extLst>
                    <c:strCache>
                      <c:ptCount val="6"/>
                      <c:pt idx="0">
                        <c:v>1- Gagné</c:v>
                      </c:pt>
                      <c:pt idx="1">
                        <c:v>2- Perdu</c:v>
                      </c:pt>
                      <c:pt idx="2">
                        <c:v>3- En attente de réponse</c:v>
                      </c:pt>
                      <c:pt idx="3">
                        <c:v>4- En cours de réponse</c:v>
                      </c:pt>
                      <c:pt idx="4">
                        <c:v>5- Attendu</c:v>
                      </c:pt>
                      <c:pt idx="5">
                        <c:v>6- Non répondu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'Suivi Activité'!$C$31:$C$36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8654-4563-B0D0-783E374B2150}"/>
                  </c:ext>
                </c:extLst>
              </c15:ser>
            </c15:filteredBarSeries>
          </c:ext>
        </c:extLst>
      </c:barChart>
      <c:catAx>
        <c:axId val="747960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Etats</a:t>
                </a:r>
                <a:r>
                  <a:rPr lang="fr-FR" baseline="0"/>
                  <a:t> d'activité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7960488"/>
        <c:crosses val="autoZero"/>
        <c:auto val="1"/>
        <c:lblAlgn val="ctr"/>
        <c:lblOffset val="100"/>
        <c:noMultiLvlLbl val="0"/>
      </c:catAx>
      <c:valAx>
        <c:axId val="747960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Montant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796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 du type d'offres (%)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'Suivi Activité'!$D$57</c:f>
              <c:strCache>
                <c:ptCount val="1"/>
                <c:pt idx="0">
                  <c:v>Ratio (%)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5F-44AB-AEE5-5DD8D9BBC21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B5F-44AB-AEE5-5DD8D9BBC21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'Suivi Activité'!$B$58:$B$59</c:f>
              <c:strCache>
                <c:ptCount val="2"/>
                <c:pt idx="0">
                  <c:v>AT</c:v>
                </c:pt>
                <c:pt idx="1">
                  <c:v>Forfait</c:v>
                </c:pt>
              </c:strCache>
            </c:strRef>
          </c:cat>
          <c:val>
            <c:numRef>
              <c:f>'Suivi Activité'!$D$58:$D$59</c:f>
              <c:numCache>
                <c:formatCode>0.00</c:formatCode>
                <c:ptCount val="2"/>
                <c:pt idx="0">
                  <c:v>25</c:v>
                </c:pt>
                <c:pt idx="1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CA-48E7-AEAF-8A293223BAE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37</xdr:row>
      <xdr:rowOff>7620</xdr:rowOff>
    </xdr:from>
    <xdr:to>
      <xdr:col>5</xdr:col>
      <xdr:colOff>1592580</xdr:colOff>
      <xdr:row>54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6BFDADB-3D88-4DA3-B678-7C81198894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251460</xdr:colOff>
      <xdr:row>37</xdr:row>
      <xdr:rowOff>3810</xdr:rowOff>
    </xdr:from>
    <xdr:to>
      <xdr:col>12</xdr:col>
      <xdr:colOff>312420</xdr:colOff>
      <xdr:row>54</xdr:row>
      <xdr:rowOff>0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BCDA8539-2C0F-40CB-890F-B4B9D3221C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7620</xdr:colOff>
      <xdr:row>60</xdr:row>
      <xdr:rowOff>3810</xdr:rowOff>
    </xdr:from>
    <xdr:to>
      <xdr:col>4</xdr:col>
      <xdr:colOff>1333500</xdr:colOff>
      <xdr:row>75</xdr:row>
      <xdr:rowOff>7620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2E0D28DC-CD64-4821-AED6-B25460905C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8005B-8984-4EE4-A2BA-E9E5D829BBE2}">
  <dimension ref="B1:R59"/>
  <sheetViews>
    <sheetView workbookViewId="0">
      <selection activeCell="D32" sqref="D32"/>
    </sheetView>
  </sheetViews>
  <sheetFormatPr baseColWidth="10" defaultRowHeight="14.4" x14ac:dyDescent="0.3"/>
  <cols>
    <col min="1" max="1" width="0.88671875" customWidth="1"/>
    <col min="2" max="2" width="10.88671875" customWidth="1"/>
    <col min="3" max="3" width="23.88671875" customWidth="1"/>
    <col min="4" max="4" width="12.77734375" customWidth="1"/>
    <col min="5" max="5" width="19.6640625" bestFit="1" customWidth="1"/>
    <col min="6" max="6" width="23.33203125" customWidth="1"/>
    <col min="7" max="7" width="20.33203125" customWidth="1"/>
    <col min="8" max="8" width="13.21875" bestFit="1" customWidth="1"/>
    <col min="9" max="9" width="22.109375" customWidth="1"/>
    <col min="13" max="13" width="24" bestFit="1" customWidth="1"/>
    <col min="14" max="14" width="12.77734375" customWidth="1"/>
    <col min="15" max="15" width="18.44140625" customWidth="1"/>
    <col min="16" max="16" width="15" bestFit="1" customWidth="1"/>
    <col min="17" max="17" width="19.5546875" customWidth="1"/>
    <col min="18" max="18" width="26.5546875" customWidth="1"/>
  </cols>
  <sheetData>
    <row r="1" spans="2:18" ht="3" customHeight="1" thickBot="1" x14ac:dyDescent="0.35"/>
    <row r="2" spans="2:18" ht="46.8" customHeight="1" thickBot="1" x14ac:dyDescent="0.35">
      <c r="B2" s="11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2" t="s">
        <v>6</v>
      </c>
      <c r="I2" s="12" t="s">
        <v>7</v>
      </c>
      <c r="J2" s="12" t="s">
        <v>8</v>
      </c>
      <c r="K2" s="12" t="s">
        <v>9</v>
      </c>
      <c r="L2" s="12" t="s">
        <v>10</v>
      </c>
      <c r="M2" s="12" t="s">
        <v>11</v>
      </c>
      <c r="N2" s="12" t="s">
        <v>12</v>
      </c>
      <c r="O2" s="12" t="s">
        <v>13</v>
      </c>
      <c r="P2" s="12" t="s">
        <v>14</v>
      </c>
      <c r="Q2" s="12" t="s">
        <v>15</v>
      </c>
      <c r="R2" s="13" t="s">
        <v>16</v>
      </c>
    </row>
    <row r="3" spans="2:18" x14ac:dyDescent="0.3">
      <c r="B3" s="4" t="s">
        <v>17</v>
      </c>
      <c r="C3" s="3" t="s">
        <v>26</v>
      </c>
      <c r="D3" s="3" t="s">
        <v>48</v>
      </c>
      <c r="E3" s="3" t="s">
        <v>49</v>
      </c>
      <c r="F3" s="3" t="s">
        <v>50</v>
      </c>
      <c r="G3" s="3" t="s">
        <v>35</v>
      </c>
      <c r="H3" s="3" t="s">
        <v>38</v>
      </c>
      <c r="I3" s="3" t="s">
        <v>40</v>
      </c>
      <c r="J3" s="30">
        <v>200000</v>
      </c>
      <c r="K3" s="3"/>
      <c r="L3" s="3"/>
      <c r="M3" s="3"/>
      <c r="N3" s="14">
        <v>1</v>
      </c>
      <c r="O3" s="3" t="s">
        <v>42</v>
      </c>
      <c r="P3" s="3" t="s">
        <v>43</v>
      </c>
      <c r="Q3" s="3" t="s">
        <v>46</v>
      </c>
      <c r="R3" s="5"/>
    </row>
    <row r="4" spans="2:18" x14ac:dyDescent="0.3">
      <c r="B4" s="4" t="s">
        <v>17</v>
      </c>
      <c r="C4" s="3" t="s">
        <v>27</v>
      </c>
      <c r="D4" s="2"/>
      <c r="E4" s="2"/>
      <c r="F4" s="2"/>
      <c r="G4" s="3"/>
      <c r="H4" s="2"/>
      <c r="I4" s="2"/>
      <c r="J4" s="31">
        <v>100000</v>
      </c>
      <c r="K4" s="2"/>
      <c r="L4" s="2"/>
      <c r="M4" s="2"/>
      <c r="N4" s="15"/>
      <c r="O4" s="2"/>
      <c r="P4" s="2"/>
      <c r="Q4" s="2"/>
      <c r="R4" s="6"/>
    </row>
    <row r="5" spans="2:18" x14ac:dyDescent="0.3">
      <c r="B5" s="4" t="s">
        <v>17</v>
      </c>
      <c r="C5" s="3" t="s">
        <v>26</v>
      </c>
      <c r="D5" s="2"/>
      <c r="E5" s="2"/>
      <c r="F5" s="2"/>
      <c r="G5" s="3"/>
      <c r="H5" s="2"/>
      <c r="I5" s="2"/>
      <c r="J5" s="31">
        <v>12000</v>
      </c>
      <c r="K5" s="2"/>
      <c r="L5" s="2"/>
      <c r="M5" s="2"/>
      <c r="N5" s="15"/>
      <c r="O5" s="2"/>
      <c r="P5" s="2"/>
      <c r="Q5" s="2"/>
      <c r="R5" s="6"/>
    </row>
    <row r="6" spans="2:18" x14ac:dyDescent="0.3">
      <c r="B6" s="4" t="s">
        <v>17</v>
      </c>
      <c r="C6" s="3" t="s">
        <v>28</v>
      </c>
      <c r="D6" s="2"/>
      <c r="E6" s="2"/>
      <c r="F6" s="2"/>
      <c r="G6" s="3"/>
      <c r="H6" s="2"/>
      <c r="I6" s="2"/>
      <c r="J6" s="31">
        <v>15000</v>
      </c>
      <c r="K6" s="2"/>
      <c r="L6" s="2"/>
      <c r="M6" s="2"/>
      <c r="N6" s="15"/>
      <c r="O6" s="2"/>
      <c r="P6" s="2"/>
      <c r="Q6" s="2"/>
      <c r="R6" s="6"/>
    </row>
    <row r="7" spans="2:18" x14ac:dyDescent="0.3">
      <c r="B7" s="4" t="s">
        <v>18</v>
      </c>
      <c r="C7" s="3" t="s">
        <v>29</v>
      </c>
      <c r="D7" s="2"/>
      <c r="E7" s="2"/>
      <c r="F7" s="2"/>
      <c r="G7" s="3"/>
      <c r="H7" s="2"/>
      <c r="I7" s="2"/>
      <c r="J7" s="31">
        <v>6698</v>
      </c>
      <c r="K7" s="2"/>
      <c r="L7" s="2"/>
      <c r="M7" s="2"/>
      <c r="N7" s="15"/>
      <c r="O7" s="2"/>
      <c r="P7" s="2"/>
      <c r="Q7" s="2"/>
      <c r="R7" s="6"/>
    </row>
    <row r="8" spans="2:18" x14ac:dyDescent="0.3">
      <c r="B8" s="4" t="s">
        <v>18</v>
      </c>
      <c r="C8" s="3" t="s">
        <v>30</v>
      </c>
      <c r="D8" s="2"/>
      <c r="E8" s="2"/>
      <c r="F8" s="2"/>
      <c r="G8" s="3"/>
      <c r="H8" s="2"/>
      <c r="I8" s="2"/>
      <c r="J8" s="31">
        <v>120000</v>
      </c>
      <c r="K8" s="2"/>
      <c r="L8" s="2"/>
      <c r="M8" s="2"/>
      <c r="N8" s="15"/>
      <c r="O8" s="2"/>
      <c r="P8" s="2"/>
      <c r="Q8" s="2"/>
      <c r="R8" s="6"/>
    </row>
    <row r="9" spans="2:18" x14ac:dyDescent="0.3">
      <c r="B9" s="4" t="s">
        <v>18</v>
      </c>
      <c r="C9" s="3" t="s">
        <v>31</v>
      </c>
      <c r="D9" s="2"/>
      <c r="E9" s="2"/>
      <c r="F9" s="2"/>
      <c r="G9" s="3"/>
      <c r="H9" s="2"/>
      <c r="I9" s="2"/>
      <c r="J9" s="31">
        <v>1201</v>
      </c>
      <c r="K9" s="2"/>
      <c r="L9" s="2"/>
      <c r="M9" s="2"/>
      <c r="N9" s="15"/>
      <c r="O9" s="2"/>
      <c r="P9" s="2"/>
      <c r="Q9" s="2"/>
      <c r="R9" s="6"/>
    </row>
    <row r="10" spans="2:18" x14ac:dyDescent="0.3">
      <c r="B10" s="4" t="s">
        <v>19</v>
      </c>
      <c r="C10" s="3" t="s">
        <v>26</v>
      </c>
      <c r="D10" s="2"/>
      <c r="E10" s="2"/>
      <c r="F10" s="2"/>
      <c r="G10" s="3"/>
      <c r="H10" s="2"/>
      <c r="I10" s="2" t="s">
        <v>41</v>
      </c>
      <c r="J10" s="31">
        <v>120000</v>
      </c>
      <c r="K10" s="2"/>
      <c r="L10" s="2"/>
      <c r="M10" s="2"/>
      <c r="N10" s="15"/>
      <c r="O10" s="2"/>
      <c r="P10" s="2"/>
      <c r="Q10" s="2"/>
      <c r="R10" s="6"/>
    </row>
    <row r="11" spans="2:18" x14ac:dyDescent="0.3">
      <c r="B11" s="4" t="s">
        <v>20</v>
      </c>
      <c r="C11" s="3" t="s">
        <v>26</v>
      </c>
      <c r="D11" s="2"/>
      <c r="E11" s="2"/>
      <c r="F11" s="2"/>
      <c r="G11" s="3"/>
      <c r="H11" s="2"/>
      <c r="I11" s="2" t="s">
        <v>41</v>
      </c>
      <c r="J11" s="31">
        <v>547000</v>
      </c>
      <c r="K11" s="2"/>
      <c r="L11" s="2"/>
      <c r="M11" s="2"/>
      <c r="N11" s="15"/>
      <c r="O11" s="2"/>
      <c r="P11" s="2"/>
      <c r="Q11" s="2"/>
      <c r="R11" s="6"/>
    </row>
    <row r="12" spans="2:18" x14ac:dyDescent="0.3">
      <c r="B12" s="4" t="s">
        <v>21</v>
      </c>
      <c r="C12" s="3" t="s">
        <v>29</v>
      </c>
      <c r="D12" s="2"/>
      <c r="E12" s="2"/>
      <c r="F12" s="2"/>
      <c r="G12" s="3"/>
      <c r="H12" s="2"/>
      <c r="I12" s="2"/>
      <c r="J12" s="31">
        <v>13000</v>
      </c>
      <c r="K12" s="2"/>
      <c r="L12" s="2"/>
      <c r="M12" s="2"/>
      <c r="N12" s="15"/>
      <c r="O12" s="2"/>
      <c r="P12" s="2"/>
      <c r="Q12" s="2"/>
      <c r="R12" s="6"/>
    </row>
    <row r="13" spans="2:18" x14ac:dyDescent="0.3">
      <c r="B13" s="4" t="s">
        <v>22</v>
      </c>
      <c r="C13" s="3" t="s">
        <v>31</v>
      </c>
      <c r="D13" s="2"/>
      <c r="E13" s="2"/>
      <c r="F13" s="2"/>
      <c r="G13" s="3"/>
      <c r="H13" s="2"/>
      <c r="I13" s="2" t="s">
        <v>41</v>
      </c>
      <c r="J13" s="31">
        <v>120000</v>
      </c>
      <c r="K13" s="2"/>
      <c r="L13" s="2"/>
      <c r="M13" s="2"/>
      <c r="N13" s="15"/>
      <c r="O13" s="2"/>
      <c r="P13" s="2"/>
      <c r="Q13" s="2"/>
      <c r="R13" s="6"/>
    </row>
    <row r="14" spans="2:18" x14ac:dyDescent="0.3">
      <c r="B14" s="4" t="s">
        <v>22</v>
      </c>
      <c r="C14" s="3" t="s">
        <v>28</v>
      </c>
      <c r="D14" s="2"/>
      <c r="E14" s="2"/>
      <c r="F14" s="2"/>
      <c r="G14" s="3"/>
      <c r="H14" s="2"/>
      <c r="I14" s="2"/>
      <c r="J14" s="31">
        <v>77000</v>
      </c>
      <c r="K14" s="2"/>
      <c r="L14" s="2"/>
      <c r="M14" s="2"/>
      <c r="N14" s="15"/>
      <c r="O14" s="2"/>
      <c r="P14" s="2"/>
      <c r="Q14" s="2"/>
      <c r="R14" s="6"/>
    </row>
    <row r="15" spans="2:18" x14ac:dyDescent="0.3">
      <c r="B15" s="4"/>
      <c r="C15" s="3"/>
      <c r="D15" s="2"/>
      <c r="E15" s="2"/>
      <c r="F15" s="2"/>
      <c r="G15" s="3"/>
      <c r="H15" s="2"/>
      <c r="I15" s="2"/>
      <c r="J15" s="31"/>
      <c r="K15" s="2"/>
      <c r="L15" s="2"/>
      <c r="M15" s="2"/>
      <c r="N15" s="15"/>
      <c r="O15" s="2"/>
      <c r="P15" s="2"/>
      <c r="Q15" s="2"/>
      <c r="R15" s="6"/>
    </row>
    <row r="16" spans="2:18" x14ac:dyDescent="0.3">
      <c r="B16" s="4"/>
      <c r="C16" s="3"/>
      <c r="D16" s="2"/>
      <c r="E16" s="2"/>
      <c r="F16" s="2"/>
      <c r="G16" s="3"/>
      <c r="H16" s="2"/>
      <c r="I16" s="2"/>
      <c r="J16" s="31"/>
      <c r="K16" s="2"/>
      <c r="L16" s="2"/>
      <c r="M16" s="2"/>
      <c r="N16" s="15"/>
      <c r="O16" s="2"/>
      <c r="P16" s="2"/>
      <c r="Q16" s="2"/>
      <c r="R16" s="6"/>
    </row>
    <row r="17" spans="2:18" x14ac:dyDescent="0.3">
      <c r="B17" s="4"/>
      <c r="C17" s="3"/>
      <c r="D17" s="2"/>
      <c r="E17" s="2"/>
      <c r="F17" s="2"/>
      <c r="G17" s="3"/>
      <c r="H17" s="2"/>
      <c r="I17" s="2"/>
      <c r="J17" s="31"/>
      <c r="K17" s="2"/>
      <c r="L17" s="2"/>
      <c r="M17" s="2"/>
      <c r="N17" s="15"/>
      <c r="O17" s="2"/>
      <c r="P17" s="2"/>
      <c r="Q17" s="2"/>
      <c r="R17" s="6"/>
    </row>
    <row r="18" spans="2:18" x14ac:dyDescent="0.3">
      <c r="B18" s="4"/>
      <c r="C18" s="3"/>
      <c r="D18" s="2"/>
      <c r="E18" s="2"/>
      <c r="F18" s="2"/>
      <c r="G18" s="3"/>
      <c r="H18" s="2"/>
      <c r="I18" s="2"/>
      <c r="J18" s="31"/>
      <c r="K18" s="2"/>
      <c r="L18" s="2"/>
      <c r="M18" s="2"/>
      <c r="N18" s="15"/>
      <c r="O18" s="2"/>
      <c r="P18" s="2"/>
      <c r="Q18" s="2"/>
      <c r="R18" s="6"/>
    </row>
    <row r="19" spans="2:18" x14ac:dyDescent="0.3">
      <c r="B19" s="4"/>
      <c r="C19" s="3"/>
      <c r="D19" s="2"/>
      <c r="E19" s="2"/>
      <c r="F19" s="2"/>
      <c r="G19" s="3"/>
      <c r="H19" s="2"/>
      <c r="I19" s="2"/>
      <c r="J19" s="31"/>
      <c r="K19" s="2"/>
      <c r="L19" s="2"/>
      <c r="M19" s="2"/>
      <c r="N19" s="15"/>
      <c r="O19" s="2"/>
      <c r="P19" s="2"/>
      <c r="Q19" s="2"/>
      <c r="R19" s="6"/>
    </row>
    <row r="20" spans="2:18" x14ac:dyDescent="0.3">
      <c r="B20" s="4"/>
      <c r="C20" s="3"/>
      <c r="D20" s="2"/>
      <c r="E20" s="2"/>
      <c r="F20" s="2"/>
      <c r="G20" s="3"/>
      <c r="H20" s="2"/>
      <c r="I20" s="2"/>
      <c r="J20" s="31"/>
      <c r="K20" s="2"/>
      <c r="L20" s="2"/>
      <c r="M20" s="2"/>
      <c r="N20" s="15"/>
      <c r="O20" s="2"/>
      <c r="P20" s="2"/>
      <c r="Q20" s="2"/>
      <c r="R20" s="6"/>
    </row>
    <row r="21" spans="2:18" x14ac:dyDescent="0.3">
      <c r="B21" s="4"/>
      <c r="C21" s="3"/>
      <c r="D21" s="2"/>
      <c r="E21" s="2"/>
      <c r="F21" s="2"/>
      <c r="G21" s="3"/>
      <c r="H21" s="2"/>
      <c r="I21" s="2"/>
      <c r="J21" s="31"/>
      <c r="K21" s="2"/>
      <c r="L21" s="2"/>
      <c r="M21" s="2"/>
      <c r="N21" s="15"/>
      <c r="O21" s="2"/>
      <c r="P21" s="2"/>
      <c r="Q21" s="2"/>
      <c r="R21" s="6"/>
    </row>
    <row r="22" spans="2:18" x14ac:dyDescent="0.3">
      <c r="B22" s="4"/>
      <c r="C22" s="3"/>
      <c r="D22" s="2"/>
      <c r="E22" s="2"/>
      <c r="F22" s="2"/>
      <c r="G22" s="3"/>
      <c r="H22" s="2"/>
      <c r="I22" s="2"/>
      <c r="J22" s="31"/>
      <c r="K22" s="2"/>
      <c r="L22" s="2"/>
      <c r="M22" s="2"/>
      <c r="N22" s="15"/>
      <c r="O22" s="2"/>
      <c r="P22" s="2"/>
      <c r="Q22" s="2"/>
      <c r="R22" s="6"/>
    </row>
    <row r="23" spans="2:18" x14ac:dyDescent="0.3">
      <c r="B23" s="4"/>
      <c r="C23" s="3"/>
      <c r="D23" s="2"/>
      <c r="E23" s="2"/>
      <c r="F23" s="2"/>
      <c r="G23" s="3"/>
      <c r="H23" s="2"/>
      <c r="I23" s="2"/>
      <c r="J23" s="31"/>
      <c r="K23" s="2"/>
      <c r="L23" s="2"/>
      <c r="M23" s="2"/>
      <c r="N23" s="15"/>
      <c r="O23" s="2"/>
      <c r="P23" s="2"/>
      <c r="Q23" s="2"/>
      <c r="R23" s="6"/>
    </row>
    <row r="24" spans="2:18" x14ac:dyDescent="0.3">
      <c r="B24" s="4"/>
      <c r="C24" s="3"/>
      <c r="D24" s="2"/>
      <c r="E24" s="2"/>
      <c r="F24" s="2"/>
      <c r="G24" s="3"/>
      <c r="H24" s="2"/>
      <c r="I24" s="2"/>
      <c r="J24" s="31"/>
      <c r="K24" s="2"/>
      <c r="L24" s="2"/>
      <c r="M24" s="2"/>
      <c r="N24" s="15"/>
      <c r="O24" s="2"/>
      <c r="P24" s="2"/>
      <c r="Q24" s="2"/>
      <c r="R24" s="6"/>
    </row>
    <row r="25" spans="2:18" x14ac:dyDescent="0.3">
      <c r="B25" s="4"/>
      <c r="C25" s="3"/>
      <c r="D25" s="2"/>
      <c r="E25" s="2"/>
      <c r="F25" s="2"/>
      <c r="G25" s="3"/>
      <c r="H25" s="2"/>
      <c r="I25" s="2"/>
      <c r="J25" s="31"/>
      <c r="K25" s="2"/>
      <c r="L25" s="2"/>
      <c r="M25" s="2"/>
      <c r="N25" s="15"/>
      <c r="O25" s="2"/>
      <c r="P25" s="2"/>
      <c r="Q25" s="2"/>
      <c r="R25" s="6"/>
    </row>
    <row r="26" spans="2:18" x14ac:dyDescent="0.3">
      <c r="B26" s="4"/>
      <c r="C26" s="3"/>
      <c r="D26" s="2"/>
      <c r="E26" s="2"/>
      <c r="F26" s="2"/>
      <c r="G26" s="3"/>
      <c r="H26" s="2"/>
      <c r="I26" s="2"/>
      <c r="J26" s="31"/>
      <c r="K26" s="2"/>
      <c r="L26" s="2"/>
      <c r="M26" s="2"/>
      <c r="N26" s="15"/>
      <c r="O26" s="2"/>
      <c r="P26" s="2"/>
      <c r="Q26" s="2"/>
      <c r="R26" s="6"/>
    </row>
    <row r="27" spans="2:18" ht="15" thickBot="1" x14ac:dyDescent="0.35">
      <c r="B27" s="17"/>
      <c r="C27" s="18"/>
      <c r="D27" s="8"/>
      <c r="E27" s="8"/>
      <c r="F27" s="8"/>
      <c r="G27" s="18"/>
      <c r="H27" s="8"/>
      <c r="I27" s="8"/>
      <c r="J27" s="32"/>
      <c r="K27" s="8"/>
      <c r="L27" s="8"/>
      <c r="M27" s="8"/>
      <c r="N27" s="16"/>
      <c r="O27" s="8"/>
      <c r="P27" s="8"/>
      <c r="Q27" s="8"/>
      <c r="R27" s="9"/>
    </row>
    <row r="28" spans="2:18" x14ac:dyDescent="0.3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1"/>
      <c r="O28" s="20"/>
      <c r="P28" s="20"/>
      <c r="Q28" s="20"/>
      <c r="R28" s="20"/>
    </row>
    <row r="29" spans="2:18" ht="15" thickBot="1" x14ac:dyDescent="0.35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1"/>
      <c r="O29" s="20"/>
      <c r="P29" s="20"/>
      <c r="Q29" s="20"/>
      <c r="R29" s="20"/>
    </row>
    <row r="30" spans="2:18" ht="15" thickBot="1" x14ac:dyDescent="0.35">
      <c r="B30" s="38" t="s">
        <v>57</v>
      </c>
      <c r="C30" s="39"/>
      <c r="D30" s="27" t="s">
        <v>51</v>
      </c>
      <c r="E30" s="27" t="s">
        <v>52</v>
      </c>
      <c r="F30" s="29" t="s">
        <v>53</v>
      </c>
      <c r="H30" s="37"/>
    </row>
    <row r="31" spans="2:18" x14ac:dyDescent="0.3">
      <c r="B31" s="40" t="s">
        <v>26</v>
      </c>
      <c r="C31" s="41"/>
      <c r="D31" s="3">
        <f>COUNTIF(C3:C27,"1- Gagné")</f>
        <v>4</v>
      </c>
      <c r="E31" s="26">
        <f>(D31*100)/SUM(D31:D36)</f>
        <v>33.333333333333336</v>
      </c>
      <c r="F31" s="33">
        <f>SUMIF(C3:C27,"1- Gagné",J3:J27)</f>
        <v>879000</v>
      </c>
    </row>
    <row r="32" spans="2:18" x14ac:dyDescent="0.3">
      <c r="B32" s="42" t="s">
        <v>27</v>
      </c>
      <c r="C32" s="43"/>
      <c r="D32" s="2">
        <f>COUNTIF(C3:C27,"2- Perdu")</f>
        <v>1</v>
      </c>
      <c r="E32" s="25">
        <f>(D32*100)/SUM(D31:D36)</f>
        <v>8.3333333333333339</v>
      </c>
      <c r="F32" s="34">
        <f>SUMIF(C3:C27,"2- Perdu",J3:J27)</f>
        <v>100000</v>
      </c>
    </row>
    <row r="33" spans="2:6" x14ac:dyDescent="0.3">
      <c r="B33" s="42" t="s">
        <v>28</v>
      </c>
      <c r="C33" s="43"/>
      <c r="D33" s="2">
        <f>COUNTIF(C4:C27,"3- En attente de réponse")</f>
        <v>2</v>
      </c>
      <c r="E33" s="25">
        <f>(D33*100)/SUM(D31:D36)</f>
        <v>16.666666666666668</v>
      </c>
      <c r="F33" s="34">
        <f>SUMIF(C3:C27,"3- En attente de réponse",J3:J27)</f>
        <v>92000</v>
      </c>
    </row>
    <row r="34" spans="2:6" x14ac:dyDescent="0.3">
      <c r="B34" s="42" t="s">
        <v>29</v>
      </c>
      <c r="C34" s="43"/>
      <c r="D34" s="2">
        <f>COUNTIF(C5:C27,"4- En cours de réponse")</f>
        <v>2</v>
      </c>
      <c r="E34" s="25">
        <f>(D34*100)/SUM(D31:D36)</f>
        <v>16.666666666666668</v>
      </c>
      <c r="F34" s="34">
        <f>SUMIF(C3:C27,"4- En cours de réponse",J3:J27)</f>
        <v>19698</v>
      </c>
    </row>
    <row r="35" spans="2:6" x14ac:dyDescent="0.3">
      <c r="B35" s="42" t="s">
        <v>30</v>
      </c>
      <c r="C35" s="43"/>
      <c r="D35" s="2">
        <f>COUNTIF(C6:C27,"5- Attendu")</f>
        <v>1</v>
      </c>
      <c r="E35" s="25">
        <f>(D35*100)/SUM(D31:D36)</f>
        <v>8.3333333333333339</v>
      </c>
      <c r="F35" s="34">
        <f>SUMIF(C3:C27,"5- Attendu",J3:J27)</f>
        <v>120000</v>
      </c>
    </row>
    <row r="36" spans="2:6" ht="15" thickBot="1" x14ac:dyDescent="0.35">
      <c r="B36" s="44" t="s">
        <v>31</v>
      </c>
      <c r="C36" s="45"/>
      <c r="D36" s="8">
        <f>COUNTIF(C7:C27,"6- Non répondu")</f>
        <v>2</v>
      </c>
      <c r="E36" s="28">
        <f>(D36*100)/SUM(D31:D36)</f>
        <v>16.666666666666668</v>
      </c>
      <c r="F36" s="35">
        <f>SUMIF(C3:C27,"6- Non répondu",J3:J27)</f>
        <v>121201</v>
      </c>
    </row>
    <row r="37" spans="2:6" x14ac:dyDescent="0.3">
      <c r="E37" s="19"/>
    </row>
    <row r="56" spans="2:4" ht="15" thickBot="1" x14ac:dyDescent="0.35"/>
    <row r="57" spans="2:4" ht="15" thickBot="1" x14ac:dyDescent="0.35">
      <c r="B57" s="10" t="s">
        <v>54</v>
      </c>
      <c r="C57" s="27" t="s">
        <v>51</v>
      </c>
      <c r="D57" s="29" t="s">
        <v>52</v>
      </c>
    </row>
    <row r="58" spans="2:4" x14ac:dyDescent="0.3">
      <c r="B58" s="4" t="s">
        <v>55</v>
      </c>
      <c r="C58" s="3">
        <f>COUNTIF(I3:I27,"1- Assistance Technique")</f>
        <v>1</v>
      </c>
      <c r="D58" s="36">
        <f>C58*100/(SUM(C58:C59))</f>
        <v>25</v>
      </c>
    </row>
    <row r="59" spans="2:4" ht="15" thickBot="1" x14ac:dyDescent="0.35">
      <c r="B59" s="7" t="s">
        <v>56</v>
      </c>
      <c r="C59" s="8">
        <f>COUNTIF(I3:I27,"2- Forfait")</f>
        <v>3</v>
      </c>
      <c r="D59" s="22">
        <f>C59*100/(SUM(C58:C59))</f>
        <v>75</v>
      </c>
    </row>
  </sheetData>
  <autoFilter ref="B2:R14" xr:uid="{BC68005B-8984-4EE4-A2BA-E9E5D829BBE2}"/>
  <mergeCells count="7">
    <mergeCell ref="B35:C35"/>
    <mergeCell ref="B36:C36"/>
    <mergeCell ref="B30:C30"/>
    <mergeCell ref="B31:C31"/>
    <mergeCell ref="B32:C32"/>
    <mergeCell ref="B33:C33"/>
    <mergeCell ref="B34:C34"/>
  </mergeCells>
  <conditionalFormatting sqref="B3:R29">
    <cfRule type="expression" dxfId="5" priority="1">
      <formula>$C3="6- Non répondu"</formula>
    </cfRule>
    <cfRule type="expression" dxfId="4" priority="2">
      <formula>$C3="1- Gagné"</formula>
    </cfRule>
    <cfRule type="expression" dxfId="3" priority="3">
      <formula>$C3="2- Perdu"</formula>
    </cfRule>
    <cfRule type="expression" dxfId="2" priority="4">
      <formula>$C3="3- En attente de réponse"</formula>
    </cfRule>
    <cfRule type="expression" dxfId="1" priority="5">
      <formula>$C3="4- En cours de réponse"</formula>
    </cfRule>
    <cfRule type="expression" dxfId="0" priority="6">
      <formula>$C3="5- Attendu"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68DFADAC-7A98-47DD-AA8B-C955B6599E12}">
          <x14:formula1>
            <xm:f>Data!$A$2:$A$10</xm:f>
          </x14:formula1>
          <xm:sqref>B3:B29</xm:sqref>
        </x14:dataValidation>
        <x14:dataValidation type="list" allowBlank="1" showInputMessage="1" showErrorMessage="1" xr:uid="{02647960-239D-4632-9462-4B83F6CA3291}">
          <x14:formula1>
            <xm:f>Data!$B$2:$B$8</xm:f>
          </x14:formula1>
          <xm:sqref>C3:C29</xm:sqref>
        </x14:dataValidation>
        <x14:dataValidation type="list" allowBlank="1" showInputMessage="1" showErrorMessage="1" xr:uid="{B65A7B76-F885-4D35-8881-6C6A9CA75A98}">
          <x14:formula1>
            <xm:f>Data!$F$2:$F$7</xm:f>
          </x14:formula1>
          <xm:sqref>G3:G29</xm:sqref>
        </x14:dataValidation>
        <x14:dataValidation type="list" allowBlank="1" showInputMessage="1" showErrorMessage="1" xr:uid="{93BDFFD9-D1C0-424E-BED4-4D626CFD0785}">
          <x14:formula1>
            <xm:f>Data!$G$2:$G$3</xm:f>
          </x14:formula1>
          <xm:sqref>H3:H29</xm:sqref>
        </x14:dataValidation>
        <x14:dataValidation type="list" allowBlank="1" showInputMessage="1" showErrorMessage="1" xr:uid="{CC3E5F71-BECB-4796-85ED-CBC8947BAC9E}">
          <x14:formula1>
            <xm:f>Data!$H$2:$H$3</xm:f>
          </x14:formula1>
          <xm:sqref>I3:I29</xm:sqref>
        </x14:dataValidation>
        <x14:dataValidation type="list" allowBlank="1" showInputMessage="1" showErrorMessage="1" xr:uid="{A80DDD6A-BD6B-4823-BAEA-2B9A78854D8E}">
          <x14:formula1>
            <xm:f>Data!$M$2:$M$6</xm:f>
          </x14:formula1>
          <xm:sqref>N3:N29</xm:sqref>
        </x14:dataValidation>
        <x14:dataValidation type="list" allowBlank="1" showInputMessage="1" showErrorMessage="1" xr:uid="{4DA213BB-831A-4904-8CE4-776EDAC9656A}">
          <x14:formula1>
            <xm:f>Data!$N$2</xm:f>
          </x14:formula1>
          <xm:sqref>O3:O29</xm:sqref>
        </x14:dataValidation>
        <x14:dataValidation type="list" allowBlank="1" showInputMessage="1" showErrorMessage="1" xr:uid="{22ADF944-174A-4A15-8AE1-AC79D4ADCA46}">
          <x14:formula1>
            <xm:f>Data!$O$2</xm:f>
          </x14:formula1>
          <xm:sqref>P3:P29</xm:sqref>
        </x14:dataValidation>
        <x14:dataValidation type="list" allowBlank="1" showInputMessage="1" showErrorMessage="1" xr:uid="{02F4D0FC-7BDC-4D93-8502-707812B48723}">
          <x14:formula1>
            <xm:f>Data!$P$2:$P$5</xm:f>
          </x14:formula1>
          <xm:sqref>Q3:Q29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88C2-72AE-4800-9FFD-84B11B19073B}">
  <dimension ref="A1:Q10"/>
  <sheetViews>
    <sheetView tabSelected="1" workbookViewId="0">
      <selection activeCell="E16" sqref="E16"/>
    </sheetView>
  </sheetViews>
  <sheetFormatPr baseColWidth="10" defaultRowHeight="14.4" x14ac:dyDescent="0.3"/>
  <cols>
    <col min="2" max="2" width="21.21875" bestFit="1" customWidth="1"/>
    <col min="6" max="6" width="19.21875" bestFit="1" customWidth="1"/>
    <col min="7" max="7" width="13.21875" bestFit="1" customWidth="1"/>
    <col min="8" max="8" width="20.44140625" bestFit="1" customWidth="1"/>
    <col min="12" max="12" width="24" bestFit="1" customWidth="1"/>
    <col min="14" max="14" width="18.33203125" bestFit="1" customWidth="1"/>
    <col min="15" max="15" width="15" bestFit="1" customWidth="1"/>
    <col min="16" max="16" width="18.77734375" bestFit="1" customWidth="1"/>
  </cols>
  <sheetData>
    <row r="1" spans="1:17" x14ac:dyDescent="0.3">
      <c r="A1" s="23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3" t="s">
        <v>15</v>
      </c>
      <c r="Q1" s="23" t="s">
        <v>16</v>
      </c>
    </row>
    <row r="2" spans="1:17" x14ac:dyDescent="0.3">
      <c r="A2" t="s">
        <v>17</v>
      </c>
      <c r="B2" t="s">
        <v>26</v>
      </c>
      <c r="F2" t="s">
        <v>32</v>
      </c>
      <c r="G2" t="s">
        <v>38</v>
      </c>
      <c r="H2" t="s">
        <v>40</v>
      </c>
      <c r="M2" s="1">
        <v>0.05</v>
      </c>
      <c r="N2" t="s">
        <v>42</v>
      </c>
      <c r="O2" t="s">
        <v>43</v>
      </c>
      <c r="P2" t="s">
        <v>44</v>
      </c>
    </row>
    <row r="3" spans="1:17" x14ac:dyDescent="0.3">
      <c r="A3" t="s">
        <v>18</v>
      </c>
      <c r="B3" t="s">
        <v>27</v>
      </c>
      <c r="F3" t="s">
        <v>33</v>
      </c>
      <c r="G3" t="s">
        <v>39</v>
      </c>
      <c r="H3" t="s">
        <v>41</v>
      </c>
      <c r="M3" s="1">
        <v>0.25</v>
      </c>
      <c r="P3" t="s">
        <v>45</v>
      </c>
    </row>
    <row r="4" spans="1:17" x14ac:dyDescent="0.3">
      <c r="A4" t="s">
        <v>19</v>
      </c>
      <c r="B4" t="s">
        <v>28</v>
      </c>
      <c r="F4" t="s">
        <v>34</v>
      </c>
      <c r="M4" s="1">
        <v>0.5</v>
      </c>
      <c r="P4" t="s">
        <v>46</v>
      </c>
    </row>
    <row r="5" spans="1:17" x14ac:dyDescent="0.3">
      <c r="A5" t="s">
        <v>20</v>
      </c>
      <c r="B5" t="s">
        <v>29</v>
      </c>
      <c r="F5" t="s">
        <v>35</v>
      </c>
      <c r="M5" s="1">
        <v>0.75</v>
      </c>
      <c r="P5" t="s">
        <v>47</v>
      </c>
    </row>
    <row r="6" spans="1:17" x14ac:dyDescent="0.3">
      <c r="A6" t="s">
        <v>21</v>
      </c>
      <c r="B6" t="s">
        <v>30</v>
      </c>
      <c r="F6" t="s">
        <v>36</v>
      </c>
      <c r="M6" s="1">
        <v>1</v>
      </c>
    </row>
    <row r="7" spans="1:17" x14ac:dyDescent="0.3">
      <c r="A7" t="s">
        <v>22</v>
      </c>
      <c r="B7" t="s">
        <v>31</v>
      </c>
      <c r="F7" t="s">
        <v>37</v>
      </c>
    </row>
    <row r="8" spans="1:17" x14ac:dyDescent="0.3">
      <c r="A8" t="s">
        <v>23</v>
      </c>
    </row>
    <row r="9" spans="1:17" x14ac:dyDescent="0.3">
      <c r="A9" t="s">
        <v>24</v>
      </c>
    </row>
    <row r="10" spans="1:17" x14ac:dyDescent="0.3">
      <c r="A10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Activité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JUNGBLUTH</dc:creator>
  <cp:lastModifiedBy>VALENTIN JUNGBLUTH</cp:lastModifiedBy>
  <dcterms:created xsi:type="dcterms:W3CDTF">2022-10-19T08:41:17Z</dcterms:created>
  <dcterms:modified xsi:type="dcterms:W3CDTF">2022-10-21T14:49:09Z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63cba9-5f6c-478d-9329-7b2295e4e8ed_Enabled">
    <vt:lpwstr>true</vt:lpwstr>
  </property>
  <property fmtid="{D5CDD505-2E9C-101B-9397-08002B2CF9AE}" pid="3" name="MSIP_Label_e463cba9-5f6c-478d-9329-7b2295e4e8ed_SetDate">
    <vt:lpwstr>2022-10-19T08:41:18Z</vt:lpwstr>
  </property>
  <property fmtid="{D5CDD505-2E9C-101B-9397-08002B2CF9AE}" pid="4" name="MSIP_Label_e463cba9-5f6c-478d-9329-7b2295e4e8ed_Method">
    <vt:lpwstr>Standard</vt:lpwstr>
  </property>
  <property fmtid="{D5CDD505-2E9C-101B-9397-08002B2CF9AE}" pid="5" name="MSIP_Label_e463cba9-5f6c-478d-9329-7b2295e4e8ed_Name">
    <vt:lpwstr>All Employees_2</vt:lpwstr>
  </property>
  <property fmtid="{D5CDD505-2E9C-101B-9397-08002B2CF9AE}" pid="6" name="MSIP_Label_e463cba9-5f6c-478d-9329-7b2295e4e8ed_SiteId">
    <vt:lpwstr>33440fc6-b7c7-412c-bb73-0e70b0198d5a</vt:lpwstr>
  </property>
  <property fmtid="{D5CDD505-2E9C-101B-9397-08002B2CF9AE}" pid="7" name="MSIP_Label_e463cba9-5f6c-478d-9329-7b2295e4e8ed_ActionId">
    <vt:lpwstr>a0bce9c8-1788-4987-b730-7800b8b07065</vt:lpwstr>
  </property>
  <property fmtid="{D5CDD505-2E9C-101B-9397-08002B2CF9AE}" pid="8" name="MSIP_Label_e463cba9-5f6c-478d-9329-7b2295e4e8ed_ContentBits">
    <vt:lpwstr>0</vt:lpwstr>
  </property>
</Properties>
</file>