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G:\Direction_Prod\RUAP\Thibaut\Stagiaires\Gabriel\Indicateurs Excel\Suivi modif document\"/>
    </mc:Choice>
  </mc:AlternateContent>
  <bookViews>
    <workbookView xWindow="0" yWindow="0" windowWidth="12570" windowHeight="2895" tabRatio="698"/>
  </bookViews>
  <sheets>
    <sheet name="Données brutes" sheetId="1" r:id="rId1"/>
    <sheet name="Indicateurs" sheetId="4" r:id="rId2"/>
    <sheet name="Tableaux indicateurs" sheetId="3" r:id="rId3"/>
    <sheet name="Liste" sheetId="2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5" i="1" l="1"/>
  <c r="U18" i="1" l="1"/>
  <c r="U34" i="1"/>
  <c r="U4" i="1"/>
  <c r="U22" i="1"/>
  <c r="U31" i="1"/>
  <c r="U26" i="1"/>
  <c r="U23" i="1"/>
  <c r="U27" i="1"/>
  <c r="U30" i="1"/>
  <c r="U8" i="1"/>
  <c r="U29" i="1"/>
  <c r="U28" i="1"/>
  <c r="U21" i="1"/>
  <c r="U35" i="1"/>
  <c r="U5" i="1"/>
  <c r="U25" i="1"/>
  <c r="U7" i="1"/>
  <c r="U20" i="1"/>
  <c r="U12" i="1"/>
  <c r="U13" i="1"/>
  <c r="U9" i="1"/>
  <c r="U10" i="1"/>
  <c r="U16" i="1"/>
  <c r="U14" i="1"/>
  <c r="U15" i="1"/>
  <c r="U17" i="1"/>
  <c r="U19" i="1"/>
  <c r="U11" i="1"/>
  <c r="U6" i="1"/>
  <c r="U32" i="1"/>
  <c r="U33" i="1"/>
  <c r="U36" i="1"/>
  <c r="U24" i="1"/>
  <c r="T18" i="1"/>
  <c r="T34" i="1"/>
  <c r="T4" i="1"/>
  <c r="T22" i="1"/>
  <c r="T31" i="1"/>
  <c r="T26" i="1"/>
  <c r="T23" i="1"/>
  <c r="T27" i="1"/>
  <c r="T30" i="1"/>
  <c r="T8" i="1"/>
  <c r="T29" i="1"/>
  <c r="T28" i="1"/>
  <c r="T21" i="1"/>
  <c r="T35" i="1"/>
  <c r="T5" i="1"/>
  <c r="T25" i="1"/>
  <c r="T7" i="1"/>
  <c r="T20" i="1"/>
  <c r="T12" i="1"/>
  <c r="T13" i="1"/>
  <c r="T9" i="1"/>
  <c r="T10" i="1"/>
  <c r="T16" i="1"/>
  <c r="T14" i="1"/>
  <c r="T15" i="1"/>
  <c r="T17" i="1"/>
  <c r="T19" i="1"/>
  <c r="T11" i="1"/>
  <c r="T6" i="1"/>
  <c r="T32" i="1"/>
  <c r="T33" i="1"/>
  <c r="T36" i="1"/>
  <c r="T24" i="1"/>
  <c r="S18" i="1"/>
  <c r="S34" i="1"/>
  <c r="S4" i="1"/>
  <c r="S22" i="1"/>
  <c r="S31" i="1"/>
  <c r="S26" i="1"/>
  <c r="S23" i="1"/>
  <c r="S27" i="1"/>
  <c r="S30" i="1"/>
  <c r="S8" i="1"/>
  <c r="S29" i="1"/>
  <c r="S28" i="1"/>
  <c r="S21" i="1"/>
  <c r="S35" i="1"/>
  <c r="S5" i="1"/>
  <c r="S25" i="1"/>
  <c r="S7" i="1"/>
  <c r="S20" i="1"/>
  <c r="S12" i="1"/>
  <c r="S13" i="1"/>
  <c r="S9" i="1"/>
  <c r="S10" i="1"/>
  <c r="S16" i="1"/>
  <c r="S14" i="1"/>
  <c r="S15" i="1"/>
  <c r="S17" i="1"/>
  <c r="S19" i="1"/>
  <c r="S11" i="1"/>
  <c r="S6" i="1"/>
  <c r="S32" i="1"/>
  <c r="S33" i="1"/>
  <c r="S36" i="1"/>
  <c r="S24" i="1"/>
  <c r="R18" i="1"/>
  <c r="R34" i="1"/>
  <c r="R4" i="1"/>
  <c r="R22" i="1"/>
  <c r="R31" i="1"/>
  <c r="R26" i="1"/>
  <c r="R23" i="1"/>
  <c r="R27" i="1"/>
  <c r="R30" i="1"/>
  <c r="R8" i="1"/>
  <c r="R29" i="1"/>
  <c r="R28" i="1"/>
  <c r="R21" i="1"/>
  <c r="R35" i="1"/>
  <c r="R5" i="1"/>
  <c r="R25" i="1"/>
  <c r="R7" i="1"/>
  <c r="R20" i="1"/>
  <c r="R12" i="1"/>
  <c r="R13" i="1"/>
  <c r="R9" i="1"/>
  <c r="R10" i="1"/>
  <c r="R16" i="1"/>
  <c r="R14" i="1"/>
  <c r="R15" i="1"/>
  <c r="R17" i="1"/>
  <c r="R19" i="1"/>
  <c r="R11" i="1"/>
  <c r="R6" i="1"/>
  <c r="R32" i="1"/>
  <c r="R33" i="1"/>
  <c r="R36" i="1"/>
  <c r="R24" i="1"/>
  <c r="Q18" i="1"/>
  <c r="Q34" i="1"/>
  <c r="Q4" i="1"/>
  <c r="Q22" i="1"/>
  <c r="Q31" i="1"/>
  <c r="Q26" i="1"/>
  <c r="Q23" i="1"/>
  <c r="Q27" i="1"/>
  <c r="Q30" i="1"/>
  <c r="Q8" i="1"/>
  <c r="Q29" i="1"/>
  <c r="Q28" i="1"/>
  <c r="Q21" i="1"/>
  <c r="Q35" i="1"/>
  <c r="Q5" i="1"/>
  <c r="Q25" i="1"/>
  <c r="Q7" i="1"/>
  <c r="Q20" i="1"/>
  <c r="Q12" i="1"/>
  <c r="Q13" i="1"/>
  <c r="Q9" i="1"/>
  <c r="Q10" i="1"/>
  <c r="Q16" i="1"/>
  <c r="Q14" i="1"/>
  <c r="Q15" i="1"/>
  <c r="Q17" i="1"/>
  <c r="Q19" i="1"/>
  <c r="Q11" i="1"/>
  <c r="Q6" i="1"/>
  <c r="Q32" i="1"/>
  <c r="Q33" i="1"/>
  <c r="Q36" i="1"/>
  <c r="Q24" i="1"/>
  <c r="P18" i="1"/>
  <c r="P34" i="1"/>
  <c r="P4" i="1"/>
  <c r="P22" i="1"/>
  <c r="P31" i="1"/>
  <c r="P26" i="1"/>
  <c r="P23" i="1"/>
  <c r="P27" i="1"/>
  <c r="P30" i="1"/>
  <c r="P8" i="1"/>
  <c r="P29" i="1"/>
  <c r="P28" i="1"/>
  <c r="P21" i="1"/>
  <c r="P35" i="1"/>
  <c r="P5" i="1"/>
  <c r="P25" i="1"/>
  <c r="P7" i="1"/>
  <c r="P20" i="1"/>
  <c r="P12" i="1"/>
  <c r="P13" i="1"/>
  <c r="P9" i="1"/>
  <c r="P10" i="1"/>
  <c r="P16" i="1"/>
  <c r="P14" i="1"/>
  <c r="P15" i="1"/>
  <c r="P17" i="1"/>
  <c r="P19" i="1"/>
  <c r="P11" i="1"/>
  <c r="P6" i="1"/>
  <c r="P32" i="1"/>
  <c r="P33" i="1"/>
  <c r="P36" i="1"/>
  <c r="P24" i="1"/>
  <c r="O18" i="1"/>
  <c r="O34" i="1"/>
  <c r="O4" i="1"/>
  <c r="O22" i="1"/>
  <c r="O31" i="1"/>
  <c r="O26" i="1"/>
  <c r="O23" i="1"/>
  <c r="O27" i="1"/>
  <c r="O30" i="1"/>
  <c r="O8" i="1"/>
  <c r="O29" i="1"/>
  <c r="O28" i="1"/>
  <c r="O21" i="1"/>
  <c r="O35" i="1"/>
  <c r="O5" i="1"/>
  <c r="O25" i="1"/>
  <c r="O7" i="1"/>
  <c r="O20" i="1"/>
  <c r="O12" i="1"/>
  <c r="O13" i="1"/>
  <c r="O9" i="1"/>
  <c r="O10" i="1"/>
  <c r="O16" i="1"/>
  <c r="O14" i="1"/>
  <c r="O15" i="1"/>
  <c r="O17" i="1"/>
  <c r="O19" i="1"/>
  <c r="O11" i="1"/>
  <c r="O6" i="1"/>
  <c r="O32" i="1"/>
  <c r="O33" i="1"/>
  <c r="O36" i="1"/>
  <c r="O24" i="1"/>
  <c r="N18" i="1"/>
  <c r="N34" i="1"/>
  <c r="N4" i="1"/>
  <c r="N22" i="1"/>
  <c r="N31" i="1"/>
  <c r="N26" i="1"/>
  <c r="N23" i="1"/>
  <c r="N27" i="1"/>
  <c r="N30" i="1"/>
  <c r="N8" i="1"/>
  <c r="N29" i="1"/>
  <c r="N28" i="1"/>
  <c r="N21" i="1"/>
  <c r="N35" i="1"/>
  <c r="N5" i="1"/>
  <c r="N25" i="1"/>
  <c r="N7" i="1"/>
  <c r="N20" i="1"/>
  <c r="N12" i="1"/>
  <c r="N13" i="1"/>
  <c r="N9" i="1"/>
  <c r="N10" i="1"/>
  <c r="N16" i="1"/>
  <c r="N14" i="1"/>
  <c r="N15" i="1"/>
  <c r="N17" i="1"/>
  <c r="N19" i="1"/>
  <c r="N11" i="1"/>
  <c r="N6" i="1"/>
  <c r="N32" i="1"/>
  <c r="N33" i="1"/>
  <c r="N36" i="1"/>
  <c r="N24" i="1"/>
  <c r="M34" i="1"/>
  <c r="M4" i="1"/>
  <c r="M22" i="1"/>
  <c r="M31" i="1"/>
  <c r="M26" i="1"/>
  <c r="M23" i="1"/>
  <c r="M27" i="1"/>
  <c r="M30" i="1"/>
  <c r="M8" i="1"/>
  <c r="M29" i="1"/>
  <c r="M28" i="1"/>
  <c r="M21" i="1"/>
  <c r="M35" i="1"/>
  <c r="M5" i="1"/>
  <c r="M25" i="1"/>
  <c r="M7" i="1"/>
  <c r="M20" i="1"/>
  <c r="M12" i="1"/>
  <c r="M13" i="1"/>
  <c r="M9" i="1"/>
  <c r="M10" i="1"/>
  <c r="M16" i="1"/>
  <c r="M14" i="1"/>
  <c r="M15" i="1"/>
  <c r="M17" i="1"/>
  <c r="M19" i="1"/>
  <c r="M11" i="1"/>
  <c r="M6" i="1"/>
  <c r="M32" i="1"/>
  <c r="M33" i="1"/>
  <c r="M36" i="1"/>
  <c r="M24" i="1"/>
  <c r="M18" i="1"/>
  <c r="L18" i="1"/>
  <c r="L34" i="1"/>
  <c r="L4" i="1"/>
  <c r="L22" i="1"/>
  <c r="L31" i="1"/>
  <c r="L26" i="1"/>
  <c r="L23" i="1"/>
  <c r="L27" i="1"/>
  <c r="L30" i="1"/>
  <c r="L8" i="1"/>
  <c r="L29" i="1"/>
  <c r="L28" i="1"/>
  <c r="L21" i="1"/>
  <c r="L35" i="1"/>
  <c r="L5" i="1"/>
  <c r="L25" i="1"/>
  <c r="L7" i="1"/>
  <c r="L20" i="1"/>
  <c r="L12" i="1"/>
  <c r="L13" i="1"/>
  <c r="L9" i="1"/>
  <c r="L10" i="1"/>
  <c r="L16" i="1"/>
  <c r="L14" i="1"/>
  <c r="L15" i="1"/>
  <c r="L17" i="1"/>
  <c r="L19" i="1"/>
  <c r="L11" i="1"/>
  <c r="L6" i="1"/>
  <c r="L32" i="1"/>
  <c r="L33" i="1"/>
  <c r="L36" i="1"/>
  <c r="L24" i="1"/>
  <c r="F4" i="3"/>
  <c r="G29" i="4" l="1"/>
  <c r="B2" i="3"/>
  <c r="B11" i="3"/>
  <c r="D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" i="3"/>
  <c r="B8" i="3"/>
  <c r="B9" i="3"/>
  <c r="B10" i="3"/>
  <c r="B12" i="3"/>
  <c r="B13" i="3"/>
  <c r="B14" i="3"/>
  <c r="B15" i="3"/>
  <c r="B16" i="3"/>
  <c r="B17" i="3"/>
  <c r="B18" i="3"/>
  <c r="B19" i="3"/>
  <c r="B20" i="3"/>
  <c r="B3" i="3"/>
  <c r="B4" i="3"/>
  <c r="B5" i="3"/>
  <c r="B6" i="3"/>
  <c r="B7" i="3"/>
  <c r="K18" i="1" l="1"/>
  <c r="K34" i="1"/>
  <c r="K4" i="1"/>
  <c r="K22" i="1"/>
  <c r="K31" i="1"/>
  <c r="K26" i="1"/>
  <c r="K23" i="1"/>
  <c r="K27" i="1"/>
  <c r="K30" i="1"/>
  <c r="K8" i="1"/>
  <c r="K29" i="1"/>
  <c r="K28" i="1"/>
  <c r="K21" i="1"/>
  <c r="K35" i="1"/>
  <c r="K5" i="1"/>
  <c r="K25" i="1"/>
  <c r="K7" i="1"/>
  <c r="K20" i="1"/>
  <c r="K12" i="1"/>
  <c r="K13" i="1"/>
  <c r="K9" i="1"/>
  <c r="K10" i="1"/>
  <c r="K16" i="1"/>
  <c r="K14" i="1"/>
  <c r="K15" i="1"/>
  <c r="K17" i="1"/>
  <c r="K19" i="1"/>
  <c r="K11" i="1"/>
  <c r="K6" i="1"/>
  <c r="K32" i="1"/>
  <c r="K33" i="1"/>
  <c r="K36" i="1"/>
  <c r="K24" i="1"/>
  <c r="L3" i="3"/>
  <c r="L4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" i="3"/>
  <c r="I34" i="1"/>
  <c r="I4" i="1"/>
  <c r="I22" i="1"/>
  <c r="I31" i="1"/>
  <c r="I26" i="1"/>
  <c r="I23" i="1"/>
  <c r="I27" i="1"/>
  <c r="I30" i="1"/>
  <c r="I8" i="1"/>
  <c r="I29" i="1"/>
  <c r="I28" i="1"/>
  <c r="I21" i="1"/>
  <c r="I35" i="1"/>
  <c r="I5" i="1"/>
  <c r="I25" i="1"/>
  <c r="I7" i="1"/>
  <c r="I20" i="1"/>
  <c r="I12" i="1"/>
  <c r="I13" i="1"/>
  <c r="I9" i="1"/>
  <c r="I10" i="1"/>
  <c r="I16" i="1"/>
  <c r="I14" i="1"/>
  <c r="I15" i="1"/>
  <c r="I17" i="1"/>
  <c r="I19" i="1"/>
  <c r="I11" i="1"/>
  <c r="I6" i="1"/>
  <c r="I32" i="1"/>
  <c r="I33" i="1"/>
  <c r="I36" i="1"/>
  <c r="I24" i="1"/>
  <c r="I18" i="1"/>
  <c r="J18" i="1"/>
  <c r="J34" i="1"/>
  <c r="J4" i="1"/>
  <c r="J22" i="1"/>
  <c r="J31" i="1"/>
  <c r="J26" i="1"/>
  <c r="J23" i="1"/>
  <c r="J27" i="1"/>
  <c r="J30" i="1"/>
  <c r="J8" i="1"/>
  <c r="J29" i="1"/>
  <c r="J28" i="1"/>
  <c r="J21" i="1"/>
  <c r="J35" i="1"/>
  <c r="J5" i="1"/>
  <c r="J25" i="1"/>
  <c r="J7" i="1"/>
  <c r="J20" i="1"/>
  <c r="J12" i="1"/>
  <c r="J13" i="1"/>
  <c r="J9" i="1"/>
  <c r="J10" i="1"/>
  <c r="J16" i="1"/>
  <c r="J14" i="1"/>
  <c r="J15" i="1"/>
  <c r="J17" i="1"/>
  <c r="J19" i="1"/>
  <c r="J11" i="1"/>
  <c r="J6" i="1"/>
  <c r="J32" i="1"/>
  <c r="J33" i="1"/>
  <c r="J36" i="1"/>
  <c r="J24" i="1"/>
  <c r="H18" i="1"/>
  <c r="H34" i="1"/>
  <c r="H4" i="1"/>
  <c r="H22" i="1"/>
  <c r="H31" i="1"/>
  <c r="H26" i="1"/>
  <c r="H23" i="1"/>
  <c r="H27" i="1"/>
  <c r="H30" i="1"/>
  <c r="H8" i="1"/>
  <c r="H29" i="1"/>
  <c r="H28" i="1"/>
  <c r="H21" i="1"/>
  <c r="H5" i="1"/>
  <c r="H25" i="1"/>
  <c r="H7" i="1"/>
  <c r="H20" i="1"/>
  <c r="H12" i="1"/>
  <c r="H13" i="1"/>
  <c r="H9" i="1"/>
  <c r="H10" i="1"/>
  <c r="H16" i="1"/>
  <c r="H14" i="1"/>
  <c r="H15" i="1"/>
  <c r="H17" i="1"/>
  <c r="H19" i="1"/>
  <c r="H11" i="1"/>
  <c r="H6" i="1"/>
  <c r="H32" i="1"/>
  <c r="H33" i="1"/>
  <c r="H36" i="1"/>
  <c r="H24" i="1"/>
  <c r="F3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" i="3"/>
  <c r="E2" i="3"/>
  <c r="G2" i="3"/>
  <c r="H2" i="3"/>
  <c r="I2" i="3"/>
  <c r="J2" i="3"/>
  <c r="K2" i="3"/>
  <c r="E3" i="3"/>
  <c r="G3" i="3"/>
  <c r="H3" i="3"/>
  <c r="I3" i="3"/>
  <c r="J3" i="3"/>
  <c r="K3" i="3"/>
  <c r="E4" i="3"/>
  <c r="G4" i="3"/>
  <c r="H4" i="3"/>
  <c r="I4" i="3"/>
  <c r="J4" i="3"/>
  <c r="K4" i="3"/>
  <c r="E5" i="3"/>
  <c r="G5" i="3"/>
  <c r="H5" i="3"/>
  <c r="I5" i="3"/>
  <c r="J5" i="3"/>
  <c r="K5" i="3"/>
  <c r="E6" i="3"/>
  <c r="G6" i="3"/>
  <c r="H6" i="3"/>
  <c r="I6" i="3"/>
  <c r="J6" i="3"/>
  <c r="K6" i="3"/>
  <c r="E7" i="3"/>
  <c r="G7" i="3"/>
  <c r="H7" i="3"/>
  <c r="I7" i="3"/>
  <c r="J7" i="3"/>
  <c r="K7" i="3"/>
  <c r="E8" i="3"/>
  <c r="G8" i="3"/>
  <c r="H8" i="3"/>
  <c r="I8" i="3"/>
  <c r="J8" i="3"/>
  <c r="K8" i="3"/>
  <c r="E20" i="3"/>
  <c r="E19" i="3"/>
  <c r="G19" i="3"/>
  <c r="H19" i="3"/>
  <c r="I19" i="3"/>
  <c r="J19" i="3"/>
  <c r="K19" i="3"/>
  <c r="G20" i="3"/>
  <c r="H20" i="3"/>
  <c r="I20" i="3"/>
  <c r="J20" i="3"/>
  <c r="K20" i="3"/>
  <c r="E10" i="3"/>
  <c r="G10" i="3"/>
  <c r="H10" i="3"/>
  <c r="I10" i="3"/>
  <c r="J10" i="3"/>
  <c r="K10" i="3"/>
  <c r="E11" i="3"/>
  <c r="G11" i="3"/>
  <c r="H11" i="3"/>
  <c r="I11" i="3"/>
  <c r="J11" i="3"/>
  <c r="K11" i="3"/>
  <c r="E12" i="3"/>
  <c r="G12" i="3"/>
  <c r="H12" i="3"/>
  <c r="I12" i="3"/>
  <c r="J12" i="3"/>
  <c r="K12" i="3"/>
  <c r="E13" i="3"/>
  <c r="G13" i="3"/>
  <c r="H13" i="3"/>
  <c r="I13" i="3"/>
  <c r="J13" i="3"/>
  <c r="K13" i="3"/>
  <c r="E14" i="3"/>
  <c r="G14" i="3"/>
  <c r="H14" i="3"/>
  <c r="I14" i="3"/>
  <c r="J14" i="3"/>
  <c r="K14" i="3"/>
  <c r="E15" i="3"/>
  <c r="G15" i="3"/>
  <c r="H15" i="3"/>
  <c r="I15" i="3"/>
  <c r="J15" i="3"/>
  <c r="K15" i="3"/>
  <c r="E16" i="3"/>
  <c r="G16" i="3"/>
  <c r="H16" i="3"/>
  <c r="I16" i="3"/>
  <c r="J16" i="3"/>
  <c r="K16" i="3"/>
  <c r="E17" i="3"/>
  <c r="G17" i="3"/>
  <c r="H17" i="3"/>
  <c r="I17" i="3"/>
  <c r="J17" i="3"/>
  <c r="K17" i="3"/>
  <c r="E18" i="3"/>
  <c r="G18" i="3"/>
  <c r="H18" i="3"/>
  <c r="I18" i="3"/>
  <c r="J18" i="3"/>
  <c r="K18" i="3"/>
  <c r="K9" i="3"/>
  <c r="J9" i="3"/>
  <c r="I9" i="3"/>
  <c r="H9" i="3"/>
  <c r="G9" i="3"/>
  <c r="E9" i="3"/>
  <c r="H29" i="4" l="1"/>
  <c r="I29" i="4" s="1"/>
  <c r="G41" i="4"/>
  <c r="H41" i="4" s="1"/>
  <c r="I41" i="4" s="1"/>
  <c r="G40" i="4"/>
  <c r="H40" i="4" s="1"/>
  <c r="I40" i="4" s="1"/>
  <c r="C12" i="3"/>
  <c r="G37" i="4"/>
  <c r="H37" i="4" s="1"/>
  <c r="I37" i="4" s="1"/>
  <c r="C2" i="3"/>
  <c r="C7" i="3"/>
  <c r="C6" i="3"/>
  <c r="C5" i="3"/>
  <c r="C4" i="3"/>
  <c r="C3" i="3"/>
  <c r="C8" i="3"/>
  <c r="C19" i="3"/>
  <c r="G33" i="4"/>
  <c r="H33" i="4" s="1"/>
  <c r="I33" i="4" s="1"/>
  <c r="G34" i="4"/>
  <c r="H34" i="4" s="1"/>
  <c r="I34" i="4" s="1"/>
  <c r="G36" i="4"/>
  <c r="H36" i="4" s="1"/>
  <c r="I36" i="4" s="1"/>
  <c r="G30" i="4"/>
  <c r="H30" i="4" s="1"/>
  <c r="I30" i="4" s="1"/>
  <c r="G31" i="4"/>
  <c r="H31" i="4" s="1"/>
  <c r="I31" i="4" s="1"/>
  <c r="G38" i="4"/>
  <c r="H38" i="4" s="1"/>
  <c r="I38" i="4" s="1"/>
  <c r="G32" i="4"/>
  <c r="H32" i="4" s="1"/>
  <c r="I32" i="4" s="1"/>
  <c r="C14" i="3"/>
  <c r="C13" i="3"/>
  <c r="C11" i="3"/>
  <c r="C10" i="3"/>
  <c r="C16" i="3"/>
  <c r="C15" i="3"/>
  <c r="C17" i="3"/>
  <c r="C18" i="3"/>
  <c r="C20" i="3"/>
  <c r="C9" i="3"/>
  <c r="G35" i="4" l="1"/>
  <c r="H35" i="4" s="1"/>
  <c r="I35" i="4" s="1"/>
</calcChain>
</file>

<file path=xl/sharedStrings.xml><?xml version="1.0" encoding="utf-8"?>
<sst xmlns="http://schemas.openxmlformats.org/spreadsheetml/2006/main" count="137" uniqueCount="95">
  <si>
    <t>Type</t>
  </si>
  <si>
    <t>Dossier de lot</t>
  </si>
  <si>
    <t>Procédure</t>
  </si>
  <si>
    <t>Instruction</t>
  </si>
  <si>
    <t>Protocole</t>
  </si>
  <si>
    <t>Mode opératoire</t>
  </si>
  <si>
    <t>Date d'approbation production</t>
  </si>
  <si>
    <t>Date d'approbation AQ</t>
  </si>
  <si>
    <t>Date de diffusion</t>
  </si>
  <si>
    <t>Types de documents</t>
  </si>
  <si>
    <t>Nb modifs ouvertes</t>
  </si>
  <si>
    <t>Nb modifs de procédures ouvertes</t>
  </si>
  <si>
    <t>Nb modifs de listes ouvertes</t>
  </si>
  <si>
    <t>Nb modifs d'instructions ouvertes</t>
  </si>
  <si>
    <t>Nb modifs de protocoles ouvertes</t>
  </si>
  <si>
    <t>Nb modifs de dossiers de lot ouvertes</t>
  </si>
  <si>
    <t>Nb modifs de mode opératoires ouvertes</t>
  </si>
  <si>
    <t>Liste</t>
  </si>
  <si>
    <t>la demande de modification et l'approbation production</t>
  </si>
  <si>
    <t>la demande de modification et l'approbation assurance qualité</t>
  </si>
  <si>
    <t>la demande de modification et date de diffusion</t>
  </si>
  <si>
    <t>l'approbation production et l'approbation assurance qualité</t>
  </si>
  <si>
    <t>l'approbation production et la diffusion</t>
  </si>
  <si>
    <t>Demande modif-appro AQ</t>
  </si>
  <si>
    <t>Demande modif- appro Prod</t>
  </si>
  <si>
    <t>Appro Prod-Appro AQ</t>
  </si>
  <si>
    <t>Demande modif-diffusion</t>
  </si>
  <si>
    <t>Appro Prod-diffusion</t>
  </si>
  <si>
    <t>l'approbation assurance qualité et la diffusion</t>
  </si>
  <si>
    <t>Appro AQ-diffusion</t>
  </si>
  <si>
    <t>Date de la demande de modification (envoi)</t>
  </si>
  <si>
    <t>la demande de modification et renvoi de la prise de co</t>
  </si>
  <si>
    <t>l'approbation production et renvoi de la prise de co</t>
  </si>
  <si>
    <t>l'approbation assurance qualité et renvoi de la prise de co</t>
  </si>
  <si>
    <t>Date de renvoi de la prise de co</t>
  </si>
  <si>
    <t>Renvoi prise co-Diffusion</t>
  </si>
  <si>
    <t>Appro AQ-Renvoi prise co</t>
  </si>
  <si>
    <t>Appro Prod-Renvoi prise co</t>
  </si>
  <si>
    <t>Demande modif-Renvoi prise co</t>
  </si>
  <si>
    <t>renvoi de la prise de co et la diffusion</t>
  </si>
  <si>
    <t>Formulaire</t>
  </si>
  <si>
    <t>Jours écoulés sans approbation AQ</t>
  </si>
  <si>
    <t>Jours écoulés sans diffusion</t>
  </si>
  <si>
    <t>Nb modifs de formulaires ouvertes</t>
  </si>
  <si>
    <t>F00949.00</t>
  </si>
  <si>
    <t>FSNE52.17</t>
  </si>
  <si>
    <t xml:space="preserve">Nom du document
Version actuelle </t>
  </si>
  <si>
    <t>L00233.02</t>
  </si>
  <si>
    <t>OCPG12.02</t>
  </si>
  <si>
    <t>FXXXXX</t>
  </si>
  <si>
    <t>OCPG13.00</t>
  </si>
  <si>
    <t>FSCT20.10</t>
  </si>
  <si>
    <t>HX0377.02</t>
  </si>
  <si>
    <t>OCPG04.11</t>
  </si>
  <si>
    <t>OCNE04.10</t>
  </si>
  <si>
    <t>F00452.10</t>
  </si>
  <si>
    <t>Plan</t>
  </si>
  <si>
    <t>FSDC34.04</t>
  </si>
  <si>
    <t>FSNE19.12</t>
  </si>
  <si>
    <t>P00117.04</t>
  </si>
  <si>
    <t>NH0100.05</t>
  </si>
  <si>
    <t xml:space="preserve">OC0108.03 </t>
  </si>
  <si>
    <t>OC0110.01</t>
  </si>
  <si>
    <t xml:space="preserve">OC0112.05 </t>
  </si>
  <si>
    <t>OC0126.01</t>
  </si>
  <si>
    <t xml:space="preserve">OC0127.01 </t>
  </si>
  <si>
    <t xml:space="preserve">OC0140.02 </t>
  </si>
  <si>
    <t xml:space="preserve">OC0142.02 </t>
  </si>
  <si>
    <t>OC0144.04</t>
  </si>
  <si>
    <t xml:space="preserve">OC0159.00 </t>
  </si>
  <si>
    <t xml:space="preserve">OC0205.03 </t>
  </si>
  <si>
    <t xml:space="preserve">OC0211.01 </t>
  </si>
  <si>
    <t xml:space="preserve">OC0220.03 </t>
  </si>
  <si>
    <t>OC0221.04</t>
  </si>
  <si>
    <t>FSMO227.00</t>
  </si>
  <si>
    <t>FSMO100.05</t>
  </si>
  <si>
    <t>FSMO102.08</t>
  </si>
  <si>
    <t>Nombres de modifications diffusées</t>
  </si>
  <si>
    <t>Nombres de modifications actuelles</t>
  </si>
  <si>
    <t>FSPG21.09</t>
  </si>
  <si>
    <t>Nombres de modifications closes</t>
  </si>
  <si>
    <t>Approbation AQ</t>
  </si>
  <si>
    <t>Diffusion</t>
  </si>
  <si>
    <t>Temps</t>
  </si>
  <si>
    <t xml:space="preserve">Délai </t>
  </si>
  <si>
    <t>Délai écoulé sans appro AQ</t>
  </si>
  <si>
    <t>Délai écoulé sans diffusion</t>
  </si>
  <si>
    <t>Délai (jours)</t>
  </si>
  <si>
    <t>F00049.13</t>
  </si>
  <si>
    <t>Délai moyen (jours) entre :</t>
  </si>
  <si>
    <t>Temps moyen (jours) écoulé jusqu'à sans/jusqu'à :</t>
  </si>
  <si>
    <t/>
  </si>
  <si>
    <t>19/10/2020</t>
  </si>
  <si>
    <t>13/07/2022</t>
  </si>
  <si>
    <t>28/10/2022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</si>
</sst>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lightDown"/>
    </fill>
    <fill>
      <patternFill patternType="solid">
        <fgColor theme="7" tint="0.59999389629810485"/>
        <bgColor indexed="64"/>
      </patternFill>
    </fill>
    <fill>
      <patternFill patternType="solid">
        <fgColor theme="5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 vertical="center" wrapText="1"/>
    </xf>
    <xf numFmtId="17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Border="1" applyAlignment="1">
      <alignment vertical="top"/>
    </xf>
    <xf numFmtId="14" fontId="0" fillId="0" borderId="0" xfId="0" applyNumberFormat="1"/>
    <xf numFmtId="0" fontId="0" fillId="2" borderId="0" xfId="0" applyFill="1"/>
    <xf numFmtId="0" fontId="0" fillId="0" borderId="1" xfId="0" applyBorder="1"/>
    <xf numFmtId="0" fontId="0" fillId="0" borderId="0" xfId="0" applyAlignment="1">
      <alignment vertical="center" wrapText="1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14" fontId="0" fillId="0" borderId="0" xfId="0" applyNumberForma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NumberFormat="1" applyProtection="1">
      <protection locked="0"/>
    </xf>
    <xf numFmtId="0" fontId="0" fillId="0" borderId="0" xfId="0" applyProtection="1"/>
    <xf numFmtId="0" fontId="0" fillId="0" borderId="0" xfId="0" applyNumberFormat="1" applyProtection="1"/>
    <xf numFmtId="0" fontId="0" fillId="0" borderId="0" xfId="0" applyAlignment="1" applyProtection="1">
      <alignment horizontal="center" wrapText="1"/>
      <protection locked="0"/>
    </xf>
    <xf numFmtId="14" fontId="0" fillId="0" borderId="0" xfId="0" applyNumberFormat="1" applyFont="1" applyProtection="1"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4" borderId="0" xfId="0" applyNumberFormat="1" applyFill="1" applyAlignment="1" applyProtection="1">
      <alignment horizontal="center" vertical="center" wrapText="1"/>
    </xf>
    <xf numFmtId="0" fontId="0" fillId="4" borderId="0" xfId="0" applyFill="1" applyAlignment="1" applyProtection="1">
      <alignment horizontal="center" vertical="center" wrapText="1"/>
    </xf>
    <xf numFmtId="0" fontId="0" fillId="4" borderId="0" xfId="0" applyFill="1" applyAlignment="1" applyProtection="1">
      <alignment horizontal="center" vertical="center" wrapText="1"/>
      <protection locked="0"/>
    </xf>
    <xf numFmtId="1" fontId="0" fillId="0" borderId="1" xfId="0" applyNumberFormat="1" applyBorder="1" applyAlignment="1"/>
    <xf numFmtId="1" fontId="0" fillId="0" borderId="1" xfId="0" applyNumberFormat="1" applyBorder="1"/>
    <xf numFmtId="14" fontId="0" fillId="0" borderId="1" xfId="0" applyNumberFormat="1" applyBorder="1"/>
    <xf numFmtId="0" fontId="1" fillId="3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26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60000"/>
        </patternFill>
      </fill>
    </dxf>
    <dxf>
      <numFmt numFmtId="0" formatCode="General"/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alignment horizontal="center" vertical="center" textRotation="0" indent="0" justifyLastLine="0" shrinkToFit="0" readingOrder="0"/>
      <protection locked="0" hidden="0"/>
    </dxf>
  </dxfs>
  <tableStyles count="0" defaultTableStyle="TableStyleMedium2" defaultPivotStyle="PivotStyleLight16"/>
  <colors>
    <mruColors>
      <color rgb="FFF60000"/>
      <color rgb="FFCC0000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Modifications ouvertes par mois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v>DDL</c:v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Lit>
              <c:ptCount val="12"/>
              <c:pt idx="0">
                <c:v>nov.-21</c:v>
              </c:pt>
              <c:pt idx="1">
                <c:v>déc.-21</c:v>
              </c:pt>
              <c:pt idx="2">
                <c:v>janv.-22</c:v>
              </c:pt>
              <c:pt idx="3">
                <c:v>févr.-22</c:v>
              </c:pt>
              <c:pt idx="4">
                <c:v>mars-22</c:v>
              </c:pt>
              <c:pt idx="5">
                <c:v>avr.-22</c:v>
              </c:pt>
              <c:pt idx="6">
                <c:v>mai-22</c:v>
              </c:pt>
              <c:pt idx="7">
                <c:v>juin-22</c:v>
              </c:pt>
              <c:pt idx="8">
                <c:v>juil.-22</c:v>
              </c:pt>
              <c:pt idx="9">
                <c:v>août-22</c:v>
              </c:pt>
              <c:pt idx="10">
                <c:v>sept.-22</c:v>
              </c:pt>
              <c:pt idx="11">
                <c:v>oct.-22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'Tableaux indicateurs'!$E$2:$E$20</c15:sqref>
                  </c15:fullRef>
                </c:ext>
              </c:extLst>
              <c:f>'Tableaux indicateurs'!$E$2:$E$13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8</c:v>
                </c:pt>
                <c:pt idx="5">
                  <c:v>0</c:v>
                </c:pt>
                <c:pt idx="6">
                  <c:v>3</c:v>
                </c:pt>
                <c:pt idx="7">
                  <c:v>0</c:v>
                </c:pt>
                <c:pt idx="8">
                  <c:v>2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</c:numCache>
            </c:numRef>
          </c:val>
        </c:ser>
        <c:ser>
          <c:idx val="2"/>
          <c:order val="2"/>
          <c:tx>
            <c:v>Formulaire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Lit>
              <c:ptCount val="12"/>
              <c:pt idx="0">
                <c:v>nov.-21</c:v>
              </c:pt>
              <c:pt idx="1">
                <c:v>déc.-21</c:v>
              </c:pt>
              <c:pt idx="2">
                <c:v>janv.-22</c:v>
              </c:pt>
              <c:pt idx="3">
                <c:v>févr.-22</c:v>
              </c:pt>
              <c:pt idx="4">
                <c:v>mars-22</c:v>
              </c:pt>
              <c:pt idx="5">
                <c:v>avr.-22</c:v>
              </c:pt>
              <c:pt idx="6">
                <c:v>mai-22</c:v>
              </c:pt>
              <c:pt idx="7">
                <c:v>juin-22</c:v>
              </c:pt>
              <c:pt idx="8">
                <c:v>juil.-22</c:v>
              </c:pt>
              <c:pt idx="9">
                <c:v>août-22</c:v>
              </c:pt>
              <c:pt idx="10">
                <c:v>sept.-22</c:v>
              </c:pt>
              <c:pt idx="11">
                <c:v>oct.-22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'Tableaux indicateurs'!$F$2:$F$20</c15:sqref>
                  </c15:fullRef>
                </c:ext>
              </c:extLst>
              <c:f>'Tableaux indicateurs'!$F$2:$F$13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3"/>
          <c:order val="3"/>
          <c:tx>
            <c:v>Procédure</c:v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Lit>
              <c:ptCount val="12"/>
              <c:pt idx="0">
                <c:v>nov.-21</c:v>
              </c:pt>
              <c:pt idx="1">
                <c:v>déc.-21</c:v>
              </c:pt>
              <c:pt idx="2">
                <c:v>janv.-22</c:v>
              </c:pt>
              <c:pt idx="3">
                <c:v>févr.-22</c:v>
              </c:pt>
              <c:pt idx="4">
                <c:v>mars-22</c:v>
              </c:pt>
              <c:pt idx="5">
                <c:v>avr.-22</c:v>
              </c:pt>
              <c:pt idx="6">
                <c:v>mai-22</c:v>
              </c:pt>
              <c:pt idx="7">
                <c:v>juin-22</c:v>
              </c:pt>
              <c:pt idx="8">
                <c:v>juil.-22</c:v>
              </c:pt>
              <c:pt idx="9">
                <c:v>août-22</c:v>
              </c:pt>
              <c:pt idx="10">
                <c:v>sept.-22</c:v>
              </c:pt>
              <c:pt idx="11">
                <c:v>oct.-22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'Tableaux indicateurs'!$G$2:$G$20</c15:sqref>
                  </c15:fullRef>
                </c:ext>
              </c:extLst>
              <c:f>'Tableaux indicateurs'!$G$2:$G$13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4"/>
          <c:order val="4"/>
          <c:tx>
            <c:v>Liste</c:v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Lit>
              <c:ptCount val="12"/>
              <c:pt idx="0">
                <c:v>nov.-21</c:v>
              </c:pt>
              <c:pt idx="1">
                <c:v>déc.-21</c:v>
              </c:pt>
              <c:pt idx="2">
                <c:v>janv.-22</c:v>
              </c:pt>
              <c:pt idx="3">
                <c:v>févr.-22</c:v>
              </c:pt>
              <c:pt idx="4">
                <c:v>mars-22</c:v>
              </c:pt>
              <c:pt idx="5">
                <c:v>avr.-22</c:v>
              </c:pt>
              <c:pt idx="6">
                <c:v>mai-22</c:v>
              </c:pt>
              <c:pt idx="7">
                <c:v>juin-22</c:v>
              </c:pt>
              <c:pt idx="8">
                <c:v>juil.-22</c:v>
              </c:pt>
              <c:pt idx="9">
                <c:v>août-22</c:v>
              </c:pt>
              <c:pt idx="10">
                <c:v>sept.-22</c:v>
              </c:pt>
              <c:pt idx="11">
                <c:v>oct.-22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'Tableaux indicateurs'!$H$2:$H$20</c15:sqref>
                  </c15:fullRef>
                </c:ext>
              </c:extLst>
              <c:f>'Tableaux indicateurs'!$H$2:$H$13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5"/>
          <c:order val="5"/>
          <c:tx>
            <c:v>Instruction</c:v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Lit>
              <c:ptCount val="12"/>
              <c:pt idx="0">
                <c:v>nov.-21</c:v>
              </c:pt>
              <c:pt idx="1">
                <c:v>déc.-21</c:v>
              </c:pt>
              <c:pt idx="2">
                <c:v>janv.-22</c:v>
              </c:pt>
              <c:pt idx="3">
                <c:v>févr.-22</c:v>
              </c:pt>
              <c:pt idx="4">
                <c:v>mars-22</c:v>
              </c:pt>
              <c:pt idx="5">
                <c:v>avr.-22</c:v>
              </c:pt>
              <c:pt idx="6">
                <c:v>mai-22</c:v>
              </c:pt>
              <c:pt idx="7">
                <c:v>juin-22</c:v>
              </c:pt>
              <c:pt idx="8">
                <c:v>juil.-22</c:v>
              </c:pt>
              <c:pt idx="9">
                <c:v>août-22</c:v>
              </c:pt>
              <c:pt idx="10">
                <c:v>sept.-22</c:v>
              </c:pt>
              <c:pt idx="11">
                <c:v>oct.-22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'Tableaux indicateurs'!$I$2:$I$20</c15:sqref>
                  </c15:fullRef>
                </c:ext>
              </c:extLst>
              <c:f>'Tableaux indicateurs'!$I$2:$I$13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</c:v>
                </c:pt>
                <c:pt idx="5">
                  <c:v>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</c:numCache>
            </c:numRef>
          </c:val>
        </c:ser>
        <c:ser>
          <c:idx val="6"/>
          <c:order val="6"/>
          <c:tx>
            <c:v>Protocole</c:v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Lit>
              <c:ptCount val="12"/>
              <c:pt idx="0">
                <c:v>nov.-21</c:v>
              </c:pt>
              <c:pt idx="1">
                <c:v>déc.-21</c:v>
              </c:pt>
              <c:pt idx="2">
                <c:v>janv.-22</c:v>
              </c:pt>
              <c:pt idx="3">
                <c:v>févr.-22</c:v>
              </c:pt>
              <c:pt idx="4">
                <c:v>mars-22</c:v>
              </c:pt>
              <c:pt idx="5">
                <c:v>avr.-22</c:v>
              </c:pt>
              <c:pt idx="6">
                <c:v>mai-22</c:v>
              </c:pt>
              <c:pt idx="7">
                <c:v>juin-22</c:v>
              </c:pt>
              <c:pt idx="8">
                <c:v>juil.-22</c:v>
              </c:pt>
              <c:pt idx="9">
                <c:v>août-22</c:v>
              </c:pt>
              <c:pt idx="10">
                <c:v>sept.-22</c:v>
              </c:pt>
              <c:pt idx="11">
                <c:v>oct.-22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'Tableaux indicateurs'!$K$2:$K$20</c15:sqref>
                  </c15:fullRef>
                </c:ext>
              </c:extLst>
              <c:f>'Tableaux indicateurs'!$K$2:$K$13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335672080"/>
        <c:axId val="335669336"/>
      </c:barChart>
      <c:lineChart>
        <c:grouping val="standard"/>
        <c:varyColors val="0"/>
        <c:ser>
          <c:idx val="0"/>
          <c:order val="0"/>
          <c:tx>
            <c:v>Modifications ouvertes</c:v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Lbls>
            <c:numFmt formatCode="#&quot;&quot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'Tableaux indicateurs'!$A$2:$A$20</c15:sqref>
                  </c15:fullRef>
                </c:ext>
              </c:extLst>
              <c:f>'Tableaux indicateurs'!$A$2:$A$13</c:f>
              <c:numCache>
                <c:formatCode>mmm\-yy</c:formatCode>
                <c:ptCount val="12"/>
                <c:pt idx="0">
                  <c:v>44501</c:v>
                </c:pt>
                <c:pt idx="1">
                  <c:v>44531</c:v>
                </c:pt>
                <c:pt idx="2">
                  <c:v>44562</c:v>
                </c:pt>
                <c:pt idx="3">
                  <c:v>44593</c:v>
                </c:pt>
                <c:pt idx="4">
                  <c:v>44621</c:v>
                </c:pt>
                <c:pt idx="5">
                  <c:v>44652</c:v>
                </c:pt>
                <c:pt idx="6">
                  <c:v>44682</c:v>
                </c:pt>
                <c:pt idx="7">
                  <c:v>44713</c:v>
                </c:pt>
                <c:pt idx="8">
                  <c:v>44743</c:v>
                </c:pt>
                <c:pt idx="9">
                  <c:v>44774</c:v>
                </c:pt>
                <c:pt idx="10">
                  <c:v>44805</c:v>
                </c:pt>
                <c:pt idx="11">
                  <c:v>44835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'Tableaux indicateurs'!$C$2:$C$20</c15:sqref>
                  </c15:fullRef>
                </c:ext>
              </c:extLst>
              <c:f>'Tableaux indicateurs'!$C$2:$C$13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11</c:v>
                </c:pt>
                <c:pt idx="5">
                  <c:v>4</c:v>
                </c:pt>
                <c:pt idx="6">
                  <c:v>3</c:v>
                </c:pt>
                <c:pt idx="7">
                  <c:v>0</c:v>
                </c:pt>
                <c:pt idx="8">
                  <c:v>3</c:v>
                </c:pt>
                <c:pt idx="9">
                  <c:v>1</c:v>
                </c:pt>
                <c:pt idx="10">
                  <c:v>0</c:v>
                </c:pt>
                <c:pt idx="11">
                  <c:v>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5672080"/>
        <c:axId val="335669336"/>
      </c:lineChart>
      <c:dateAx>
        <c:axId val="335672080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5669336"/>
        <c:crosses val="autoZero"/>
        <c:auto val="1"/>
        <c:lblOffset val="100"/>
        <c:baseTimeUnit val="months"/>
      </c:dateAx>
      <c:valAx>
        <c:axId val="335669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Nombres de modifications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56720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Modifications ouvertes par mois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v>DDL</c:v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numFmt formatCode="#&quot;&quot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'Tableaux indicateurs'!$A$2:$A$20</c15:sqref>
                  </c15:fullRef>
                </c:ext>
              </c:extLst>
              <c:f>'Tableaux indicateurs'!$A$2:$A$13</c:f>
              <c:numCache>
                <c:formatCode>mmm\-yy</c:formatCode>
                <c:ptCount val="12"/>
                <c:pt idx="0">
                  <c:v>44501</c:v>
                </c:pt>
                <c:pt idx="1">
                  <c:v>44531</c:v>
                </c:pt>
                <c:pt idx="2">
                  <c:v>44562</c:v>
                </c:pt>
                <c:pt idx="3">
                  <c:v>44593</c:v>
                </c:pt>
                <c:pt idx="4">
                  <c:v>44621</c:v>
                </c:pt>
                <c:pt idx="5">
                  <c:v>44652</c:v>
                </c:pt>
                <c:pt idx="6">
                  <c:v>44682</c:v>
                </c:pt>
                <c:pt idx="7">
                  <c:v>44713</c:v>
                </c:pt>
                <c:pt idx="8">
                  <c:v>44743</c:v>
                </c:pt>
                <c:pt idx="9">
                  <c:v>44774</c:v>
                </c:pt>
                <c:pt idx="10">
                  <c:v>44805</c:v>
                </c:pt>
                <c:pt idx="11">
                  <c:v>44835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'Tableaux indicateurs'!$E$2:$E$20</c15:sqref>
                  </c15:fullRef>
                </c:ext>
              </c:extLst>
              <c:f>'Tableaux indicateurs'!$E$2:$E$13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8</c:v>
                </c:pt>
                <c:pt idx="5">
                  <c:v>0</c:v>
                </c:pt>
                <c:pt idx="6">
                  <c:v>3</c:v>
                </c:pt>
                <c:pt idx="7">
                  <c:v>0</c:v>
                </c:pt>
                <c:pt idx="8">
                  <c:v>2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</c:numCache>
            </c:numRef>
          </c:val>
        </c:ser>
        <c:ser>
          <c:idx val="2"/>
          <c:order val="1"/>
          <c:tx>
            <c:v>Formulaire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numFmt formatCode="#&quot;&quot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'Tableaux indicateurs'!$A$2:$A$20</c15:sqref>
                  </c15:fullRef>
                </c:ext>
              </c:extLst>
              <c:f>'Tableaux indicateurs'!$A$2:$A$13</c:f>
              <c:numCache>
                <c:formatCode>mmm\-yy</c:formatCode>
                <c:ptCount val="12"/>
                <c:pt idx="0">
                  <c:v>44501</c:v>
                </c:pt>
                <c:pt idx="1">
                  <c:v>44531</c:v>
                </c:pt>
                <c:pt idx="2">
                  <c:v>44562</c:v>
                </c:pt>
                <c:pt idx="3">
                  <c:v>44593</c:v>
                </c:pt>
                <c:pt idx="4">
                  <c:v>44621</c:v>
                </c:pt>
                <c:pt idx="5">
                  <c:v>44652</c:v>
                </c:pt>
                <c:pt idx="6">
                  <c:v>44682</c:v>
                </c:pt>
                <c:pt idx="7">
                  <c:v>44713</c:v>
                </c:pt>
                <c:pt idx="8">
                  <c:v>44743</c:v>
                </c:pt>
                <c:pt idx="9">
                  <c:v>44774</c:v>
                </c:pt>
                <c:pt idx="10">
                  <c:v>44805</c:v>
                </c:pt>
                <c:pt idx="11">
                  <c:v>44835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'Tableaux indicateurs'!$F$2:$F$20</c15:sqref>
                  </c15:fullRef>
                </c:ext>
              </c:extLst>
              <c:f>'Tableaux indicateurs'!$F$2:$F$13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3"/>
          <c:order val="2"/>
          <c:tx>
            <c:v>Procédure</c:v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numFmt formatCode="#&quot;&quot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'Tableaux indicateurs'!$A$2:$A$20</c15:sqref>
                  </c15:fullRef>
                </c:ext>
              </c:extLst>
              <c:f>'Tableaux indicateurs'!$A$2:$A$13</c:f>
              <c:numCache>
                <c:formatCode>mmm\-yy</c:formatCode>
                <c:ptCount val="12"/>
                <c:pt idx="0">
                  <c:v>44501</c:v>
                </c:pt>
                <c:pt idx="1">
                  <c:v>44531</c:v>
                </c:pt>
                <c:pt idx="2">
                  <c:v>44562</c:v>
                </c:pt>
                <c:pt idx="3">
                  <c:v>44593</c:v>
                </c:pt>
                <c:pt idx="4">
                  <c:v>44621</c:v>
                </c:pt>
                <c:pt idx="5">
                  <c:v>44652</c:v>
                </c:pt>
                <c:pt idx="6">
                  <c:v>44682</c:v>
                </c:pt>
                <c:pt idx="7">
                  <c:v>44713</c:v>
                </c:pt>
                <c:pt idx="8">
                  <c:v>44743</c:v>
                </c:pt>
                <c:pt idx="9">
                  <c:v>44774</c:v>
                </c:pt>
                <c:pt idx="10">
                  <c:v>44805</c:v>
                </c:pt>
                <c:pt idx="11">
                  <c:v>44835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'Tableaux indicateurs'!$G$2:$G$20</c15:sqref>
                  </c15:fullRef>
                </c:ext>
              </c:extLst>
              <c:f>'Tableaux indicateurs'!$G$2:$G$13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4"/>
          <c:order val="3"/>
          <c:tx>
            <c:v>Liste</c:v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numFmt formatCode="#&quot;&quot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'Tableaux indicateurs'!$A$2:$A$20</c15:sqref>
                  </c15:fullRef>
                </c:ext>
              </c:extLst>
              <c:f>'Tableaux indicateurs'!$A$2:$A$13</c:f>
              <c:numCache>
                <c:formatCode>mmm\-yy</c:formatCode>
                <c:ptCount val="12"/>
                <c:pt idx="0">
                  <c:v>44501</c:v>
                </c:pt>
                <c:pt idx="1">
                  <c:v>44531</c:v>
                </c:pt>
                <c:pt idx="2">
                  <c:v>44562</c:v>
                </c:pt>
                <c:pt idx="3">
                  <c:v>44593</c:v>
                </c:pt>
                <c:pt idx="4">
                  <c:v>44621</c:v>
                </c:pt>
                <c:pt idx="5">
                  <c:v>44652</c:v>
                </c:pt>
                <c:pt idx="6">
                  <c:v>44682</c:v>
                </c:pt>
                <c:pt idx="7">
                  <c:v>44713</c:v>
                </c:pt>
                <c:pt idx="8">
                  <c:v>44743</c:v>
                </c:pt>
                <c:pt idx="9">
                  <c:v>44774</c:v>
                </c:pt>
                <c:pt idx="10">
                  <c:v>44805</c:v>
                </c:pt>
                <c:pt idx="11">
                  <c:v>44835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'Tableaux indicateurs'!$H$2:$H$20</c15:sqref>
                  </c15:fullRef>
                </c:ext>
              </c:extLst>
              <c:f>'Tableaux indicateurs'!$H$2:$H$13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5"/>
          <c:order val="4"/>
          <c:tx>
            <c:v>Instruction</c:v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numFmt formatCode="#&quot;&quot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'Tableaux indicateurs'!$A$2:$A$20</c15:sqref>
                  </c15:fullRef>
                </c:ext>
              </c:extLst>
              <c:f>'Tableaux indicateurs'!$A$2:$A$13</c:f>
              <c:numCache>
                <c:formatCode>mmm\-yy</c:formatCode>
                <c:ptCount val="12"/>
                <c:pt idx="0">
                  <c:v>44501</c:v>
                </c:pt>
                <c:pt idx="1">
                  <c:v>44531</c:v>
                </c:pt>
                <c:pt idx="2">
                  <c:v>44562</c:v>
                </c:pt>
                <c:pt idx="3">
                  <c:v>44593</c:v>
                </c:pt>
                <c:pt idx="4">
                  <c:v>44621</c:v>
                </c:pt>
                <c:pt idx="5">
                  <c:v>44652</c:v>
                </c:pt>
                <c:pt idx="6">
                  <c:v>44682</c:v>
                </c:pt>
                <c:pt idx="7">
                  <c:v>44713</c:v>
                </c:pt>
                <c:pt idx="8">
                  <c:v>44743</c:v>
                </c:pt>
                <c:pt idx="9">
                  <c:v>44774</c:v>
                </c:pt>
                <c:pt idx="10">
                  <c:v>44805</c:v>
                </c:pt>
                <c:pt idx="11">
                  <c:v>44835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'Tableaux indicateurs'!$I$2:$I$20</c15:sqref>
                  </c15:fullRef>
                </c:ext>
              </c:extLst>
              <c:f>'Tableaux indicateurs'!$I$2:$I$13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</c:v>
                </c:pt>
                <c:pt idx="5">
                  <c:v>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</c:numCache>
            </c:numRef>
          </c:val>
        </c:ser>
        <c:ser>
          <c:idx val="6"/>
          <c:order val="5"/>
          <c:tx>
            <c:v>Protocole</c:v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numFmt formatCode="#&quot;&quot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'Tableaux indicateurs'!$A$2:$A$20</c15:sqref>
                  </c15:fullRef>
                </c:ext>
              </c:extLst>
              <c:f>'Tableaux indicateurs'!$A$2:$A$13</c:f>
              <c:numCache>
                <c:formatCode>mmm\-yy</c:formatCode>
                <c:ptCount val="12"/>
                <c:pt idx="0">
                  <c:v>44501</c:v>
                </c:pt>
                <c:pt idx="1">
                  <c:v>44531</c:v>
                </c:pt>
                <c:pt idx="2">
                  <c:v>44562</c:v>
                </c:pt>
                <c:pt idx="3">
                  <c:v>44593</c:v>
                </c:pt>
                <c:pt idx="4">
                  <c:v>44621</c:v>
                </c:pt>
                <c:pt idx="5">
                  <c:v>44652</c:v>
                </c:pt>
                <c:pt idx="6">
                  <c:v>44682</c:v>
                </c:pt>
                <c:pt idx="7">
                  <c:v>44713</c:v>
                </c:pt>
                <c:pt idx="8">
                  <c:v>44743</c:v>
                </c:pt>
                <c:pt idx="9">
                  <c:v>44774</c:v>
                </c:pt>
                <c:pt idx="10">
                  <c:v>44805</c:v>
                </c:pt>
                <c:pt idx="11">
                  <c:v>44835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'Tableaux indicateurs'!$K$2:$K$20</c15:sqref>
                  </c15:fullRef>
                </c:ext>
              </c:extLst>
              <c:f>'Tableaux indicateurs'!$K$2:$K$13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362364896"/>
        <c:axId val="362362544"/>
      </c:barChart>
      <c:dateAx>
        <c:axId val="36236489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2362544"/>
        <c:crosses val="autoZero"/>
        <c:auto val="1"/>
        <c:lblOffset val="100"/>
        <c:baseTimeUnit val="months"/>
      </c:dateAx>
      <c:valAx>
        <c:axId val="362362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Nombres de modifications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23648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Nombre de modifications actuellement ouvertes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v>Modifs ouvertes dans le mois</c:v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numFmt formatCode="#&quot;&quot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'Tableaux indicateurs'!$A$2:$A$20</c15:sqref>
                  </c15:fullRef>
                </c:ext>
              </c:extLst>
              <c:f>'Tableaux indicateurs'!$A$2:$A$13</c:f>
              <c:numCache>
                <c:formatCode>mmm\-yy</c:formatCode>
                <c:ptCount val="12"/>
                <c:pt idx="0">
                  <c:v>44501</c:v>
                </c:pt>
                <c:pt idx="1">
                  <c:v>44531</c:v>
                </c:pt>
                <c:pt idx="2">
                  <c:v>44562</c:v>
                </c:pt>
                <c:pt idx="3">
                  <c:v>44593</c:v>
                </c:pt>
                <c:pt idx="4">
                  <c:v>44621</c:v>
                </c:pt>
                <c:pt idx="5">
                  <c:v>44652</c:v>
                </c:pt>
                <c:pt idx="6">
                  <c:v>44682</c:v>
                </c:pt>
                <c:pt idx="7">
                  <c:v>44713</c:v>
                </c:pt>
                <c:pt idx="8">
                  <c:v>44743</c:v>
                </c:pt>
                <c:pt idx="9">
                  <c:v>44774</c:v>
                </c:pt>
                <c:pt idx="10">
                  <c:v>44805</c:v>
                </c:pt>
                <c:pt idx="11">
                  <c:v>44835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'Tableaux indicateurs'!$C$2:$C$20</c15:sqref>
                  </c15:fullRef>
                </c:ext>
              </c:extLst>
              <c:f>'Tableaux indicateurs'!$C$2:$C$13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11</c:v>
                </c:pt>
                <c:pt idx="5">
                  <c:v>4</c:v>
                </c:pt>
                <c:pt idx="6">
                  <c:v>3</c:v>
                </c:pt>
                <c:pt idx="7">
                  <c:v>0</c:v>
                </c:pt>
                <c:pt idx="8">
                  <c:v>3</c:v>
                </c:pt>
                <c:pt idx="9">
                  <c:v>1</c:v>
                </c:pt>
                <c:pt idx="10">
                  <c:v>0</c:v>
                </c:pt>
                <c:pt idx="11">
                  <c:v>2</c:v>
                </c:pt>
              </c:numCache>
            </c:numRef>
          </c:val>
        </c:ser>
        <c:ser>
          <c:idx val="2"/>
          <c:order val="2"/>
          <c:tx>
            <c:v>Modifs closes dans le mois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extLst>
                <c:ext xmlns:c15="http://schemas.microsoft.com/office/drawing/2012/chart" uri="{02D57815-91ED-43cb-92C2-25804820EDAC}">
                  <c15:fullRef>
                    <c15:sqref>'Tableaux indicateurs'!$A$2:$A$20</c15:sqref>
                  </c15:fullRef>
                </c:ext>
              </c:extLst>
              <c:f>'Tableaux indicateurs'!$A$2:$A$13</c:f>
              <c:numCache>
                <c:formatCode>mmm\-yy</c:formatCode>
                <c:ptCount val="12"/>
                <c:pt idx="0">
                  <c:v>44501</c:v>
                </c:pt>
                <c:pt idx="1">
                  <c:v>44531</c:v>
                </c:pt>
                <c:pt idx="2">
                  <c:v>44562</c:v>
                </c:pt>
                <c:pt idx="3">
                  <c:v>44593</c:v>
                </c:pt>
                <c:pt idx="4">
                  <c:v>44621</c:v>
                </c:pt>
                <c:pt idx="5">
                  <c:v>44652</c:v>
                </c:pt>
                <c:pt idx="6">
                  <c:v>44682</c:v>
                </c:pt>
                <c:pt idx="7">
                  <c:v>44713</c:v>
                </c:pt>
                <c:pt idx="8">
                  <c:v>44743</c:v>
                </c:pt>
                <c:pt idx="9">
                  <c:v>44774</c:v>
                </c:pt>
                <c:pt idx="10">
                  <c:v>44805</c:v>
                </c:pt>
                <c:pt idx="11">
                  <c:v>44835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'Tableaux indicateurs'!$D$2:$D$20</c15:sqref>
                  </c15:fullRef>
                </c:ext>
              </c:extLst>
              <c:f>'Tableaux indicateurs'!$D$2:$D$13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362361368"/>
        <c:axId val="362363720"/>
      </c:barChart>
      <c:lineChart>
        <c:grouping val="stacked"/>
        <c:varyColors val="0"/>
        <c:ser>
          <c:idx val="0"/>
          <c:order val="0"/>
          <c:tx>
            <c:v>Nb de modifs actuellement ouvertes</c:v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Lbls>
            <c:numFmt formatCode="#&quot;&quot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'Tableaux indicateurs'!$A$2:$A$20</c15:sqref>
                  </c15:fullRef>
                </c:ext>
              </c:extLst>
              <c:f>'Tableaux indicateurs'!$A$2:$A$13</c:f>
              <c:numCache>
                <c:formatCode>mmm\-yy</c:formatCode>
                <c:ptCount val="12"/>
                <c:pt idx="0">
                  <c:v>44501</c:v>
                </c:pt>
                <c:pt idx="1">
                  <c:v>44531</c:v>
                </c:pt>
                <c:pt idx="2">
                  <c:v>44562</c:v>
                </c:pt>
                <c:pt idx="3">
                  <c:v>44593</c:v>
                </c:pt>
                <c:pt idx="4">
                  <c:v>44621</c:v>
                </c:pt>
                <c:pt idx="5">
                  <c:v>44652</c:v>
                </c:pt>
                <c:pt idx="6">
                  <c:v>44682</c:v>
                </c:pt>
                <c:pt idx="7">
                  <c:v>44713</c:v>
                </c:pt>
                <c:pt idx="8">
                  <c:v>44743</c:v>
                </c:pt>
                <c:pt idx="9">
                  <c:v>44774</c:v>
                </c:pt>
                <c:pt idx="10">
                  <c:v>44805</c:v>
                </c:pt>
                <c:pt idx="11">
                  <c:v>44835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'Tableaux indicateurs'!$B$2:$B$20</c15:sqref>
                  </c15:fullRef>
                </c:ext>
              </c:extLst>
              <c:f>'Tableaux indicateurs'!$B$2:$B$13</c:f>
              <c:numCache>
                <c:formatCode>General</c:formatCode>
                <c:ptCount val="1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2</c:v>
                </c:pt>
                <c:pt idx="4">
                  <c:v>13</c:v>
                </c:pt>
                <c:pt idx="5">
                  <c:v>17</c:v>
                </c:pt>
                <c:pt idx="6">
                  <c:v>20</c:v>
                </c:pt>
                <c:pt idx="7">
                  <c:v>20</c:v>
                </c:pt>
                <c:pt idx="8">
                  <c:v>23</c:v>
                </c:pt>
                <c:pt idx="9">
                  <c:v>24</c:v>
                </c:pt>
                <c:pt idx="10">
                  <c:v>24</c:v>
                </c:pt>
                <c:pt idx="11">
                  <c:v>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2361368"/>
        <c:axId val="362363720"/>
      </c:lineChart>
      <c:dateAx>
        <c:axId val="362361368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2363720"/>
        <c:crosses val="autoZero"/>
        <c:auto val="1"/>
        <c:lblOffset val="100"/>
        <c:baseTimeUnit val="months"/>
      </c:dateAx>
      <c:valAx>
        <c:axId val="362363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23613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560294</xdr:colOff>
      <xdr:row>0</xdr:row>
      <xdr:rowOff>102454</xdr:rowOff>
    </xdr:from>
    <xdr:to>
      <xdr:col>2</xdr:col>
      <xdr:colOff>870858</xdr:colOff>
      <xdr:row>1</xdr:row>
      <xdr:rowOff>113660</xdr:rowOff>
    </xdr:to>
    <xdr:sp macro="[0]!RensignementDonnees" textlink="">
      <xdr:nvSpPr>
        <xdr:cNvPr id="2" name="Rectangle à coins arrondis 1"/>
        <xdr:cNvSpPr/>
      </xdr:nvSpPr>
      <xdr:spPr>
        <a:xfrm>
          <a:off x="560294" y="102454"/>
          <a:ext cx="2732635" cy="582706"/>
        </a:xfrm>
        <a:prstGeom prst="roundRect">
          <a:avLst/>
        </a:prstGeom>
        <a:solidFill>
          <a:schemeClr val="bg1">
            <a:lumMod val="75000"/>
          </a:schemeClr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>
                  <a:lumMod val="95000"/>
                  <a:lumOff val="5000"/>
                </a:schemeClr>
              </a:solidFill>
            </a:rPr>
            <a:t>Ajouter / Modifier un document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609599</xdr:colOff>
      <xdr:row>0</xdr:row>
      <xdr:rowOff>90488</xdr:rowOff>
    </xdr:from>
    <xdr:to>
      <xdr:col>22</xdr:col>
      <xdr:colOff>333374</xdr:colOff>
      <xdr:row>22</xdr:row>
      <xdr:rowOff>152400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607919</xdr:colOff>
      <xdr:row>23</xdr:row>
      <xdr:rowOff>57150</xdr:rowOff>
    </xdr:from>
    <xdr:to>
      <xdr:col>22</xdr:col>
      <xdr:colOff>341218</xdr:colOff>
      <xdr:row>45</xdr:row>
      <xdr:rowOff>171450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0</xdr:row>
      <xdr:rowOff>90486</xdr:rowOff>
    </xdr:from>
    <xdr:to>
      <xdr:col>10</xdr:col>
      <xdr:colOff>542924</xdr:colOff>
      <xdr:row>23</xdr:row>
      <xdr:rowOff>28575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2" name="Tableau2" displayName="Tableau2" ref="A3:U36" totalsRowShown="0" headerRowDxfId="25" dataDxfId="24">
  <autoFilter ref="A3:U36"/>
  <tableColumns count="21">
    <tableColumn id="1" name="Nom du document_x000a_Version actuelle " dataDxfId="23"/>
    <tableColumn id="2" name="Type" dataDxfId="22"/>
    <tableColumn id="7" name="Date de la demande de modification (envoi)" dataDxfId="21"/>
    <tableColumn id="9" name="Date d'approbation production" dataDxfId="20"/>
    <tableColumn id="10" name="Date d'approbation AQ" dataDxfId="19"/>
    <tableColumn id="11" name="Date de renvoi de la prise de co" dataDxfId="18"/>
    <tableColumn id="3" name="Date de diffusion" dataDxfId="17"/>
    <tableColumn id="19" name="Jours écoulés sans approbation AQ" dataDxfId="16">
      <calculatedColumnFormula>IF(AND(C4="",E4=""),"",IF(C4="","",IF(E4="",DATEDIF(C4,TODAY(),"d"),DATEDIF(C4,E4,"d"))))</calculatedColumnFormula>
    </tableColumn>
    <tableColumn id="21" name="Délai écoulé sans appro AQ" dataDxfId="15">
      <calculatedColumnFormula>IF(AND(C4="",E4=""),"",IF(C4="","",IF(E4="",IF((DATEDIF(C4,TODAY(),"y"))&gt;1,DATEDIF(C4,TODAY(),"y")&amp;" ans ",DATEDIF(C4,TODAY(),"y")&amp;" an, ")&amp;DATEDIF(C4,TODAY(),"ym")&amp;" mois, "&amp;IF((DATEDIF(C4,TODAY(),"md"))&gt;1,DATEDIF(C4,TODAY(),"md")&amp;" jours",DATEDIF(C4,TODAY(),"md")&amp;" jour"),IF((DATEDIF(C4,E4,"y"))&gt;1,DATEDIF(C4,E4,"y")&amp;" ans ",DATEDIF(C4,E4,"y")&amp;" an, ")&amp;DATEDIF(C4,E4,"ym")&amp;" mois, "&amp;IF((DATEDIF(C4,E4,"md"))&gt;1,DATEDIF(C4,E4,"md")&amp;" jours",DATEDIF(C4,E4,"md")&amp;" jour"))))</calculatedColumnFormula>
    </tableColumn>
    <tableColumn id="4" name="Jours écoulés sans diffusion" dataDxfId="14">
      <calculatedColumnFormula>IF(AND(C4="",G4=""),"",IF(G4="",DATEDIF(C4,TODAY(),"d"),DATEDIF(C4,G4,"d")))</calculatedColumnFormula>
    </tableColumn>
    <tableColumn id="22" name="Délai écoulé sans diffusion" dataDxfId="13">
      <calculatedColumnFormula>IF(AND(C4="",G4=""),"",IF(C4="","",IF(G4="",IF((DATEDIF(C4,TODAY(),"y"))&gt;1,DATEDIF(C4,TODAY(),"y")&amp;" ans ",DATEDIF(C4,TODAY(),"y")&amp;" an, ")&amp;DATEDIF(C4,TODAY(),"ym")&amp;" mois, "&amp;IF((DATEDIF(C4,TODAY(),"md"))&gt;1,DATEDIF(C4,TODAY(),"md")&amp;" jours",DATEDIF(C4,TODAY(),"md")&amp;" jour"),IF((DATEDIF(C4,G4,"y"))&gt;1,DATEDIF(C4,G4,"y")&amp;" ans ",DATEDIF(C4,G4,"y")&amp;" an, ")&amp;DATEDIF(C4,G4,"ym")&amp;" mois, "&amp;IF((DATEDIF(C4,G4,"md"))&gt;1,DATEDIF(C4,G4,"md")&amp;" jours",DATEDIF(C4,G4,"md")&amp;" jour"))))</calculatedColumnFormula>
    </tableColumn>
    <tableColumn id="5" name="Demande modif- appro Prod" dataDxfId="12">
      <calculatedColumnFormula>IF(OR(C4="",D4=""),0,DATEDIF(C4,D4,"d"))</calculatedColumnFormula>
    </tableColumn>
    <tableColumn id="6" name="Demande modif-appro AQ" dataDxfId="11">
      <calculatedColumnFormula>IF(OR(C4="",E4=""),0,DATEDIF(C4,E4,"d"))</calculatedColumnFormula>
    </tableColumn>
    <tableColumn id="8" name="Demande modif-Renvoi prise co" dataDxfId="10">
      <calculatedColumnFormula>IF(OR(C4="",F4=""),0,DATEDIF(C4,F4,"d"))</calculatedColumnFormula>
    </tableColumn>
    <tableColumn id="12" name="Demande modif-diffusion" dataDxfId="9">
      <calculatedColumnFormula>IF(OR(C4="",G4=""),0,DATEDIF(C4,G4,"d"))</calculatedColumnFormula>
    </tableColumn>
    <tableColumn id="13" name="Appro Prod-Appro AQ" dataDxfId="8">
      <calculatedColumnFormula>IF(OR(D4="",E4=""),0,DATEDIF(D4,E4,"d"))</calculatedColumnFormula>
    </tableColumn>
    <tableColumn id="14" name="Appro Prod-Renvoi prise co" dataDxfId="7">
      <calculatedColumnFormula>IF(OR(D4="",F4=""),0,DATEDIF(D4,F4,"d"))</calculatedColumnFormula>
    </tableColumn>
    <tableColumn id="15" name="Appro Prod-diffusion" dataDxfId="6">
      <calculatedColumnFormula>IF(OR(D4="",G4=""),0,DATEDIF(D4,G4,"d"))</calculatedColumnFormula>
    </tableColumn>
    <tableColumn id="16" name="Appro AQ-Renvoi prise co" dataDxfId="5">
      <calculatedColumnFormula>IF(OR(E4="",F4=""),0,DATEDIF(E4,F4,"d"))</calculatedColumnFormula>
    </tableColumn>
    <tableColumn id="17" name="Appro AQ-diffusion" dataDxfId="4">
      <calculatedColumnFormula>IF(OR(E4="",G4=""),0,DATEDIF(E4,G4,"d"))</calculatedColumnFormula>
    </tableColumn>
    <tableColumn id="18" name="Renvoi prise co-Diffusion" dataDxfId="3">
      <calculatedColumnFormula>IF(OR(F4="",G4=""),0,DATEDIF(F4,G4,"d"))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A9" totalsRowShown="0">
  <autoFilter ref="A1:A9"/>
  <sortState ref="A2:A9">
    <sortCondition ref="A1:A9"/>
  </sortState>
  <tableColumns count="1">
    <tableColumn id="1" name="Types de document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38"/>
  <sheetViews>
    <sheetView showZeros="0" tabSelected="1" zoomScale="70" zoomScaleNormal="70" workbookViewId="0">
      <selection activeCell="F29" sqref="F29"/>
    </sheetView>
  </sheetViews>
  <sheetFormatPr baseColWidth="10" defaultRowHeight="15" x14ac:dyDescent="0.25"/>
  <cols>
    <col min="1" max="1" width="20.28515625" style="10" bestFit="1" customWidth="1"/>
    <col min="2" max="2" width="16.140625" style="10" bestFit="1" customWidth="1"/>
    <col min="3" max="3" width="26.42578125" style="10" bestFit="1" customWidth="1"/>
    <col min="4" max="4" width="19.7109375" style="10" customWidth="1"/>
    <col min="5" max="5" width="21.140625" style="10" bestFit="1" customWidth="1"/>
    <col min="6" max="6" width="25" style="10" bestFit="1" customWidth="1"/>
    <col min="7" max="7" width="27.7109375" style="10" bestFit="1" customWidth="1"/>
    <col min="8" max="8" width="30" style="15" bestFit="1" customWidth="1"/>
    <col min="9" max="9" width="20.28515625" style="15" customWidth="1"/>
    <col min="10" max="10" width="21.85546875" style="10" hidden="1" customWidth="1"/>
    <col min="11" max="11" width="20.28515625" style="10" bestFit="1" customWidth="1"/>
    <col min="12" max="21" width="15.7109375" style="10" customWidth="1"/>
    <col min="22" max="16384" width="11.42578125" style="10"/>
  </cols>
  <sheetData>
    <row r="1" spans="1:24" ht="45" customHeight="1" x14ac:dyDescent="0.25"/>
    <row r="2" spans="1:24" ht="27" customHeight="1" x14ac:dyDescent="0.25">
      <c r="H2" s="27" t="s">
        <v>87</v>
      </c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X2" s="18"/>
    </row>
    <row r="3" spans="1:24" ht="30" x14ac:dyDescent="0.25">
      <c r="A3" s="12" t="s">
        <v>46</v>
      </c>
      <c r="B3" s="11" t="s">
        <v>0</v>
      </c>
      <c r="C3" s="12" t="s">
        <v>30</v>
      </c>
      <c r="D3" s="12" t="s">
        <v>6</v>
      </c>
      <c r="E3" s="12" t="s">
        <v>7</v>
      </c>
      <c r="F3" s="12" t="s">
        <v>34</v>
      </c>
      <c r="G3" s="12" t="s">
        <v>8</v>
      </c>
      <c r="H3" s="21" t="s">
        <v>41</v>
      </c>
      <c r="I3" s="21" t="s">
        <v>85</v>
      </c>
      <c r="J3" s="22" t="s">
        <v>42</v>
      </c>
      <c r="K3" s="22" t="s">
        <v>86</v>
      </c>
      <c r="L3" s="23" t="s">
        <v>24</v>
      </c>
      <c r="M3" s="23" t="s">
        <v>23</v>
      </c>
      <c r="N3" s="23" t="s">
        <v>38</v>
      </c>
      <c r="O3" s="23" t="s">
        <v>26</v>
      </c>
      <c r="P3" s="23" t="s">
        <v>25</v>
      </c>
      <c r="Q3" s="23" t="s">
        <v>37</v>
      </c>
      <c r="R3" s="23" t="s">
        <v>27</v>
      </c>
      <c r="S3" s="23" t="s">
        <v>36</v>
      </c>
      <c r="T3" s="23" t="s">
        <v>29</v>
      </c>
      <c r="U3" s="23" t="s">
        <v>35</v>
      </c>
    </row>
    <row r="4" spans="1:24" x14ac:dyDescent="0.25">
      <c r="A4" s="14" t="s">
        <v>45</v>
      </c>
      <c r="B4" s="14" t="s">
        <v>1</v>
      </c>
      <c r="C4" s="13" t="s">
        <v>92</v>
      </c>
      <c r="D4" s="13" t="s">
        <v>91</v>
      </c>
      <c r="E4" s="13" t="s">
        <v>91</v>
      </c>
      <c r="F4" s="13" t="s">
        <v>91</v>
      </c>
      <c r="G4" s="19" t="s">
        <v>91</v>
      </c>
      <c r="H4" s="17">
        <f t="shared" ref="H4:H36" ca="1" si="0">IF(AND(C4="",E4=""),"",IF(C4="","",IF(E4="",DATEDIF(C4,TODAY(),"d"),DATEDIF(C4,E4,"d"))))</f>
        <v>744</v>
      </c>
      <c r="I4" s="17" t="str">
        <f t="shared" ref="I4:I36" ca="1" si="1">IF(AND(C4="",E4=""),"",IF(C4="","",IF(E4="",IF((DATEDIF(C4,TODAY(),"y"))&gt;1,DATEDIF(C4,TODAY(),"y")&amp;" ans ",DATEDIF(C4,TODAY(),"y")&amp;" an, ")&amp;DATEDIF(C4,TODAY(),"ym")&amp;" mois, "&amp;IF((DATEDIF(C4,TODAY(),"md"))&gt;1,DATEDIF(C4,TODAY(),"md")&amp;" jours",DATEDIF(C4,TODAY(),"md")&amp;" jour"),IF((DATEDIF(C4,E4,"y"))&gt;1,DATEDIF(C4,E4,"y")&amp;" ans ",DATEDIF(C4,E4,"y")&amp;" an, ")&amp;DATEDIF(C4,E4,"ym")&amp;" mois, "&amp;IF((DATEDIF(C4,E4,"md"))&gt;1,DATEDIF(C4,E4,"md")&amp;" jours",DATEDIF(C4,E4,"md")&amp;" jour"))))</f>
        <v>2 ans 0 mois, 14 jours</v>
      </c>
      <c r="J4" s="16">
        <f t="shared" ref="J4:J36" ca="1" si="2">IF(AND(C4="",G4=""),"",IF(G4="",DATEDIF(C4,TODAY(),"d"),DATEDIF(C4,G4,"d")))</f>
        <v>744</v>
      </c>
      <c r="K4" s="16" t="str">
        <f t="shared" ref="K4:K36" ca="1" si="3">IF(AND(C4="",G4=""),"",IF(C4="","",IF(G4="",IF((DATEDIF(C4,TODAY(),"y"))&gt;1,DATEDIF(C4,TODAY(),"y")&amp;" ans ",DATEDIF(C4,TODAY(),"y")&amp;" an, ")&amp;DATEDIF(C4,TODAY(),"ym")&amp;" mois, "&amp;IF((DATEDIF(C4,TODAY(),"md"))&gt;1,DATEDIF(C4,TODAY(),"md")&amp;" jours",DATEDIF(C4,TODAY(),"md")&amp;" jour"),IF((DATEDIF(C4,G4,"y"))&gt;1,DATEDIF(C4,G4,"y")&amp;" ans ",DATEDIF(C4,G4,"y")&amp;" an, ")&amp;DATEDIF(C4,G4,"ym")&amp;" mois, "&amp;IF((DATEDIF(C4,G4,"md"))&gt;1,DATEDIF(C4,G4,"md")&amp;" jours",DATEDIF(C4,G4,"md")&amp;" jour"))))</f>
        <v>2 ans 0 mois, 14 jours</v>
      </c>
      <c r="L4" s="16">
        <f t="shared" ref="L4:L36" si="4">IF(OR(C4="",D4=""),0,DATEDIF(C4,D4,"d"))</f>
        <v>0</v>
      </c>
      <c r="M4" s="16">
        <f t="shared" ref="M4:M36" si="5">IF(OR(C4="",E4=""),0,DATEDIF(C4,E4,"d"))</f>
        <v>0</v>
      </c>
      <c r="N4" s="16">
        <f t="shared" ref="N4:N36" si="6">IF(OR(C4="",F4=""),0,DATEDIF(C4,F4,"d"))</f>
        <v>0</v>
      </c>
      <c r="O4" s="16">
        <f t="shared" ref="O4:O36" si="7">IF(OR(C4="",G4=""),0,DATEDIF(C4,G4,"d"))</f>
        <v>0</v>
      </c>
      <c r="P4" s="16">
        <f t="shared" ref="P4:P36" si="8">IF(OR(D4="",E4=""),0,DATEDIF(D4,E4,"d"))</f>
        <v>0</v>
      </c>
      <c r="Q4" s="16">
        <f t="shared" ref="Q4:Q36" si="9">IF(OR(D4="",F4=""),0,DATEDIF(D4,F4,"d"))</f>
        <v>0</v>
      </c>
      <c r="R4" s="16">
        <f t="shared" ref="R4:R36" si="10">IF(OR(D4="",G4=""),0,DATEDIF(D4,G4,"d"))</f>
        <v>0</v>
      </c>
      <c r="S4" s="16">
        <f t="shared" ref="S4:S36" si="11">IF(OR(E4="",F4=""),0,DATEDIF(E4,F4,"d"))</f>
        <v>0</v>
      </c>
      <c r="T4" s="16">
        <f t="shared" ref="T4:T36" si="12">IF(OR(E4="",G4=""),0,DATEDIF(E4,G4,"d"))</f>
        <v>0</v>
      </c>
      <c r="U4" s="16">
        <f t="shared" ref="U4:U36" si="13">IF(OR(F4="",G4=""),0,DATEDIF(F4,G4,"d"))</f>
        <v>0</v>
      </c>
    </row>
    <row r="5" spans="1:24" x14ac:dyDescent="0.25">
      <c r="A5" s="14" t="s">
        <v>57</v>
      </c>
      <c r="B5" s="14" t="s">
        <v>1</v>
      </c>
      <c r="C5" s="13"/>
      <c r="D5" s="13"/>
      <c r="E5" s="13"/>
      <c r="F5" s="13" t="s">
        <v>91</v>
      </c>
      <c r="G5" s="19" t="s">
        <v>91</v>
      </c>
      <c r="H5" s="17" t="str">
        <f t="shared" ca="1" si="0"/>
        <v/>
      </c>
      <c r="I5" s="17" t="str">
        <f t="shared" ca="1" si="1"/>
        <v/>
      </c>
      <c r="J5" s="16" t="str">
        <f t="shared" ca="1" si="2"/>
        <v/>
      </c>
      <c r="K5" s="16" t="str">
        <f t="shared" ca="1" si="3"/>
        <v/>
      </c>
      <c r="L5" s="16">
        <f t="shared" si="4"/>
        <v>0</v>
      </c>
      <c r="M5" s="16">
        <f t="shared" si="5"/>
        <v>0</v>
      </c>
      <c r="N5" s="16">
        <f t="shared" si="6"/>
        <v>0</v>
      </c>
      <c r="O5" s="16">
        <f t="shared" si="7"/>
        <v>0</v>
      </c>
      <c r="P5" s="16">
        <f t="shared" si="8"/>
        <v>0</v>
      </c>
      <c r="Q5" s="16">
        <f t="shared" si="9"/>
        <v>0</v>
      </c>
      <c r="R5" s="16">
        <f t="shared" si="10"/>
        <v>0</v>
      </c>
      <c r="S5" s="16">
        <f t="shared" si="11"/>
        <v>0</v>
      </c>
      <c r="T5" s="16">
        <f t="shared" si="12"/>
        <v>0</v>
      </c>
      <c r="U5" s="16">
        <f t="shared" si="13"/>
        <v>0</v>
      </c>
    </row>
    <row r="6" spans="1:24" x14ac:dyDescent="0.25">
      <c r="A6" s="14" t="s">
        <v>73</v>
      </c>
      <c r="B6" s="14" t="s">
        <v>1</v>
      </c>
      <c r="C6" s="13">
        <v>44844</v>
      </c>
      <c r="G6" s="19"/>
      <c r="H6" s="17">
        <f t="shared" ca="1" si="0"/>
        <v>23</v>
      </c>
      <c r="I6" s="17" t="str">
        <f t="shared" ca="1" si="1"/>
        <v>0 an, 0 mois, 23 jours</v>
      </c>
      <c r="J6" s="17">
        <f t="shared" ca="1" si="2"/>
        <v>23</v>
      </c>
      <c r="K6" s="17" t="str">
        <f t="shared" ca="1" si="3"/>
        <v>0 an, 0 mois, 23 jours</v>
      </c>
      <c r="L6" s="16">
        <f t="shared" si="4"/>
        <v>0</v>
      </c>
      <c r="M6" s="16">
        <f t="shared" si="5"/>
        <v>0</v>
      </c>
      <c r="N6" s="16">
        <f t="shared" si="6"/>
        <v>0</v>
      </c>
      <c r="O6" s="16">
        <f t="shared" si="7"/>
        <v>0</v>
      </c>
      <c r="P6" s="16">
        <f t="shared" si="8"/>
        <v>0</v>
      </c>
      <c r="Q6" s="16">
        <f t="shared" si="9"/>
        <v>0</v>
      </c>
      <c r="R6" s="16">
        <f t="shared" si="10"/>
        <v>0</v>
      </c>
      <c r="S6" s="16">
        <f t="shared" si="11"/>
        <v>0</v>
      </c>
      <c r="T6" s="16">
        <f t="shared" si="12"/>
        <v>0</v>
      </c>
      <c r="U6" s="16">
        <f t="shared" si="13"/>
        <v>0</v>
      </c>
    </row>
    <row r="7" spans="1:24" x14ac:dyDescent="0.25">
      <c r="A7" s="14" t="s">
        <v>60</v>
      </c>
      <c r="B7" s="14" t="s">
        <v>1</v>
      </c>
      <c r="C7" s="13">
        <v>44754</v>
      </c>
      <c r="G7" s="19"/>
      <c r="H7" s="17">
        <f t="shared" ca="1" si="0"/>
        <v>113</v>
      </c>
      <c r="I7" s="17" t="str">
        <f t="shared" ca="1" si="1"/>
        <v>0 an, 3 mois, 21 jours</v>
      </c>
      <c r="J7" s="17">
        <f t="shared" ca="1" si="2"/>
        <v>113</v>
      </c>
      <c r="K7" s="17" t="str">
        <f t="shared" ca="1" si="3"/>
        <v>0 an, 3 mois, 21 jours</v>
      </c>
      <c r="L7" s="16">
        <f t="shared" si="4"/>
        <v>0</v>
      </c>
      <c r="M7" s="16">
        <f t="shared" si="5"/>
        <v>0</v>
      </c>
      <c r="N7" s="16">
        <f t="shared" si="6"/>
        <v>0</v>
      </c>
      <c r="O7" s="16">
        <f t="shared" si="7"/>
        <v>0</v>
      </c>
      <c r="P7" s="16">
        <f t="shared" si="8"/>
        <v>0</v>
      </c>
      <c r="Q7" s="16">
        <f t="shared" si="9"/>
        <v>0</v>
      </c>
      <c r="R7" s="16">
        <f t="shared" si="10"/>
        <v>0</v>
      </c>
      <c r="S7" s="16">
        <f t="shared" si="11"/>
        <v>0</v>
      </c>
      <c r="T7" s="16">
        <f t="shared" si="12"/>
        <v>0</v>
      </c>
      <c r="U7" s="16">
        <f t="shared" si="13"/>
        <v>0</v>
      </c>
    </row>
    <row r="8" spans="1:24" x14ac:dyDescent="0.25">
      <c r="A8" s="14" t="s">
        <v>52</v>
      </c>
      <c r="B8" s="14" t="s">
        <v>1</v>
      </c>
      <c r="C8" s="13">
        <v>44750</v>
      </c>
      <c r="D8" s="13"/>
      <c r="E8" s="13"/>
      <c r="F8" s="13"/>
      <c r="G8" s="19"/>
      <c r="H8" s="17">
        <f t="shared" ca="1" si="0"/>
        <v>117</v>
      </c>
      <c r="I8" s="17" t="str">
        <f t="shared" ca="1" si="1"/>
        <v>0 an, 3 mois, 25 jours</v>
      </c>
      <c r="J8" s="16">
        <f t="shared" ca="1" si="2"/>
        <v>117</v>
      </c>
      <c r="K8" s="16" t="str">
        <f t="shared" ca="1" si="3"/>
        <v>0 an, 3 mois, 25 jours</v>
      </c>
      <c r="L8" s="16">
        <f t="shared" si="4"/>
        <v>0</v>
      </c>
      <c r="M8" s="16">
        <f t="shared" si="5"/>
        <v>0</v>
      </c>
      <c r="N8" s="16">
        <f t="shared" si="6"/>
        <v>0</v>
      </c>
      <c r="O8" s="16">
        <f t="shared" si="7"/>
        <v>0</v>
      </c>
      <c r="P8" s="16">
        <f t="shared" si="8"/>
        <v>0</v>
      </c>
      <c r="Q8" s="16">
        <f t="shared" si="9"/>
        <v>0</v>
      </c>
      <c r="R8" s="16">
        <f t="shared" si="10"/>
        <v>0</v>
      </c>
      <c r="S8" s="16">
        <f t="shared" si="11"/>
        <v>0</v>
      </c>
      <c r="T8" s="16">
        <f t="shared" si="12"/>
        <v>0</v>
      </c>
      <c r="U8" s="16">
        <f t="shared" si="13"/>
        <v>0</v>
      </c>
    </row>
    <row r="9" spans="1:24" x14ac:dyDescent="0.25">
      <c r="A9" s="14" t="s">
        <v>64</v>
      </c>
      <c r="B9" s="14" t="s">
        <v>1</v>
      </c>
      <c r="C9" s="13">
        <v>44690</v>
      </c>
      <c r="G9" s="19"/>
      <c r="H9" s="17">
        <f t="shared" ca="1" si="0"/>
        <v>177</v>
      </c>
      <c r="I9" s="17" t="str">
        <f t="shared" ca="1" si="1"/>
        <v>0 an, 5 mois, 24 jours</v>
      </c>
      <c r="J9" s="17">
        <f t="shared" ca="1" si="2"/>
        <v>177</v>
      </c>
      <c r="K9" s="17" t="str">
        <f t="shared" ca="1" si="3"/>
        <v>0 an, 5 mois, 24 jours</v>
      </c>
      <c r="L9" s="16">
        <f t="shared" si="4"/>
        <v>0</v>
      </c>
      <c r="M9" s="16">
        <f t="shared" si="5"/>
        <v>0</v>
      </c>
      <c r="N9" s="16">
        <f t="shared" si="6"/>
        <v>0</v>
      </c>
      <c r="O9" s="16">
        <f t="shared" si="7"/>
        <v>0</v>
      </c>
      <c r="P9" s="16">
        <f t="shared" si="8"/>
        <v>0</v>
      </c>
      <c r="Q9" s="16">
        <f t="shared" si="9"/>
        <v>0</v>
      </c>
      <c r="R9" s="16">
        <f t="shared" si="10"/>
        <v>0</v>
      </c>
      <c r="S9" s="16">
        <f t="shared" si="11"/>
        <v>0</v>
      </c>
      <c r="T9" s="16">
        <f t="shared" si="12"/>
        <v>0</v>
      </c>
      <c r="U9" s="16">
        <f t="shared" si="13"/>
        <v>0</v>
      </c>
    </row>
    <row r="10" spans="1:24" x14ac:dyDescent="0.25">
      <c r="A10" s="14" t="s">
        <v>65</v>
      </c>
      <c r="B10" s="14" t="s">
        <v>1</v>
      </c>
      <c r="C10" s="13">
        <v>44690</v>
      </c>
      <c r="G10" s="19"/>
      <c r="H10" s="17">
        <f t="shared" ca="1" si="0"/>
        <v>177</v>
      </c>
      <c r="I10" s="17" t="str">
        <f t="shared" ca="1" si="1"/>
        <v>0 an, 5 mois, 24 jours</v>
      </c>
      <c r="J10" s="17">
        <f t="shared" ca="1" si="2"/>
        <v>177</v>
      </c>
      <c r="K10" s="17" t="str">
        <f t="shared" ca="1" si="3"/>
        <v>0 an, 5 mois, 24 jours</v>
      </c>
      <c r="L10" s="16">
        <f t="shared" si="4"/>
        <v>0</v>
      </c>
      <c r="M10" s="16">
        <f t="shared" si="5"/>
        <v>0</v>
      </c>
      <c r="N10" s="16">
        <f t="shared" si="6"/>
        <v>0</v>
      </c>
      <c r="O10" s="16">
        <f t="shared" si="7"/>
        <v>0</v>
      </c>
      <c r="P10" s="16">
        <f t="shared" si="8"/>
        <v>0</v>
      </c>
      <c r="Q10" s="16">
        <f t="shared" si="9"/>
        <v>0</v>
      </c>
      <c r="R10" s="16">
        <f t="shared" si="10"/>
        <v>0</v>
      </c>
      <c r="S10" s="16">
        <f t="shared" si="11"/>
        <v>0</v>
      </c>
      <c r="T10" s="16">
        <f t="shared" si="12"/>
        <v>0</v>
      </c>
      <c r="U10" s="16">
        <f t="shared" si="13"/>
        <v>0</v>
      </c>
    </row>
    <row r="11" spans="1:24" x14ac:dyDescent="0.25">
      <c r="A11" s="14" t="s">
        <v>72</v>
      </c>
      <c r="B11" s="14" t="s">
        <v>1</v>
      </c>
      <c r="C11" s="13">
        <v>44690</v>
      </c>
      <c r="G11" s="19"/>
      <c r="H11" s="17">
        <f t="shared" ca="1" si="0"/>
        <v>177</v>
      </c>
      <c r="I11" s="17" t="str">
        <f t="shared" ca="1" si="1"/>
        <v>0 an, 5 mois, 24 jours</v>
      </c>
      <c r="J11" s="17">
        <f t="shared" ca="1" si="2"/>
        <v>177</v>
      </c>
      <c r="K11" s="17" t="str">
        <f t="shared" ca="1" si="3"/>
        <v>0 an, 5 mois, 24 jours</v>
      </c>
      <c r="L11" s="16">
        <f t="shared" si="4"/>
        <v>0</v>
      </c>
      <c r="M11" s="16">
        <f t="shared" si="5"/>
        <v>0</v>
      </c>
      <c r="N11" s="16">
        <f t="shared" si="6"/>
        <v>0</v>
      </c>
      <c r="O11" s="16">
        <f t="shared" si="7"/>
        <v>0</v>
      </c>
      <c r="P11" s="16">
        <f t="shared" si="8"/>
        <v>0</v>
      </c>
      <c r="Q11" s="16">
        <f t="shared" si="9"/>
        <v>0</v>
      </c>
      <c r="R11" s="16">
        <f t="shared" si="10"/>
        <v>0</v>
      </c>
      <c r="S11" s="16">
        <f t="shared" si="11"/>
        <v>0</v>
      </c>
      <c r="T11" s="16">
        <f t="shared" si="12"/>
        <v>0</v>
      </c>
      <c r="U11" s="16">
        <f t="shared" si="13"/>
        <v>0</v>
      </c>
    </row>
    <row r="12" spans="1:24" x14ac:dyDescent="0.25">
      <c r="A12" s="14" t="s">
        <v>62</v>
      </c>
      <c r="B12" s="14" t="s">
        <v>1</v>
      </c>
      <c r="C12" s="13">
        <v>44621</v>
      </c>
      <c r="G12" s="19"/>
      <c r="H12" s="17">
        <f t="shared" ca="1" si="0"/>
        <v>246</v>
      </c>
      <c r="I12" s="17" t="str">
        <f t="shared" ca="1" si="1"/>
        <v>0 an, 8 mois, 1 jour</v>
      </c>
      <c r="J12" s="17">
        <f t="shared" ca="1" si="2"/>
        <v>246</v>
      </c>
      <c r="K12" s="17" t="str">
        <f t="shared" ca="1" si="3"/>
        <v>0 an, 8 mois, 1 jour</v>
      </c>
      <c r="L12" s="16">
        <f t="shared" si="4"/>
        <v>0</v>
      </c>
      <c r="M12" s="16">
        <f t="shared" si="5"/>
        <v>0</v>
      </c>
      <c r="N12" s="16">
        <f t="shared" si="6"/>
        <v>0</v>
      </c>
      <c r="O12" s="16">
        <f t="shared" si="7"/>
        <v>0</v>
      </c>
      <c r="P12" s="16">
        <f t="shared" si="8"/>
        <v>0</v>
      </c>
      <c r="Q12" s="16">
        <f t="shared" si="9"/>
        <v>0</v>
      </c>
      <c r="R12" s="16">
        <f t="shared" si="10"/>
        <v>0</v>
      </c>
      <c r="S12" s="16">
        <f t="shared" si="11"/>
        <v>0</v>
      </c>
      <c r="T12" s="16">
        <f t="shared" si="12"/>
        <v>0</v>
      </c>
      <c r="U12" s="16">
        <f t="shared" si="13"/>
        <v>0</v>
      </c>
    </row>
    <row r="13" spans="1:24" x14ac:dyDescent="0.25">
      <c r="A13" s="14" t="s">
        <v>63</v>
      </c>
      <c r="B13" s="14" t="s">
        <v>1</v>
      </c>
      <c r="C13" s="13">
        <v>44621</v>
      </c>
      <c r="F13" s="13"/>
      <c r="G13" s="19"/>
      <c r="H13" s="17">
        <f t="shared" ca="1" si="0"/>
        <v>246</v>
      </c>
      <c r="I13" s="17" t="str">
        <f t="shared" ca="1" si="1"/>
        <v>0 an, 8 mois, 1 jour</v>
      </c>
      <c r="J13" s="17">
        <f t="shared" ca="1" si="2"/>
        <v>246</v>
      </c>
      <c r="K13" s="17" t="str">
        <f t="shared" ca="1" si="3"/>
        <v>0 an, 8 mois, 1 jour</v>
      </c>
      <c r="L13" s="16">
        <f t="shared" si="4"/>
        <v>0</v>
      </c>
      <c r="M13" s="16">
        <f t="shared" si="5"/>
        <v>0</v>
      </c>
      <c r="N13" s="16">
        <f t="shared" si="6"/>
        <v>0</v>
      </c>
      <c r="O13" s="16">
        <f t="shared" si="7"/>
        <v>0</v>
      </c>
      <c r="P13" s="16">
        <f t="shared" si="8"/>
        <v>0</v>
      </c>
      <c r="Q13" s="16">
        <f t="shared" si="9"/>
        <v>0</v>
      </c>
      <c r="R13" s="16">
        <f t="shared" si="10"/>
        <v>0</v>
      </c>
      <c r="S13" s="16">
        <f t="shared" si="11"/>
        <v>0</v>
      </c>
      <c r="T13" s="16">
        <f t="shared" si="12"/>
        <v>0</v>
      </c>
      <c r="U13" s="16">
        <f t="shared" si="13"/>
        <v>0</v>
      </c>
    </row>
    <row r="14" spans="1:24" x14ac:dyDescent="0.25">
      <c r="A14" s="14" t="s">
        <v>66</v>
      </c>
      <c r="B14" s="14" t="s">
        <v>1</v>
      </c>
      <c r="C14" s="13">
        <v>44621</v>
      </c>
      <c r="G14" s="19"/>
      <c r="H14" s="17">
        <f t="shared" ca="1" si="0"/>
        <v>246</v>
      </c>
      <c r="I14" s="17" t="str">
        <f t="shared" ca="1" si="1"/>
        <v>0 an, 8 mois, 1 jour</v>
      </c>
      <c r="J14" s="17">
        <f t="shared" ca="1" si="2"/>
        <v>246</v>
      </c>
      <c r="K14" s="17" t="str">
        <f t="shared" ca="1" si="3"/>
        <v>0 an, 8 mois, 1 jour</v>
      </c>
      <c r="L14" s="16">
        <f t="shared" si="4"/>
        <v>0</v>
      </c>
      <c r="M14" s="16">
        <f t="shared" si="5"/>
        <v>0</v>
      </c>
      <c r="N14" s="16">
        <f t="shared" si="6"/>
        <v>0</v>
      </c>
      <c r="O14" s="16">
        <f t="shared" si="7"/>
        <v>0</v>
      </c>
      <c r="P14" s="16">
        <f t="shared" si="8"/>
        <v>0</v>
      </c>
      <c r="Q14" s="16">
        <f t="shared" si="9"/>
        <v>0</v>
      </c>
      <c r="R14" s="16">
        <f t="shared" si="10"/>
        <v>0</v>
      </c>
      <c r="S14" s="16">
        <f t="shared" si="11"/>
        <v>0</v>
      </c>
      <c r="T14" s="16">
        <f t="shared" si="12"/>
        <v>0</v>
      </c>
      <c r="U14" s="16">
        <f t="shared" si="13"/>
        <v>0</v>
      </c>
    </row>
    <row r="15" spans="1:24" x14ac:dyDescent="0.25">
      <c r="A15" s="14" t="s">
        <v>67</v>
      </c>
      <c r="B15" s="14" t="s">
        <v>1</v>
      </c>
      <c r="C15" s="13">
        <v>44621</v>
      </c>
      <c r="G15" s="19"/>
      <c r="H15" s="17">
        <f t="shared" ca="1" si="0"/>
        <v>246</v>
      </c>
      <c r="I15" s="17" t="str">
        <f t="shared" ca="1" si="1"/>
        <v>0 an, 8 mois, 1 jour</v>
      </c>
      <c r="J15" s="17">
        <f t="shared" ca="1" si="2"/>
        <v>246</v>
      </c>
      <c r="K15" s="17" t="str">
        <f t="shared" ca="1" si="3"/>
        <v>0 an, 8 mois, 1 jour</v>
      </c>
      <c r="L15" s="16">
        <f t="shared" si="4"/>
        <v>0</v>
      </c>
      <c r="M15" s="16">
        <f t="shared" si="5"/>
        <v>0</v>
      </c>
      <c r="N15" s="16">
        <f t="shared" si="6"/>
        <v>0</v>
      </c>
      <c r="O15" s="16">
        <f t="shared" si="7"/>
        <v>0</v>
      </c>
      <c r="P15" s="16">
        <f t="shared" si="8"/>
        <v>0</v>
      </c>
      <c r="Q15" s="16">
        <f t="shared" si="9"/>
        <v>0</v>
      </c>
      <c r="R15" s="16">
        <f t="shared" si="10"/>
        <v>0</v>
      </c>
      <c r="S15" s="16">
        <f t="shared" si="11"/>
        <v>0</v>
      </c>
      <c r="T15" s="16">
        <f t="shared" si="12"/>
        <v>0</v>
      </c>
      <c r="U15" s="16">
        <f t="shared" si="13"/>
        <v>0</v>
      </c>
    </row>
    <row r="16" spans="1:24" x14ac:dyDescent="0.25">
      <c r="A16" s="14" t="s">
        <v>68</v>
      </c>
      <c r="B16" s="14" t="s">
        <v>1</v>
      </c>
      <c r="C16" s="13">
        <v>44621</v>
      </c>
      <c r="G16" s="19"/>
      <c r="H16" s="17">
        <f t="shared" ca="1" si="0"/>
        <v>246</v>
      </c>
      <c r="I16" s="17" t="str">
        <f t="shared" ca="1" si="1"/>
        <v>0 an, 8 mois, 1 jour</v>
      </c>
      <c r="J16" s="17">
        <f t="shared" ca="1" si="2"/>
        <v>246</v>
      </c>
      <c r="K16" s="17" t="str">
        <f t="shared" ca="1" si="3"/>
        <v>0 an, 8 mois, 1 jour</v>
      </c>
      <c r="L16" s="16">
        <f t="shared" si="4"/>
        <v>0</v>
      </c>
      <c r="M16" s="16">
        <f t="shared" si="5"/>
        <v>0</v>
      </c>
      <c r="N16" s="16">
        <f t="shared" si="6"/>
        <v>0</v>
      </c>
      <c r="O16" s="16">
        <f t="shared" si="7"/>
        <v>0</v>
      </c>
      <c r="P16" s="16">
        <f t="shared" si="8"/>
        <v>0</v>
      </c>
      <c r="Q16" s="16">
        <f t="shared" si="9"/>
        <v>0</v>
      </c>
      <c r="R16" s="16">
        <f t="shared" si="10"/>
        <v>0</v>
      </c>
      <c r="S16" s="16">
        <f t="shared" si="11"/>
        <v>0</v>
      </c>
      <c r="T16" s="16">
        <f t="shared" si="12"/>
        <v>0</v>
      </c>
      <c r="U16" s="16">
        <f t="shared" si="13"/>
        <v>0</v>
      </c>
    </row>
    <row r="17" spans="1:21" x14ac:dyDescent="0.25">
      <c r="A17" s="14" t="s">
        <v>69</v>
      </c>
      <c r="B17" s="14" t="s">
        <v>1</v>
      </c>
      <c r="C17" s="13">
        <v>44621</v>
      </c>
      <c r="G17" s="19"/>
      <c r="H17" s="17">
        <f t="shared" ca="1" si="0"/>
        <v>246</v>
      </c>
      <c r="I17" s="17" t="str">
        <f t="shared" ca="1" si="1"/>
        <v>0 an, 8 mois, 1 jour</v>
      </c>
      <c r="J17" s="17">
        <f t="shared" ca="1" si="2"/>
        <v>246</v>
      </c>
      <c r="K17" s="17" t="str">
        <f t="shared" ca="1" si="3"/>
        <v>0 an, 8 mois, 1 jour</v>
      </c>
      <c r="L17" s="16">
        <f t="shared" si="4"/>
        <v>0</v>
      </c>
      <c r="M17" s="16">
        <f t="shared" si="5"/>
        <v>0</v>
      </c>
      <c r="N17" s="16">
        <f t="shared" si="6"/>
        <v>0</v>
      </c>
      <c r="O17" s="16">
        <f t="shared" si="7"/>
        <v>0</v>
      </c>
      <c r="P17" s="16">
        <f t="shared" si="8"/>
        <v>0</v>
      </c>
      <c r="Q17" s="16">
        <f t="shared" si="9"/>
        <v>0</v>
      </c>
      <c r="R17" s="16">
        <f t="shared" si="10"/>
        <v>0</v>
      </c>
      <c r="S17" s="16">
        <f t="shared" si="11"/>
        <v>0</v>
      </c>
      <c r="T17" s="16">
        <f t="shared" si="12"/>
        <v>0</v>
      </c>
      <c r="U17" s="16">
        <f t="shared" si="13"/>
        <v>0</v>
      </c>
    </row>
    <row r="18" spans="1:21" x14ac:dyDescent="0.25">
      <c r="A18" s="14" t="s">
        <v>70</v>
      </c>
      <c r="B18" s="20" t="s">
        <v>1</v>
      </c>
      <c r="C18" s="13">
        <v>44621</v>
      </c>
      <c r="D18" s="19"/>
      <c r="E18" s="19"/>
      <c r="F18" s="19"/>
      <c r="G18" s="19"/>
      <c r="H18" s="17">
        <f t="shared" ca="1" si="0"/>
        <v>246</v>
      </c>
      <c r="I18" s="17" t="str">
        <f t="shared" ca="1" si="1"/>
        <v>0 an, 8 mois, 1 jour</v>
      </c>
      <c r="J18" s="16">
        <f t="shared" ca="1" si="2"/>
        <v>246</v>
      </c>
      <c r="K18" s="16" t="str">
        <f t="shared" ca="1" si="3"/>
        <v>0 an, 8 mois, 1 jour</v>
      </c>
      <c r="L18" s="16">
        <f t="shared" si="4"/>
        <v>0</v>
      </c>
      <c r="M18" s="16">
        <f t="shared" si="5"/>
        <v>0</v>
      </c>
      <c r="N18" s="16">
        <f t="shared" si="6"/>
        <v>0</v>
      </c>
      <c r="O18" s="16">
        <f t="shared" si="7"/>
        <v>0</v>
      </c>
      <c r="P18" s="16">
        <f t="shared" si="8"/>
        <v>0</v>
      </c>
      <c r="Q18" s="16">
        <f t="shared" si="9"/>
        <v>0</v>
      </c>
      <c r="R18" s="16">
        <f t="shared" si="10"/>
        <v>0</v>
      </c>
      <c r="S18" s="16">
        <f t="shared" si="11"/>
        <v>0</v>
      </c>
      <c r="T18" s="16">
        <f t="shared" si="12"/>
        <v>0</v>
      </c>
      <c r="U18" s="16">
        <f t="shared" si="13"/>
        <v>0</v>
      </c>
    </row>
    <row r="19" spans="1:21" x14ac:dyDescent="0.25">
      <c r="A19" s="14" t="s">
        <v>71</v>
      </c>
      <c r="B19" s="14" t="s">
        <v>1</v>
      </c>
      <c r="C19" s="13">
        <v>44621</v>
      </c>
      <c r="G19" s="19"/>
      <c r="H19" s="17">
        <f t="shared" ca="1" si="0"/>
        <v>246</v>
      </c>
      <c r="I19" s="17" t="str">
        <f t="shared" ca="1" si="1"/>
        <v>0 an, 8 mois, 1 jour</v>
      </c>
      <c r="J19" s="17">
        <f t="shared" ca="1" si="2"/>
        <v>246</v>
      </c>
      <c r="K19" s="17" t="str">
        <f t="shared" ca="1" si="3"/>
        <v>0 an, 8 mois, 1 jour</v>
      </c>
      <c r="L19" s="16">
        <f t="shared" si="4"/>
        <v>0</v>
      </c>
      <c r="M19" s="16">
        <f t="shared" si="5"/>
        <v>0</v>
      </c>
      <c r="N19" s="16">
        <f t="shared" si="6"/>
        <v>0</v>
      </c>
      <c r="O19" s="16">
        <f t="shared" si="7"/>
        <v>0</v>
      </c>
      <c r="P19" s="16">
        <f t="shared" si="8"/>
        <v>0</v>
      </c>
      <c r="Q19" s="16">
        <f t="shared" si="9"/>
        <v>0</v>
      </c>
      <c r="R19" s="16">
        <f t="shared" si="10"/>
        <v>0</v>
      </c>
      <c r="S19" s="16">
        <f t="shared" si="11"/>
        <v>0</v>
      </c>
      <c r="T19" s="16">
        <f t="shared" si="12"/>
        <v>0</v>
      </c>
      <c r="U19" s="16">
        <f t="shared" si="13"/>
        <v>0</v>
      </c>
    </row>
    <row r="20" spans="1:21" x14ac:dyDescent="0.25">
      <c r="A20" s="14" t="s">
        <v>61</v>
      </c>
      <c r="B20" s="14" t="s">
        <v>1</v>
      </c>
      <c r="C20" s="13">
        <v>44620</v>
      </c>
      <c r="G20" s="19"/>
      <c r="H20" s="17">
        <f t="shared" ca="1" si="0"/>
        <v>247</v>
      </c>
      <c r="I20" s="17" t="str">
        <f t="shared" ca="1" si="1"/>
        <v>0 an, 8 mois, 5 jours</v>
      </c>
      <c r="J20" s="17">
        <f t="shared" ca="1" si="2"/>
        <v>247</v>
      </c>
      <c r="K20" s="17" t="str">
        <f t="shared" ca="1" si="3"/>
        <v>0 an, 8 mois, 5 jours</v>
      </c>
      <c r="L20" s="16">
        <f t="shared" si="4"/>
        <v>0</v>
      </c>
      <c r="M20" s="16">
        <f t="shared" si="5"/>
        <v>0</v>
      </c>
      <c r="N20" s="16">
        <f t="shared" si="6"/>
        <v>0</v>
      </c>
      <c r="O20" s="16">
        <f t="shared" si="7"/>
        <v>0</v>
      </c>
      <c r="P20" s="16">
        <f t="shared" si="8"/>
        <v>0</v>
      </c>
      <c r="Q20" s="16">
        <f t="shared" si="9"/>
        <v>0</v>
      </c>
      <c r="R20" s="16">
        <f t="shared" si="10"/>
        <v>0</v>
      </c>
      <c r="S20" s="16">
        <f t="shared" si="11"/>
        <v>0</v>
      </c>
      <c r="T20" s="16">
        <f t="shared" si="12"/>
        <v>0</v>
      </c>
      <c r="U20" s="16">
        <f t="shared" si="13"/>
        <v>0</v>
      </c>
    </row>
    <row r="21" spans="1:21" x14ac:dyDescent="0.25">
      <c r="A21" s="14" t="s">
        <v>55</v>
      </c>
      <c r="B21" s="14" t="s">
        <v>1</v>
      </c>
      <c r="C21" s="13" t="s">
        <v>93</v>
      </c>
      <c r="D21" s="13"/>
      <c r="E21" s="13" t="s">
        <v>94</v>
      </c>
      <c r="F21" s="13"/>
      <c r="G21" s="19"/>
      <c r="H21" s="17">
        <f t="shared" ca="1" si="0"/>
        <v>107</v>
      </c>
      <c r="I21" s="17" t="str">
        <f t="shared" ca="1" si="1"/>
        <v>0 an, 3 mois, 15 jours</v>
      </c>
      <c r="J21" s="16">
        <f t="shared" ca="1" si="2"/>
        <v>112</v>
      </c>
      <c r="K21" s="16" t="str">
        <f t="shared" ca="1" si="3"/>
        <v>0 an, 3 mois, 20 jours</v>
      </c>
      <c r="L21" s="16">
        <f t="shared" si="4"/>
        <v>0</v>
      </c>
      <c r="M21" s="16">
        <f t="shared" si="5"/>
        <v>107</v>
      </c>
      <c r="N21" s="16">
        <f t="shared" si="6"/>
        <v>0</v>
      </c>
      <c r="O21" s="16">
        <f t="shared" si="7"/>
        <v>0</v>
      </c>
      <c r="P21" s="16">
        <f t="shared" si="8"/>
        <v>0</v>
      </c>
      <c r="Q21" s="16">
        <f t="shared" si="9"/>
        <v>0</v>
      </c>
      <c r="R21" s="16">
        <f t="shared" si="10"/>
        <v>0</v>
      </c>
      <c r="S21" s="16">
        <f t="shared" si="11"/>
        <v>0</v>
      </c>
      <c r="T21" s="16">
        <f t="shared" si="12"/>
        <v>0</v>
      </c>
      <c r="U21" s="16">
        <f t="shared" si="13"/>
        <v>0</v>
      </c>
    </row>
    <row r="22" spans="1:21" x14ac:dyDescent="0.25">
      <c r="A22" s="14" t="s">
        <v>44</v>
      </c>
      <c r="B22" s="14" t="s">
        <v>40</v>
      </c>
      <c r="C22" s="13">
        <v>44753</v>
      </c>
      <c r="D22" s="13"/>
      <c r="E22" s="13"/>
      <c r="F22" s="13"/>
      <c r="G22" s="19"/>
      <c r="H22" s="17">
        <f t="shared" ca="1" si="0"/>
        <v>114</v>
      </c>
      <c r="I22" s="17" t="str">
        <f t="shared" ca="1" si="1"/>
        <v>0 an, 3 mois, 22 jours</v>
      </c>
      <c r="J22" s="16">
        <f t="shared" ca="1" si="2"/>
        <v>114</v>
      </c>
      <c r="K22" s="16" t="str">
        <f t="shared" ca="1" si="3"/>
        <v>0 an, 3 mois, 22 jours</v>
      </c>
      <c r="L22" s="16">
        <f t="shared" si="4"/>
        <v>0</v>
      </c>
      <c r="M22" s="16">
        <f t="shared" si="5"/>
        <v>0</v>
      </c>
      <c r="N22" s="16">
        <f t="shared" si="6"/>
        <v>0</v>
      </c>
      <c r="O22" s="16">
        <f t="shared" si="7"/>
        <v>0</v>
      </c>
      <c r="P22" s="16">
        <f t="shared" si="8"/>
        <v>0</v>
      </c>
      <c r="Q22" s="16">
        <f t="shared" si="9"/>
        <v>0</v>
      </c>
      <c r="R22" s="16">
        <f t="shared" si="10"/>
        <v>0</v>
      </c>
      <c r="S22" s="16">
        <f t="shared" si="11"/>
        <v>0</v>
      </c>
      <c r="T22" s="16">
        <f t="shared" si="12"/>
        <v>0</v>
      </c>
      <c r="U22" s="16">
        <f t="shared" si="13"/>
        <v>0</v>
      </c>
    </row>
    <row r="23" spans="1:21" x14ac:dyDescent="0.25">
      <c r="A23" s="14" t="s">
        <v>49</v>
      </c>
      <c r="B23" s="14" t="s">
        <v>40</v>
      </c>
      <c r="C23" s="13">
        <v>44671</v>
      </c>
      <c r="D23" s="13"/>
      <c r="E23" s="13"/>
      <c r="F23" s="13"/>
      <c r="G23" s="19"/>
      <c r="H23" s="17">
        <f t="shared" ca="1" si="0"/>
        <v>196</v>
      </c>
      <c r="I23" s="17" t="str">
        <f t="shared" ca="1" si="1"/>
        <v>0 an, 6 mois, 13 jours</v>
      </c>
      <c r="J23" s="16">
        <f t="shared" ca="1" si="2"/>
        <v>196</v>
      </c>
      <c r="K23" s="16" t="str">
        <f t="shared" ca="1" si="3"/>
        <v>0 an, 6 mois, 13 jours</v>
      </c>
      <c r="L23" s="16">
        <f t="shared" si="4"/>
        <v>0</v>
      </c>
      <c r="M23" s="16">
        <f t="shared" si="5"/>
        <v>0</v>
      </c>
      <c r="N23" s="16">
        <f t="shared" si="6"/>
        <v>0</v>
      </c>
      <c r="O23" s="16">
        <f t="shared" si="7"/>
        <v>0</v>
      </c>
      <c r="P23" s="16">
        <f t="shared" si="8"/>
        <v>0</v>
      </c>
      <c r="Q23" s="16">
        <f t="shared" si="9"/>
        <v>0</v>
      </c>
      <c r="R23" s="16">
        <f t="shared" si="10"/>
        <v>0</v>
      </c>
      <c r="S23" s="16">
        <f t="shared" si="11"/>
        <v>0</v>
      </c>
      <c r="T23" s="16">
        <f t="shared" si="12"/>
        <v>0</v>
      </c>
      <c r="U23" s="16">
        <f t="shared" si="13"/>
        <v>0</v>
      </c>
    </row>
    <row r="24" spans="1:21" x14ac:dyDescent="0.25">
      <c r="A24" s="14" t="s">
        <v>88</v>
      </c>
      <c r="B24" s="14" t="s">
        <v>40</v>
      </c>
      <c r="C24" s="13">
        <v>44470</v>
      </c>
      <c r="E24" s="13">
        <v>44858</v>
      </c>
      <c r="H24" s="17">
        <f t="shared" ca="1" si="0"/>
        <v>388</v>
      </c>
      <c r="I24" s="17" t="str">
        <f t="shared" ca="1" si="1"/>
        <v>1 an, 0 mois, 23 jours</v>
      </c>
      <c r="J24" s="17">
        <f t="shared" ca="1" si="2"/>
        <v>397</v>
      </c>
      <c r="K24" s="17" t="str">
        <f t="shared" ca="1" si="3"/>
        <v>1 an, 1 mois, 1 jour</v>
      </c>
      <c r="L24" s="17">
        <f t="shared" si="4"/>
        <v>0</v>
      </c>
      <c r="M24" s="16">
        <f t="shared" si="5"/>
        <v>388</v>
      </c>
      <c r="N24" s="17">
        <f t="shared" si="6"/>
        <v>0</v>
      </c>
      <c r="O24" s="17">
        <f t="shared" si="7"/>
        <v>0</v>
      </c>
      <c r="P24" s="17">
        <f t="shared" si="8"/>
        <v>0</v>
      </c>
      <c r="Q24" s="17">
        <f t="shared" si="9"/>
        <v>0</v>
      </c>
      <c r="R24" s="17">
        <f t="shared" si="10"/>
        <v>0</v>
      </c>
      <c r="S24" s="17">
        <f t="shared" si="11"/>
        <v>0</v>
      </c>
      <c r="T24" s="17">
        <f t="shared" si="12"/>
        <v>0</v>
      </c>
      <c r="U24" s="17">
        <f t="shared" si="13"/>
        <v>0</v>
      </c>
    </row>
    <row r="25" spans="1:21" x14ac:dyDescent="0.25">
      <c r="A25" s="14" t="s">
        <v>58</v>
      </c>
      <c r="B25" s="14" t="s">
        <v>3</v>
      </c>
      <c r="C25" s="13">
        <v>44847</v>
      </c>
      <c r="D25" s="13">
        <v>44858</v>
      </c>
      <c r="G25" s="19"/>
      <c r="H25" s="17">
        <f t="shared" ca="1" si="0"/>
        <v>20</v>
      </c>
      <c r="I25" s="17" t="str">
        <f t="shared" ca="1" si="1"/>
        <v>0 an, 0 mois, 20 jours</v>
      </c>
      <c r="J25" s="17">
        <f t="shared" ca="1" si="2"/>
        <v>20</v>
      </c>
      <c r="K25" s="17" t="str">
        <f t="shared" ca="1" si="3"/>
        <v>0 an, 0 mois, 20 jours</v>
      </c>
      <c r="L25" s="16">
        <f t="shared" si="4"/>
        <v>11</v>
      </c>
      <c r="M25" s="16">
        <f t="shared" si="5"/>
        <v>0</v>
      </c>
      <c r="N25" s="16">
        <f t="shared" si="6"/>
        <v>0</v>
      </c>
      <c r="O25" s="16">
        <f t="shared" si="7"/>
        <v>0</v>
      </c>
      <c r="P25" s="16">
        <f t="shared" si="8"/>
        <v>0</v>
      </c>
      <c r="Q25" s="16">
        <f t="shared" si="9"/>
        <v>0</v>
      </c>
      <c r="R25" s="16">
        <f t="shared" si="10"/>
        <v>0</v>
      </c>
      <c r="S25" s="16">
        <f t="shared" si="11"/>
        <v>0</v>
      </c>
      <c r="T25" s="16">
        <f t="shared" si="12"/>
        <v>0</v>
      </c>
      <c r="U25" s="16">
        <f t="shared" si="13"/>
        <v>0</v>
      </c>
    </row>
    <row r="26" spans="1:21" x14ac:dyDescent="0.25">
      <c r="A26" s="14" t="s">
        <v>48</v>
      </c>
      <c r="B26" s="14" t="s">
        <v>3</v>
      </c>
      <c r="C26" s="13">
        <v>44680</v>
      </c>
      <c r="D26" s="13"/>
      <c r="E26" s="13"/>
      <c r="F26" s="13"/>
      <c r="G26" s="19"/>
      <c r="H26" s="17">
        <f t="shared" ca="1" si="0"/>
        <v>187</v>
      </c>
      <c r="I26" s="17" t="str">
        <f t="shared" ca="1" si="1"/>
        <v>0 an, 6 mois, 4 jours</v>
      </c>
      <c r="J26" s="16">
        <f t="shared" ca="1" si="2"/>
        <v>187</v>
      </c>
      <c r="K26" s="16" t="str">
        <f t="shared" ca="1" si="3"/>
        <v>0 an, 6 mois, 4 jours</v>
      </c>
      <c r="L26" s="16">
        <f t="shared" si="4"/>
        <v>0</v>
      </c>
      <c r="M26" s="16">
        <f t="shared" si="5"/>
        <v>0</v>
      </c>
      <c r="N26" s="16">
        <f t="shared" si="6"/>
        <v>0</v>
      </c>
      <c r="O26" s="16">
        <f t="shared" si="7"/>
        <v>0</v>
      </c>
      <c r="P26" s="16">
        <f t="shared" si="8"/>
        <v>0</v>
      </c>
      <c r="Q26" s="16">
        <f t="shared" si="9"/>
        <v>0</v>
      </c>
      <c r="R26" s="16">
        <f t="shared" si="10"/>
        <v>0</v>
      </c>
      <c r="S26" s="16">
        <f t="shared" si="11"/>
        <v>0</v>
      </c>
      <c r="T26" s="16">
        <f t="shared" si="12"/>
        <v>0</v>
      </c>
      <c r="U26" s="16">
        <f t="shared" si="13"/>
        <v>0</v>
      </c>
    </row>
    <row r="27" spans="1:21" x14ac:dyDescent="0.25">
      <c r="A27" s="14" t="s">
        <v>50</v>
      </c>
      <c r="B27" s="14" t="s">
        <v>3</v>
      </c>
      <c r="C27" s="13">
        <v>44671</v>
      </c>
      <c r="D27" s="13"/>
      <c r="E27" s="13"/>
      <c r="F27" s="13"/>
      <c r="G27" s="19"/>
      <c r="H27" s="17">
        <f t="shared" ca="1" si="0"/>
        <v>196</v>
      </c>
      <c r="I27" s="17" t="str">
        <f t="shared" ca="1" si="1"/>
        <v>0 an, 6 mois, 13 jours</v>
      </c>
      <c r="J27" s="16">
        <f t="shared" ca="1" si="2"/>
        <v>196</v>
      </c>
      <c r="K27" s="16" t="str">
        <f t="shared" ca="1" si="3"/>
        <v>0 an, 6 mois, 13 jours</v>
      </c>
      <c r="L27" s="16">
        <f t="shared" si="4"/>
        <v>0</v>
      </c>
      <c r="M27" s="16">
        <f t="shared" si="5"/>
        <v>0</v>
      </c>
      <c r="N27" s="16">
        <f t="shared" si="6"/>
        <v>0</v>
      </c>
      <c r="O27" s="16">
        <f t="shared" si="7"/>
        <v>0</v>
      </c>
      <c r="P27" s="16">
        <f t="shared" si="8"/>
        <v>0</v>
      </c>
      <c r="Q27" s="16">
        <f t="shared" si="9"/>
        <v>0</v>
      </c>
      <c r="R27" s="16">
        <f t="shared" si="10"/>
        <v>0</v>
      </c>
      <c r="S27" s="16">
        <f t="shared" si="11"/>
        <v>0</v>
      </c>
      <c r="T27" s="16">
        <f t="shared" si="12"/>
        <v>0</v>
      </c>
      <c r="U27" s="16">
        <f t="shared" si="13"/>
        <v>0</v>
      </c>
    </row>
    <row r="28" spans="1:21" x14ac:dyDescent="0.25">
      <c r="A28" s="14" t="s">
        <v>54</v>
      </c>
      <c r="B28" s="14" t="s">
        <v>3</v>
      </c>
      <c r="C28" s="13">
        <v>44629</v>
      </c>
      <c r="D28" s="13">
        <v>44858</v>
      </c>
      <c r="E28" s="13"/>
      <c r="F28" s="13"/>
      <c r="G28" s="19"/>
      <c r="H28" s="17">
        <f t="shared" ca="1" si="0"/>
        <v>238</v>
      </c>
      <c r="I28" s="17" t="str">
        <f t="shared" ca="1" si="1"/>
        <v>0 an, 7 mois, 24 jours</v>
      </c>
      <c r="J28" s="16">
        <f t="shared" ca="1" si="2"/>
        <v>238</v>
      </c>
      <c r="K28" s="16" t="str">
        <f t="shared" ca="1" si="3"/>
        <v>0 an, 7 mois, 24 jours</v>
      </c>
      <c r="L28" s="16">
        <f t="shared" si="4"/>
        <v>229</v>
      </c>
      <c r="M28" s="16">
        <f t="shared" si="5"/>
        <v>0</v>
      </c>
      <c r="N28" s="16">
        <f t="shared" si="6"/>
        <v>0</v>
      </c>
      <c r="O28" s="16">
        <f t="shared" si="7"/>
        <v>0</v>
      </c>
      <c r="P28" s="16">
        <f t="shared" si="8"/>
        <v>0</v>
      </c>
      <c r="Q28" s="16">
        <f t="shared" si="9"/>
        <v>0</v>
      </c>
      <c r="R28" s="16">
        <f t="shared" si="10"/>
        <v>0</v>
      </c>
      <c r="S28" s="16">
        <f t="shared" si="11"/>
        <v>0</v>
      </c>
      <c r="T28" s="16">
        <f t="shared" si="12"/>
        <v>0</v>
      </c>
      <c r="U28" s="16">
        <f t="shared" si="13"/>
        <v>0</v>
      </c>
    </row>
    <row r="29" spans="1:21" x14ac:dyDescent="0.25">
      <c r="A29" s="14" t="s">
        <v>53</v>
      </c>
      <c r="B29" s="14" t="s">
        <v>3</v>
      </c>
      <c r="C29" s="13">
        <v>44629</v>
      </c>
      <c r="D29" s="13"/>
      <c r="E29" s="13"/>
      <c r="F29" s="13"/>
      <c r="G29" s="19"/>
      <c r="H29" s="17">
        <f t="shared" ca="1" si="0"/>
        <v>238</v>
      </c>
      <c r="I29" s="17" t="str">
        <f t="shared" ca="1" si="1"/>
        <v>0 an, 7 mois, 24 jours</v>
      </c>
      <c r="J29" s="16">
        <f t="shared" ca="1" si="2"/>
        <v>238</v>
      </c>
      <c r="K29" s="16" t="str">
        <f t="shared" ca="1" si="3"/>
        <v>0 an, 7 mois, 24 jours</v>
      </c>
      <c r="L29" s="16">
        <f t="shared" si="4"/>
        <v>0</v>
      </c>
      <c r="M29" s="16">
        <f t="shared" si="5"/>
        <v>0</v>
      </c>
      <c r="N29" s="16">
        <f t="shared" si="6"/>
        <v>0</v>
      </c>
      <c r="O29" s="16">
        <f t="shared" si="7"/>
        <v>0</v>
      </c>
      <c r="P29" s="16">
        <f t="shared" si="8"/>
        <v>0</v>
      </c>
      <c r="Q29" s="16">
        <f t="shared" si="9"/>
        <v>0</v>
      </c>
      <c r="R29" s="16">
        <f t="shared" si="10"/>
        <v>0</v>
      </c>
      <c r="S29" s="16">
        <f t="shared" si="11"/>
        <v>0</v>
      </c>
      <c r="T29" s="16">
        <f t="shared" si="12"/>
        <v>0</v>
      </c>
      <c r="U29" s="16">
        <f t="shared" si="13"/>
        <v>0</v>
      </c>
    </row>
    <row r="30" spans="1:21" x14ac:dyDescent="0.25">
      <c r="A30" s="14" t="s">
        <v>51</v>
      </c>
      <c r="B30" s="14" t="s">
        <v>3</v>
      </c>
      <c r="C30" s="13">
        <v>44624</v>
      </c>
      <c r="D30" s="13"/>
      <c r="E30" s="13"/>
      <c r="F30" s="13"/>
      <c r="G30" s="19"/>
      <c r="H30" s="17">
        <f t="shared" ca="1" si="0"/>
        <v>243</v>
      </c>
      <c r="I30" s="17" t="str">
        <f t="shared" ca="1" si="1"/>
        <v>0 an, 7 mois, 29 jours</v>
      </c>
      <c r="J30" s="16">
        <f t="shared" ca="1" si="2"/>
        <v>243</v>
      </c>
      <c r="K30" s="16" t="str">
        <f t="shared" ca="1" si="3"/>
        <v>0 an, 7 mois, 29 jours</v>
      </c>
      <c r="L30" s="16">
        <f t="shared" si="4"/>
        <v>0</v>
      </c>
      <c r="M30" s="16">
        <f t="shared" si="5"/>
        <v>0</v>
      </c>
      <c r="N30" s="16">
        <f t="shared" si="6"/>
        <v>0</v>
      </c>
      <c r="O30" s="16">
        <f t="shared" si="7"/>
        <v>0</v>
      </c>
      <c r="P30" s="16">
        <f t="shared" si="8"/>
        <v>0</v>
      </c>
      <c r="Q30" s="16">
        <f t="shared" si="9"/>
        <v>0</v>
      </c>
      <c r="R30" s="16">
        <f t="shared" si="10"/>
        <v>0</v>
      </c>
      <c r="S30" s="16">
        <f t="shared" si="11"/>
        <v>0</v>
      </c>
      <c r="T30" s="16">
        <f t="shared" si="12"/>
        <v>0</v>
      </c>
      <c r="U30" s="16">
        <f t="shared" si="13"/>
        <v>0</v>
      </c>
    </row>
    <row r="31" spans="1:21" x14ac:dyDescent="0.25">
      <c r="A31" s="14" t="s">
        <v>47</v>
      </c>
      <c r="B31" s="14" t="s">
        <v>17</v>
      </c>
      <c r="C31" s="13">
        <v>44680</v>
      </c>
      <c r="D31" s="13"/>
      <c r="E31" s="13"/>
      <c r="F31" s="13"/>
      <c r="G31" s="19"/>
      <c r="H31" s="17">
        <f t="shared" ca="1" si="0"/>
        <v>187</v>
      </c>
      <c r="I31" s="17" t="str">
        <f t="shared" ca="1" si="1"/>
        <v>0 an, 6 mois, 4 jours</v>
      </c>
      <c r="J31" s="16">
        <f t="shared" ca="1" si="2"/>
        <v>187</v>
      </c>
      <c r="K31" s="16" t="str">
        <f t="shared" ca="1" si="3"/>
        <v>0 an, 6 mois, 4 jours</v>
      </c>
      <c r="L31" s="16">
        <f t="shared" si="4"/>
        <v>0</v>
      </c>
      <c r="M31" s="16">
        <f t="shared" si="5"/>
        <v>0</v>
      </c>
      <c r="N31" s="16">
        <f t="shared" si="6"/>
        <v>0</v>
      </c>
      <c r="O31" s="16">
        <f t="shared" si="7"/>
        <v>0</v>
      </c>
      <c r="P31" s="16">
        <f t="shared" si="8"/>
        <v>0</v>
      </c>
      <c r="Q31" s="16">
        <f t="shared" si="9"/>
        <v>0</v>
      </c>
      <c r="R31" s="16">
        <f t="shared" si="10"/>
        <v>0</v>
      </c>
      <c r="S31" s="16">
        <f t="shared" si="11"/>
        <v>0</v>
      </c>
      <c r="T31" s="16">
        <f t="shared" si="12"/>
        <v>0</v>
      </c>
      <c r="U31" s="16">
        <f t="shared" si="13"/>
        <v>0</v>
      </c>
    </row>
    <row r="32" spans="1:21" x14ac:dyDescent="0.25">
      <c r="A32" s="14" t="s">
        <v>74</v>
      </c>
      <c r="B32" s="14" t="s">
        <v>5</v>
      </c>
      <c r="C32" s="13">
        <v>44799</v>
      </c>
      <c r="E32" s="13">
        <v>44853</v>
      </c>
      <c r="G32" s="19"/>
      <c r="H32" s="17">
        <f t="shared" ca="1" si="0"/>
        <v>54</v>
      </c>
      <c r="I32" s="17" t="str">
        <f t="shared" ca="1" si="1"/>
        <v>0 an, 1 mois, 23 jours</v>
      </c>
      <c r="J32" s="17">
        <f t="shared" ca="1" si="2"/>
        <v>68</v>
      </c>
      <c r="K32" s="17" t="str">
        <f t="shared" ca="1" si="3"/>
        <v>0 an, 2 mois, 7 jours</v>
      </c>
      <c r="L32" s="16">
        <f t="shared" si="4"/>
        <v>0</v>
      </c>
      <c r="M32" s="16">
        <f t="shared" si="5"/>
        <v>54</v>
      </c>
      <c r="N32" s="16">
        <f t="shared" si="6"/>
        <v>0</v>
      </c>
      <c r="O32" s="16">
        <f t="shared" si="7"/>
        <v>0</v>
      </c>
      <c r="P32" s="16">
        <f t="shared" si="8"/>
        <v>0</v>
      </c>
      <c r="Q32" s="16">
        <f t="shared" si="9"/>
        <v>0</v>
      </c>
      <c r="R32" s="16">
        <f t="shared" si="10"/>
        <v>0</v>
      </c>
      <c r="S32" s="16">
        <f t="shared" si="11"/>
        <v>0</v>
      </c>
      <c r="T32" s="16">
        <f t="shared" si="12"/>
        <v>0</v>
      </c>
      <c r="U32" s="16">
        <f t="shared" si="13"/>
        <v>0</v>
      </c>
    </row>
    <row r="33" spans="1:21" x14ac:dyDescent="0.25">
      <c r="A33" s="14" t="s">
        <v>75</v>
      </c>
      <c r="B33" s="14" t="s">
        <v>5</v>
      </c>
      <c r="C33" s="13"/>
      <c r="E33" s="13">
        <v>44854</v>
      </c>
      <c r="G33" s="19"/>
      <c r="H33" s="17" t="str">
        <f t="shared" ca="1" si="0"/>
        <v/>
      </c>
      <c r="I33" s="17" t="str">
        <f t="shared" ca="1" si="1"/>
        <v/>
      </c>
      <c r="J33" s="17" t="str">
        <f t="shared" ca="1" si="2"/>
        <v/>
      </c>
      <c r="K33" s="17" t="str">
        <f t="shared" ca="1" si="3"/>
        <v/>
      </c>
      <c r="L33" s="16">
        <f t="shared" si="4"/>
        <v>0</v>
      </c>
      <c r="M33" s="16">
        <f t="shared" si="5"/>
        <v>0</v>
      </c>
      <c r="N33" s="16">
        <f t="shared" si="6"/>
        <v>0</v>
      </c>
      <c r="O33" s="16">
        <f t="shared" si="7"/>
        <v>0</v>
      </c>
      <c r="P33" s="16">
        <f t="shared" si="8"/>
        <v>0</v>
      </c>
      <c r="Q33" s="16">
        <f t="shared" si="9"/>
        <v>0</v>
      </c>
      <c r="R33" s="16">
        <f t="shared" si="10"/>
        <v>0</v>
      </c>
      <c r="S33" s="16">
        <f t="shared" si="11"/>
        <v>0</v>
      </c>
      <c r="T33" s="16">
        <f t="shared" si="12"/>
        <v>0</v>
      </c>
      <c r="U33" s="16">
        <f t="shared" si="13"/>
        <v>0</v>
      </c>
    </row>
    <row r="34" spans="1:21" x14ac:dyDescent="0.25">
      <c r="A34" s="14" t="s">
        <v>76</v>
      </c>
      <c r="B34" s="14" t="s">
        <v>5</v>
      </c>
      <c r="C34" s="13"/>
      <c r="D34" s="13"/>
      <c r="E34" s="13">
        <v>44854</v>
      </c>
      <c r="F34" s="13"/>
      <c r="G34" s="19"/>
      <c r="H34" s="17" t="str">
        <f t="shared" ca="1" si="0"/>
        <v/>
      </c>
      <c r="I34" s="17" t="str">
        <f t="shared" ca="1" si="1"/>
        <v/>
      </c>
      <c r="J34" s="16" t="str">
        <f t="shared" ca="1" si="2"/>
        <v/>
      </c>
      <c r="K34" s="16" t="str">
        <f t="shared" ca="1" si="3"/>
        <v/>
      </c>
      <c r="L34" s="16">
        <f t="shared" si="4"/>
        <v>0</v>
      </c>
      <c r="M34" s="16">
        <f t="shared" si="5"/>
        <v>0</v>
      </c>
      <c r="N34" s="16">
        <f t="shared" si="6"/>
        <v>0</v>
      </c>
      <c r="O34" s="16">
        <f t="shared" si="7"/>
        <v>0</v>
      </c>
      <c r="P34" s="16">
        <f t="shared" si="8"/>
        <v>0</v>
      </c>
      <c r="Q34" s="16">
        <f t="shared" si="9"/>
        <v>0</v>
      </c>
      <c r="R34" s="16">
        <f t="shared" si="10"/>
        <v>0</v>
      </c>
      <c r="S34" s="16">
        <f t="shared" si="11"/>
        <v>0</v>
      </c>
      <c r="T34" s="16">
        <f t="shared" si="12"/>
        <v>0</v>
      </c>
      <c r="U34" s="16">
        <f t="shared" si="13"/>
        <v>0</v>
      </c>
    </row>
    <row r="35" spans="1:21" x14ac:dyDescent="0.25">
      <c r="A35" s="14" t="s">
        <v>59</v>
      </c>
      <c r="B35" s="14" t="s">
        <v>1</v>
      </c>
      <c r="C35" s="13" t="s">
        <v>93</v>
      </c>
      <c r="D35" s="13"/>
      <c r="E35" s="13" t="s">
        <v>94</v>
      </c>
      <c r="F35" s="13" t="s">
        <v>91</v>
      </c>
      <c r="G35" s="19" t="s">
        <v>91</v>
      </c>
      <c r="H35" s="17">
        <f ca="1">IF(AND(C35="",E35=""),"",IF(C35="","",IF(E35="",DATEDIF(C35,TODAY(),"d"),DATEDIF(C35,E35,"d"))))</f>
        <v>107</v>
      </c>
      <c r="I35" s="17" t="str">
        <f t="shared" ca="1" si="1"/>
        <v>0 an, 3 mois, 15 jours</v>
      </c>
      <c r="J35" s="16">
        <f t="shared" ca="1" si="2"/>
        <v>112</v>
      </c>
      <c r="K35" s="16" t="str">
        <f t="shared" ca="1" si="3"/>
        <v>0 an, 3 mois, 20 jours</v>
      </c>
      <c r="L35" s="16">
        <f t="shared" si="4"/>
        <v>0</v>
      </c>
      <c r="M35" s="16">
        <f t="shared" si="5"/>
        <v>107</v>
      </c>
      <c r="N35" s="16">
        <f t="shared" si="6"/>
        <v>0</v>
      </c>
      <c r="O35" s="16">
        <f t="shared" si="7"/>
        <v>0</v>
      </c>
      <c r="P35" s="16">
        <f t="shared" si="8"/>
        <v>0</v>
      </c>
      <c r="Q35" s="16">
        <f t="shared" si="9"/>
        <v>0</v>
      </c>
      <c r="R35" s="16">
        <f t="shared" si="10"/>
        <v>0</v>
      </c>
      <c r="S35" s="16">
        <f t="shared" si="11"/>
        <v>0</v>
      </c>
      <c r="T35" s="16">
        <f t="shared" si="12"/>
        <v>0</v>
      </c>
      <c r="U35" s="16">
        <f t="shared" si="13"/>
        <v>0</v>
      </c>
    </row>
    <row r="36" spans="1:21" x14ac:dyDescent="0.25">
      <c r="A36" s="14" t="s">
        <v>79</v>
      </c>
      <c r="B36" s="14" t="s">
        <v>2</v>
      </c>
      <c r="E36" s="13">
        <v>44855</v>
      </c>
      <c r="H36" s="17" t="str">
        <f t="shared" ca="1" si="0"/>
        <v/>
      </c>
      <c r="I36" s="17" t="str">
        <f t="shared" ca="1" si="1"/>
        <v/>
      </c>
      <c r="J36" s="17" t="str">
        <f t="shared" ca="1" si="2"/>
        <v/>
      </c>
      <c r="K36" s="17" t="str">
        <f t="shared" ca="1" si="3"/>
        <v/>
      </c>
      <c r="L36" s="16">
        <f t="shared" si="4"/>
        <v>0</v>
      </c>
      <c r="M36" s="16">
        <f t="shared" si="5"/>
        <v>0</v>
      </c>
      <c r="N36" s="16">
        <f t="shared" si="6"/>
        <v>0</v>
      </c>
      <c r="O36" s="16">
        <f t="shared" si="7"/>
        <v>0</v>
      </c>
      <c r="P36" s="16">
        <f t="shared" si="8"/>
        <v>0</v>
      </c>
      <c r="Q36" s="16">
        <f t="shared" si="9"/>
        <v>0</v>
      </c>
      <c r="R36" s="16">
        <f t="shared" si="10"/>
        <v>0</v>
      </c>
      <c r="S36" s="16">
        <f t="shared" si="11"/>
        <v>0</v>
      </c>
      <c r="T36" s="16">
        <f t="shared" si="12"/>
        <v>0</v>
      </c>
      <c r="U36" s="16">
        <f t="shared" si="13"/>
        <v>0</v>
      </c>
    </row>
    <row r="38" spans="1:21" x14ac:dyDescent="0.25">
      <c r="F38" s="13"/>
      <c r="I38" s="13"/>
      <c r="K38" s="15"/>
    </row>
  </sheetData>
  <mergeCells count="1">
    <mergeCell ref="H2:U2"/>
  </mergeCells>
  <conditionalFormatting sqref="L2 L4:L1048576">
    <cfRule type="cellIs" dxfId="2" priority="1" stopIfTrue="1" operator="greaterThanOrEqual">
      <formula>61</formula>
    </cfRule>
    <cfRule type="cellIs" dxfId="1" priority="2" operator="between">
      <formula>31</formula>
      <formula>60</formula>
    </cfRule>
    <cfRule type="cellIs" dxfId="0" priority="3" operator="between">
      <formula>1</formula>
      <formula>30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Liste!$A$2:$A$8</xm:f>
          </x14:formula1>
          <xm:sqref>B4:B36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8:I41"/>
  <sheetViews>
    <sheetView zoomScaleNormal="100" workbookViewId="0">
      <selection activeCell="G30" sqref="G30"/>
    </sheetView>
  </sheetViews>
  <sheetFormatPr baseColWidth="10" defaultRowHeight="15" x14ac:dyDescent="0.25"/>
  <cols>
    <col min="5" max="5" width="15.85546875" customWidth="1"/>
    <col min="6" max="6" width="13.140625" bestFit="1" customWidth="1"/>
    <col min="7" max="7" width="14.5703125" bestFit="1" customWidth="1"/>
    <col min="8" max="8" width="0" hidden="1" customWidth="1"/>
    <col min="9" max="9" width="20.28515625" bestFit="1" customWidth="1"/>
  </cols>
  <sheetData>
    <row r="28" spans="1:9" x14ac:dyDescent="0.25">
      <c r="A28" s="28" t="s">
        <v>89</v>
      </c>
      <c r="B28" s="28"/>
      <c r="C28" s="28"/>
      <c r="D28" s="28"/>
      <c r="E28" s="28"/>
      <c r="F28" s="28"/>
      <c r="G28" s="28" t="s">
        <v>84</v>
      </c>
      <c r="H28" s="28"/>
      <c r="I28" s="28"/>
    </row>
    <row r="29" spans="1:9" x14ac:dyDescent="0.25">
      <c r="A29" s="29" t="s">
        <v>18</v>
      </c>
      <c r="B29" s="29"/>
      <c r="C29" s="29"/>
      <c r="D29" s="29"/>
      <c r="E29" s="29"/>
      <c r="F29" s="29"/>
      <c r="G29" s="24">
        <f>AVERAGEIF('Données brutes'!L:L,"&lt;&gt;0")</f>
        <v>120</v>
      </c>
      <c r="H29" s="26">
        <f ca="1">TODAY()+G29</f>
        <v>44987</v>
      </c>
      <c r="I29" s="8" t="str">
        <f ca="1">IF((DATEDIF(TODAY(),H29,"y"))&gt;1,DATEDIF(TODAY(),H29,"y")&amp;" ans ",DATEDIF(TODAY(),H29,"y")&amp;" an, ")&amp;DATEDIF(TODAY(),H29,"ym")&amp;" mois, "&amp;IF((DATEDIF(TODAY(),H29,"md"))&gt;1,DATEDIF(TODAY(),H29,"md")&amp;" jours",DATEDIF(TODAY(),H29,"md")&amp;" jour")</f>
        <v>0 an, 4 mois, 0 jour</v>
      </c>
    </row>
    <row r="30" spans="1:9" x14ac:dyDescent="0.25">
      <c r="A30" s="29" t="s">
        <v>19</v>
      </c>
      <c r="B30" s="29"/>
      <c r="C30" s="29"/>
      <c r="D30" s="29"/>
      <c r="E30" s="29"/>
      <c r="F30" s="29"/>
      <c r="G30" s="24">
        <f>AVERAGEIF('Données brutes'!M:M,"&lt;&gt;0")</f>
        <v>164</v>
      </c>
      <c r="H30" s="26">
        <f t="shared" ref="H30:H38" ca="1" si="0">TODAY()+G30</f>
        <v>45031</v>
      </c>
      <c r="I30" s="8" t="str">
        <f t="shared" ref="I30:I41" ca="1" si="1">IF((DATEDIF(TODAY(),H30,"y"))&gt;1,DATEDIF(TODAY(),H30,"y")&amp;" ans ",DATEDIF(TODAY(),H30,"y")&amp;" an, ")&amp;DATEDIF(TODAY(),H30,"ym")&amp;" mois, "&amp;IF((DATEDIF(TODAY(),H30,"md"))&gt;1,DATEDIF(TODAY(),H30,"md")&amp;" jours",DATEDIF(TODAY(),H30,"md")&amp;" jour")</f>
        <v>0 an, 5 mois, 13 jours</v>
      </c>
    </row>
    <row r="31" spans="1:9" x14ac:dyDescent="0.25">
      <c r="A31" s="29" t="s">
        <v>31</v>
      </c>
      <c r="B31" s="29"/>
      <c r="C31" s="29"/>
      <c r="D31" s="29"/>
      <c r="E31" s="29"/>
      <c r="F31" s="29"/>
      <c r="G31" s="24" t="e">
        <f>AVERAGEIF('Données brutes'!N:N,"&lt;&gt;0")</f>
        <v>#DIV/0!</v>
      </c>
      <c r="H31" s="26" t="e">
        <f t="shared" ca="1" si="0"/>
        <v>#DIV/0!</v>
      </c>
      <c r="I31" s="8" t="e">
        <f t="shared" ca="1" si="1"/>
        <v>#DIV/0!</v>
      </c>
    </row>
    <row r="32" spans="1:9" x14ac:dyDescent="0.25">
      <c r="A32" s="29" t="s">
        <v>20</v>
      </c>
      <c r="B32" s="29"/>
      <c r="C32" s="29"/>
      <c r="D32" s="29"/>
      <c r="E32" s="29"/>
      <c r="F32" s="29"/>
      <c r="G32" s="24" t="e">
        <f>AVERAGEIF('Données brutes'!O:O,"&lt;&gt;0")</f>
        <v>#DIV/0!</v>
      </c>
      <c r="H32" s="26" t="e">
        <f t="shared" ca="1" si="0"/>
        <v>#DIV/0!</v>
      </c>
      <c r="I32" s="8" t="e">
        <f t="shared" ca="1" si="1"/>
        <v>#DIV/0!</v>
      </c>
    </row>
    <row r="33" spans="1:9" x14ac:dyDescent="0.25">
      <c r="A33" s="29" t="s">
        <v>21</v>
      </c>
      <c r="B33" s="29"/>
      <c r="C33" s="29"/>
      <c r="D33" s="29"/>
      <c r="E33" s="29"/>
      <c r="F33" s="29"/>
      <c r="G33" s="24" t="e">
        <f>AVERAGEIF('Données brutes'!P:P,"&lt;&gt;0")</f>
        <v>#DIV/0!</v>
      </c>
      <c r="H33" s="26" t="e">
        <f t="shared" ca="1" si="0"/>
        <v>#DIV/0!</v>
      </c>
      <c r="I33" s="8" t="e">
        <f t="shared" ca="1" si="1"/>
        <v>#DIV/0!</v>
      </c>
    </row>
    <row r="34" spans="1:9" x14ac:dyDescent="0.25">
      <c r="A34" s="29" t="s">
        <v>32</v>
      </c>
      <c r="B34" s="29"/>
      <c r="C34" s="29"/>
      <c r="D34" s="29"/>
      <c r="E34" s="29"/>
      <c r="F34" s="29"/>
      <c r="G34" s="24" t="e">
        <f>AVERAGEIF('Données brutes'!Q:Q,"&lt;&gt;0")</f>
        <v>#DIV/0!</v>
      </c>
      <c r="H34" s="26" t="e">
        <f t="shared" ca="1" si="0"/>
        <v>#DIV/0!</v>
      </c>
      <c r="I34" s="8" t="e">
        <f t="shared" ca="1" si="1"/>
        <v>#DIV/0!</v>
      </c>
    </row>
    <row r="35" spans="1:9" x14ac:dyDescent="0.25">
      <c r="A35" s="29" t="s">
        <v>22</v>
      </c>
      <c r="B35" s="29"/>
      <c r="C35" s="29"/>
      <c r="D35" s="29"/>
      <c r="E35" s="29"/>
      <c r="F35" s="29"/>
      <c r="G35" s="24" t="e">
        <f>AVERAGEIF('Données brutes'!R:R,"&lt;&gt;0")</f>
        <v>#DIV/0!</v>
      </c>
      <c r="H35" s="26" t="e">
        <f t="shared" ca="1" si="0"/>
        <v>#DIV/0!</v>
      </c>
      <c r="I35" s="8" t="e">
        <f t="shared" ca="1" si="1"/>
        <v>#DIV/0!</v>
      </c>
    </row>
    <row r="36" spans="1:9" x14ac:dyDescent="0.25">
      <c r="A36" s="29" t="s">
        <v>33</v>
      </c>
      <c r="B36" s="29"/>
      <c r="C36" s="29"/>
      <c r="D36" s="29"/>
      <c r="E36" s="29"/>
      <c r="F36" s="29"/>
      <c r="G36" s="24" t="e">
        <f>AVERAGEIF('Données brutes'!S:S,"&lt;&gt;0")</f>
        <v>#DIV/0!</v>
      </c>
      <c r="H36" s="26" t="e">
        <f t="shared" ca="1" si="0"/>
        <v>#DIV/0!</v>
      </c>
      <c r="I36" s="8" t="e">
        <f t="shared" ca="1" si="1"/>
        <v>#DIV/0!</v>
      </c>
    </row>
    <row r="37" spans="1:9" x14ac:dyDescent="0.25">
      <c r="A37" s="29" t="s">
        <v>28</v>
      </c>
      <c r="B37" s="29"/>
      <c r="C37" s="29"/>
      <c r="D37" s="29"/>
      <c r="E37" s="29"/>
      <c r="F37" s="29"/>
      <c r="G37" s="24" t="e">
        <f>AVERAGEIF('Données brutes'!T:T,"&lt;&gt;0")</f>
        <v>#DIV/0!</v>
      </c>
      <c r="H37" s="26" t="e">
        <f t="shared" ca="1" si="0"/>
        <v>#DIV/0!</v>
      </c>
      <c r="I37" s="8" t="e">
        <f t="shared" ca="1" si="1"/>
        <v>#DIV/0!</v>
      </c>
    </row>
    <row r="38" spans="1:9" x14ac:dyDescent="0.25">
      <c r="A38" s="29" t="s">
        <v>39</v>
      </c>
      <c r="B38" s="29"/>
      <c r="C38" s="29"/>
      <c r="D38" s="29"/>
      <c r="E38" s="29"/>
      <c r="F38" s="29"/>
      <c r="G38" s="24" t="e">
        <f>AVERAGEIF('Données brutes'!U:U,"&lt;&gt;0")</f>
        <v>#DIV/0!</v>
      </c>
      <c r="H38" s="26" t="e">
        <f t="shared" ca="1" si="0"/>
        <v>#DIV/0!</v>
      </c>
      <c r="I38" s="8" t="e">
        <f t="shared" ca="1" si="1"/>
        <v>#DIV/0!</v>
      </c>
    </row>
    <row r="39" spans="1:9" x14ac:dyDescent="0.25">
      <c r="A39" s="28" t="s">
        <v>90</v>
      </c>
      <c r="B39" s="28"/>
      <c r="C39" s="28"/>
      <c r="D39" s="28"/>
      <c r="E39" s="28"/>
      <c r="F39" s="28"/>
      <c r="G39" s="28" t="s">
        <v>83</v>
      </c>
      <c r="H39" s="28"/>
      <c r="I39" s="28"/>
    </row>
    <row r="40" spans="1:9" x14ac:dyDescent="0.25">
      <c r="A40" s="30" t="s">
        <v>81</v>
      </c>
      <c r="B40" s="30"/>
      <c r="C40" s="30"/>
      <c r="D40" s="30"/>
      <c r="E40" s="30"/>
      <c r="F40" s="30"/>
      <c r="G40" s="25">
        <f ca="1">AVERAGEIF('Données brutes'!H:H,"&lt;&gt;0")</f>
        <v>207.51724137931035</v>
      </c>
      <c r="H40" s="26">
        <f ca="1">TODAY()+G40</f>
        <v>45074.517241379312</v>
      </c>
      <c r="I40" s="8" t="str">
        <f t="shared" ca="1" si="1"/>
        <v>0 an, 6 mois, 26 jours</v>
      </c>
    </row>
    <row r="41" spans="1:9" x14ac:dyDescent="0.25">
      <c r="A41" s="30" t="s">
        <v>82</v>
      </c>
      <c r="B41" s="30"/>
      <c r="C41" s="30"/>
      <c r="D41" s="30"/>
      <c r="E41" s="30"/>
      <c r="F41" s="30"/>
      <c r="G41" s="25">
        <f ca="1">AVERAGEIF('Données brutes'!J:J,"&lt;&gt;0")</f>
        <v>208.65517241379311</v>
      </c>
      <c r="H41" s="26">
        <f ca="1">TODAY()+G41</f>
        <v>45075.65517241379</v>
      </c>
      <c r="I41" s="8" t="str">
        <f t="shared" ca="1" si="1"/>
        <v>0 an, 6 mois, 27 jours</v>
      </c>
    </row>
  </sheetData>
  <mergeCells count="16">
    <mergeCell ref="A40:F40"/>
    <mergeCell ref="A41:F41"/>
    <mergeCell ref="A37:F37"/>
    <mergeCell ref="A30:F30"/>
    <mergeCell ref="A31:F31"/>
    <mergeCell ref="A32:F32"/>
    <mergeCell ref="A35:F35"/>
    <mergeCell ref="A36:F36"/>
    <mergeCell ref="A33:F33"/>
    <mergeCell ref="A34:F34"/>
    <mergeCell ref="A38:F38"/>
    <mergeCell ref="G39:I39"/>
    <mergeCell ref="G28:I28"/>
    <mergeCell ref="A39:F39"/>
    <mergeCell ref="A28:F28"/>
    <mergeCell ref="A29:F29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21"/>
  <sheetViews>
    <sheetView zoomScale="70" zoomScaleNormal="70" workbookViewId="0">
      <selection activeCell="P9" sqref="P9"/>
    </sheetView>
  </sheetViews>
  <sheetFormatPr baseColWidth="10" defaultRowHeight="15" x14ac:dyDescent="0.25"/>
  <cols>
    <col min="2" max="3" width="20.5703125" customWidth="1"/>
    <col min="4" max="5" width="22.85546875" customWidth="1"/>
    <col min="6" max="11" width="20.5703125" customWidth="1"/>
    <col min="12" max="12" width="13.85546875" bestFit="1" customWidth="1"/>
    <col min="13" max="19" width="10.7109375" customWidth="1"/>
  </cols>
  <sheetData>
    <row r="1" spans="1:19" ht="45" x14ac:dyDescent="0.25">
      <c r="A1" s="5"/>
      <c r="B1" s="1" t="s">
        <v>78</v>
      </c>
      <c r="C1" s="1" t="s">
        <v>10</v>
      </c>
      <c r="D1" s="1" t="s">
        <v>80</v>
      </c>
      <c r="E1" s="1" t="s">
        <v>15</v>
      </c>
      <c r="F1" s="1" t="s">
        <v>43</v>
      </c>
      <c r="G1" s="1" t="s">
        <v>11</v>
      </c>
      <c r="H1" s="1" t="s">
        <v>12</v>
      </c>
      <c r="I1" s="1" t="s">
        <v>13</v>
      </c>
      <c r="J1" s="1" t="s">
        <v>14</v>
      </c>
      <c r="K1" s="1" t="s">
        <v>16</v>
      </c>
      <c r="L1" s="1" t="s">
        <v>77</v>
      </c>
      <c r="N1" s="9"/>
      <c r="O1" s="9"/>
      <c r="P1" s="9"/>
      <c r="Q1" s="9"/>
      <c r="R1" s="9"/>
      <c r="S1" s="9"/>
    </row>
    <row r="2" spans="1:19" x14ac:dyDescent="0.25">
      <c r="A2" s="2">
        <v>44501</v>
      </c>
      <c r="B2">
        <f>COUNTIFS('Données brutes'!C:C,"&lt;"&amp;A3,'Données brutes'!C:C,"&gt;01/01/1900",'Données brutes'!B:B,"&lt;&gt;""")-COUNTIFS('Données brutes'!G:G,"&lt;"&amp;A3,'Données brutes'!G:G,"&gt;01/01/1900",'Données brutes'!B:B,"&lt;&gt;""")</f>
        <v>1</v>
      </c>
      <c r="C2">
        <f>SUM(E2:K2)</f>
        <v>0</v>
      </c>
      <c r="D2">
        <f>COUNTIFS('Données brutes'!G:G,"&lt;"&amp;A3,'Données brutes'!G:G,"&gt;"&amp;A2)</f>
        <v>0</v>
      </c>
      <c r="E2">
        <f>COUNTIFS('Données brutes'!$C:$C,"&gt;="&amp;A2,'Données brutes'!$C:$C,"&lt;"&amp;A3,'Données brutes'!$B:$B,"Dossier de lot")</f>
        <v>0</v>
      </c>
      <c r="F2">
        <f>COUNTIFS('Données brutes'!$C:$C,"&gt;="&amp;A2,'Données brutes'!$C:$C,"&lt;"&amp;A3,'Données brutes'!$B:$B,"Formulaire")</f>
        <v>0</v>
      </c>
      <c r="G2">
        <f>COUNTIFS('Données brutes'!$C:$C,"&gt;="&amp;A2,'Données brutes'!$C:$C,"&lt;"&amp;A3,'Données brutes'!$B:$B,"Procédure")</f>
        <v>0</v>
      </c>
      <c r="H2">
        <f>COUNTIFS('Données brutes'!$C:$C,"&gt;="&amp;A2,'Données brutes'!$C:$C,"&lt;"&amp;A3,'Données brutes'!$B:$B,"Liste")</f>
        <v>0</v>
      </c>
      <c r="I2">
        <f>COUNTIFS('Données brutes'!$C:$C,"&gt;="&amp;A2,'Données brutes'!$C:$C,"&lt;"&amp;A3,'Données brutes'!$B:$B,"Instruction")</f>
        <v>0</v>
      </c>
      <c r="J2">
        <f>COUNTIFS('Données brutes'!$C:$C,"&gt;="&amp;A2,'Données brutes'!$C:$C,"&lt;"&amp;A3,'Données brutes'!$B:$B,"Protocole")</f>
        <v>0</v>
      </c>
      <c r="K2">
        <f>COUNTIFS('Données brutes'!$C:$C,"&gt;="&amp;A2,'Données brutes'!$C:$C,"&lt;"&amp;A3,'Données brutes'!$B:$B,"Mode opératoire")</f>
        <v>0</v>
      </c>
      <c r="L2">
        <f>COUNTIFS('Données brutes'!$G:$G,"&gt;="&amp;A2,'Données brutes'!$G:$G,"&lt;"&amp;A3,'Données brutes'!$B:$B,"&lt;&gt;""")</f>
        <v>0</v>
      </c>
    </row>
    <row r="3" spans="1:19" x14ac:dyDescent="0.25">
      <c r="A3" s="2">
        <v>44531</v>
      </c>
      <c r="B3">
        <f>COUNTIFS('Données brutes'!C:C,"&lt;"&amp;A4,'Données brutes'!C:C,"&gt;01/01/1900",'Données brutes'!B:B,"&lt;&gt;""")-COUNTIFS('Données brutes'!G:G,"&lt;"&amp;A4,'Données brutes'!G:G,"&gt;01/01/1900",'Données brutes'!B:B,"&lt;&gt;""")</f>
        <v>1</v>
      </c>
      <c r="C3">
        <f t="shared" ref="C3:C4" si="0">SUM(E3:K3)</f>
        <v>0</v>
      </c>
      <c r="D3">
        <f>COUNTIFS('Données brutes'!G:G,"&lt;"&amp;A4,'Données brutes'!G:G,"&gt;"&amp;A3)</f>
        <v>0</v>
      </c>
      <c r="E3">
        <f>COUNTIFS('Données brutes'!$C:$C,"&gt;="&amp;A3,'Données brutes'!$C:$C,"&lt;"&amp;A4,'Données brutes'!$B:$B,"Dossier de lot")</f>
        <v>0</v>
      </c>
      <c r="F3">
        <f>COUNTIFS('Données brutes'!$C:$C,"&gt;="&amp;A3,'Données brutes'!$C:$C,"&lt;"&amp;A4,'Données brutes'!$B:$B,"Formulaire")</f>
        <v>0</v>
      </c>
      <c r="G3">
        <f>COUNTIFS('Données brutes'!$C:$C,"&gt;="&amp;A3,'Données brutes'!$C:$C,"&lt;"&amp;A4,'Données brutes'!$B:$B,"Procédure")</f>
        <v>0</v>
      </c>
      <c r="H3">
        <f>COUNTIFS('Données brutes'!$C:$C,"&gt;="&amp;A3,'Données brutes'!$C:$C,"&lt;"&amp;A4,'Données brutes'!$B:$B,"Liste")</f>
        <v>0</v>
      </c>
      <c r="I3">
        <f>COUNTIFS('Données brutes'!$C:$C,"&gt;="&amp;A3,'Données brutes'!$C:$C,"&lt;"&amp;A4,'Données brutes'!$B:$B,"Instruction")</f>
        <v>0</v>
      </c>
      <c r="J3">
        <f>COUNTIFS('Données brutes'!$C:$C,"&gt;="&amp;A3,'Données brutes'!$C:$C,"&lt;"&amp;A4,'Données brutes'!$B:$B,"Protocole")</f>
        <v>0</v>
      </c>
      <c r="K3">
        <f>COUNTIFS('Données brutes'!$C:$C,"&gt;="&amp;A3,'Données brutes'!$C:$C,"&lt;"&amp;A4,'Données brutes'!$B:$B,"Mode opératoire")</f>
        <v>0</v>
      </c>
      <c r="L3">
        <f>COUNTIFS('Données brutes'!$G:$G,"&gt;="&amp;A3,'Données brutes'!$G:$G,"&lt;"&amp;A4,'Données brutes'!$B:$B,"&lt;&gt;""")</f>
        <v>0</v>
      </c>
    </row>
    <row r="4" spans="1:19" x14ac:dyDescent="0.25">
      <c r="A4" s="2">
        <v>44562</v>
      </c>
      <c r="B4">
        <f>COUNTIFS('Données brutes'!C:C,"&lt;"&amp;A5,'Données brutes'!C:C,"&gt;01/01/1900",'Données brutes'!B:B,"&lt;&gt;""")-COUNTIFS('Données brutes'!G:G,"&lt;"&amp;A5,'Données brutes'!G:G,"&gt;01/01/1900",'Données brutes'!B:B,"&lt;&gt;""")</f>
        <v>1</v>
      </c>
      <c r="C4">
        <f t="shared" si="0"/>
        <v>0</v>
      </c>
      <c r="D4">
        <f>COUNTIFS('Données brutes'!G:G,"&lt;"&amp;A5,'Données brutes'!G:G,"&gt;"&amp;A4)</f>
        <v>0</v>
      </c>
      <c r="E4">
        <f>COUNTIFS('Données brutes'!$C:$C,"&gt;="&amp;A4,'Données brutes'!$C:$C,"&lt;"&amp;A5,'Données brutes'!$B:$B,"Dossier de lot")</f>
        <v>0</v>
      </c>
      <c r="F4">
        <f>COUNTIFS('Données brutes'!$C:$C,"&gt;="&amp;A4,'Données brutes'!$C:$C,"&lt;"&amp;A5,'Données brutes'!$B:$B,"Formulaire")</f>
        <v>0</v>
      </c>
      <c r="G4">
        <f>COUNTIFS('Données brutes'!$C:$C,"&gt;="&amp;A4,'Données brutes'!$C:$C,"&lt;"&amp;A5,'Données brutes'!$B:$B,"Procédure")</f>
        <v>0</v>
      </c>
      <c r="H4">
        <f>COUNTIFS('Données brutes'!$C:$C,"&gt;="&amp;A4,'Données brutes'!$C:$C,"&lt;"&amp;A5,'Données brutes'!$B:$B,"Liste")</f>
        <v>0</v>
      </c>
      <c r="I4">
        <f>COUNTIFS('Données brutes'!$C:$C,"&gt;="&amp;A4,'Données brutes'!$C:$C,"&lt;"&amp;A5,'Données brutes'!$B:$B,"Instruction")</f>
        <v>0</v>
      </c>
      <c r="J4">
        <f>COUNTIFS('Données brutes'!$C:$C,"&gt;="&amp;A4,'Données brutes'!$C:$C,"&lt;"&amp;A5,'Données brutes'!$B:$B,"Protocole")</f>
        <v>0</v>
      </c>
      <c r="K4">
        <f>COUNTIFS('Données brutes'!$C:$C,"&gt;="&amp;A4,'Données brutes'!$C:$C,"&lt;"&amp;A5,'Données brutes'!$B:$B,"Mode opératoire")</f>
        <v>0</v>
      </c>
      <c r="L4">
        <f>COUNTIFS('Données brutes'!$G:$G,"&gt;="&amp;A4,'Données brutes'!$G:$G,"&lt;"&amp;A5,'Données brutes'!$B:$B,"&lt;&gt;""")</f>
        <v>0</v>
      </c>
    </row>
    <row r="5" spans="1:19" x14ac:dyDescent="0.25">
      <c r="A5" s="2">
        <v>44593</v>
      </c>
      <c r="B5">
        <f>COUNTIFS('Données brutes'!C:C,"&lt;"&amp;A6,'Données brutes'!C:C,"&gt;01/01/1900",'Données brutes'!B:B,"&lt;&gt;""")-COUNTIFS('Données brutes'!G:G,"&lt;"&amp;A6,'Données brutes'!G:G,"&gt;01/01/1900",'Données brutes'!B:B,"&lt;&gt;""")</f>
        <v>2</v>
      </c>
      <c r="C5">
        <f t="shared" ref="C5:C8" si="1">SUM(E5:K5)</f>
        <v>1</v>
      </c>
      <c r="D5">
        <f>COUNTIFS('Données brutes'!G:G,"&lt;"&amp;A6,'Données brutes'!G:G,"&gt;"&amp;A5)</f>
        <v>0</v>
      </c>
      <c r="E5">
        <f>COUNTIFS('Données brutes'!$C:$C,"&gt;="&amp;A5,'Données brutes'!$C:$C,"&lt;"&amp;A6,'Données brutes'!$B:$B,"Dossier de lot")</f>
        <v>1</v>
      </c>
      <c r="F5">
        <f>COUNTIFS('Données brutes'!$C:$C,"&gt;="&amp;A5,'Données brutes'!$C:$C,"&lt;"&amp;A6,'Données brutes'!$B:$B,"Formulaire")</f>
        <v>0</v>
      </c>
      <c r="G5">
        <f>COUNTIFS('Données brutes'!$C:$C,"&gt;="&amp;A5,'Données brutes'!$C:$C,"&lt;"&amp;A6,'Données brutes'!$B:$B,"Procédure")</f>
        <v>0</v>
      </c>
      <c r="H5">
        <f>COUNTIFS('Données brutes'!$C:$C,"&gt;="&amp;A5,'Données brutes'!$C:$C,"&lt;"&amp;A6,'Données brutes'!$B:$B,"Liste")</f>
        <v>0</v>
      </c>
      <c r="I5">
        <f>COUNTIFS('Données brutes'!$C:$C,"&gt;="&amp;A5,'Données brutes'!$C:$C,"&lt;"&amp;A6,'Données brutes'!$B:$B,"Instruction")</f>
        <v>0</v>
      </c>
      <c r="J5">
        <f>COUNTIFS('Données brutes'!$C:$C,"&gt;="&amp;A5,'Données brutes'!$C:$C,"&lt;"&amp;A6,'Données brutes'!$B:$B,"Protocole")</f>
        <v>0</v>
      </c>
      <c r="K5">
        <f>COUNTIFS('Données brutes'!$C:$C,"&gt;="&amp;A5,'Données brutes'!$C:$C,"&lt;"&amp;A6,'Données brutes'!$B:$B,"Mode opératoire")</f>
        <v>0</v>
      </c>
      <c r="L5">
        <f>COUNTIFS('Données brutes'!$G:$G,"&gt;="&amp;A5,'Données brutes'!$G:$G,"&lt;"&amp;A6,'Données brutes'!$B:$B,"&lt;&gt;""")</f>
        <v>0</v>
      </c>
    </row>
    <row r="6" spans="1:19" x14ac:dyDescent="0.25">
      <c r="A6" s="2">
        <v>44621</v>
      </c>
      <c r="B6">
        <f>COUNTIFS('Données brutes'!C:C,"&lt;"&amp;A7,'Données brutes'!C:C,"&gt;01/01/1900",'Données brutes'!B:B,"&lt;&gt;""")-COUNTIFS('Données brutes'!G:G,"&lt;"&amp;A7,'Données brutes'!G:G,"&gt;01/01/1900",'Données brutes'!B:B,"&lt;&gt;""")</f>
        <v>13</v>
      </c>
      <c r="C6">
        <f t="shared" si="1"/>
        <v>11</v>
      </c>
      <c r="D6">
        <f>COUNTIFS('Données brutes'!G:G,"&lt;"&amp;A7,'Données brutes'!G:G,"&gt;"&amp;A6)</f>
        <v>0</v>
      </c>
      <c r="E6">
        <f>COUNTIFS('Données brutes'!$C:$C,"&gt;="&amp;A6,'Données brutes'!$C:$C,"&lt;"&amp;A7,'Données brutes'!$B:$B,"Dossier de lot")</f>
        <v>8</v>
      </c>
      <c r="F6">
        <f>COUNTIFS('Données brutes'!$C:$C,"&gt;="&amp;A6,'Données brutes'!$C:$C,"&lt;"&amp;A7,'Données brutes'!$B:$B,"Formulaire")</f>
        <v>0</v>
      </c>
      <c r="G6">
        <f>COUNTIFS('Données brutes'!$C:$C,"&gt;="&amp;A6,'Données brutes'!$C:$C,"&lt;"&amp;A7,'Données brutes'!$B:$B,"Procédure")</f>
        <v>0</v>
      </c>
      <c r="H6">
        <f>COUNTIFS('Données brutes'!$C:$C,"&gt;="&amp;A6,'Données brutes'!$C:$C,"&lt;"&amp;A7,'Données brutes'!$B:$B,"Liste")</f>
        <v>0</v>
      </c>
      <c r="I6">
        <f>COUNTIFS('Données brutes'!$C:$C,"&gt;="&amp;A6,'Données brutes'!$C:$C,"&lt;"&amp;A7,'Données brutes'!$B:$B,"Instruction")</f>
        <v>3</v>
      </c>
      <c r="J6">
        <f>COUNTIFS('Données brutes'!$C:$C,"&gt;="&amp;A6,'Données brutes'!$C:$C,"&lt;"&amp;A7,'Données brutes'!$B:$B,"Protocole")</f>
        <v>0</v>
      </c>
      <c r="K6">
        <f>COUNTIFS('Données brutes'!$C:$C,"&gt;="&amp;A6,'Données brutes'!$C:$C,"&lt;"&amp;A7,'Données brutes'!$B:$B,"Mode opératoire")</f>
        <v>0</v>
      </c>
      <c r="L6">
        <f>COUNTIFS('Données brutes'!$G:$G,"&gt;="&amp;A6,'Données brutes'!$G:$G,"&lt;"&amp;A7,'Données brutes'!$B:$B,"&lt;&gt;""")</f>
        <v>0</v>
      </c>
    </row>
    <row r="7" spans="1:19" x14ac:dyDescent="0.25">
      <c r="A7" s="2">
        <v>44652</v>
      </c>
      <c r="B7">
        <f>COUNTIFS('Données brutes'!C:C,"&lt;"&amp;A8,'Données brutes'!C:C,"&gt;01/01/1900",'Données brutes'!B:B,"&lt;&gt;""")-COUNTIFS('Données brutes'!G:G,"&lt;"&amp;A8,'Données brutes'!G:G,"&gt;01/01/1900",'Données brutes'!B:B,"&lt;&gt;""")</f>
        <v>17</v>
      </c>
      <c r="C7">
        <f t="shared" si="1"/>
        <v>4</v>
      </c>
      <c r="D7">
        <f>COUNTIFS('Données brutes'!G:G,"&lt;"&amp;A8,'Données brutes'!G:G,"&gt;"&amp;A7)</f>
        <v>0</v>
      </c>
      <c r="E7">
        <f>COUNTIFS('Données brutes'!$C:$C,"&gt;="&amp;A7,'Données brutes'!$C:$C,"&lt;"&amp;A8,'Données brutes'!$B:$B,"Dossier de lot")</f>
        <v>0</v>
      </c>
      <c r="F7">
        <f>COUNTIFS('Données brutes'!$C:$C,"&gt;="&amp;A7,'Données brutes'!$C:$C,"&lt;"&amp;A8,'Données brutes'!$B:$B,"Formulaire")</f>
        <v>1</v>
      </c>
      <c r="G7">
        <f>COUNTIFS('Données brutes'!$C:$C,"&gt;="&amp;A7,'Données brutes'!$C:$C,"&lt;"&amp;A8,'Données brutes'!$B:$B,"Procédure")</f>
        <v>0</v>
      </c>
      <c r="H7">
        <f>COUNTIFS('Données brutes'!$C:$C,"&gt;="&amp;A7,'Données brutes'!$C:$C,"&lt;"&amp;A8,'Données brutes'!$B:$B,"Liste")</f>
        <v>1</v>
      </c>
      <c r="I7">
        <f>COUNTIFS('Données brutes'!$C:$C,"&gt;="&amp;A7,'Données brutes'!$C:$C,"&lt;"&amp;A8,'Données brutes'!$B:$B,"Instruction")</f>
        <v>2</v>
      </c>
      <c r="J7">
        <f>COUNTIFS('Données brutes'!$C:$C,"&gt;="&amp;A7,'Données brutes'!$C:$C,"&lt;"&amp;A8,'Données brutes'!$B:$B,"Protocole")</f>
        <v>0</v>
      </c>
      <c r="K7">
        <f>COUNTIFS('Données brutes'!$C:$C,"&gt;="&amp;A7,'Données brutes'!$C:$C,"&lt;"&amp;A8,'Données brutes'!$B:$B,"Mode opératoire")</f>
        <v>0</v>
      </c>
      <c r="L7">
        <f>COUNTIFS('Données brutes'!$G:$G,"&gt;="&amp;A7,'Données brutes'!$G:$G,"&lt;"&amp;A8,'Données brutes'!$B:$B,"&lt;&gt;""")</f>
        <v>0</v>
      </c>
    </row>
    <row r="8" spans="1:19" x14ac:dyDescent="0.25">
      <c r="A8" s="2">
        <v>44682</v>
      </c>
      <c r="B8">
        <f>COUNTIFS('Données brutes'!C:C,"&lt;"&amp;A9,'Données brutes'!C:C,"&gt;01/01/1900",'Données brutes'!B:B,"&lt;&gt;""")-COUNTIFS('Données brutes'!G:G,"&lt;"&amp;A9,'Données brutes'!G:G,"&gt;01/01/1900",'Données brutes'!B:B,"&lt;&gt;""")</f>
        <v>20</v>
      </c>
      <c r="C8">
        <f t="shared" si="1"/>
        <v>3</v>
      </c>
      <c r="D8">
        <f>COUNTIFS('Données brutes'!G:G,"&lt;"&amp;A9,'Données brutes'!G:G,"&gt;"&amp;A8)</f>
        <v>0</v>
      </c>
      <c r="E8">
        <f>COUNTIFS('Données brutes'!$C:$C,"&gt;="&amp;A8,'Données brutes'!$C:$C,"&lt;"&amp;A9,'Données brutes'!$B:$B,"Dossier de lot")</f>
        <v>3</v>
      </c>
      <c r="F8">
        <f>COUNTIFS('Données brutes'!$C:$C,"&gt;="&amp;A8,'Données brutes'!$C:$C,"&lt;"&amp;A9,'Données brutes'!$B:$B,"Formulaire")</f>
        <v>0</v>
      </c>
      <c r="G8">
        <f>COUNTIFS('Données brutes'!$C:$C,"&gt;="&amp;A8,'Données brutes'!$C:$C,"&lt;"&amp;A9,'Données brutes'!$B:$B,"Procédure")</f>
        <v>0</v>
      </c>
      <c r="H8">
        <f>COUNTIFS('Données brutes'!$C:$C,"&gt;="&amp;A8,'Données brutes'!$C:$C,"&lt;"&amp;A9,'Données brutes'!$B:$B,"Liste")</f>
        <v>0</v>
      </c>
      <c r="I8">
        <f>COUNTIFS('Données brutes'!$C:$C,"&gt;="&amp;A8,'Données brutes'!$C:$C,"&lt;"&amp;A9,'Données brutes'!$B:$B,"Instruction")</f>
        <v>0</v>
      </c>
      <c r="J8">
        <f>COUNTIFS('Données brutes'!$C:$C,"&gt;="&amp;A8,'Données brutes'!$C:$C,"&lt;"&amp;A9,'Données brutes'!$B:$B,"Protocole")</f>
        <v>0</v>
      </c>
      <c r="K8">
        <f>COUNTIFS('Données brutes'!$C:$C,"&gt;="&amp;A8,'Données brutes'!$C:$C,"&lt;"&amp;A9,'Données brutes'!$B:$B,"Mode opératoire")</f>
        <v>0</v>
      </c>
      <c r="L8">
        <f>COUNTIFS('Données brutes'!$G:$G,"&gt;="&amp;A8,'Données brutes'!$G:$G,"&lt;"&amp;A9,'Données brutes'!$B:$B,"&lt;&gt;""")</f>
        <v>0</v>
      </c>
    </row>
    <row r="9" spans="1:19" x14ac:dyDescent="0.25">
      <c r="A9" s="2">
        <v>44713</v>
      </c>
      <c r="B9">
        <f>COUNTIFS('Données brutes'!C:C,"&lt;"&amp;A10,'Données brutes'!C:C,"&gt;01/01/1900",'Données brutes'!B:B,"&lt;&gt;""")-COUNTIFS('Données brutes'!G:G,"&lt;"&amp;A10,'Données brutes'!G:G,"&gt;01/01/1900",'Données brutes'!B:B,"&lt;&gt;""")</f>
        <v>20</v>
      </c>
      <c r="C9">
        <f>SUM(E9:K9)</f>
        <v>0</v>
      </c>
      <c r="D9">
        <f>COUNTIFS('Données brutes'!G:G,"&lt;"&amp;A10,'Données brutes'!G:G,"&gt;"&amp;A9)</f>
        <v>0</v>
      </c>
      <c r="E9">
        <f>COUNTIFS('Données brutes'!$C:$C,"&gt;="&amp;A9,'Données brutes'!$C:$C,"&lt;"&amp;A10,'Données brutes'!$B:$B,"Dossier de lot")</f>
        <v>0</v>
      </c>
      <c r="F9">
        <f>COUNTIFS('Données brutes'!$C:$C,"&gt;="&amp;A9,'Données brutes'!$C:$C,"&lt;"&amp;A10,'Données brutes'!$B:$B,"Formulaire")</f>
        <v>0</v>
      </c>
      <c r="G9">
        <f>COUNTIFS('Données brutes'!$C:$C,"&gt;="&amp;A9,'Données brutes'!$C:$C,"&lt;"&amp;A10,'Données brutes'!$B:$B,"Procédure")</f>
        <v>0</v>
      </c>
      <c r="H9">
        <f>COUNTIFS('Données brutes'!$C:$C,"&gt;="&amp;A9,'Données brutes'!$C:$C,"&lt;"&amp;A10,'Données brutes'!$B:$B,"Liste")</f>
        <v>0</v>
      </c>
      <c r="I9">
        <f>COUNTIFS('Données brutes'!$C:$C,"&gt;="&amp;A9,'Données brutes'!$C:$C,"&lt;"&amp;A10,'Données brutes'!$B:$B,"Instruction")</f>
        <v>0</v>
      </c>
      <c r="J9">
        <f>COUNTIFS('Données brutes'!$C:$C,"&gt;="&amp;A9,'Données brutes'!$C:$C,"&lt;"&amp;A10,'Données brutes'!$B:$B,"Protocole")</f>
        <v>0</v>
      </c>
      <c r="K9">
        <f>COUNTIFS('Données brutes'!$C:$C,"&gt;="&amp;A9,'Données brutes'!$C:$C,"&lt;"&amp;A10,'Données brutes'!$B:$B,"Mode opératoire")</f>
        <v>0</v>
      </c>
      <c r="L9">
        <f>COUNTIFS('Données brutes'!$G:$G,"&gt;="&amp;A9,'Données brutes'!$G:$G,"&lt;"&amp;A10,'Données brutes'!$B:$B,"&lt;&gt;""")</f>
        <v>0</v>
      </c>
    </row>
    <row r="10" spans="1:19" x14ac:dyDescent="0.25">
      <c r="A10" s="2">
        <v>44743</v>
      </c>
      <c r="B10">
        <f>COUNTIFS('Données brutes'!C:C,"&lt;"&amp;A11,'Données brutes'!C:C,"&gt;01/01/1900",'Données brutes'!B:B,"&lt;&gt;""")-COUNTIFS('Données brutes'!G:G,"&lt;"&amp;A11,'Données brutes'!G:G,"&gt;01/01/1900",'Données brutes'!B:B,"&lt;&gt;""")</f>
        <v>23</v>
      </c>
      <c r="C10">
        <f t="shared" ref="C10:C20" si="2">SUM(E10:K10)</f>
        <v>3</v>
      </c>
      <c r="D10">
        <f>COUNTIFS('Données brutes'!G:G,"&lt;"&amp;A11,'Données brutes'!G:G,"&gt;"&amp;A10)</f>
        <v>0</v>
      </c>
      <c r="E10">
        <f>COUNTIFS('Données brutes'!$C:$C,"&gt;="&amp;A10,'Données brutes'!$C:$C,"&lt;"&amp;A11,'Données brutes'!$B:$B,"Dossier de lot")</f>
        <v>2</v>
      </c>
      <c r="F10">
        <f>COUNTIFS('Données brutes'!$C:$C,"&gt;="&amp;A10,'Données brutes'!$C:$C,"&lt;"&amp;A11,'Données brutes'!$B:$B,"Formulaire")</f>
        <v>1</v>
      </c>
      <c r="G10">
        <f>COUNTIFS('Données brutes'!$C:$C,"&gt;="&amp;A10,'Données brutes'!$C:$C,"&lt;"&amp;A11,'Données brutes'!$B:$B,"Procédure")</f>
        <v>0</v>
      </c>
      <c r="H10">
        <f>COUNTIFS('Données brutes'!$C:$C,"&gt;="&amp;A10,'Données brutes'!$C:$C,"&lt;"&amp;A11,'Données brutes'!$B:$B,"Liste")</f>
        <v>0</v>
      </c>
      <c r="I10">
        <f>COUNTIFS('Données brutes'!$C:$C,"&gt;="&amp;A10,'Données brutes'!$C:$C,"&lt;"&amp;A11,'Données brutes'!$B:$B,"Instruction")</f>
        <v>0</v>
      </c>
      <c r="J10">
        <f>COUNTIFS('Données brutes'!$C:$C,"&gt;="&amp;A10,'Données brutes'!$C:$C,"&lt;"&amp;A11,'Données brutes'!$B:$B,"Protocole")</f>
        <v>0</v>
      </c>
      <c r="K10">
        <f>COUNTIFS('Données brutes'!$C:$C,"&gt;="&amp;A10,'Données brutes'!$C:$C,"&lt;"&amp;A11,'Données brutes'!$B:$B,"Mode opératoire")</f>
        <v>0</v>
      </c>
      <c r="L10">
        <f>COUNTIFS('Données brutes'!$G:$G,"&gt;="&amp;A10,'Données brutes'!$G:$G,"&lt;"&amp;A11,'Données brutes'!$B:$B,"&lt;&gt;""")</f>
        <v>0</v>
      </c>
    </row>
    <row r="11" spans="1:19" x14ac:dyDescent="0.25">
      <c r="A11" s="2">
        <v>44774</v>
      </c>
      <c r="B11">
        <f>COUNTIFS('Données brutes'!C:C,"&lt;"&amp;A12,'Données brutes'!C:C,"&gt;01/01/1900",'Données brutes'!B:B,"&lt;&gt;""")-COUNTIFS('Données brutes'!G:G,"&lt;"&amp;A12,'Données brutes'!G:G,"&gt;01/01/1900",'Données brutes'!B:B,"&lt;&gt;""")</f>
        <v>24</v>
      </c>
      <c r="C11">
        <f t="shared" si="2"/>
        <v>1</v>
      </c>
      <c r="D11">
        <f>COUNTIFS('Données brutes'!G:G,"&lt;"&amp;A12,'Données brutes'!G:G,"&gt;"&amp;A11)</f>
        <v>0</v>
      </c>
      <c r="E11">
        <f>COUNTIFS('Données brutes'!$C:$C,"&gt;="&amp;A11,'Données brutes'!$C:$C,"&lt;"&amp;A12,'Données brutes'!$B:$B,"Dossier de lot")</f>
        <v>0</v>
      </c>
      <c r="F11">
        <f>COUNTIFS('Données brutes'!$C:$C,"&gt;="&amp;A11,'Données brutes'!$C:$C,"&lt;"&amp;A12,'Données brutes'!$B:$B,"Formulaire")</f>
        <v>0</v>
      </c>
      <c r="G11">
        <f>COUNTIFS('Données brutes'!$C:$C,"&gt;="&amp;A11,'Données brutes'!$C:$C,"&lt;"&amp;A12,'Données brutes'!$B:$B,"Procédure")</f>
        <v>0</v>
      </c>
      <c r="H11">
        <f>COUNTIFS('Données brutes'!$C:$C,"&gt;="&amp;A11,'Données brutes'!$C:$C,"&lt;"&amp;A12,'Données brutes'!$B:$B,"Liste")</f>
        <v>0</v>
      </c>
      <c r="I11">
        <f>COUNTIFS('Données brutes'!$C:$C,"&gt;="&amp;A11,'Données brutes'!$C:$C,"&lt;"&amp;A12,'Données brutes'!$B:$B,"Instruction")</f>
        <v>0</v>
      </c>
      <c r="J11">
        <f>COUNTIFS('Données brutes'!$C:$C,"&gt;="&amp;A11,'Données brutes'!$C:$C,"&lt;"&amp;A12,'Données brutes'!$B:$B,"Protocole")</f>
        <v>0</v>
      </c>
      <c r="K11">
        <f>COUNTIFS('Données brutes'!$C:$C,"&gt;="&amp;A11,'Données brutes'!$C:$C,"&lt;"&amp;A12,'Données brutes'!$B:$B,"Mode opératoire")</f>
        <v>1</v>
      </c>
      <c r="L11">
        <f>COUNTIFS('Données brutes'!$G:$G,"&gt;="&amp;A11,'Données brutes'!$G:$G,"&lt;"&amp;A12,'Données brutes'!$B:$B,"&lt;&gt;""")</f>
        <v>0</v>
      </c>
    </row>
    <row r="12" spans="1:19" x14ac:dyDescent="0.25">
      <c r="A12" s="2">
        <v>44805</v>
      </c>
      <c r="B12">
        <f>COUNTIFS('Données brutes'!C:C,"&lt;"&amp;A13,'Données brutes'!C:C,"&gt;01/01/1900",'Données brutes'!B:B,"&lt;&gt;""")-COUNTIFS('Données brutes'!G:G,"&lt;"&amp;A13,'Données brutes'!G:G,"&gt;01/01/1900",'Données brutes'!B:B,"&lt;&gt;""")</f>
        <v>24</v>
      </c>
      <c r="C12">
        <f t="shared" si="2"/>
        <v>0</v>
      </c>
      <c r="D12">
        <f>COUNTIFS('Données brutes'!G:G,"&lt;"&amp;A13,'Données brutes'!G:G,"&gt;"&amp;A12)</f>
        <v>0</v>
      </c>
      <c r="E12">
        <f>COUNTIFS('Données brutes'!$C:$C,"&gt;="&amp;A12,'Données brutes'!$C:$C,"&lt;"&amp;A13,'Données brutes'!$B:$B,"Dossier de lot")</f>
        <v>0</v>
      </c>
      <c r="F12">
        <f>COUNTIFS('Données brutes'!$C:$C,"&gt;="&amp;A12,'Données brutes'!$C:$C,"&lt;"&amp;A13,'Données brutes'!$B:$B,"Formulaire")</f>
        <v>0</v>
      </c>
      <c r="G12">
        <f>COUNTIFS('Données brutes'!$C:$C,"&gt;="&amp;A12,'Données brutes'!$C:$C,"&lt;"&amp;A13,'Données brutes'!$B:$B,"Procédure")</f>
        <v>0</v>
      </c>
      <c r="H12">
        <f>COUNTIFS('Données brutes'!$C:$C,"&gt;="&amp;A12,'Données brutes'!$C:$C,"&lt;"&amp;A13,'Données brutes'!$B:$B,"Liste")</f>
        <v>0</v>
      </c>
      <c r="I12">
        <f>COUNTIFS('Données brutes'!$C:$C,"&gt;="&amp;A12,'Données brutes'!$C:$C,"&lt;"&amp;A13,'Données brutes'!$B:$B,"Instruction")</f>
        <v>0</v>
      </c>
      <c r="J12">
        <f>COUNTIFS('Données brutes'!$C:$C,"&gt;="&amp;A12,'Données brutes'!$C:$C,"&lt;"&amp;A13,'Données brutes'!$B:$B,"Protocole")</f>
        <v>0</v>
      </c>
      <c r="K12">
        <f>COUNTIFS('Données brutes'!$C:$C,"&gt;="&amp;A12,'Données brutes'!$C:$C,"&lt;"&amp;A13,'Données brutes'!$B:$B,"Mode opératoire")</f>
        <v>0</v>
      </c>
      <c r="L12">
        <f>COUNTIFS('Données brutes'!$G:$G,"&gt;="&amp;A12,'Données brutes'!$G:$G,"&lt;"&amp;A13,'Données brutes'!$B:$B,"&lt;&gt;""")</f>
        <v>0</v>
      </c>
    </row>
    <row r="13" spans="1:19" x14ac:dyDescent="0.25">
      <c r="A13" s="2">
        <v>44835</v>
      </c>
      <c r="B13">
        <f>COUNTIFS('Données brutes'!C:C,"&lt;"&amp;A14,'Données brutes'!C:C,"&gt;01/01/1900",'Données brutes'!B:B,"&lt;&gt;""")-COUNTIFS('Données brutes'!G:G,"&lt;"&amp;A14,'Données brutes'!G:G,"&gt;01/01/1900",'Données brutes'!B:B,"&lt;&gt;""")</f>
        <v>26</v>
      </c>
      <c r="C13">
        <f t="shared" si="2"/>
        <v>2</v>
      </c>
      <c r="D13">
        <f>COUNTIFS('Données brutes'!G:G,"&lt;"&amp;A14,'Données brutes'!G:G,"&gt;"&amp;A13)</f>
        <v>0</v>
      </c>
      <c r="E13">
        <f>COUNTIFS('Données brutes'!$C:$C,"&gt;="&amp;A13,'Données brutes'!$C:$C,"&lt;"&amp;A14,'Données brutes'!$B:$B,"Dossier de lot")</f>
        <v>1</v>
      </c>
      <c r="F13">
        <f>COUNTIFS('Données brutes'!$C:$C,"&gt;="&amp;A13,'Données brutes'!$C:$C,"&lt;"&amp;A14,'Données brutes'!$B:$B,"Formulaire")</f>
        <v>0</v>
      </c>
      <c r="G13">
        <f>COUNTIFS('Données brutes'!$C:$C,"&gt;="&amp;A13,'Données brutes'!$C:$C,"&lt;"&amp;A14,'Données brutes'!$B:$B,"Procédure")</f>
        <v>0</v>
      </c>
      <c r="H13">
        <f>COUNTIFS('Données brutes'!$C:$C,"&gt;="&amp;A13,'Données brutes'!$C:$C,"&lt;"&amp;A14,'Données brutes'!$B:$B,"Liste")</f>
        <v>0</v>
      </c>
      <c r="I13">
        <f>COUNTIFS('Données brutes'!$C:$C,"&gt;="&amp;A13,'Données brutes'!$C:$C,"&lt;"&amp;A14,'Données brutes'!$B:$B,"Instruction")</f>
        <v>1</v>
      </c>
      <c r="J13">
        <f>COUNTIFS('Données brutes'!$C:$C,"&gt;="&amp;A13,'Données brutes'!$C:$C,"&lt;"&amp;A14,'Données brutes'!$B:$B,"Protocole")</f>
        <v>0</v>
      </c>
      <c r="K13">
        <f>COUNTIFS('Données brutes'!$C:$C,"&gt;="&amp;A13,'Données brutes'!$C:$C,"&lt;"&amp;A14,'Données brutes'!$B:$B,"Mode opératoire")</f>
        <v>0</v>
      </c>
      <c r="L13">
        <f>COUNTIFS('Données brutes'!$G:$G,"&gt;="&amp;A13,'Données brutes'!$G:$G,"&lt;"&amp;A14,'Données brutes'!$B:$B,"&lt;&gt;""")</f>
        <v>0</v>
      </c>
    </row>
    <row r="14" spans="1:19" x14ac:dyDescent="0.25">
      <c r="A14" s="2">
        <v>44866</v>
      </c>
      <c r="B14">
        <f>COUNTIFS('Données brutes'!C:C,"&lt;"&amp;A15,'Données brutes'!C:C,"&gt;01/01/1900",'Données brutes'!B:B,"&lt;&gt;""")-COUNTIFS('Données brutes'!G:G,"&lt;"&amp;A15,'Données brutes'!G:G,"&gt;01/01/1900",'Données brutes'!B:B,"&lt;&gt;""")</f>
        <v>26</v>
      </c>
      <c r="C14">
        <f t="shared" si="2"/>
        <v>0</v>
      </c>
      <c r="D14">
        <f>COUNTIFS('Données brutes'!G:G,"&lt;"&amp;A15,'Données brutes'!G:G,"&gt;"&amp;A14)</f>
        <v>0</v>
      </c>
      <c r="E14">
        <f>COUNTIFS('Données brutes'!$C:$C,"&gt;="&amp;A14,'Données brutes'!$C:$C,"&lt;"&amp;A15,'Données brutes'!$B:$B,"Dossier de lot")</f>
        <v>0</v>
      </c>
      <c r="F14">
        <f>COUNTIFS('Données brutes'!$C:$C,"&gt;="&amp;A14,'Données brutes'!$C:$C,"&lt;"&amp;A15,'Données brutes'!$B:$B,"Formulaire")</f>
        <v>0</v>
      </c>
      <c r="G14">
        <f>COUNTIFS('Données brutes'!$C:$C,"&gt;="&amp;A14,'Données brutes'!$C:$C,"&lt;"&amp;A15,'Données brutes'!$B:$B,"Procédure")</f>
        <v>0</v>
      </c>
      <c r="H14">
        <f>COUNTIFS('Données brutes'!$C:$C,"&gt;="&amp;A14,'Données brutes'!$C:$C,"&lt;"&amp;A15,'Données brutes'!$B:$B,"Liste")</f>
        <v>0</v>
      </c>
      <c r="I14">
        <f>COUNTIFS('Données brutes'!$C:$C,"&gt;="&amp;A14,'Données brutes'!$C:$C,"&lt;"&amp;A15,'Données brutes'!$B:$B,"Instruction")</f>
        <v>0</v>
      </c>
      <c r="J14">
        <f>COUNTIFS('Données brutes'!$C:$C,"&gt;="&amp;A14,'Données brutes'!$C:$C,"&lt;"&amp;A15,'Données brutes'!$B:$B,"Protocole")</f>
        <v>0</v>
      </c>
      <c r="K14">
        <f>COUNTIFS('Données brutes'!$C:$C,"&gt;="&amp;A14,'Données brutes'!$C:$C,"&lt;"&amp;A15,'Données brutes'!$B:$B,"Mode opératoire")</f>
        <v>0</v>
      </c>
      <c r="L14">
        <f>COUNTIFS('Données brutes'!$G:$G,"&gt;="&amp;A14,'Données brutes'!$G:$G,"&lt;"&amp;A15,'Données brutes'!$B:$B,"&lt;&gt;""")</f>
        <v>0</v>
      </c>
    </row>
    <row r="15" spans="1:19" x14ac:dyDescent="0.25">
      <c r="A15" s="2">
        <v>44896</v>
      </c>
      <c r="B15">
        <f>COUNTIFS('Données brutes'!C:C,"&lt;"&amp;A16,'Données brutes'!C:C,"&gt;01/01/1900",'Données brutes'!B:B,"&lt;&gt;""")-COUNTIFS('Données brutes'!G:G,"&lt;"&amp;A16,'Données brutes'!G:G,"&gt;01/01/1900",'Données brutes'!B:B,"&lt;&gt;""")</f>
        <v>26</v>
      </c>
      <c r="C15">
        <f t="shared" si="2"/>
        <v>0</v>
      </c>
      <c r="D15">
        <f>COUNTIFS('Données brutes'!G:G,"&lt;"&amp;A16,'Données brutes'!G:G,"&gt;"&amp;A15)</f>
        <v>0</v>
      </c>
      <c r="E15">
        <f>COUNTIFS('Données brutes'!$C:$C,"&gt;="&amp;A15,'Données brutes'!$C:$C,"&lt;"&amp;A16,'Données brutes'!$B:$B,"Dossier de lot")</f>
        <v>0</v>
      </c>
      <c r="F15">
        <f>COUNTIFS('Données brutes'!$C:$C,"&gt;="&amp;A15,'Données brutes'!$C:$C,"&lt;"&amp;A16,'Données brutes'!$B:$B,"Formulaire")</f>
        <v>0</v>
      </c>
      <c r="G15">
        <f>COUNTIFS('Données brutes'!$C:$C,"&gt;="&amp;A15,'Données brutes'!$C:$C,"&lt;"&amp;A16,'Données brutes'!$B:$B,"Procédure")</f>
        <v>0</v>
      </c>
      <c r="H15">
        <f>COUNTIFS('Données brutes'!$C:$C,"&gt;="&amp;A15,'Données brutes'!$C:$C,"&lt;"&amp;A16,'Données brutes'!$B:$B,"Liste")</f>
        <v>0</v>
      </c>
      <c r="I15">
        <f>COUNTIFS('Données brutes'!$C:$C,"&gt;="&amp;A15,'Données brutes'!$C:$C,"&lt;"&amp;A16,'Données brutes'!$B:$B,"Instruction")</f>
        <v>0</v>
      </c>
      <c r="J15">
        <f>COUNTIFS('Données brutes'!$C:$C,"&gt;="&amp;A15,'Données brutes'!$C:$C,"&lt;"&amp;A16,'Données brutes'!$B:$B,"Protocole")</f>
        <v>0</v>
      </c>
      <c r="K15">
        <f>COUNTIFS('Données brutes'!$C:$C,"&gt;="&amp;A15,'Données brutes'!$C:$C,"&lt;"&amp;A16,'Données brutes'!$B:$B,"Mode opératoire")</f>
        <v>0</v>
      </c>
      <c r="L15">
        <f>COUNTIFS('Données brutes'!$G:$G,"&gt;="&amp;A15,'Données brutes'!$G:$G,"&lt;"&amp;A16,'Données brutes'!$B:$B,"&lt;&gt;""")</f>
        <v>0</v>
      </c>
    </row>
    <row r="16" spans="1:19" x14ac:dyDescent="0.25">
      <c r="A16" s="2">
        <v>44927</v>
      </c>
      <c r="B16">
        <f>COUNTIFS('Données brutes'!C:C,"&lt;"&amp;A17,'Données brutes'!C:C,"&gt;01/01/1900",'Données brutes'!B:B,"&lt;&gt;""")-COUNTIFS('Données brutes'!G:G,"&lt;"&amp;A17,'Données brutes'!G:G,"&gt;01/01/1900",'Données brutes'!B:B,"&lt;&gt;""")</f>
        <v>26</v>
      </c>
      <c r="C16">
        <f t="shared" si="2"/>
        <v>0</v>
      </c>
      <c r="D16">
        <f>COUNTIFS('Données brutes'!G:G,"&lt;"&amp;A17,'Données brutes'!G:G,"&gt;"&amp;A16)</f>
        <v>0</v>
      </c>
      <c r="E16">
        <f>COUNTIFS('Données brutes'!$C:$C,"&gt;="&amp;A16,'Données brutes'!$C:$C,"&lt;"&amp;A17,'Données brutes'!$B:$B,"Dossier de lot")</f>
        <v>0</v>
      </c>
      <c r="F16">
        <f>COUNTIFS('Données brutes'!$C:$C,"&gt;="&amp;A16,'Données brutes'!$C:$C,"&lt;"&amp;A17,'Données brutes'!$B:$B,"Formulaire")</f>
        <v>0</v>
      </c>
      <c r="G16">
        <f>COUNTIFS('Données brutes'!$C:$C,"&gt;="&amp;A16,'Données brutes'!$C:$C,"&lt;"&amp;A17,'Données brutes'!$B:$B,"Procédure")</f>
        <v>0</v>
      </c>
      <c r="H16">
        <f>COUNTIFS('Données brutes'!$C:$C,"&gt;="&amp;A16,'Données brutes'!$C:$C,"&lt;"&amp;A17,'Données brutes'!$B:$B,"Liste")</f>
        <v>0</v>
      </c>
      <c r="I16">
        <f>COUNTIFS('Données brutes'!$C:$C,"&gt;="&amp;A16,'Données brutes'!$C:$C,"&lt;"&amp;A17,'Données brutes'!$B:$B,"Instruction")</f>
        <v>0</v>
      </c>
      <c r="J16">
        <f>COUNTIFS('Données brutes'!$C:$C,"&gt;="&amp;A16,'Données brutes'!$C:$C,"&lt;"&amp;A17,'Données brutes'!$B:$B,"Protocole")</f>
        <v>0</v>
      </c>
      <c r="K16">
        <f>COUNTIFS('Données brutes'!$C:$C,"&gt;="&amp;A16,'Données brutes'!$C:$C,"&lt;"&amp;A17,'Données brutes'!$B:$B,"Mode opératoire")</f>
        <v>0</v>
      </c>
      <c r="L16">
        <f>COUNTIFS('Données brutes'!$G:$G,"&gt;="&amp;A16,'Données brutes'!$G:$G,"&lt;"&amp;A17,'Données brutes'!$B:$B,"&lt;&gt;""")</f>
        <v>0</v>
      </c>
    </row>
    <row r="17" spans="1:12" x14ac:dyDescent="0.25">
      <c r="A17" s="2">
        <v>44958</v>
      </c>
      <c r="B17">
        <f>COUNTIFS('Données brutes'!C:C,"&lt;"&amp;A18,'Données brutes'!C:C,"&gt;01/01/1900",'Données brutes'!B:B,"&lt;&gt;""")-COUNTIFS('Données brutes'!G:G,"&lt;"&amp;A18,'Données brutes'!G:G,"&gt;01/01/1900",'Données brutes'!B:B,"&lt;&gt;""")</f>
        <v>26</v>
      </c>
      <c r="C17">
        <f t="shared" si="2"/>
        <v>0</v>
      </c>
      <c r="D17">
        <f>COUNTIFS('Données brutes'!G:G,"&lt;"&amp;A18,'Données brutes'!G:G,"&gt;"&amp;A17)</f>
        <v>0</v>
      </c>
      <c r="E17">
        <f>COUNTIFS('Données brutes'!$C:$C,"&gt;="&amp;A17,'Données brutes'!$C:$C,"&lt;"&amp;A18,'Données brutes'!$B:$B,"Dossier de lot")</f>
        <v>0</v>
      </c>
      <c r="F17">
        <f>COUNTIFS('Données brutes'!$C:$C,"&gt;="&amp;A17,'Données brutes'!$C:$C,"&lt;"&amp;A18,'Données brutes'!$B:$B,"Formulaire")</f>
        <v>0</v>
      </c>
      <c r="G17">
        <f>COUNTIFS('Données brutes'!$C:$C,"&gt;="&amp;A17,'Données brutes'!$C:$C,"&lt;"&amp;A18,'Données brutes'!$B:$B,"Procédure")</f>
        <v>0</v>
      </c>
      <c r="H17">
        <f>COUNTIFS('Données brutes'!$C:$C,"&gt;="&amp;A17,'Données brutes'!$C:$C,"&lt;"&amp;A18,'Données brutes'!$B:$B,"Liste")</f>
        <v>0</v>
      </c>
      <c r="I17">
        <f>COUNTIFS('Données brutes'!$C:$C,"&gt;="&amp;A17,'Données brutes'!$C:$C,"&lt;"&amp;A18,'Données brutes'!$B:$B,"Instruction")</f>
        <v>0</v>
      </c>
      <c r="J17">
        <f>COUNTIFS('Données brutes'!$C:$C,"&gt;="&amp;A17,'Données brutes'!$C:$C,"&lt;"&amp;A18,'Données brutes'!$B:$B,"Protocole")</f>
        <v>0</v>
      </c>
      <c r="K17">
        <f>COUNTIFS('Données brutes'!$C:$C,"&gt;="&amp;A17,'Données brutes'!$C:$C,"&lt;"&amp;A18,'Données brutes'!$B:$B,"Mode opératoire")</f>
        <v>0</v>
      </c>
      <c r="L17">
        <f>COUNTIFS('Données brutes'!$G:$G,"&gt;="&amp;A17,'Données brutes'!$G:$G,"&lt;"&amp;A18,'Données brutes'!$B:$B,"&lt;&gt;""")</f>
        <v>0</v>
      </c>
    </row>
    <row r="18" spans="1:12" x14ac:dyDescent="0.25">
      <c r="A18" s="2">
        <v>44986</v>
      </c>
      <c r="B18">
        <f>COUNTIFS('Données brutes'!C:C,"&lt;"&amp;A19,'Données brutes'!C:C,"&gt;01/01/1900",'Données brutes'!B:B,"&lt;&gt;""")-COUNTIFS('Données brutes'!G:G,"&lt;"&amp;A19,'Données brutes'!G:G,"&gt;01/01/1900",'Données brutes'!B:B,"&lt;&gt;""")</f>
        <v>26</v>
      </c>
      <c r="C18">
        <f t="shared" si="2"/>
        <v>0</v>
      </c>
      <c r="D18">
        <f>COUNTIFS('Données brutes'!G:G,"&lt;"&amp;A19,'Données brutes'!G:G,"&gt;"&amp;A18)</f>
        <v>0</v>
      </c>
      <c r="E18">
        <f>COUNTIFS('Données brutes'!$C:$C,"&gt;="&amp;A18,'Données brutes'!$C:$C,"&lt;"&amp;A19,'Données brutes'!$B:$B,"Dossier de lot")</f>
        <v>0</v>
      </c>
      <c r="F18">
        <f>COUNTIFS('Données brutes'!$C:$C,"&gt;="&amp;A18,'Données brutes'!$C:$C,"&lt;"&amp;A19,'Données brutes'!$B:$B,"Formulaire")</f>
        <v>0</v>
      </c>
      <c r="G18">
        <f>COUNTIFS('Données brutes'!$C:$C,"&gt;="&amp;A18,'Données brutes'!$C:$C,"&lt;"&amp;A19,'Données brutes'!$B:$B,"Procédure")</f>
        <v>0</v>
      </c>
      <c r="H18">
        <f>COUNTIFS('Données brutes'!$C:$C,"&gt;="&amp;A18,'Données brutes'!$C:$C,"&lt;"&amp;A19,'Données brutes'!$B:$B,"Liste")</f>
        <v>0</v>
      </c>
      <c r="I18">
        <f>COUNTIFS('Données brutes'!$C:$C,"&gt;="&amp;A18,'Données brutes'!$C:$C,"&lt;"&amp;A19,'Données brutes'!$B:$B,"Instruction")</f>
        <v>0</v>
      </c>
      <c r="J18">
        <f>COUNTIFS('Données brutes'!$C:$C,"&gt;="&amp;A18,'Données brutes'!$C:$C,"&lt;"&amp;A19,'Données brutes'!$B:$B,"Protocole")</f>
        <v>0</v>
      </c>
      <c r="K18">
        <f>COUNTIFS('Données brutes'!$C:$C,"&gt;="&amp;A18,'Données brutes'!$C:$C,"&lt;"&amp;A19,'Données brutes'!$B:$B,"Mode opératoire")</f>
        <v>0</v>
      </c>
      <c r="L18">
        <f>COUNTIFS('Données brutes'!$G:$G,"&gt;="&amp;A18,'Données brutes'!$G:$G,"&lt;"&amp;A19,'Données brutes'!$B:$B,"&lt;&gt;""")</f>
        <v>0</v>
      </c>
    </row>
    <row r="19" spans="1:12" x14ac:dyDescent="0.25">
      <c r="A19" s="2">
        <v>45017</v>
      </c>
      <c r="B19">
        <f>COUNTIFS('Données brutes'!C:C,"&lt;"&amp;A20,'Données brutes'!C:C,"&gt;01/01/1900",'Données brutes'!B:B,"&lt;&gt;""")-COUNTIFS('Données brutes'!G:G,"&lt;"&amp;A20,'Données brutes'!G:G,"&gt;01/01/1900",'Données brutes'!B:B,"&lt;&gt;""")</f>
        <v>26</v>
      </c>
      <c r="C19">
        <f t="shared" si="2"/>
        <v>0</v>
      </c>
      <c r="D19">
        <f>COUNTIFS('Données brutes'!G:G,"&lt;"&amp;A20,'Données brutes'!G:G,"&gt;"&amp;A19)</f>
        <v>0</v>
      </c>
      <c r="E19">
        <f>COUNTIFS('Données brutes'!$C:$C,"&gt;="&amp;A19,'Données brutes'!$C:$C,"&lt;"&amp;A20,'Données brutes'!$B:$B,"Dossier de lot")</f>
        <v>0</v>
      </c>
      <c r="F19">
        <f>COUNTIFS('Données brutes'!$C:$C,"&gt;="&amp;A19,'Données brutes'!$C:$C,"&lt;"&amp;A20,'Données brutes'!$B:$B,"Formulaire")</f>
        <v>0</v>
      </c>
      <c r="G19">
        <f>COUNTIFS('Données brutes'!$C:$C,"&gt;="&amp;A19,'Données brutes'!$C:$C,"&lt;"&amp;A20,'Données brutes'!$B:$B,"Procédure")</f>
        <v>0</v>
      </c>
      <c r="H19">
        <f>COUNTIFS('Données brutes'!$C:$C,"&gt;="&amp;A19,'Données brutes'!$C:$C,"&lt;"&amp;A20,'Données brutes'!$B:$B,"Liste")</f>
        <v>0</v>
      </c>
      <c r="I19">
        <f>COUNTIFS('Données brutes'!$C:$C,"&gt;="&amp;A19,'Données brutes'!$C:$C,"&lt;"&amp;A20,'Données brutes'!$B:$B,"Instruction")</f>
        <v>0</v>
      </c>
      <c r="J19">
        <f>COUNTIFS('Données brutes'!$C:$C,"&gt;="&amp;A19,'Données brutes'!$C:$C,"&lt;"&amp;A20,'Données brutes'!$B:$B,"Protocole")</f>
        <v>0</v>
      </c>
      <c r="K19">
        <f>COUNTIFS('Données brutes'!$C:$C,"&gt;="&amp;A19,'Données brutes'!$C:$C,"&lt;"&amp;A20,'Données brutes'!$B:$B,"Mode opératoire")</f>
        <v>0</v>
      </c>
      <c r="L19">
        <f>COUNTIFS('Données brutes'!$G:$G,"&gt;="&amp;A19,'Données brutes'!$G:$G,"&lt;"&amp;A20,'Données brutes'!$B:$B,"&lt;&gt;""")</f>
        <v>0</v>
      </c>
    </row>
    <row r="20" spans="1:12" x14ac:dyDescent="0.25">
      <c r="A20" s="2">
        <v>45047</v>
      </c>
      <c r="B20">
        <f>COUNTIFS('Données brutes'!C:C,"&lt;"&amp;A21,'Données brutes'!C:C,"&gt;01/01/1900",'Données brutes'!B:B,"&lt;&gt;""")-COUNTIFS('Données brutes'!G:G,"&lt;"&amp;A21,'Données brutes'!G:G,"&gt;01/01/1900",'Données brutes'!B:B,"&lt;&gt;""")</f>
        <v>26</v>
      </c>
      <c r="C20">
        <f t="shared" si="2"/>
        <v>0</v>
      </c>
      <c r="D20">
        <f>COUNTIFS('Données brutes'!G:G,"&lt;"&amp;A21,'Données brutes'!G:G,"&gt;"&amp;A20)</f>
        <v>0</v>
      </c>
      <c r="E20">
        <f>COUNTIFS('Données brutes'!$C:$C,"&gt;="&amp;A20,'Données brutes'!$C:$C,"&lt;"&amp;A21,'Données brutes'!$B:$B,"Dossier de lot")</f>
        <v>0</v>
      </c>
      <c r="F20">
        <f>COUNTIFS('Données brutes'!$C:$C,"&gt;="&amp;A20,'Données brutes'!$C:$C,"&lt;"&amp;A21,'Données brutes'!$B:$B,"Formulaire")</f>
        <v>0</v>
      </c>
      <c r="G20">
        <f>COUNTIFS('Données brutes'!$C:$C,"&gt;="&amp;A20,'Données brutes'!$C:$C,"&lt;"&amp;A21,'Données brutes'!$B:$B,"Procédure")</f>
        <v>0</v>
      </c>
      <c r="H20">
        <f>COUNTIFS('Données brutes'!$C:$C,"&gt;="&amp;A20,'Données brutes'!$C:$C,"&lt;"&amp;A21,'Données brutes'!$B:$B,"Liste")</f>
        <v>0</v>
      </c>
      <c r="I20">
        <f>COUNTIFS('Données brutes'!$C:$C,"&gt;="&amp;A20,'Données brutes'!$C:$C,"&lt;"&amp;A21,'Données brutes'!$B:$B,"Instruction")</f>
        <v>0</v>
      </c>
      <c r="J20">
        <f>COUNTIFS('Données brutes'!$C:$C,"&gt;="&amp;A20,'Données brutes'!$C:$C,"&lt;"&amp;A21,'Données brutes'!$B:$B,"Protocole")</f>
        <v>0</v>
      </c>
      <c r="K20">
        <f>COUNTIFS('Données brutes'!$C:$C,"&gt;="&amp;A20,'Données brutes'!$C:$C,"&lt;"&amp;A21,'Données brutes'!$B:$B,"Mode opératoire")</f>
        <v>0</v>
      </c>
      <c r="L20">
        <f>COUNTIFS('Données brutes'!$G:$G,"&gt;="&amp;A20,'Données brutes'!$G:$G,"&lt;"&amp;A21,'Données brutes'!$B:$B,"&lt;&gt;""")</f>
        <v>0</v>
      </c>
    </row>
    <row r="21" spans="1:12" x14ac:dyDescent="0.25">
      <c r="A21" s="2">
        <v>45078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3"/>
  <sheetViews>
    <sheetView topLeftCell="A2" workbookViewId="0">
      <selection activeCell="A2" sqref="A2:A9"/>
    </sheetView>
  </sheetViews>
  <sheetFormatPr baseColWidth="10" defaultRowHeight="15" x14ac:dyDescent="0.25"/>
  <cols>
    <col min="1" max="1" width="20.7109375" bestFit="1" customWidth="1"/>
    <col min="4" max="4" width="18" customWidth="1"/>
    <col min="5" max="5" width="20.85546875" customWidth="1"/>
    <col min="6" max="11" width="20.5703125" customWidth="1"/>
  </cols>
  <sheetData>
    <row r="1" spans="1:11" x14ac:dyDescent="0.25">
      <c r="A1" t="s">
        <v>9</v>
      </c>
      <c r="D1" s="1"/>
      <c r="E1" s="1"/>
      <c r="F1" s="1"/>
      <c r="G1" s="1"/>
      <c r="H1" s="1"/>
      <c r="I1" s="1"/>
      <c r="J1" s="4"/>
      <c r="K1" s="3"/>
    </row>
    <row r="2" spans="1:11" x14ac:dyDescent="0.25">
      <c r="A2" t="s">
        <v>1</v>
      </c>
      <c r="C2" s="2"/>
    </row>
    <row r="3" spans="1:11" x14ac:dyDescent="0.25">
      <c r="A3" t="s">
        <v>40</v>
      </c>
      <c r="C3" s="2"/>
    </row>
    <row r="4" spans="1:11" x14ac:dyDescent="0.25">
      <c r="A4" t="s">
        <v>3</v>
      </c>
      <c r="C4" s="2"/>
    </row>
    <row r="5" spans="1:11" x14ac:dyDescent="0.25">
      <c r="A5" t="s">
        <v>17</v>
      </c>
      <c r="C5" s="2"/>
      <c r="E5" s="6"/>
    </row>
    <row r="6" spans="1:11" x14ac:dyDescent="0.25">
      <c r="A6" t="s">
        <v>5</v>
      </c>
      <c r="C6" s="2"/>
    </row>
    <row r="7" spans="1:11" x14ac:dyDescent="0.25">
      <c r="A7" t="s">
        <v>56</v>
      </c>
      <c r="C7" s="2"/>
    </row>
    <row r="8" spans="1:11" x14ac:dyDescent="0.25">
      <c r="A8" t="s">
        <v>2</v>
      </c>
      <c r="C8" s="2"/>
    </row>
    <row r="9" spans="1:11" x14ac:dyDescent="0.25">
      <c r="A9" t="s">
        <v>4</v>
      </c>
      <c r="C9" s="2"/>
    </row>
    <row r="10" spans="1:11" x14ac:dyDescent="0.25">
      <c r="C10" s="2"/>
    </row>
    <row r="11" spans="1:11" x14ac:dyDescent="0.25">
      <c r="C11" s="2"/>
    </row>
    <row r="12" spans="1:11" x14ac:dyDescent="0.25">
      <c r="C12" s="2"/>
    </row>
    <row r="13" spans="1:11" x14ac:dyDescent="0.25">
      <c r="C13" s="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 brutes</vt:lpstr>
      <vt:lpstr>Indicateurs</vt:lpstr>
      <vt:lpstr>Tableaux indicateurs</vt:lpstr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GOURY Gabriel</dc:creator>
  <cp:lastModifiedBy>GOURY Gabriel</cp:lastModifiedBy>
  <dcterms:created xsi:type="dcterms:W3CDTF">2022-10-19T10:46:23Z</dcterms:created>
  <dcterms:modified xsi:type="dcterms:W3CDTF">2022-11-02T11:31:32Z</dcterms:modified>
</cp:coreProperties>
</file>