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imecapital-my.sharepoint.com/personal/e_causse_mylight150_com/Documents/Bureau/"/>
    </mc:Choice>
  </mc:AlternateContent>
  <xr:revisionPtr revIDLastSave="3" documentId="8_{FE8D4201-B516-4617-9826-75E033DA52D6}" xr6:coauthVersionLast="47" xr6:coauthVersionMax="47" xr10:uidLastSave="{69B0B9BD-0D5D-40F9-9D84-45F84C1008A8}"/>
  <bookViews>
    <workbookView xWindow="-28920" yWindow="-120" windowWidth="29040" windowHeight="15720" activeTab="1" xr2:uid="{715C1E07-51F8-4279-8ABD-DEA2982D6C33}"/>
  </bookViews>
  <sheets>
    <sheet name="Flux entrant" sheetId="1" r:id="rId1"/>
    <sheet name="Calendrier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550" i="2" l="1"/>
  <c r="AI550" i="2"/>
  <c r="AH550" i="2"/>
  <c r="AG550" i="2"/>
  <c r="AF550" i="2"/>
  <c r="AE550" i="2"/>
  <c r="AD550" i="2"/>
  <c r="AC550" i="2"/>
  <c r="AB550" i="2"/>
  <c r="AA550" i="2"/>
  <c r="Z550" i="2"/>
  <c r="Y550" i="2"/>
  <c r="X550" i="2"/>
  <c r="W550" i="2"/>
  <c r="V550" i="2"/>
  <c r="U550" i="2"/>
  <c r="T550" i="2"/>
  <c r="S550" i="2"/>
  <c r="R550" i="2"/>
  <c r="Q550" i="2"/>
  <c r="P550" i="2"/>
  <c r="O550" i="2"/>
  <c r="N550" i="2"/>
  <c r="M550" i="2"/>
  <c r="L550" i="2"/>
  <c r="K550" i="2"/>
  <c r="J550" i="2"/>
  <c r="I550" i="2"/>
  <c r="H550" i="2"/>
  <c r="G550" i="2"/>
  <c r="F550" i="2"/>
  <c r="E550" i="2"/>
  <c r="AK549" i="2"/>
  <c r="E549" i="2"/>
  <c r="D549" i="2"/>
  <c r="C549" i="2"/>
  <c r="AK548" i="2"/>
  <c r="E548" i="2"/>
  <c r="D548" i="2"/>
  <c r="C548" i="2"/>
  <c r="AK547" i="2"/>
  <c r="E547" i="2"/>
  <c r="D547" i="2"/>
  <c r="C547" i="2"/>
  <c r="AK546" i="2"/>
  <c r="E546" i="2"/>
  <c r="D546" i="2"/>
  <c r="C546" i="2"/>
  <c r="AK545" i="2"/>
  <c r="E545" i="2"/>
  <c r="D545" i="2"/>
  <c r="C545" i="2"/>
  <c r="AK544" i="2"/>
  <c r="E544" i="2"/>
  <c r="D544" i="2"/>
  <c r="C544" i="2"/>
  <c r="AK543" i="2"/>
  <c r="E543" i="2"/>
  <c r="D543" i="2"/>
  <c r="C543" i="2"/>
  <c r="AK542" i="2"/>
  <c r="E542" i="2"/>
  <c r="D542" i="2"/>
  <c r="C542" i="2"/>
  <c r="AK541" i="2"/>
  <c r="E541" i="2"/>
  <c r="D541" i="2"/>
  <c r="C541" i="2"/>
  <c r="AK540" i="2"/>
  <c r="E540" i="2"/>
  <c r="D540" i="2"/>
  <c r="C540" i="2"/>
  <c r="AK539" i="2"/>
  <c r="E539" i="2"/>
  <c r="D539" i="2"/>
  <c r="C539" i="2"/>
  <c r="AK538" i="2"/>
  <c r="E538" i="2"/>
  <c r="D538" i="2"/>
  <c r="C538" i="2"/>
  <c r="AK537" i="2"/>
  <c r="E537" i="2"/>
  <c r="D537" i="2"/>
  <c r="C537" i="2"/>
  <c r="AK536" i="2"/>
  <c r="E536" i="2"/>
  <c r="D536" i="2"/>
  <c r="C536" i="2"/>
  <c r="AK535" i="2"/>
  <c r="E535" i="2"/>
  <c r="D535" i="2"/>
  <c r="C535" i="2"/>
  <c r="AK534" i="2"/>
  <c r="E534" i="2"/>
  <c r="D534" i="2"/>
  <c r="C534" i="2"/>
  <c r="AK533" i="2"/>
  <c r="E533" i="2"/>
  <c r="D533" i="2"/>
  <c r="C533" i="2"/>
  <c r="AK532" i="2"/>
  <c r="E532" i="2"/>
  <c r="D532" i="2"/>
  <c r="C532" i="2"/>
  <c r="AK531" i="2"/>
  <c r="E531" i="2"/>
  <c r="D531" i="2"/>
  <c r="C531" i="2"/>
  <c r="AK530" i="2"/>
  <c r="E530" i="2"/>
  <c r="D530" i="2"/>
  <c r="C530" i="2"/>
  <c r="AK529" i="2"/>
  <c r="E529" i="2"/>
  <c r="D529" i="2"/>
  <c r="C529" i="2"/>
  <c r="AK528" i="2"/>
  <c r="E528" i="2"/>
  <c r="D528" i="2"/>
  <c r="C528" i="2"/>
  <c r="AK527" i="2"/>
  <c r="E527" i="2"/>
  <c r="D527" i="2"/>
  <c r="C527" i="2"/>
  <c r="AK526" i="2"/>
  <c r="E526" i="2"/>
  <c r="D526" i="2"/>
  <c r="C526" i="2"/>
  <c r="AK525" i="2"/>
  <c r="E525" i="2"/>
  <c r="D525" i="2"/>
  <c r="C525" i="2"/>
  <c r="AK524" i="2"/>
  <c r="E524" i="2"/>
  <c r="D524" i="2"/>
  <c r="C524" i="2"/>
  <c r="AK523" i="2"/>
  <c r="E523" i="2"/>
  <c r="D523" i="2"/>
  <c r="C523" i="2"/>
  <c r="AK522" i="2"/>
  <c r="E522" i="2"/>
  <c r="D522" i="2"/>
  <c r="C522" i="2"/>
  <c r="AK521" i="2"/>
  <c r="E521" i="2"/>
  <c r="D521" i="2"/>
  <c r="C521" i="2"/>
  <c r="AK520" i="2"/>
  <c r="E520" i="2"/>
  <c r="D520" i="2"/>
  <c r="C520" i="2"/>
  <c r="AK519" i="2"/>
  <c r="E519" i="2"/>
  <c r="D519" i="2"/>
  <c r="C519" i="2"/>
  <c r="AK518" i="2"/>
  <c r="E518" i="2"/>
  <c r="D518" i="2"/>
  <c r="C518" i="2"/>
  <c r="AK517" i="2"/>
  <c r="E517" i="2"/>
  <c r="D517" i="2"/>
  <c r="C517" i="2"/>
  <c r="AK516" i="2"/>
  <c r="E516" i="2"/>
  <c r="D516" i="2"/>
  <c r="C516" i="2"/>
  <c r="AK515" i="2"/>
  <c r="AK550" i="2" s="1"/>
  <c r="E515" i="2"/>
  <c r="D515" i="2"/>
  <c r="C515" i="2"/>
  <c r="AJ513" i="2"/>
  <c r="AH513" i="2"/>
  <c r="AG513" i="2"/>
  <c r="AF513" i="2"/>
  <c r="AE513" i="2"/>
  <c r="AD513" i="2"/>
  <c r="AB513" i="2"/>
  <c r="Z513" i="2"/>
  <c r="Y513" i="2"/>
  <c r="X513" i="2"/>
  <c r="W513" i="2"/>
  <c r="V513" i="2"/>
  <c r="T513" i="2"/>
  <c r="R513" i="2"/>
  <c r="Q513" i="2"/>
  <c r="P513" i="2"/>
  <c r="O513" i="2"/>
  <c r="N513" i="2"/>
  <c r="L513" i="2"/>
  <c r="J513" i="2"/>
  <c r="I513" i="2"/>
  <c r="H513" i="2"/>
  <c r="G513" i="2"/>
  <c r="F513" i="2"/>
  <c r="AK512" i="2"/>
  <c r="AC513" i="2" s="1"/>
  <c r="AK504" i="2"/>
  <c r="AJ504" i="2"/>
  <c r="AI504" i="2"/>
  <c r="AH504" i="2"/>
  <c r="AG504" i="2"/>
  <c r="AF504" i="2"/>
  <c r="AE504" i="2"/>
  <c r="AD504" i="2"/>
  <c r="AC504" i="2"/>
  <c r="AB504" i="2"/>
  <c r="AA504" i="2"/>
  <c r="Z504" i="2"/>
  <c r="Y504" i="2"/>
  <c r="X504" i="2"/>
  <c r="W504" i="2"/>
  <c r="V504" i="2"/>
  <c r="U504" i="2"/>
  <c r="T504" i="2"/>
  <c r="S504" i="2"/>
  <c r="R504" i="2"/>
  <c r="Q504" i="2"/>
  <c r="P504" i="2"/>
  <c r="O504" i="2"/>
  <c r="N504" i="2"/>
  <c r="M504" i="2"/>
  <c r="L504" i="2"/>
  <c r="K504" i="2"/>
  <c r="J504" i="2"/>
  <c r="I504" i="2"/>
  <c r="H504" i="2"/>
  <c r="G504" i="2"/>
  <c r="F504" i="2"/>
  <c r="E504" i="2"/>
  <c r="AK503" i="2"/>
  <c r="E503" i="2"/>
  <c r="D503" i="2"/>
  <c r="C503" i="2"/>
  <c r="AK502" i="2"/>
  <c r="E502" i="2"/>
  <c r="D502" i="2"/>
  <c r="C502" i="2"/>
  <c r="AK501" i="2"/>
  <c r="E501" i="2"/>
  <c r="D501" i="2"/>
  <c r="C501" i="2"/>
  <c r="AK500" i="2"/>
  <c r="E500" i="2"/>
  <c r="D500" i="2"/>
  <c r="C500" i="2"/>
  <c r="AK499" i="2"/>
  <c r="E499" i="2"/>
  <c r="D499" i="2"/>
  <c r="C499" i="2"/>
  <c r="AK498" i="2"/>
  <c r="E498" i="2"/>
  <c r="D498" i="2"/>
  <c r="C498" i="2"/>
  <c r="AK497" i="2"/>
  <c r="E497" i="2"/>
  <c r="D497" i="2"/>
  <c r="C497" i="2"/>
  <c r="AK496" i="2"/>
  <c r="E496" i="2"/>
  <c r="D496" i="2"/>
  <c r="C496" i="2"/>
  <c r="AK495" i="2"/>
  <c r="E495" i="2"/>
  <c r="D495" i="2"/>
  <c r="C495" i="2"/>
  <c r="AK494" i="2"/>
  <c r="E494" i="2"/>
  <c r="D494" i="2"/>
  <c r="C494" i="2"/>
  <c r="AK493" i="2"/>
  <c r="E493" i="2"/>
  <c r="D493" i="2"/>
  <c r="C493" i="2"/>
  <c r="AK492" i="2"/>
  <c r="E492" i="2"/>
  <c r="D492" i="2"/>
  <c r="C492" i="2"/>
  <c r="AK491" i="2"/>
  <c r="E491" i="2"/>
  <c r="D491" i="2"/>
  <c r="C491" i="2"/>
  <c r="AK490" i="2"/>
  <c r="E490" i="2"/>
  <c r="D490" i="2"/>
  <c r="C490" i="2"/>
  <c r="AK489" i="2"/>
  <c r="E489" i="2"/>
  <c r="D489" i="2"/>
  <c r="C489" i="2"/>
  <c r="AK488" i="2"/>
  <c r="E488" i="2"/>
  <c r="D488" i="2"/>
  <c r="C488" i="2"/>
  <c r="AK487" i="2"/>
  <c r="E487" i="2"/>
  <c r="D487" i="2"/>
  <c r="C487" i="2"/>
  <c r="AK486" i="2"/>
  <c r="E486" i="2"/>
  <c r="D486" i="2"/>
  <c r="C486" i="2"/>
  <c r="AK485" i="2"/>
  <c r="E485" i="2"/>
  <c r="D485" i="2"/>
  <c r="C485" i="2"/>
  <c r="AK484" i="2"/>
  <c r="E484" i="2"/>
  <c r="D484" i="2"/>
  <c r="C484" i="2"/>
  <c r="AK483" i="2"/>
  <c r="E483" i="2"/>
  <c r="D483" i="2"/>
  <c r="C483" i="2"/>
  <c r="AK482" i="2"/>
  <c r="E482" i="2"/>
  <c r="D482" i="2"/>
  <c r="C482" i="2"/>
  <c r="AK481" i="2"/>
  <c r="E481" i="2"/>
  <c r="D481" i="2"/>
  <c r="C481" i="2"/>
  <c r="AK480" i="2"/>
  <c r="E480" i="2"/>
  <c r="D480" i="2"/>
  <c r="C480" i="2"/>
  <c r="AK479" i="2"/>
  <c r="E479" i="2"/>
  <c r="D479" i="2"/>
  <c r="C479" i="2"/>
  <c r="AK478" i="2"/>
  <c r="E478" i="2"/>
  <c r="D478" i="2"/>
  <c r="C478" i="2"/>
  <c r="AK477" i="2"/>
  <c r="E477" i="2"/>
  <c r="D477" i="2"/>
  <c r="C477" i="2"/>
  <c r="AK476" i="2"/>
  <c r="E476" i="2"/>
  <c r="D476" i="2"/>
  <c r="C476" i="2"/>
  <c r="AK475" i="2"/>
  <c r="E475" i="2"/>
  <c r="D475" i="2"/>
  <c r="C475" i="2"/>
  <c r="AK474" i="2"/>
  <c r="E474" i="2"/>
  <c r="D474" i="2"/>
  <c r="C474" i="2"/>
  <c r="AK473" i="2"/>
  <c r="E473" i="2"/>
  <c r="D473" i="2"/>
  <c r="C473" i="2"/>
  <c r="AK472" i="2"/>
  <c r="E472" i="2"/>
  <c r="D472" i="2"/>
  <c r="C472" i="2"/>
  <c r="AK471" i="2"/>
  <c r="E471" i="2"/>
  <c r="D471" i="2"/>
  <c r="C471" i="2"/>
  <c r="AK470" i="2"/>
  <c r="E470" i="2"/>
  <c r="D470" i="2"/>
  <c r="C470" i="2"/>
  <c r="AK469" i="2"/>
  <c r="E469" i="2"/>
  <c r="D469" i="2"/>
  <c r="C469" i="2"/>
  <c r="AK466" i="2"/>
  <c r="AB467" i="2" s="1"/>
  <c r="AK458" i="2"/>
  <c r="AJ458" i="2"/>
  <c r="AI458" i="2"/>
  <c r="AH458" i="2"/>
  <c r="AG458" i="2"/>
  <c r="AF458" i="2"/>
  <c r="AE458" i="2"/>
  <c r="AD458" i="2"/>
  <c r="AC458" i="2"/>
  <c r="AB458" i="2"/>
  <c r="AA458" i="2"/>
  <c r="Z458" i="2"/>
  <c r="Y458" i="2"/>
  <c r="X458" i="2"/>
  <c r="W458" i="2"/>
  <c r="V458" i="2"/>
  <c r="U458" i="2"/>
  <c r="T458" i="2"/>
  <c r="S458" i="2"/>
  <c r="R458" i="2"/>
  <c r="Q458" i="2"/>
  <c r="P458" i="2"/>
  <c r="O458" i="2"/>
  <c r="N458" i="2"/>
  <c r="M458" i="2"/>
  <c r="L458" i="2"/>
  <c r="K458" i="2"/>
  <c r="J458" i="2"/>
  <c r="I458" i="2"/>
  <c r="H458" i="2"/>
  <c r="G458" i="2"/>
  <c r="F458" i="2"/>
  <c r="E458" i="2"/>
  <c r="AK457" i="2"/>
  <c r="E457" i="2"/>
  <c r="D457" i="2"/>
  <c r="C457" i="2"/>
  <c r="AK456" i="2"/>
  <c r="E456" i="2"/>
  <c r="D456" i="2"/>
  <c r="C456" i="2"/>
  <c r="AK455" i="2"/>
  <c r="E455" i="2"/>
  <c r="D455" i="2"/>
  <c r="C455" i="2"/>
  <c r="AK454" i="2"/>
  <c r="E454" i="2"/>
  <c r="D454" i="2"/>
  <c r="C454" i="2"/>
  <c r="AK453" i="2"/>
  <c r="E453" i="2"/>
  <c r="D453" i="2"/>
  <c r="C453" i="2"/>
  <c r="AK452" i="2"/>
  <c r="E452" i="2"/>
  <c r="D452" i="2"/>
  <c r="C452" i="2"/>
  <c r="AK451" i="2"/>
  <c r="E451" i="2"/>
  <c r="D451" i="2"/>
  <c r="C451" i="2"/>
  <c r="AK450" i="2"/>
  <c r="E450" i="2"/>
  <c r="D450" i="2"/>
  <c r="C450" i="2"/>
  <c r="AK449" i="2"/>
  <c r="E449" i="2"/>
  <c r="D449" i="2"/>
  <c r="C449" i="2"/>
  <c r="AK448" i="2"/>
  <c r="E448" i="2"/>
  <c r="D448" i="2"/>
  <c r="C448" i="2"/>
  <c r="AK447" i="2"/>
  <c r="E447" i="2"/>
  <c r="D447" i="2"/>
  <c r="C447" i="2"/>
  <c r="AK446" i="2"/>
  <c r="E446" i="2"/>
  <c r="D446" i="2"/>
  <c r="C446" i="2"/>
  <c r="AK445" i="2"/>
  <c r="E445" i="2"/>
  <c r="D445" i="2"/>
  <c r="C445" i="2"/>
  <c r="AK444" i="2"/>
  <c r="E444" i="2"/>
  <c r="D444" i="2"/>
  <c r="C444" i="2"/>
  <c r="AK443" i="2"/>
  <c r="E443" i="2"/>
  <c r="D443" i="2"/>
  <c r="C443" i="2"/>
  <c r="AK442" i="2"/>
  <c r="E442" i="2"/>
  <c r="D442" i="2"/>
  <c r="C442" i="2"/>
  <c r="AK441" i="2"/>
  <c r="E441" i="2"/>
  <c r="D441" i="2"/>
  <c r="C441" i="2"/>
  <c r="AK440" i="2"/>
  <c r="E440" i="2"/>
  <c r="D440" i="2"/>
  <c r="C440" i="2"/>
  <c r="AK439" i="2"/>
  <c r="E439" i="2"/>
  <c r="D439" i="2"/>
  <c r="C439" i="2"/>
  <c r="AK438" i="2"/>
  <c r="E438" i="2"/>
  <c r="D438" i="2"/>
  <c r="C438" i="2"/>
  <c r="AK437" i="2"/>
  <c r="E437" i="2"/>
  <c r="D437" i="2"/>
  <c r="C437" i="2"/>
  <c r="AK436" i="2"/>
  <c r="E436" i="2"/>
  <c r="D436" i="2"/>
  <c r="C436" i="2"/>
  <c r="AK435" i="2"/>
  <c r="E435" i="2"/>
  <c r="D435" i="2"/>
  <c r="C435" i="2"/>
  <c r="AK434" i="2"/>
  <c r="E434" i="2"/>
  <c r="D434" i="2"/>
  <c r="C434" i="2"/>
  <c r="AK433" i="2"/>
  <c r="E433" i="2"/>
  <c r="D433" i="2"/>
  <c r="C433" i="2"/>
  <c r="AK432" i="2"/>
  <c r="E432" i="2"/>
  <c r="D432" i="2"/>
  <c r="C432" i="2"/>
  <c r="AK431" i="2"/>
  <c r="E431" i="2"/>
  <c r="D431" i="2"/>
  <c r="C431" i="2"/>
  <c r="AK430" i="2"/>
  <c r="E430" i="2"/>
  <c r="D430" i="2"/>
  <c r="C430" i="2"/>
  <c r="AK429" i="2"/>
  <c r="E429" i="2"/>
  <c r="D429" i="2"/>
  <c r="C429" i="2"/>
  <c r="AK428" i="2"/>
  <c r="E428" i="2"/>
  <c r="D428" i="2"/>
  <c r="C428" i="2"/>
  <c r="AK427" i="2"/>
  <c r="E427" i="2"/>
  <c r="D427" i="2"/>
  <c r="C427" i="2"/>
  <c r="AK426" i="2"/>
  <c r="E426" i="2"/>
  <c r="D426" i="2"/>
  <c r="C426" i="2"/>
  <c r="AK425" i="2"/>
  <c r="E425" i="2"/>
  <c r="D425" i="2"/>
  <c r="C425" i="2"/>
  <c r="AK424" i="2"/>
  <c r="E424" i="2"/>
  <c r="D424" i="2"/>
  <c r="C424" i="2"/>
  <c r="AK423" i="2"/>
  <c r="E423" i="2"/>
  <c r="D423" i="2"/>
  <c r="C423" i="2"/>
  <c r="AJ412" i="2"/>
  <c r="AI412" i="2"/>
  <c r="AH412" i="2"/>
  <c r="AG412" i="2"/>
  <c r="AF412" i="2"/>
  <c r="AE412" i="2"/>
  <c r="AD412" i="2"/>
  <c r="AC412" i="2"/>
  <c r="AB412" i="2"/>
  <c r="AA412" i="2"/>
  <c r="Z412" i="2"/>
  <c r="Y412" i="2"/>
  <c r="X412" i="2"/>
  <c r="W412" i="2"/>
  <c r="V412" i="2"/>
  <c r="U412" i="2"/>
  <c r="T412" i="2"/>
  <c r="S412" i="2"/>
  <c r="R412" i="2"/>
  <c r="Q412" i="2"/>
  <c r="P412" i="2"/>
  <c r="O412" i="2"/>
  <c r="N412" i="2"/>
  <c r="M412" i="2"/>
  <c r="L412" i="2"/>
  <c r="K412" i="2"/>
  <c r="J412" i="2"/>
  <c r="I412" i="2"/>
  <c r="H412" i="2"/>
  <c r="G412" i="2"/>
  <c r="F412" i="2"/>
  <c r="E412" i="2"/>
  <c r="AK411" i="2"/>
  <c r="E411" i="2"/>
  <c r="D411" i="2"/>
  <c r="C411" i="2"/>
  <c r="AK410" i="2"/>
  <c r="E410" i="2"/>
  <c r="D410" i="2"/>
  <c r="C410" i="2"/>
  <c r="AK409" i="2"/>
  <c r="E409" i="2"/>
  <c r="D409" i="2"/>
  <c r="C409" i="2"/>
  <c r="AK408" i="2"/>
  <c r="E408" i="2"/>
  <c r="D408" i="2"/>
  <c r="C408" i="2"/>
  <c r="AK407" i="2"/>
  <c r="E407" i="2"/>
  <c r="D407" i="2"/>
  <c r="C407" i="2"/>
  <c r="AK406" i="2"/>
  <c r="E406" i="2"/>
  <c r="D406" i="2"/>
  <c r="C406" i="2"/>
  <c r="AK405" i="2"/>
  <c r="E405" i="2"/>
  <c r="D405" i="2"/>
  <c r="C405" i="2"/>
  <c r="AK404" i="2"/>
  <c r="E404" i="2"/>
  <c r="D404" i="2"/>
  <c r="C404" i="2"/>
  <c r="AK403" i="2"/>
  <c r="E403" i="2"/>
  <c r="D403" i="2"/>
  <c r="C403" i="2"/>
  <c r="AK402" i="2"/>
  <c r="E402" i="2"/>
  <c r="D402" i="2"/>
  <c r="C402" i="2"/>
  <c r="AK401" i="2"/>
  <c r="E401" i="2"/>
  <c r="D401" i="2"/>
  <c r="C401" i="2"/>
  <c r="AK400" i="2"/>
  <c r="E400" i="2"/>
  <c r="D400" i="2"/>
  <c r="C400" i="2"/>
  <c r="AK399" i="2"/>
  <c r="E399" i="2"/>
  <c r="D399" i="2"/>
  <c r="C399" i="2"/>
  <c r="AK398" i="2"/>
  <c r="E398" i="2"/>
  <c r="D398" i="2"/>
  <c r="C398" i="2"/>
  <c r="AK397" i="2"/>
  <c r="E397" i="2"/>
  <c r="D397" i="2"/>
  <c r="C397" i="2"/>
  <c r="AK396" i="2"/>
  <c r="E396" i="2"/>
  <c r="D396" i="2"/>
  <c r="C396" i="2"/>
  <c r="AK395" i="2"/>
  <c r="E395" i="2"/>
  <c r="D395" i="2"/>
  <c r="C395" i="2"/>
  <c r="AK394" i="2"/>
  <c r="E394" i="2"/>
  <c r="D394" i="2"/>
  <c r="C394" i="2"/>
  <c r="AK393" i="2"/>
  <c r="E393" i="2"/>
  <c r="D393" i="2"/>
  <c r="C393" i="2"/>
  <c r="AK392" i="2"/>
  <c r="E392" i="2"/>
  <c r="D392" i="2"/>
  <c r="C392" i="2"/>
  <c r="AK391" i="2"/>
  <c r="E391" i="2"/>
  <c r="D391" i="2"/>
  <c r="C391" i="2"/>
  <c r="AK390" i="2"/>
  <c r="E390" i="2"/>
  <c r="D390" i="2"/>
  <c r="C390" i="2"/>
  <c r="AK389" i="2"/>
  <c r="E389" i="2"/>
  <c r="D389" i="2"/>
  <c r="C389" i="2"/>
  <c r="AK388" i="2"/>
  <c r="E388" i="2"/>
  <c r="D388" i="2"/>
  <c r="C388" i="2"/>
  <c r="AK387" i="2"/>
  <c r="E387" i="2"/>
  <c r="D387" i="2"/>
  <c r="C387" i="2"/>
  <c r="AK386" i="2"/>
  <c r="E386" i="2"/>
  <c r="D386" i="2"/>
  <c r="C386" i="2"/>
  <c r="AK385" i="2"/>
  <c r="E385" i="2"/>
  <c r="D385" i="2"/>
  <c r="C385" i="2"/>
  <c r="AK384" i="2"/>
  <c r="E384" i="2"/>
  <c r="D384" i="2"/>
  <c r="C384" i="2"/>
  <c r="AK383" i="2"/>
  <c r="E383" i="2"/>
  <c r="D383" i="2"/>
  <c r="C383" i="2"/>
  <c r="AK382" i="2"/>
  <c r="E382" i="2"/>
  <c r="D382" i="2"/>
  <c r="C382" i="2"/>
  <c r="AK381" i="2"/>
  <c r="E381" i="2"/>
  <c r="D381" i="2"/>
  <c r="C381" i="2"/>
  <c r="AK380" i="2"/>
  <c r="E380" i="2"/>
  <c r="D380" i="2"/>
  <c r="C380" i="2"/>
  <c r="AK379" i="2"/>
  <c r="E379" i="2"/>
  <c r="D379" i="2"/>
  <c r="C379" i="2"/>
  <c r="AK378" i="2"/>
  <c r="E378" i="2"/>
  <c r="D378" i="2"/>
  <c r="C378" i="2"/>
  <c r="AK377" i="2"/>
  <c r="AK412" i="2" s="1"/>
  <c r="E377" i="2"/>
  <c r="D377" i="2"/>
  <c r="C377" i="2"/>
  <c r="AG375" i="2"/>
  <c r="AD375" i="2"/>
  <c r="Y375" i="2"/>
  <c r="V375" i="2"/>
  <c r="Q375" i="2"/>
  <c r="N375" i="2"/>
  <c r="I375" i="2"/>
  <c r="F375" i="2"/>
  <c r="AK374" i="2"/>
  <c r="AC375" i="2" s="1"/>
  <c r="AJ366" i="2"/>
  <c r="AI366" i="2"/>
  <c r="AH366" i="2"/>
  <c r="AG366" i="2"/>
  <c r="AF366" i="2"/>
  <c r="AE366" i="2"/>
  <c r="AD366" i="2"/>
  <c r="AC366" i="2"/>
  <c r="AB366" i="2"/>
  <c r="AA366" i="2"/>
  <c r="Z366" i="2"/>
  <c r="Y366" i="2"/>
  <c r="X366" i="2"/>
  <c r="W366" i="2"/>
  <c r="V366" i="2"/>
  <c r="U366" i="2"/>
  <c r="T366" i="2"/>
  <c r="S366" i="2"/>
  <c r="R366" i="2"/>
  <c r="Q366" i="2"/>
  <c r="P366" i="2"/>
  <c r="O366" i="2"/>
  <c r="N366" i="2"/>
  <c r="M366" i="2"/>
  <c r="L366" i="2"/>
  <c r="K366" i="2"/>
  <c r="J366" i="2"/>
  <c r="I366" i="2"/>
  <c r="H366" i="2"/>
  <c r="G366" i="2"/>
  <c r="F366" i="2"/>
  <c r="E366" i="2"/>
  <c r="AK365" i="2"/>
  <c r="E365" i="2"/>
  <c r="D365" i="2"/>
  <c r="C365" i="2"/>
  <c r="AK364" i="2"/>
  <c r="E364" i="2"/>
  <c r="D364" i="2"/>
  <c r="C364" i="2"/>
  <c r="AK363" i="2"/>
  <c r="E363" i="2"/>
  <c r="D363" i="2"/>
  <c r="C363" i="2"/>
  <c r="AK362" i="2"/>
  <c r="E362" i="2"/>
  <c r="D362" i="2"/>
  <c r="C362" i="2"/>
  <c r="AK361" i="2"/>
  <c r="E361" i="2"/>
  <c r="D361" i="2"/>
  <c r="C361" i="2"/>
  <c r="AK360" i="2"/>
  <c r="E360" i="2"/>
  <c r="D360" i="2"/>
  <c r="C360" i="2"/>
  <c r="AK359" i="2"/>
  <c r="E359" i="2"/>
  <c r="D359" i="2"/>
  <c r="C359" i="2"/>
  <c r="AK358" i="2"/>
  <c r="E358" i="2"/>
  <c r="D358" i="2"/>
  <c r="C358" i="2"/>
  <c r="AK357" i="2"/>
  <c r="E357" i="2"/>
  <c r="D357" i="2"/>
  <c r="C357" i="2"/>
  <c r="AK356" i="2"/>
  <c r="E356" i="2"/>
  <c r="D356" i="2"/>
  <c r="C356" i="2"/>
  <c r="AK355" i="2"/>
  <c r="E355" i="2"/>
  <c r="D355" i="2"/>
  <c r="C355" i="2"/>
  <c r="AK354" i="2"/>
  <c r="E354" i="2"/>
  <c r="D354" i="2"/>
  <c r="C354" i="2"/>
  <c r="AK353" i="2"/>
  <c r="E353" i="2"/>
  <c r="D353" i="2"/>
  <c r="C353" i="2"/>
  <c r="AK352" i="2"/>
  <c r="E352" i="2"/>
  <c r="D352" i="2"/>
  <c r="C352" i="2"/>
  <c r="AK351" i="2"/>
  <c r="E351" i="2"/>
  <c r="D351" i="2"/>
  <c r="C351" i="2"/>
  <c r="AK350" i="2"/>
  <c r="E350" i="2"/>
  <c r="D350" i="2"/>
  <c r="C350" i="2"/>
  <c r="AK349" i="2"/>
  <c r="E349" i="2"/>
  <c r="D349" i="2"/>
  <c r="C349" i="2"/>
  <c r="AK348" i="2"/>
  <c r="E348" i="2"/>
  <c r="D348" i="2"/>
  <c r="C348" i="2"/>
  <c r="AK347" i="2"/>
  <c r="E347" i="2"/>
  <c r="D347" i="2"/>
  <c r="C347" i="2"/>
  <c r="AK346" i="2"/>
  <c r="E346" i="2"/>
  <c r="D346" i="2"/>
  <c r="C346" i="2"/>
  <c r="AK345" i="2"/>
  <c r="E345" i="2"/>
  <c r="D345" i="2"/>
  <c r="C345" i="2"/>
  <c r="AK344" i="2"/>
  <c r="E344" i="2"/>
  <c r="D344" i="2"/>
  <c r="C344" i="2"/>
  <c r="AK343" i="2"/>
  <c r="E343" i="2"/>
  <c r="D343" i="2"/>
  <c r="C343" i="2"/>
  <c r="AK342" i="2"/>
  <c r="E342" i="2"/>
  <c r="D342" i="2"/>
  <c r="C342" i="2"/>
  <c r="AK341" i="2"/>
  <c r="E341" i="2"/>
  <c r="D341" i="2"/>
  <c r="C341" i="2"/>
  <c r="AK340" i="2"/>
  <c r="E340" i="2"/>
  <c r="D340" i="2"/>
  <c r="C340" i="2"/>
  <c r="AK339" i="2"/>
  <c r="E339" i="2"/>
  <c r="D339" i="2"/>
  <c r="C339" i="2"/>
  <c r="AK338" i="2"/>
  <c r="E338" i="2"/>
  <c r="D338" i="2"/>
  <c r="C338" i="2"/>
  <c r="AK337" i="2"/>
  <c r="E337" i="2"/>
  <c r="D337" i="2"/>
  <c r="C337" i="2"/>
  <c r="AK336" i="2"/>
  <c r="E336" i="2"/>
  <c r="D336" i="2"/>
  <c r="C336" i="2"/>
  <c r="AK335" i="2"/>
  <c r="E335" i="2"/>
  <c r="D335" i="2"/>
  <c r="C335" i="2"/>
  <c r="AK334" i="2"/>
  <c r="E334" i="2"/>
  <c r="D334" i="2"/>
  <c r="C334" i="2"/>
  <c r="AK333" i="2"/>
  <c r="E333" i="2"/>
  <c r="D333" i="2"/>
  <c r="C333" i="2"/>
  <c r="AK332" i="2"/>
  <c r="E332" i="2"/>
  <c r="D332" i="2"/>
  <c r="C332" i="2"/>
  <c r="AK331" i="2"/>
  <c r="AK366" i="2" s="1"/>
  <c r="E331" i="2"/>
  <c r="D331" i="2"/>
  <c r="C331" i="2"/>
  <c r="AJ329" i="2"/>
  <c r="AI329" i="2"/>
  <c r="AH329" i="2"/>
  <c r="AG329" i="2"/>
  <c r="AF329" i="2"/>
  <c r="AE329" i="2"/>
  <c r="AD329" i="2"/>
  <c r="AB329" i="2"/>
  <c r="AA329" i="2"/>
  <c r="Z329" i="2"/>
  <c r="Y329" i="2"/>
  <c r="X329" i="2"/>
  <c r="W329" i="2"/>
  <c r="V329" i="2"/>
  <c r="T329" i="2"/>
  <c r="S329" i="2"/>
  <c r="R329" i="2"/>
  <c r="Q329" i="2"/>
  <c r="P329" i="2"/>
  <c r="O329" i="2"/>
  <c r="N329" i="2"/>
  <c r="L329" i="2"/>
  <c r="K329" i="2"/>
  <c r="J329" i="2"/>
  <c r="I329" i="2"/>
  <c r="H329" i="2"/>
  <c r="G329" i="2"/>
  <c r="F329" i="2"/>
  <c r="AK328" i="2"/>
  <c r="AC329" i="2" s="1"/>
  <c r="AJ320" i="2"/>
  <c r="AI320" i="2"/>
  <c r="AH320" i="2"/>
  <c r="AG320" i="2"/>
  <c r="AF320" i="2"/>
  <c r="AE320" i="2"/>
  <c r="AD320" i="2"/>
  <c r="AC320" i="2"/>
  <c r="AB320" i="2"/>
  <c r="AA320" i="2"/>
  <c r="Z320" i="2"/>
  <c r="Y320" i="2"/>
  <c r="X320" i="2"/>
  <c r="W320" i="2"/>
  <c r="V320" i="2"/>
  <c r="U320" i="2"/>
  <c r="T320" i="2"/>
  <c r="S320" i="2"/>
  <c r="R320" i="2"/>
  <c r="Q320" i="2"/>
  <c r="P320" i="2"/>
  <c r="O320" i="2"/>
  <c r="N320" i="2"/>
  <c r="M320" i="2"/>
  <c r="L320" i="2"/>
  <c r="K320" i="2"/>
  <c r="J320" i="2"/>
  <c r="I320" i="2"/>
  <c r="H320" i="2"/>
  <c r="G320" i="2"/>
  <c r="F320" i="2"/>
  <c r="E320" i="2"/>
  <c r="AK319" i="2"/>
  <c r="E319" i="2"/>
  <c r="D319" i="2"/>
  <c r="C319" i="2"/>
  <c r="AK318" i="2"/>
  <c r="E318" i="2"/>
  <c r="D318" i="2"/>
  <c r="C318" i="2"/>
  <c r="AK317" i="2"/>
  <c r="E317" i="2"/>
  <c r="D317" i="2"/>
  <c r="C317" i="2"/>
  <c r="AK316" i="2"/>
  <c r="E316" i="2"/>
  <c r="D316" i="2"/>
  <c r="C316" i="2"/>
  <c r="AK315" i="2"/>
  <c r="E315" i="2"/>
  <c r="D315" i="2"/>
  <c r="C315" i="2"/>
  <c r="AK314" i="2"/>
  <c r="E314" i="2"/>
  <c r="D314" i="2"/>
  <c r="C314" i="2"/>
  <c r="AK313" i="2"/>
  <c r="E313" i="2"/>
  <c r="D313" i="2"/>
  <c r="C313" i="2"/>
  <c r="AK312" i="2"/>
  <c r="E312" i="2"/>
  <c r="D312" i="2"/>
  <c r="C312" i="2"/>
  <c r="AK311" i="2"/>
  <c r="E311" i="2"/>
  <c r="D311" i="2"/>
  <c r="C311" i="2"/>
  <c r="AK310" i="2"/>
  <c r="E310" i="2"/>
  <c r="D310" i="2"/>
  <c r="C310" i="2"/>
  <c r="AK309" i="2"/>
  <c r="E309" i="2"/>
  <c r="D309" i="2"/>
  <c r="C309" i="2"/>
  <c r="AK308" i="2"/>
  <c r="E308" i="2"/>
  <c r="D308" i="2"/>
  <c r="C308" i="2"/>
  <c r="AK307" i="2"/>
  <c r="E307" i="2"/>
  <c r="D307" i="2"/>
  <c r="C307" i="2"/>
  <c r="AK306" i="2"/>
  <c r="E306" i="2"/>
  <c r="D306" i="2"/>
  <c r="C306" i="2"/>
  <c r="AK305" i="2"/>
  <c r="E305" i="2"/>
  <c r="D305" i="2"/>
  <c r="C305" i="2"/>
  <c r="AK304" i="2"/>
  <c r="E304" i="2"/>
  <c r="D304" i="2"/>
  <c r="C304" i="2"/>
  <c r="AK303" i="2"/>
  <c r="E303" i="2"/>
  <c r="D303" i="2"/>
  <c r="C303" i="2"/>
  <c r="AK302" i="2"/>
  <c r="E302" i="2"/>
  <c r="D302" i="2"/>
  <c r="C302" i="2"/>
  <c r="AK301" i="2"/>
  <c r="E301" i="2"/>
  <c r="D301" i="2"/>
  <c r="C301" i="2"/>
  <c r="AK300" i="2"/>
  <c r="E300" i="2"/>
  <c r="D300" i="2"/>
  <c r="C300" i="2"/>
  <c r="AK299" i="2"/>
  <c r="E299" i="2"/>
  <c r="D299" i="2"/>
  <c r="C299" i="2"/>
  <c r="AK298" i="2"/>
  <c r="E298" i="2"/>
  <c r="D298" i="2"/>
  <c r="C298" i="2"/>
  <c r="AK297" i="2"/>
  <c r="E297" i="2"/>
  <c r="D297" i="2"/>
  <c r="C297" i="2"/>
  <c r="AK296" i="2"/>
  <c r="E296" i="2"/>
  <c r="D296" i="2"/>
  <c r="C296" i="2"/>
  <c r="AK295" i="2"/>
  <c r="E295" i="2"/>
  <c r="D295" i="2"/>
  <c r="C295" i="2"/>
  <c r="AK294" i="2"/>
  <c r="E294" i="2"/>
  <c r="D294" i="2"/>
  <c r="C294" i="2"/>
  <c r="AK293" i="2"/>
  <c r="E293" i="2"/>
  <c r="D293" i="2"/>
  <c r="C293" i="2"/>
  <c r="AK292" i="2"/>
  <c r="E292" i="2"/>
  <c r="D292" i="2"/>
  <c r="C292" i="2"/>
  <c r="AK291" i="2"/>
  <c r="E291" i="2"/>
  <c r="D291" i="2"/>
  <c r="C291" i="2"/>
  <c r="AK290" i="2"/>
  <c r="E290" i="2"/>
  <c r="D290" i="2"/>
  <c r="C290" i="2"/>
  <c r="AK289" i="2"/>
  <c r="E289" i="2"/>
  <c r="D289" i="2"/>
  <c r="C289" i="2"/>
  <c r="AK288" i="2"/>
  <c r="E288" i="2"/>
  <c r="D288" i="2"/>
  <c r="C288" i="2"/>
  <c r="AK287" i="2"/>
  <c r="E287" i="2"/>
  <c r="D287" i="2"/>
  <c r="C287" i="2"/>
  <c r="AK286" i="2"/>
  <c r="E286" i="2"/>
  <c r="D286" i="2"/>
  <c r="C286" i="2"/>
  <c r="AK285" i="2"/>
  <c r="AK320" i="2" s="1"/>
  <c r="E285" i="2"/>
  <c r="D285" i="2"/>
  <c r="C285" i="2"/>
  <c r="AI283" i="2"/>
  <c r="AF283" i="2"/>
  <c r="AE283" i="2"/>
  <c r="AA283" i="2"/>
  <c r="X283" i="2"/>
  <c r="W283" i="2"/>
  <c r="S283" i="2"/>
  <c r="P283" i="2"/>
  <c r="O283" i="2"/>
  <c r="K283" i="2"/>
  <c r="H283" i="2"/>
  <c r="G283" i="2"/>
  <c r="AK282" i="2"/>
  <c r="AD283" i="2" s="1"/>
  <c r="AJ274" i="2"/>
  <c r="AI274" i="2"/>
  <c r="AH274" i="2"/>
  <c r="AG274" i="2"/>
  <c r="AF274" i="2"/>
  <c r="AE274" i="2"/>
  <c r="AD274" i="2"/>
  <c r="AC274" i="2"/>
  <c r="AB274" i="2"/>
  <c r="AA274" i="2"/>
  <c r="Z274" i="2"/>
  <c r="Y274" i="2"/>
  <c r="X274" i="2"/>
  <c r="W274" i="2"/>
  <c r="V274" i="2"/>
  <c r="U274" i="2"/>
  <c r="T274" i="2"/>
  <c r="S274" i="2"/>
  <c r="R274" i="2"/>
  <c r="Q274" i="2"/>
  <c r="P274" i="2"/>
  <c r="O274" i="2"/>
  <c r="N274" i="2"/>
  <c r="M274" i="2"/>
  <c r="L274" i="2"/>
  <c r="K274" i="2"/>
  <c r="J274" i="2"/>
  <c r="I274" i="2"/>
  <c r="H274" i="2"/>
  <c r="G274" i="2"/>
  <c r="F274" i="2"/>
  <c r="E274" i="2"/>
  <c r="AK273" i="2"/>
  <c r="E273" i="2"/>
  <c r="D273" i="2"/>
  <c r="C273" i="2"/>
  <c r="AK272" i="2"/>
  <c r="E272" i="2"/>
  <c r="D272" i="2"/>
  <c r="C272" i="2"/>
  <c r="AK271" i="2"/>
  <c r="E271" i="2"/>
  <c r="D271" i="2"/>
  <c r="C271" i="2"/>
  <c r="AK270" i="2"/>
  <c r="E270" i="2"/>
  <c r="D270" i="2"/>
  <c r="C270" i="2"/>
  <c r="AK269" i="2"/>
  <c r="E269" i="2"/>
  <c r="D269" i="2"/>
  <c r="C269" i="2"/>
  <c r="AK268" i="2"/>
  <c r="E268" i="2"/>
  <c r="D268" i="2"/>
  <c r="C268" i="2"/>
  <c r="AK267" i="2"/>
  <c r="E267" i="2"/>
  <c r="D267" i="2"/>
  <c r="C267" i="2"/>
  <c r="AK266" i="2"/>
  <c r="E266" i="2"/>
  <c r="D266" i="2"/>
  <c r="C266" i="2"/>
  <c r="AK265" i="2"/>
  <c r="E265" i="2"/>
  <c r="D265" i="2"/>
  <c r="C265" i="2"/>
  <c r="AK264" i="2"/>
  <c r="E264" i="2"/>
  <c r="D264" i="2"/>
  <c r="C264" i="2"/>
  <c r="AK263" i="2"/>
  <c r="E263" i="2"/>
  <c r="D263" i="2"/>
  <c r="C263" i="2"/>
  <c r="AK262" i="2"/>
  <c r="E262" i="2"/>
  <c r="D262" i="2"/>
  <c r="C262" i="2"/>
  <c r="AK261" i="2"/>
  <c r="E261" i="2"/>
  <c r="D261" i="2"/>
  <c r="C261" i="2"/>
  <c r="AK260" i="2"/>
  <c r="E260" i="2"/>
  <c r="D260" i="2"/>
  <c r="C260" i="2"/>
  <c r="AK259" i="2"/>
  <c r="E259" i="2"/>
  <c r="D259" i="2"/>
  <c r="C259" i="2"/>
  <c r="AK258" i="2"/>
  <c r="E258" i="2"/>
  <c r="D258" i="2"/>
  <c r="C258" i="2"/>
  <c r="AK257" i="2"/>
  <c r="E257" i="2"/>
  <c r="D257" i="2"/>
  <c r="C257" i="2"/>
  <c r="AK256" i="2"/>
  <c r="E256" i="2"/>
  <c r="D256" i="2"/>
  <c r="C256" i="2"/>
  <c r="AK255" i="2"/>
  <c r="E255" i="2"/>
  <c r="D255" i="2"/>
  <c r="C255" i="2"/>
  <c r="AK254" i="2"/>
  <c r="E254" i="2"/>
  <c r="D254" i="2"/>
  <c r="C254" i="2"/>
  <c r="AK253" i="2"/>
  <c r="E253" i="2"/>
  <c r="D253" i="2"/>
  <c r="C253" i="2"/>
  <c r="AK252" i="2"/>
  <c r="E252" i="2"/>
  <c r="D252" i="2"/>
  <c r="C252" i="2"/>
  <c r="AK251" i="2"/>
  <c r="E251" i="2"/>
  <c r="D251" i="2"/>
  <c r="C251" i="2"/>
  <c r="AK250" i="2"/>
  <c r="E250" i="2"/>
  <c r="D250" i="2"/>
  <c r="C250" i="2"/>
  <c r="AK249" i="2"/>
  <c r="E249" i="2"/>
  <c r="D249" i="2"/>
  <c r="C249" i="2"/>
  <c r="AK248" i="2"/>
  <c r="E248" i="2"/>
  <c r="D248" i="2"/>
  <c r="C248" i="2"/>
  <c r="AK247" i="2"/>
  <c r="E247" i="2"/>
  <c r="D247" i="2"/>
  <c r="C247" i="2"/>
  <c r="AK246" i="2"/>
  <c r="E246" i="2"/>
  <c r="D246" i="2"/>
  <c r="C246" i="2"/>
  <c r="AK245" i="2"/>
  <c r="E245" i="2"/>
  <c r="D245" i="2"/>
  <c r="C245" i="2"/>
  <c r="AK244" i="2"/>
  <c r="E244" i="2"/>
  <c r="D244" i="2"/>
  <c r="C244" i="2"/>
  <c r="AK243" i="2"/>
  <c r="E243" i="2"/>
  <c r="D243" i="2"/>
  <c r="C243" i="2"/>
  <c r="AK242" i="2"/>
  <c r="E242" i="2"/>
  <c r="D242" i="2"/>
  <c r="C242" i="2"/>
  <c r="AK241" i="2"/>
  <c r="E241" i="2"/>
  <c r="D241" i="2"/>
  <c r="C241" i="2"/>
  <c r="AK240" i="2"/>
  <c r="E240" i="2"/>
  <c r="D240" i="2"/>
  <c r="C240" i="2"/>
  <c r="AK239" i="2"/>
  <c r="AK274" i="2" s="1"/>
  <c r="E239" i="2"/>
  <c r="D239" i="2"/>
  <c r="C239" i="2"/>
  <c r="AI237" i="2"/>
  <c r="AH237" i="2"/>
  <c r="AG237" i="2"/>
  <c r="AE237" i="2"/>
  <c r="AB237" i="2"/>
  <c r="AA237" i="2"/>
  <c r="Z237" i="2"/>
  <c r="Y237" i="2"/>
  <c r="W237" i="2"/>
  <c r="T237" i="2"/>
  <c r="S237" i="2"/>
  <c r="R237" i="2"/>
  <c r="Q237" i="2"/>
  <c r="O237" i="2"/>
  <c r="L237" i="2"/>
  <c r="K237" i="2"/>
  <c r="J237" i="2"/>
  <c r="I237" i="2"/>
  <c r="G237" i="2"/>
  <c r="AK236" i="2"/>
  <c r="AF237" i="2" s="1"/>
  <c r="AK228" i="2"/>
  <c r="AJ228" i="2"/>
  <c r="AI228" i="2"/>
  <c r="AH228" i="2"/>
  <c r="AG228" i="2"/>
  <c r="AF228" i="2"/>
  <c r="AE228" i="2"/>
  <c r="AD228" i="2"/>
  <c r="AC228" i="2"/>
  <c r="AB228" i="2"/>
  <c r="AA228" i="2"/>
  <c r="Z228" i="2"/>
  <c r="Y228" i="2"/>
  <c r="X228" i="2"/>
  <c r="W228" i="2"/>
  <c r="V228" i="2"/>
  <c r="U228" i="2"/>
  <c r="T228" i="2"/>
  <c r="S228" i="2"/>
  <c r="R228" i="2"/>
  <c r="Q228" i="2"/>
  <c r="P228" i="2"/>
  <c r="O228" i="2"/>
  <c r="N228" i="2"/>
  <c r="M228" i="2"/>
  <c r="L228" i="2"/>
  <c r="K228" i="2"/>
  <c r="J228" i="2"/>
  <c r="I228" i="2"/>
  <c r="H228" i="2"/>
  <c r="G228" i="2"/>
  <c r="F228" i="2"/>
  <c r="E228" i="2"/>
  <c r="AK227" i="2"/>
  <c r="E227" i="2"/>
  <c r="D227" i="2"/>
  <c r="C227" i="2"/>
  <c r="AK226" i="2"/>
  <c r="E226" i="2"/>
  <c r="D226" i="2"/>
  <c r="C226" i="2"/>
  <c r="AK225" i="2"/>
  <c r="E225" i="2"/>
  <c r="D225" i="2"/>
  <c r="C225" i="2"/>
  <c r="AK224" i="2"/>
  <c r="E224" i="2"/>
  <c r="D224" i="2"/>
  <c r="C224" i="2"/>
  <c r="AK223" i="2"/>
  <c r="E223" i="2"/>
  <c r="D223" i="2"/>
  <c r="C223" i="2"/>
  <c r="AK222" i="2"/>
  <c r="E222" i="2"/>
  <c r="D222" i="2"/>
  <c r="C222" i="2"/>
  <c r="AK221" i="2"/>
  <c r="E221" i="2"/>
  <c r="D221" i="2"/>
  <c r="C221" i="2"/>
  <c r="AK220" i="2"/>
  <c r="E220" i="2"/>
  <c r="D220" i="2"/>
  <c r="C220" i="2"/>
  <c r="AK219" i="2"/>
  <c r="E219" i="2"/>
  <c r="D219" i="2"/>
  <c r="C219" i="2"/>
  <c r="AK218" i="2"/>
  <c r="E218" i="2"/>
  <c r="D218" i="2"/>
  <c r="C218" i="2"/>
  <c r="AK217" i="2"/>
  <c r="E217" i="2"/>
  <c r="D217" i="2"/>
  <c r="C217" i="2"/>
  <c r="AK216" i="2"/>
  <c r="E216" i="2"/>
  <c r="D216" i="2"/>
  <c r="C216" i="2"/>
  <c r="AK215" i="2"/>
  <c r="E215" i="2"/>
  <c r="D215" i="2"/>
  <c r="C215" i="2"/>
  <c r="AK214" i="2"/>
  <c r="E214" i="2"/>
  <c r="D214" i="2"/>
  <c r="C214" i="2"/>
  <c r="AK213" i="2"/>
  <c r="E213" i="2"/>
  <c r="D213" i="2"/>
  <c r="C213" i="2"/>
  <c r="AK212" i="2"/>
  <c r="E212" i="2"/>
  <c r="D212" i="2"/>
  <c r="C212" i="2"/>
  <c r="AK211" i="2"/>
  <c r="E211" i="2"/>
  <c r="D211" i="2"/>
  <c r="C211" i="2"/>
  <c r="AK210" i="2"/>
  <c r="E210" i="2"/>
  <c r="D210" i="2"/>
  <c r="C210" i="2"/>
  <c r="AK209" i="2"/>
  <c r="E209" i="2"/>
  <c r="D209" i="2"/>
  <c r="C209" i="2"/>
  <c r="AK208" i="2"/>
  <c r="E208" i="2"/>
  <c r="D208" i="2"/>
  <c r="C208" i="2"/>
  <c r="AK207" i="2"/>
  <c r="E207" i="2"/>
  <c r="D207" i="2"/>
  <c r="C207" i="2"/>
  <c r="AK206" i="2"/>
  <c r="E206" i="2"/>
  <c r="D206" i="2"/>
  <c r="C206" i="2"/>
  <c r="AK205" i="2"/>
  <c r="E205" i="2"/>
  <c r="D205" i="2"/>
  <c r="C205" i="2"/>
  <c r="AK204" i="2"/>
  <c r="E204" i="2"/>
  <c r="D204" i="2"/>
  <c r="C204" i="2"/>
  <c r="AK203" i="2"/>
  <c r="E203" i="2"/>
  <c r="D203" i="2"/>
  <c r="C203" i="2"/>
  <c r="AK202" i="2"/>
  <c r="E202" i="2"/>
  <c r="D202" i="2"/>
  <c r="C202" i="2"/>
  <c r="AK201" i="2"/>
  <c r="E201" i="2"/>
  <c r="D201" i="2"/>
  <c r="C201" i="2"/>
  <c r="AK200" i="2"/>
  <c r="E200" i="2"/>
  <c r="D200" i="2"/>
  <c r="C200" i="2"/>
  <c r="AK199" i="2"/>
  <c r="E199" i="2"/>
  <c r="D199" i="2"/>
  <c r="C199" i="2"/>
  <c r="AK198" i="2"/>
  <c r="E198" i="2"/>
  <c r="D198" i="2"/>
  <c r="C198" i="2"/>
  <c r="AK197" i="2"/>
  <c r="E197" i="2"/>
  <c r="D197" i="2"/>
  <c r="C197" i="2"/>
  <c r="AK196" i="2"/>
  <c r="E196" i="2"/>
  <c r="D196" i="2"/>
  <c r="C196" i="2"/>
  <c r="AK195" i="2"/>
  <c r="E195" i="2"/>
  <c r="D195" i="2"/>
  <c r="C195" i="2"/>
  <c r="AK194" i="2"/>
  <c r="E194" i="2"/>
  <c r="D194" i="2"/>
  <c r="C194" i="2"/>
  <c r="AK193" i="2"/>
  <c r="E193" i="2"/>
  <c r="D193" i="2"/>
  <c r="C193" i="2"/>
  <c r="AJ191" i="2"/>
  <c r="AH191" i="2"/>
  <c r="AG191" i="2"/>
  <c r="AF191" i="2"/>
  <c r="AE191" i="2"/>
  <c r="AD191" i="2"/>
  <c r="AB191" i="2"/>
  <c r="Z191" i="2"/>
  <c r="Y191" i="2"/>
  <c r="X191" i="2"/>
  <c r="W191" i="2"/>
  <c r="V191" i="2"/>
  <c r="T191" i="2"/>
  <c r="R191" i="2"/>
  <c r="Q191" i="2"/>
  <c r="P191" i="2"/>
  <c r="O191" i="2"/>
  <c r="N191" i="2"/>
  <c r="L191" i="2"/>
  <c r="J191" i="2"/>
  <c r="I191" i="2"/>
  <c r="H191" i="2"/>
  <c r="G191" i="2"/>
  <c r="F191" i="2"/>
  <c r="AK190" i="2"/>
  <c r="AC191" i="2" s="1"/>
  <c r="AK182" i="2"/>
  <c r="AJ182" i="2"/>
  <c r="AI182" i="2"/>
  <c r="AH182" i="2"/>
  <c r="AG182" i="2"/>
  <c r="AF182" i="2"/>
  <c r="AE182" i="2"/>
  <c r="AD182" i="2"/>
  <c r="AC182" i="2"/>
  <c r="AB182" i="2"/>
  <c r="AA182" i="2"/>
  <c r="Z182" i="2"/>
  <c r="Y182" i="2"/>
  <c r="X182" i="2"/>
  <c r="W182" i="2"/>
  <c r="V182" i="2"/>
  <c r="U182" i="2"/>
  <c r="T182" i="2"/>
  <c r="S182" i="2"/>
  <c r="R182" i="2"/>
  <c r="Q182" i="2"/>
  <c r="P182" i="2"/>
  <c r="O182" i="2"/>
  <c r="N182" i="2"/>
  <c r="M182" i="2"/>
  <c r="L182" i="2"/>
  <c r="K182" i="2"/>
  <c r="J182" i="2"/>
  <c r="I182" i="2"/>
  <c r="H182" i="2"/>
  <c r="G182" i="2"/>
  <c r="F182" i="2"/>
  <c r="E182" i="2"/>
  <c r="AK181" i="2"/>
  <c r="E181" i="2"/>
  <c r="D181" i="2"/>
  <c r="C181" i="2"/>
  <c r="AK180" i="2"/>
  <c r="E180" i="2"/>
  <c r="D180" i="2"/>
  <c r="C180" i="2"/>
  <c r="AK179" i="2"/>
  <c r="E179" i="2"/>
  <c r="D179" i="2"/>
  <c r="C179" i="2"/>
  <c r="AK178" i="2"/>
  <c r="E178" i="2"/>
  <c r="D178" i="2"/>
  <c r="C178" i="2"/>
  <c r="AK177" i="2"/>
  <c r="E177" i="2"/>
  <c r="D177" i="2"/>
  <c r="C177" i="2"/>
  <c r="AK176" i="2"/>
  <c r="E176" i="2"/>
  <c r="D176" i="2"/>
  <c r="C176" i="2"/>
  <c r="AK175" i="2"/>
  <c r="E175" i="2"/>
  <c r="D175" i="2"/>
  <c r="C175" i="2"/>
  <c r="AK174" i="2"/>
  <c r="E174" i="2"/>
  <c r="D174" i="2"/>
  <c r="C174" i="2"/>
  <c r="AK173" i="2"/>
  <c r="E173" i="2"/>
  <c r="D173" i="2"/>
  <c r="C173" i="2"/>
  <c r="AK172" i="2"/>
  <c r="E172" i="2"/>
  <c r="D172" i="2"/>
  <c r="C172" i="2"/>
  <c r="AK171" i="2"/>
  <c r="E171" i="2"/>
  <c r="D171" i="2"/>
  <c r="C171" i="2"/>
  <c r="AK170" i="2"/>
  <c r="E170" i="2"/>
  <c r="D170" i="2"/>
  <c r="C170" i="2"/>
  <c r="AK169" i="2"/>
  <c r="E169" i="2"/>
  <c r="D169" i="2"/>
  <c r="C169" i="2"/>
  <c r="AK168" i="2"/>
  <c r="E168" i="2"/>
  <c r="D168" i="2"/>
  <c r="C168" i="2"/>
  <c r="AK167" i="2"/>
  <c r="E167" i="2"/>
  <c r="D167" i="2"/>
  <c r="C167" i="2"/>
  <c r="AK166" i="2"/>
  <c r="E166" i="2"/>
  <c r="D166" i="2"/>
  <c r="C166" i="2"/>
  <c r="AK165" i="2"/>
  <c r="E165" i="2"/>
  <c r="D165" i="2"/>
  <c r="C165" i="2"/>
  <c r="AK164" i="2"/>
  <c r="E164" i="2"/>
  <c r="D164" i="2"/>
  <c r="C164" i="2"/>
  <c r="AK163" i="2"/>
  <c r="E163" i="2"/>
  <c r="D163" i="2"/>
  <c r="C163" i="2"/>
  <c r="AK162" i="2"/>
  <c r="E162" i="2"/>
  <c r="D162" i="2"/>
  <c r="C162" i="2"/>
  <c r="AK161" i="2"/>
  <c r="E161" i="2"/>
  <c r="D161" i="2"/>
  <c r="C161" i="2"/>
  <c r="AK160" i="2"/>
  <c r="E160" i="2"/>
  <c r="D160" i="2"/>
  <c r="C160" i="2"/>
  <c r="AK159" i="2"/>
  <c r="E159" i="2"/>
  <c r="D159" i="2"/>
  <c r="C159" i="2"/>
  <c r="AK158" i="2"/>
  <c r="E158" i="2"/>
  <c r="D158" i="2"/>
  <c r="C158" i="2"/>
  <c r="AK157" i="2"/>
  <c r="E157" i="2"/>
  <c r="D157" i="2"/>
  <c r="C157" i="2"/>
  <c r="AK156" i="2"/>
  <c r="E156" i="2"/>
  <c r="D156" i="2"/>
  <c r="C156" i="2"/>
  <c r="AK155" i="2"/>
  <c r="E155" i="2"/>
  <c r="D155" i="2"/>
  <c r="C155" i="2"/>
  <c r="AK154" i="2"/>
  <c r="E154" i="2"/>
  <c r="D154" i="2"/>
  <c r="C154" i="2"/>
  <c r="AK153" i="2"/>
  <c r="E153" i="2"/>
  <c r="D153" i="2"/>
  <c r="C153" i="2"/>
  <c r="AK152" i="2"/>
  <c r="E152" i="2"/>
  <c r="D152" i="2"/>
  <c r="C152" i="2"/>
  <c r="AK151" i="2"/>
  <c r="E151" i="2"/>
  <c r="D151" i="2"/>
  <c r="C151" i="2"/>
  <c r="AK150" i="2"/>
  <c r="E150" i="2"/>
  <c r="D150" i="2"/>
  <c r="C150" i="2"/>
  <c r="AK149" i="2"/>
  <c r="E149" i="2"/>
  <c r="D149" i="2"/>
  <c r="C149" i="2"/>
  <c r="AK148" i="2"/>
  <c r="E148" i="2"/>
  <c r="D148" i="2"/>
  <c r="C148" i="2"/>
  <c r="AH146" i="2"/>
  <c r="AG146" i="2"/>
  <c r="AF146" i="2"/>
  <c r="AE146" i="2"/>
  <c r="AD146" i="2"/>
  <c r="AB146" i="2"/>
  <c r="Z146" i="2"/>
  <c r="Y146" i="2"/>
  <c r="X146" i="2"/>
  <c r="W146" i="2"/>
  <c r="V146" i="2"/>
  <c r="T146" i="2"/>
  <c r="R146" i="2"/>
  <c r="Q146" i="2"/>
  <c r="P146" i="2"/>
  <c r="O146" i="2"/>
  <c r="N146" i="2"/>
  <c r="L146" i="2"/>
  <c r="J146" i="2"/>
  <c r="I146" i="2"/>
  <c r="H146" i="2"/>
  <c r="G146" i="2"/>
  <c r="F146" i="2"/>
  <c r="AK145" i="2"/>
  <c r="AC146" i="2" s="1"/>
  <c r="AK137" i="2"/>
  <c r="AJ137" i="2"/>
  <c r="AI137" i="2"/>
  <c r="AH137" i="2"/>
  <c r="AG137" i="2"/>
  <c r="AF137" i="2"/>
  <c r="AE137" i="2"/>
  <c r="AD137" i="2"/>
  <c r="AC137" i="2"/>
  <c r="AB137" i="2"/>
  <c r="AA137" i="2"/>
  <c r="Z137" i="2"/>
  <c r="Y137" i="2"/>
  <c r="X137" i="2"/>
  <c r="W137" i="2"/>
  <c r="V137" i="2"/>
  <c r="U137" i="2"/>
  <c r="T137" i="2"/>
  <c r="S137" i="2"/>
  <c r="R137" i="2"/>
  <c r="Q137" i="2"/>
  <c r="P137" i="2"/>
  <c r="O137" i="2"/>
  <c r="N137" i="2"/>
  <c r="M137" i="2"/>
  <c r="L137" i="2"/>
  <c r="K137" i="2"/>
  <c r="J137" i="2"/>
  <c r="I137" i="2"/>
  <c r="H137" i="2"/>
  <c r="G137" i="2"/>
  <c r="F137" i="2"/>
  <c r="E137" i="2"/>
  <c r="AK136" i="2"/>
  <c r="E136" i="2"/>
  <c r="D136" i="2"/>
  <c r="C136" i="2"/>
  <c r="AK135" i="2"/>
  <c r="E135" i="2"/>
  <c r="D135" i="2"/>
  <c r="C135" i="2"/>
  <c r="AK134" i="2"/>
  <c r="E134" i="2"/>
  <c r="D134" i="2"/>
  <c r="C134" i="2"/>
  <c r="AK133" i="2"/>
  <c r="E133" i="2"/>
  <c r="D133" i="2"/>
  <c r="C133" i="2"/>
  <c r="AK132" i="2"/>
  <c r="E132" i="2"/>
  <c r="D132" i="2"/>
  <c r="C132" i="2"/>
  <c r="AK131" i="2"/>
  <c r="E131" i="2"/>
  <c r="D131" i="2"/>
  <c r="C131" i="2"/>
  <c r="AK130" i="2"/>
  <c r="E130" i="2"/>
  <c r="D130" i="2"/>
  <c r="C130" i="2"/>
  <c r="AK129" i="2"/>
  <c r="E129" i="2"/>
  <c r="D129" i="2"/>
  <c r="C129" i="2"/>
  <c r="AK128" i="2"/>
  <c r="E128" i="2"/>
  <c r="D128" i="2"/>
  <c r="C128" i="2"/>
  <c r="AK127" i="2"/>
  <c r="E127" i="2"/>
  <c r="D127" i="2"/>
  <c r="C127" i="2"/>
  <c r="AK126" i="2"/>
  <c r="E126" i="2"/>
  <c r="D126" i="2"/>
  <c r="C126" i="2"/>
  <c r="AK125" i="2"/>
  <c r="E125" i="2"/>
  <c r="D125" i="2"/>
  <c r="C125" i="2"/>
  <c r="AK124" i="2"/>
  <c r="E124" i="2"/>
  <c r="D124" i="2"/>
  <c r="C124" i="2"/>
  <c r="AK123" i="2"/>
  <c r="E123" i="2"/>
  <c r="D123" i="2"/>
  <c r="C123" i="2"/>
  <c r="AK122" i="2"/>
  <c r="E122" i="2"/>
  <c r="D122" i="2"/>
  <c r="C122" i="2"/>
  <c r="AK121" i="2"/>
  <c r="E121" i="2"/>
  <c r="D121" i="2"/>
  <c r="C121" i="2"/>
  <c r="AK120" i="2"/>
  <c r="E120" i="2"/>
  <c r="D120" i="2"/>
  <c r="C120" i="2"/>
  <c r="AK119" i="2"/>
  <c r="E119" i="2"/>
  <c r="D119" i="2"/>
  <c r="C119" i="2"/>
  <c r="AK118" i="2"/>
  <c r="E118" i="2"/>
  <c r="D118" i="2"/>
  <c r="C118" i="2"/>
  <c r="AK117" i="2"/>
  <c r="E117" i="2"/>
  <c r="D117" i="2"/>
  <c r="C117" i="2"/>
  <c r="AK116" i="2"/>
  <c r="E116" i="2"/>
  <c r="D116" i="2"/>
  <c r="C116" i="2"/>
  <c r="AK115" i="2"/>
  <c r="E115" i="2"/>
  <c r="D115" i="2"/>
  <c r="C115" i="2"/>
  <c r="AK114" i="2"/>
  <c r="E114" i="2"/>
  <c r="D114" i="2"/>
  <c r="C114" i="2"/>
  <c r="AK113" i="2"/>
  <c r="E113" i="2"/>
  <c r="D113" i="2"/>
  <c r="C113" i="2"/>
  <c r="AK112" i="2"/>
  <c r="E112" i="2"/>
  <c r="D112" i="2"/>
  <c r="C112" i="2"/>
  <c r="AK111" i="2"/>
  <c r="E111" i="2"/>
  <c r="D111" i="2"/>
  <c r="C111" i="2"/>
  <c r="AK110" i="2"/>
  <c r="E110" i="2"/>
  <c r="D110" i="2"/>
  <c r="C110" i="2"/>
  <c r="AK109" i="2"/>
  <c r="E109" i="2"/>
  <c r="D109" i="2"/>
  <c r="C109" i="2"/>
  <c r="AK108" i="2"/>
  <c r="E108" i="2"/>
  <c r="D108" i="2"/>
  <c r="C108" i="2"/>
  <c r="AK107" i="2"/>
  <c r="E107" i="2"/>
  <c r="D107" i="2"/>
  <c r="C107" i="2"/>
  <c r="AK106" i="2"/>
  <c r="E106" i="2"/>
  <c r="D106" i="2"/>
  <c r="C106" i="2"/>
  <c r="AK105" i="2"/>
  <c r="E105" i="2"/>
  <c r="D105" i="2"/>
  <c r="C105" i="2"/>
  <c r="AK104" i="2"/>
  <c r="E104" i="2"/>
  <c r="D104" i="2"/>
  <c r="C104" i="2"/>
  <c r="AK103" i="2"/>
  <c r="E103" i="2"/>
  <c r="D103" i="2"/>
  <c r="C103" i="2"/>
  <c r="AK102" i="2"/>
  <c r="E102" i="2"/>
  <c r="D102" i="2"/>
  <c r="C102" i="2"/>
  <c r="AI100" i="2"/>
  <c r="AD100" i="2"/>
  <c r="AA100" i="2"/>
  <c r="V100" i="2"/>
  <c r="S100" i="2"/>
  <c r="N100" i="2"/>
  <c r="K100" i="2"/>
  <c r="F100" i="2"/>
  <c r="AK99" i="2"/>
  <c r="AC100" i="2" s="1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AK90" i="2"/>
  <c r="E90" i="2"/>
  <c r="D90" i="2"/>
  <c r="C90" i="2"/>
  <c r="AK89" i="2"/>
  <c r="E89" i="2"/>
  <c r="D89" i="2"/>
  <c r="C89" i="2"/>
  <c r="AK88" i="2"/>
  <c r="E88" i="2"/>
  <c r="D88" i="2"/>
  <c r="C88" i="2"/>
  <c r="AK87" i="2"/>
  <c r="E87" i="2"/>
  <c r="D87" i="2"/>
  <c r="C87" i="2"/>
  <c r="AK86" i="2"/>
  <c r="E86" i="2"/>
  <c r="D86" i="2"/>
  <c r="C86" i="2"/>
  <c r="AK85" i="2"/>
  <c r="E85" i="2"/>
  <c r="D85" i="2"/>
  <c r="C85" i="2"/>
  <c r="AK84" i="2"/>
  <c r="E84" i="2"/>
  <c r="D84" i="2"/>
  <c r="C84" i="2"/>
  <c r="AK83" i="2"/>
  <c r="E83" i="2"/>
  <c r="D83" i="2"/>
  <c r="C83" i="2"/>
  <c r="AK82" i="2"/>
  <c r="E82" i="2"/>
  <c r="D82" i="2"/>
  <c r="C82" i="2"/>
  <c r="AK81" i="2"/>
  <c r="E81" i="2"/>
  <c r="D81" i="2"/>
  <c r="C81" i="2"/>
  <c r="AK80" i="2"/>
  <c r="E80" i="2"/>
  <c r="D80" i="2"/>
  <c r="C80" i="2"/>
  <c r="AK79" i="2"/>
  <c r="E79" i="2"/>
  <c r="D79" i="2"/>
  <c r="C79" i="2"/>
  <c r="AK78" i="2"/>
  <c r="E78" i="2"/>
  <c r="D78" i="2"/>
  <c r="C78" i="2"/>
  <c r="AK77" i="2"/>
  <c r="E77" i="2"/>
  <c r="D77" i="2"/>
  <c r="C77" i="2"/>
  <c r="AK76" i="2"/>
  <c r="E76" i="2"/>
  <c r="D76" i="2"/>
  <c r="C76" i="2"/>
  <c r="AK75" i="2"/>
  <c r="E75" i="2"/>
  <c r="D75" i="2"/>
  <c r="C75" i="2"/>
  <c r="AK74" i="2"/>
  <c r="E74" i="2"/>
  <c r="D74" i="2"/>
  <c r="C74" i="2"/>
  <c r="AK73" i="2"/>
  <c r="E73" i="2"/>
  <c r="D73" i="2"/>
  <c r="C73" i="2"/>
  <c r="AK72" i="2"/>
  <c r="E72" i="2"/>
  <c r="D72" i="2"/>
  <c r="C72" i="2"/>
  <c r="AK71" i="2"/>
  <c r="E71" i="2"/>
  <c r="D71" i="2"/>
  <c r="C71" i="2"/>
  <c r="AK70" i="2"/>
  <c r="E70" i="2"/>
  <c r="D70" i="2"/>
  <c r="C70" i="2"/>
  <c r="AK69" i="2"/>
  <c r="E69" i="2"/>
  <c r="D69" i="2"/>
  <c r="C69" i="2"/>
  <c r="AK68" i="2"/>
  <c r="E68" i="2"/>
  <c r="D68" i="2"/>
  <c r="C68" i="2"/>
  <c r="AK67" i="2"/>
  <c r="E67" i="2"/>
  <c r="D67" i="2"/>
  <c r="C67" i="2"/>
  <c r="AK66" i="2"/>
  <c r="E66" i="2"/>
  <c r="D66" i="2"/>
  <c r="C66" i="2"/>
  <c r="AK65" i="2"/>
  <c r="E65" i="2"/>
  <c r="D65" i="2"/>
  <c r="C65" i="2"/>
  <c r="AK64" i="2"/>
  <c r="E64" i="2"/>
  <c r="D64" i="2"/>
  <c r="C64" i="2"/>
  <c r="AK63" i="2"/>
  <c r="E63" i="2"/>
  <c r="D63" i="2"/>
  <c r="C63" i="2"/>
  <c r="AK62" i="2"/>
  <c r="E62" i="2"/>
  <c r="D62" i="2"/>
  <c r="C62" i="2"/>
  <c r="AK61" i="2"/>
  <c r="E61" i="2"/>
  <c r="D61" i="2"/>
  <c r="C61" i="2"/>
  <c r="AK60" i="2"/>
  <c r="E60" i="2"/>
  <c r="D60" i="2"/>
  <c r="C60" i="2"/>
  <c r="AK59" i="2"/>
  <c r="E59" i="2"/>
  <c r="D59" i="2"/>
  <c r="C59" i="2"/>
  <c r="AK58" i="2"/>
  <c r="E58" i="2"/>
  <c r="D58" i="2"/>
  <c r="C58" i="2"/>
  <c r="AK57" i="2"/>
  <c r="E57" i="2"/>
  <c r="D57" i="2"/>
  <c r="C57" i="2"/>
  <c r="AK56" i="2"/>
  <c r="AK91" i="2" s="1"/>
  <c r="E56" i="2"/>
  <c r="D56" i="2"/>
  <c r="C56" i="2"/>
  <c r="AH54" i="2"/>
  <c r="AG54" i="2"/>
  <c r="AF54" i="2"/>
  <c r="AE54" i="2"/>
  <c r="AD54" i="2"/>
  <c r="AB54" i="2"/>
  <c r="Z54" i="2"/>
  <c r="Y54" i="2"/>
  <c r="X54" i="2"/>
  <c r="W54" i="2"/>
  <c r="V54" i="2"/>
  <c r="T54" i="2"/>
  <c r="R54" i="2"/>
  <c r="Q54" i="2"/>
  <c r="P54" i="2"/>
  <c r="O54" i="2"/>
  <c r="N54" i="2"/>
  <c r="L54" i="2"/>
  <c r="J54" i="2"/>
  <c r="I54" i="2"/>
  <c r="H54" i="2"/>
  <c r="G54" i="2"/>
  <c r="F54" i="2"/>
  <c r="AK53" i="2"/>
  <c r="AC54" i="2" s="1"/>
  <c r="AK45" i="2"/>
  <c r="AJ45" i="2"/>
  <c r="AI45" i="2"/>
  <c r="AH45" i="2"/>
  <c r="AG45" i="2"/>
  <c r="AF45" i="2"/>
  <c r="AE45" i="2"/>
  <c r="AD45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AK44" i="2"/>
  <c r="E44" i="2"/>
  <c r="D44" i="2"/>
  <c r="C44" i="2"/>
  <c r="AK43" i="2"/>
  <c r="E43" i="2"/>
  <c r="D43" i="2"/>
  <c r="C43" i="2"/>
  <c r="AK42" i="2"/>
  <c r="E42" i="2"/>
  <c r="D42" i="2"/>
  <c r="C42" i="2"/>
  <c r="AK41" i="2"/>
  <c r="E41" i="2"/>
  <c r="D41" i="2"/>
  <c r="C41" i="2"/>
  <c r="AK40" i="2"/>
  <c r="E40" i="2"/>
  <c r="D40" i="2"/>
  <c r="C40" i="2"/>
  <c r="AK39" i="2"/>
  <c r="E39" i="2"/>
  <c r="D39" i="2"/>
  <c r="C39" i="2"/>
  <c r="AK38" i="2"/>
  <c r="E38" i="2"/>
  <c r="D38" i="2"/>
  <c r="C38" i="2"/>
  <c r="AK37" i="2"/>
  <c r="E37" i="2"/>
  <c r="D37" i="2"/>
  <c r="C37" i="2"/>
  <c r="AK36" i="2"/>
  <c r="E36" i="2"/>
  <c r="D36" i="2"/>
  <c r="C36" i="2"/>
  <c r="AK35" i="2"/>
  <c r="E35" i="2"/>
  <c r="D35" i="2"/>
  <c r="C35" i="2"/>
  <c r="AK34" i="2"/>
  <c r="E34" i="2"/>
  <c r="D34" i="2"/>
  <c r="C34" i="2"/>
  <c r="AK33" i="2"/>
  <c r="E33" i="2"/>
  <c r="D33" i="2"/>
  <c r="C33" i="2"/>
  <c r="AK32" i="2"/>
  <c r="E32" i="2"/>
  <c r="D32" i="2"/>
  <c r="C32" i="2"/>
  <c r="AK31" i="2"/>
  <c r="E31" i="2"/>
  <c r="D31" i="2"/>
  <c r="C31" i="2"/>
  <c r="AK30" i="2"/>
  <c r="E30" i="2"/>
  <c r="D30" i="2"/>
  <c r="C30" i="2"/>
  <c r="AK29" i="2"/>
  <c r="E29" i="2"/>
  <c r="D29" i="2"/>
  <c r="C29" i="2"/>
  <c r="AK28" i="2"/>
  <c r="E28" i="2"/>
  <c r="D28" i="2"/>
  <c r="C28" i="2"/>
  <c r="AK27" i="2"/>
  <c r="E27" i="2"/>
  <c r="D27" i="2"/>
  <c r="C27" i="2"/>
  <c r="AK26" i="2"/>
  <c r="E26" i="2"/>
  <c r="D26" i="2"/>
  <c r="C26" i="2"/>
  <c r="AK25" i="2"/>
  <c r="E25" i="2"/>
  <c r="D25" i="2"/>
  <c r="C25" i="2"/>
  <c r="AK24" i="2"/>
  <c r="E24" i="2"/>
  <c r="D24" i="2"/>
  <c r="C24" i="2"/>
  <c r="AK23" i="2"/>
  <c r="E23" i="2"/>
  <c r="D23" i="2"/>
  <c r="C23" i="2"/>
  <c r="AK22" i="2"/>
  <c r="E22" i="2"/>
  <c r="D22" i="2"/>
  <c r="C22" i="2"/>
  <c r="AK21" i="2"/>
  <c r="E21" i="2"/>
  <c r="D21" i="2"/>
  <c r="C21" i="2"/>
  <c r="AK20" i="2"/>
  <c r="E20" i="2"/>
  <c r="D20" i="2"/>
  <c r="C20" i="2"/>
  <c r="AK19" i="2"/>
  <c r="E19" i="2"/>
  <c r="D19" i="2"/>
  <c r="C19" i="2"/>
  <c r="AK18" i="2"/>
  <c r="E18" i="2"/>
  <c r="D18" i="2"/>
  <c r="C18" i="2"/>
  <c r="AK17" i="2"/>
  <c r="E17" i="2"/>
  <c r="D17" i="2"/>
  <c r="C17" i="2"/>
  <c r="AK16" i="2"/>
  <c r="E16" i="2"/>
  <c r="D16" i="2"/>
  <c r="C16" i="2"/>
  <c r="AK15" i="2"/>
  <c r="E15" i="2"/>
  <c r="D15" i="2"/>
  <c r="C15" i="2"/>
  <c r="AK14" i="2"/>
  <c r="E14" i="2"/>
  <c r="D14" i="2"/>
  <c r="C14" i="2"/>
  <c r="AK13" i="2"/>
  <c r="E13" i="2"/>
  <c r="D13" i="2"/>
  <c r="C13" i="2"/>
  <c r="AK12" i="2"/>
  <c r="E12" i="2"/>
  <c r="D12" i="2"/>
  <c r="C12" i="2"/>
  <c r="AK11" i="2"/>
  <c r="E11" i="2"/>
  <c r="D11" i="2"/>
  <c r="C11" i="2"/>
  <c r="AK10" i="2"/>
  <c r="E10" i="2"/>
  <c r="D10" i="2"/>
  <c r="C10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F85" i="1"/>
  <c r="D85" i="1"/>
  <c r="HF82" i="1"/>
  <c r="HC82" i="1"/>
  <c r="HE82" i="1" s="1" a="1"/>
  <c r="HE82" i="1" s="1"/>
  <c r="HE83" i="1" s="1" a="1"/>
  <c r="HE83" i="1" s="1"/>
  <c r="HB82" i="1"/>
  <c r="GY82" i="1"/>
  <c r="HA82" i="1" s="1" a="1"/>
  <c r="HA82" i="1" s="1"/>
  <c r="HA83" i="1" s="1" a="1"/>
  <c r="HA83" i="1" s="1"/>
  <c r="GX82" i="1"/>
  <c r="GU82" i="1"/>
  <c r="GW82" i="1" s="1" a="1"/>
  <c r="GW82" i="1" s="1"/>
  <c r="GW83" i="1" s="1" a="1"/>
  <c r="GW83" i="1" s="1"/>
  <c r="GT82" i="1"/>
  <c r="GQ82" i="1"/>
  <c r="GS82" i="1" s="1" a="1"/>
  <c r="GS82" i="1" s="1"/>
  <c r="GS83" i="1" s="1" a="1"/>
  <c r="GS83" i="1" s="1"/>
  <c r="GP82" i="1"/>
  <c r="GM82" i="1"/>
  <c r="GO82" i="1" s="1" a="1"/>
  <c r="GO82" i="1" s="1"/>
  <c r="GO83" i="1" s="1" a="1"/>
  <c r="GO83" i="1" s="1"/>
  <c r="GL82" i="1"/>
  <c r="GK82" i="1"/>
  <c r="GK83" i="1" s="1" a="1"/>
  <c r="GK83" i="1" s="1"/>
  <c r="GI82" i="1"/>
  <c r="GK82" i="1" s="1" a="1"/>
  <c r="GH82" i="1"/>
  <c r="GG82" i="1"/>
  <c r="GG83" i="1" s="1" a="1"/>
  <c r="GG83" i="1" s="1"/>
  <c r="GE82" i="1"/>
  <c r="GG82" i="1" s="1" a="1"/>
  <c r="GD82" i="1"/>
  <c r="GC82" i="1"/>
  <c r="GC83" i="1" s="1" a="1"/>
  <c r="GC83" i="1" s="1"/>
  <c r="GA82" i="1"/>
  <c r="GC82" i="1" s="1" a="1"/>
  <c r="FZ82" i="1"/>
  <c r="FW82" i="1"/>
  <c r="FY82" i="1" s="1" a="1"/>
  <c r="FY82" i="1" s="1"/>
  <c r="FY83" i="1" s="1" a="1"/>
  <c r="FY83" i="1" s="1"/>
  <c r="FV82" i="1"/>
  <c r="FU82" i="1"/>
  <c r="FU83" i="1" s="1" a="1"/>
  <c r="FU83" i="1" s="1"/>
  <c r="FS82" i="1"/>
  <c r="FU82" i="1" s="1" a="1"/>
  <c r="FR82" i="1"/>
  <c r="FQ82" i="1"/>
  <c r="FQ83" i="1" s="1" a="1"/>
  <c r="FQ83" i="1" s="1"/>
  <c r="FO82" i="1"/>
  <c r="FQ82" i="1" s="1" a="1"/>
  <c r="FN82" i="1"/>
  <c r="FK82" i="1"/>
  <c r="FM82" i="1" s="1" a="1"/>
  <c r="FM82" i="1" s="1"/>
  <c r="FM83" i="1" s="1" a="1"/>
  <c r="FM83" i="1" s="1"/>
  <c r="FJ82" i="1"/>
  <c r="FG82" i="1"/>
  <c r="FI82" i="1" s="1" a="1"/>
  <c r="FI82" i="1" s="1"/>
  <c r="FI83" i="1" s="1" a="1"/>
  <c r="FI83" i="1" s="1"/>
  <c r="FF82" i="1"/>
  <c r="FE82" i="1"/>
  <c r="FE83" i="1" s="1" a="1"/>
  <c r="FE83" i="1" s="1"/>
  <c r="FC82" i="1"/>
  <c r="FE82" i="1" s="1" a="1"/>
  <c r="FB82" i="1"/>
  <c r="FA82" i="1"/>
  <c r="FA83" i="1" s="1" a="1"/>
  <c r="FA83" i="1" s="1"/>
  <c r="EY82" i="1"/>
  <c r="FA82" i="1" s="1" a="1"/>
  <c r="EX82" i="1"/>
  <c r="EW82" i="1"/>
  <c r="EW83" i="1" s="1" a="1"/>
  <c r="EW83" i="1" s="1"/>
  <c r="EU82" i="1"/>
  <c r="EW82" i="1" s="1" a="1"/>
  <c r="ET82" i="1"/>
  <c r="EQ82" i="1"/>
  <c r="ES82" i="1" s="1" a="1"/>
  <c r="ES82" i="1" s="1"/>
  <c r="ES83" i="1" s="1" a="1"/>
  <c r="ES83" i="1" s="1"/>
  <c r="EP82" i="1"/>
  <c r="EO82" i="1"/>
  <c r="EO83" i="1" s="1" a="1"/>
  <c r="EO83" i="1" s="1"/>
  <c r="EM82" i="1"/>
  <c r="EO82" i="1" s="1" a="1"/>
  <c r="EL82" i="1"/>
  <c r="EK82" i="1"/>
  <c r="EK83" i="1" s="1" a="1"/>
  <c r="EK83" i="1" s="1"/>
  <c r="EI82" i="1"/>
  <c r="EK82" i="1" s="1" a="1"/>
  <c r="EH82" i="1"/>
  <c r="EE82" i="1"/>
  <c r="EG82" i="1" s="1" a="1"/>
  <c r="EG82" i="1" s="1"/>
  <c r="EG83" i="1" s="1" a="1"/>
  <c r="EG83" i="1" s="1"/>
  <c r="ED82" i="1"/>
  <c r="EA82" i="1"/>
  <c r="EC82" i="1" s="1" a="1"/>
  <c r="EC82" i="1" s="1"/>
  <c r="EC83" i="1" s="1" a="1"/>
  <c r="EC83" i="1" s="1"/>
  <c r="DZ82" i="1"/>
  <c r="DY82" i="1"/>
  <c r="DY83" i="1" s="1" a="1"/>
  <c r="DY83" i="1" s="1"/>
  <c r="DW82" i="1"/>
  <c r="DY82" i="1" s="1" a="1"/>
  <c r="DV82" i="1"/>
  <c r="DU82" i="1"/>
  <c r="DU83" i="1" s="1" a="1"/>
  <c r="DU83" i="1" s="1"/>
  <c r="DS82" i="1"/>
  <c r="DU82" i="1" s="1" a="1"/>
  <c r="DR82" i="1"/>
  <c r="DQ82" i="1"/>
  <c r="DQ83" i="1" s="1" a="1"/>
  <c r="DQ83" i="1" s="1"/>
  <c r="DO82" i="1"/>
  <c r="DQ82" i="1" s="1" a="1"/>
  <c r="DN82" i="1"/>
  <c r="DK82" i="1"/>
  <c r="DM82" i="1" s="1" a="1"/>
  <c r="DM82" i="1" s="1"/>
  <c r="DM83" i="1" s="1" a="1"/>
  <c r="DM83" i="1" s="1"/>
  <c r="DJ82" i="1"/>
  <c r="DI82" i="1"/>
  <c r="DI83" i="1" s="1" a="1"/>
  <c r="DI83" i="1" s="1"/>
  <c r="DG82" i="1"/>
  <c r="DI82" i="1" s="1" a="1"/>
  <c r="DF82" i="1"/>
  <c r="DE82" i="1"/>
  <c r="DE83" i="1" s="1" a="1"/>
  <c r="DE83" i="1" s="1"/>
  <c r="DC82" i="1"/>
  <c r="DE82" i="1" s="1" a="1"/>
  <c r="DB82" i="1"/>
  <c r="CY82" i="1"/>
  <c r="DA82" i="1" s="1" a="1"/>
  <c r="DA82" i="1" s="1"/>
  <c r="DA83" i="1" s="1" a="1"/>
  <c r="DA83" i="1" s="1"/>
  <c r="CX82" i="1"/>
  <c r="CU82" i="1"/>
  <c r="CW82" i="1" s="1" a="1"/>
  <c r="CW82" i="1" s="1"/>
  <c r="CW83" i="1" s="1" a="1"/>
  <c r="CW83" i="1" s="1"/>
  <c r="CT82" i="1"/>
  <c r="CS82" i="1"/>
  <c r="CS83" i="1" s="1" a="1"/>
  <c r="CS83" i="1" s="1"/>
  <c r="CQ82" i="1"/>
  <c r="CS82" i="1" s="1" a="1"/>
  <c r="CP82" i="1"/>
  <c r="CO82" i="1"/>
  <c r="CO83" i="1" s="1" a="1"/>
  <c r="CO83" i="1" s="1"/>
  <c r="CM82" i="1"/>
  <c r="CO82" i="1" s="1" a="1"/>
  <c r="CL82" i="1"/>
  <c r="CK82" i="1"/>
  <c r="CK83" i="1" s="1" a="1"/>
  <c r="CK83" i="1" s="1"/>
  <c r="CI82" i="1"/>
  <c r="CK82" i="1" s="1" a="1"/>
  <c r="CH82" i="1"/>
  <c r="CE82" i="1"/>
  <c r="CG82" i="1" s="1" a="1"/>
  <c r="CG82" i="1" s="1"/>
  <c r="CG83" i="1" s="1" a="1"/>
  <c r="CG83" i="1" s="1"/>
  <c r="CD82" i="1"/>
  <c r="CC82" i="1"/>
  <c r="CC83" i="1" s="1" a="1"/>
  <c r="CC83" i="1" s="1"/>
  <c r="CA82" i="1"/>
  <c r="CC82" i="1" s="1" a="1"/>
  <c r="BZ82" i="1"/>
  <c r="BY82" i="1"/>
  <c r="BY83" i="1" s="1" a="1"/>
  <c r="BY83" i="1" s="1"/>
  <c r="BW82" i="1"/>
  <c r="BY82" i="1" s="1" a="1"/>
  <c r="BV82" i="1"/>
  <c r="BS82" i="1"/>
  <c r="BU82" i="1" s="1" a="1"/>
  <c r="BU82" i="1" s="1"/>
  <c r="BU83" i="1" s="1" a="1"/>
  <c r="BU83" i="1" s="1"/>
  <c r="BR82" i="1"/>
  <c r="BO82" i="1"/>
  <c r="BQ82" i="1" s="1" a="1"/>
  <c r="BQ82" i="1" s="1"/>
  <c r="BQ83" i="1" s="1" a="1"/>
  <c r="BQ83" i="1" s="1"/>
  <c r="BN82" i="1"/>
  <c r="BM82" i="1"/>
  <c r="BM83" i="1" s="1" a="1"/>
  <c r="BM83" i="1" s="1"/>
  <c r="BK82" i="1"/>
  <c r="BM82" i="1" s="1" a="1"/>
  <c r="BJ82" i="1"/>
  <c r="BI82" i="1"/>
  <c r="BI83" i="1" s="1" a="1"/>
  <c r="BI83" i="1" s="1"/>
  <c r="BG82" i="1"/>
  <c r="BI82" i="1" s="1" a="1"/>
  <c r="BF82" i="1"/>
  <c r="BE82" i="1"/>
  <c r="BE83" i="1" s="1" a="1"/>
  <c r="BE83" i="1" s="1"/>
  <c r="BC82" i="1"/>
  <c r="BE82" i="1" s="1" a="1"/>
  <c r="BB82" i="1"/>
  <c r="AY82" i="1"/>
  <c r="BA82" i="1" s="1" a="1"/>
  <c r="BA82" i="1" s="1"/>
  <c r="BA83" i="1" s="1" a="1"/>
  <c r="BA83" i="1" s="1"/>
  <c r="AX82" i="1"/>
  <c r="AW82" i="1"/>
  <c r="AW83" i="1" s="1" a="1"/>
  <c r="AW83" i="1" s="1"/>
  <c r="AU82" i="1"/>
  <c r="AW82" i="1" s="1" a="1"/>
  <c r="AT82" i="1"/>
  <c r="AQ82" i="1"/>
  <c r="AS82" i="1" s="1" a="1"/>
  <c r="AS82" i="1" s="1"/>
  <c r="AS83" i="1" s="1" a="1"/>
  <c r="AS83" i="1" s="1"/>
  <c r="AP82" i="1"/>
  <c r="AM82" i="1"/>
  <c r="AO82" i="1" s="1" a="1"/>
  <c r="AO82" i="1" s="1"/>
  <c r="AO83" i="1" s="1" a="1"/>
  <c r="AO83" i="1" s="1"/>
  <c r="AL82" i="1"/>
  <c r="AI82" i="1"/>
  <c r="AK82" i="1" s="1" a="1"/>
  <c r="AK82" i="1" s="1"/>
  <c r="AK83" i="1" s="1" a="1"/>
  <c r="AK83" i="1" s="1"/>
  <c r="AH82" i="1"/>
  <c r="AG82" i="1"/>
  <c r="AG83" i="1" s="1" a="1"/>
  <c r="AG83" i="1" s="1"/>
  <c r="AE82" i="1"/>
  <c r="AG82" i="1" s="1" a="1"/>
  <c r="AD82" i="1"/>
  <c r="AC82" i="1"/>
  <c r="AC83" i="1" s="1" a="1"/>
  <c r="AC83" i="1" s="1"/>
  <c r="AA82" i="1"/>
  <c r="AC82" i="1" s="1" a="1"/>
  <c r="Z82" i="1"/>
  <c r="Y82" i="1"/>
  <c r="Y83" i="1" s="1" a="1"/>
  <c r="Y83" i="1" s="1"/>
  <c r="W82" i="1"/>
  <c r="Y82" i="1" s="1" a="1"/>
  <c r="V82" i="1"/>
  <c r="S82" i="1"/>
  <c r="U82" i="1" s="1" a="1"/>
  <c r="U82" i="1" s="1"/>
  <c r="U83" i="1" s="1" a="1"/>
  <c r="U83" i="1" s="1"/>
  <c r="R82" i="1"/>
  <c r="Q82" i="1"/>
  <c r="Q83" i="1" s="1" a="1"/>
  <c r="Q83" i="1" s="1"/>
  <c r="O82" i="1"/>
  <c r="Q82" i="1" s="1" a="1"/>
  <c r="N82" i="1"/>
  <c r="K82" i="1"/>
  <c r="M82" i="1" s="1" a="1"/>
  <c r="M82" i="1" s="1"/>
  <c r="M83" i="1" s="1" a="1"/>
  <c r="M83" i="1" s="1"/>
  <c r="J82" i="1"/>
  <c r="G82" i="1"/>
  <c r="I82" i="1" s="1" a="1"/>
  <c r="I82" i="1" s="1"/>
  <c r="F81" i="1"/>
  <c r="E81" i="1"/>
  <c r="D81" i="1"/>
  <c r="C81" i="1"/>
  <c r="F78" i="1"/>
  <c r="D78" i="1"/>
  <c r="GW76" i="1" a="1"/>
  <c r="GW76" i="1" s="1"/>
  <c r="GS76" i="1" a="1"/>
  <c r="GS76" i="1" s="1"/>
  <c r="FU76" i="1" a="1"/>
  <c r="FU76" i="1" s="1"/>
  <c r="EO76" i="1" a="1"/>
  <c r="EO76" i="1" s="1"/>
  <c r="DI76" i="1" a="1"/>
  <c r="DI76" i="1" s="1"/>
  <c r="CK76" i="1" a="1"/>
  <c r="CK76" i="1" s="1"/>
  <c r="BE76" i="1" a="1"/>
  <c r="BE76" i="1" s="1"/>
  <c r="HF75" i="1"/>
  <c r="HE75" i="1" a="1"/>
  <c r="HE75" i="1" s="1"/>
  <c r="HE76" i="1" s="1" a="1"/>
  <c r="HE76" i="1" s="1"/>
  <c r="HC75" i="1"/>
  <c r="HB75" i="1"/>
  <c r="HA75" i="1" a="1"/>
  <c r="HA75" i="1" s="1"/>
  <c r="HA76" i="1" s="1" a="1"/>
  <c r="HA76" i="1" s="1"/>
  <c r="GY75" i="1"/>
  <c r="GX75" i="1"/>
  <c r="GU75" i="1"/>
  <c r="GW75" i="1" s="1" a="1"/>
  <c r="GW75" i="1" s="1"/>
  <c r="GT75" i="1"/>
  <c r="GQ75" i="1"/>
  <c r="GS75" i="1" s="1" a="1"/>
  <c r="GS75" i="1" s="1"/>
  <c r="GP75" i="1"/>
  <c r="GM75" i="1"/>
  <c r="GO75" i="1" s="1" a="1"/>
  <c r="GO75" i="1" s="1"/>
  <c r="GO76" i="1" s="1" a="1"/>
  <c r="GO76" i="1" s="1"/>
  <c r="GL75" i="1"/>
  <c r="GK75" i="1" a="1"/>
  <c r="GK75" i="1" s="1"/>
  <c r="GK76" i="1" s="1" a="1"/>
  <c r="GK76" i="1" s="1"/>
  <c r="GI75" i="1"/>
  <c r="GH75" i="1"/>
  <c r="GE75" i="1"/>
  <c r="GG75" i="1" s="1" a="1"/>
  <c r="GG75" i="1" s="1"/>
  <c r="GG76" i="1" s="1" a="1"/>
  <c r="GG76" i="1" s="1"/>
  <c r="GD75" i="1"/>
  <c r="GA75" i="1"/>
  <c r="GC75" i="1" s="1" a="1"/>
  <c r="GC75" i="1" s="1"/>
  <c r="GC76" i="1" s="1" a="1"/>
  <c r="GC76" i="1" s="1"/>
  <c r="FZ75" i="1"/>
  <c r="FW75" i="1"/>
  <c r="FY75" i="1" s="1" a="1"/>
  <c r="FY75" i="1" s="1"/>
  <c r="FY76" i="1" s="1" a="1"/>
  <c r="FY76" i="1" s="1"/>
  <c r="FV75" i="1"/>
  <c r="FU75" i="1" a="1"/>
  <c r="FU75" i="1" s="1"/>
  <c r="FS75" i="1"/>
  <c r="FR75" i="1"/>
  <c r="FQ75" i="1" a="1"/>
  <c r="FQ75" i="1" s="1"/>
  <c r="FQ76" i="1" s="1" a="1"/>
  <c r="FQ76" i="1" s="1"/>
  <c r="FO75" i="1"/>
  <c r="FN75" i="1"/>
  <c r="FM75" i="1" a="1"/>
  <c r="FM75" i="1" s="1"/>
  <c r="FM76" i="1" s="1" a="1"/>
  <c r="FM76" i="1" s="1"/>
  <c r="FK75" i="1"/>
  <c r="FJ75" i="1"/>
  <c r="FG75" i="1"/>
  <c r="FI75" i="1" s="1" a="1"/>
  <c r="FI75" i="1" s="1"/>
  <c r="FI76" i="1" s="1" a="1"/>
  <c r="FI76" i="1" s="1"/>
  <c r="FF75" i="1"/>
  <c r="FE75" i="1" a="1"/>
  <c r="FE75" i="1" s="1"/>
  <c r="FE76" i="1" s="1" a="1"/>
  <c r="FE76" i="1" s="1"/>
  <c r="FC75" i="1"/>
  <c r="FB75" i="1"/>
  <c r="FA75" i="1"/>
  <c r="FA76" i="1" s="1" a="1"/>
  <c r="FA76" i="1" s="1"/>
  <c r="EY75" i="1"/>
  <c r="FA75" i="1" s="1" a="1"/>
  <c r="EX75" i="1"/>
  <c r="EU75" i="1"/>
  <c r="EW75" i="1" s="1" a="1"/>
  <c r="EW75" i="1" s="1"/>
  <c r="EW76" i="1" s="1" a="1"/>
  <c r="EW76" i="1" s="1"/>
  <c r="ET75" i="1"/>
  <c r="EQ75" i="1"/>
  <c r="ES75" i="1" s="1" a="1"/>
  <c r="ES75" i="1" s="1"/>
  <c r="ES76" i="1" s="1" a="1"/>
  <c r="ES76" i="1" s="1"/>
  <c r="EP75" i="1"/>
  <c r="EO75" i="1" a="1"/>
  <c r="EO75" i="1" s="1"/>
  <c r="EM75" i="1"/>
  <c r="EL75" i="1"/>
  <c r="EI75" i="1"/>
  <c r="EK75" i="1" s="1" a="1"/>
  <c r="EK75" i="1" s="1"/>
  <c r="EK76" i="1" s="1" a="1"/>
  <c r="EK76" i="1" s="1"/>
  <c r="EH75" i="1"/>
  <c r="EE75" i="1"/>
  <c r="EG75" i="1" s="1" a="1"/>
  <c r="EG75" i="1" s="1"/>
  <c r="EG76" i="1" s="1" a="1"/>
  <c r="EG76" i="1" s="1"/>
  <c r="ED75" i="1"/>
  <c r="EA75" i="1"/>
  <c r="EC75" i="1" s="1" a="1"/>
  <c r="EC75" i="1" s="1"/>
  <c r="EC76" i="1" s="1" a="1"/>
  <c r="EC76" i="1" s="1"/>
  <c r="DZ75" i="1"/>
  <c r="DY75" i="1" a="1"/>
  <c r="DY75" i="1" s="1"/>
  <c r="DY76" i="1" s="1" a="1"/>
  <c r="DY76" i="1" s="1"/>
  <c r="DW75" i="1"/>
  <c r="DV75" i="1"/>
  <c r="DU75" i="1"/>
  <c r="DU76" i="1" s="1" a="1"/>
  <c r="DU76" i="1" s="1"/>
  <c r="DS75" i="1"/>
  <c r="DU75" i="1" s="1" a="1"/>
  <c r="DR75" i="1"/>
  <c r="DO75" i="1"/>
  <c r="DQ75" i="1" s="1" a="1"/>
  <c r="DQ75" i="1" s="1"/>
  <c r="DQ76" i="1" s="1" a="1"/>
  <c r="DQ76" i="1" s="1"/>
  <c r="DN75" i="1"/>
  <c r="DK75" i="1"/>
  <c r="DM75" i="1" s="1" a="1"/>
  <c r="DM75" i="1" s="1"/>
  <c r="DM76" i="1" s="1" a="1"/>
  <c r="DM76" i="1" s="1"/>
  <c r="DJ75" i="1"/>
  <c r="DI75" i="1" a="1"/>
  <c r="DI75" i="1" s="1"/>
  <c r="DG75" i="1"/>
  <c r="DF75" i="1"/>
  <c r="DC75" i="1"/>
  <c r="DE75" i="1" s="1" a="1"/>
  <c r="DE75" i="1" s="1"/>
  <c r="DE76" i="1" s="1" a="1"/>
  <c r="DE76" i="1" s="1"/>
  <c r="DB75" i="1"/>
  <c r="DA75" i="1" a="1"/>
  <c r="DA75" i="1" s="1"/>
  <c r="DA76" i="1" s="1" a="1"/>
  <c r="DA76" i="1" s="1"/>
  <c r="CY75" i="1"/>
  <c r="CX75" i="1"/>
  <c r="CU75" i="1"/>
  <c r="CW75" i="1" s="1" a="1"/>
  <c r="CW75" i="1" s="1"/>
  <c r="CW76" i="1" s="1" a="1"/>
  <c r="CW76" i="1" s="1"/>
  <c r="CT75" i="1"/>
  <c r="CS75" i="1" a="1"/>
  <c r="CS75" i="1" s="1"/>
  <c r="CS76" i="1" s="1" a="1"/>
  <c r="CS76" i="1" s="1"/>
  <c r="CQ75" i="1"/>
  <c r="CP75" i="1"/>
  <c r="CO75" i="1"/>
  <c r="CO76" i="1" s="1" a="1"/>
  <c r="CO76" i="1" s="1"/>
  <c r="CM75" i="1"/>
  <c r="CO75" i="1" s="1" a="1"/>
  <c r="CL75" i="1"/>
  <c r="CI75" i="1"/>
  <c r="CK75" i="1" s="1" a="1"/>
  <c r="CK75" i="1" s="1"/>
  <c r="CH75" i="1"/>
  <c r="CE75" i="1"/>
  <c r="CG75" i="1" s="1" a="1"/>
  <c r="CG75" i="1" s="1"/>
  <c r="CG76" i="1" s="1" a="1"/>
  <c r="CG76" i="1" s="1"/>
  <c r="CD75" i="1"/>
  <c r="CC75" i="1" a="1"/>
  <c r="CC75" i="1" s="1"/>
  <c r="CC76" i="1" s="1" a="1"/>
  <c r="CC76" i="1" s="1"/>
  <c r="CA75" i="1"/>
  <c r="BZ75" i="1"/>
  <c r="BW75" i="1"/>
  <c r="BY75" i="1" s="1" a="1"/>
  <c r="BY75" i="1" s="1"/>
  <c r="BY76" i="1" s="1" a="1"/>
  <c r="BY76" i="1" s="1"/>
  <c r="BV75" i="1"/>
  <c r="BS75" i="1"/>
  <c r="BU75" i="1" s="1" a="1"/>
  <c r="BU75" i="1" s="1"/>
  <c r="BU76" i="1" s="1" a="1"/>
  <c r="BU76" i="1" s="1"/>
  <c r="BR75" i="1"/>
  <c r="BO75" i="1"/>
  <c r="BQ75" i="1" s="1" a="1"/>
  <c r="BQ75" i="1" s="1"/>
  <c r="BQ76" i="1" s="1" a="1"/>
  <c r="BQ76" i="1" s="1"/>
  <c r="BN75" i="1"/>
  <c r="BM75" i="1" a="1"/>
  <c r="BM75" i="1" s="1"/>
  <c r="BM76" i="1" s="1" a="1"/>
  <c r="BM76" i="1" s="1"/>
  <c r="BK75" i="1"/>
  <c r="BJ75" i="1"/>
  <c r="BG75" i="1"/>
  <c r="BI75" i="1" s="1" a="1"/>
  <c r="BI75" i="1" s="1"/>
  <c r="BI76" i="1" s="1" a="1"/>
  <c r="BI76" i="1" s="1"/>
  <c r="BF75" i="1"/>
  <c r="BC75" i="1"/>
  <c r="BE75" i="1" s="1" a="1"/>
  <c r="BE75" i="1" s="1"/>
  <c r="BB75" i="1"/>
  <c r="AY75" i="1"/>
  <c r="BA75" i="1" s="1" a="1"/>
  <c r="BA75" i="1" s="1"/>
  <c r="BA76" i="1" s="1" a="1"/>
  <c r="BA76" i="1" s="1"/>
  <c r="AX75" i="1"/>
  <c r="AW75" i="1" a="1"/>
  <c r="AW75" i="1" s="1"/>
  <c r="AW76" i="1" s="1" a="1"/>
  <c r="AW76" i="1" s="1"/>
  <c r="AU75" i="1"/>
  <c r="AT75" i="1"/>
  <c r="AQ75" i="1"/>
  <c r="AS75" i="1" s="1" a="1"/>
  <c r="AS75" i="1" s="1"/>
  <c r="AS76" i="1" s="1" a="1"/>
  <c r="AS76" i="1" s="1"/>
  <c r="AP75" i="1"/>
  <c r="AO75" i="1" a="1"/>
  <c r="AO75" i="1" s="1"/>
  <c r="AO76" i="1" s="1" a="1"/>
  <c r="AO76" i="1" s="1"/>
  <c r="AM75" i="1"/>
  <c r="AL75" i="1"/>
  <c r="AI75" i="1"/>
  <c r="AK75" i="1" s="1" a="1"/>
  <c r="AK75" i="1" s="1"/>
  <c r="AK76" i="1" s="1" a="1"/>
  <c r="AK76" i="1" s="1"/>
  <c r="AH75" i="1"/>
  <c r="AG75" i="1" a="1"/>
  <c r="AG75" i="1" s="1"/>
  <c r="AG76" i="1" s="1" a="1"/>
  <c r="AG76" i="1" s="1"/>
  <c r="AE75" i="1"/>
  <c r="AD75" i="1"/>
  <c r="AC75" i="1"/>
  <c r="AC76" i="1" s="1" a="1"/>
  <c r="AC76" i="1" s="1"/>
  <c r="AA75" i="1"/>
  <c r="AC75" i="1" s="1" a="1"/>
  <c r="Z75" i="1"/>
  <c r="Y75" i="1" a="1"/>
  <c r="Y75" i="1" s="1"/>
  <c r="Y76" i="1" s="1" a="1"/>
  <c r="Y76" i="1" s="1"/>
  <c r="W75" i="1"/>
  <c r="V75" i="1"/>
  <c r="S75" i="1"/>
  <c r="U75" i="1" s="1" a="1"/>
  <c r="U75" i="1" s="1"/>
  <c r="U76" i="1" s="1" a="1"/>
  <c r="U76" i="1" s="1"/>
  <c r="R75" i="1"/>
  <c r="Q75" i="1" a="1"/>
  <c r="Q75" i="1" s="1"/>
  <c r="Q76" i="1" s="1" a="1"/>
  <c r="Q76" i="1" s="1"/>
  <c r="O75" i="1"/>
  <c r="N75" i="1"/>
  <c r="K75" i="1"/>
  <c r="M75" i="1" s="1" a="1"/>
  <c r="M75" i="1" s="1"/>
  <c r="M76" i="1" s="1" a="1"/>
  <c r="M76" i="1" s="1"/>
  <c r="J75" i="1"/>
  <c r="I75" i="1" a="1"/>
  <c r="I75" i="1" s="1"/>
  <c r="G75" i="1"/>
  <c r="F74" i="1"/>
  <c r="E74" i="1"/>
  <c r="D74" i="1"/>
  <c r="C74" i="1"/>
  <c r="F71" i="1"/>
  <c r="D71" i="1"/>
  <c r="DQ70" i="1" a="1"/>
  <c r="DQ70" i="1" s="1"/>
  <c r="FY69" i="1" a="1"/>
  <c r="FY69" i="1" s="1"/>
  <c r="FM69" i="1"/>
  <c r="DQ69" i="1" a="1"/>
  <c r="DQ69" i="1" s="1"/>
  <c r="CW69" i="1"/>
  <c r="BQ69" i="1"/>
  <c r="BQ69" i="1" a="1"/>
  <c r="U69" i="1" a="1"/>
  <c r="U69" i="1" s="1"/>
  <c r="Q69" i="1" a="1"/>
  <c r="Q69" i="1" s="1"/>
  <c r="HF68" i="1"/>
  <c r="HE68" i="1" a="1"/>
  <c r="HE68" i="1" s="1"/>
  <c r="HE69" i="1" s="1" a="1"/>
  <c r="HE69" i="1" s="1"/>
  <c r="HC68" i="1"/>
  <c r="HB68" i="1"/>
  <c r="HA68" i="1" a="1"/>
  <c r="HA68" i="1" s="1"/>
  <c r="HA69" i="1" s="1" a="1"/>
  <c r="HA69" i="1" s="1"/>
  <c r="GY68" i="1"/>
  <c r="GX68" i="1"/>
  <c r="GW68" i="1" a="1"/>
  <c r="GW68" i="1" s="1"/>
  <c r="GW69" i="1" s="1" a="1"/>
  <c r="GW69" i="1" s="1"/>
  <c r="GU68" i="1"/>
  <c r="GT68" i="1"/>
  <c r="GS68" i="1" a="1"/>
  <c r="GS68" i="1" s="1"/>
  <c r="GS69" i="1" s="1" a="1"/>
  <c r="GS69" i="1" s="1"/>
  <c r="GQ68" i="1"/>
  <c r="GP68" i="1"/>
  <c r="GO68" i="1" a="1"/>
  <c r="GO68" i="1" s="1"/>
  <c r="GO69" i="1" s="1" a="1"/>
  <c r="GO69" i="1" s="1"/>
  <c r="GM68" i="1"/>
  <c r="GL68" i="1"/>
  <c r="GK68" i="1" a="1"/>
  <c r="GK68" i="1" s="1"/>
  <c r="GK69" i="1" s="1" a="1"/>
  <c r="GK69" i="1" s="1"/>
  <c r="GI68" i="1"/>
  <c r="GH68" i="1"/>
  <c r="GG68" i="1" a="1"/>
  <c r="GG68" i="1" s="1"/>
  <c r="GG69" i="1" s="1" a="1"/>
  <c r="GG69" i="1" s="1"/>
  <c r="GE68" i="1"/>
  <c r="GD68" i="1"/>
  <c r="GC68" i="1"/>
  <c r="GC69" i="1" s="1" a="1"/>
  <c r="GC69" i="1" s="1"/>
  <c r="GC68" i="1" a="1"/>
  <c r="GA68" i="1"/>
  <c r="FZ68" i="1"/>
  <c r="FY68" i="1" a="1"/>
  <c r="FY68" i="1" s="1"/>
  <c r="FW68" i="1"/>
  <c r="FV68" i="1"/>
  <c r="FU68" i="1"/>
  <c r="FU69" i="1" s="1" a="1"/>
  <c r="FU69" i="1" s="1"/>
  <c r="FU68" i="1" a="1"/>
  <c r="FS68" i="1"/>
  <c r="FR68" i="1"/>
  <c r="FQ68" i="1" a="1"/>
  <c r="FQ68" i="1" s="1"/>
  <c r="FQ69" i="1" s="1" a="1"/>
  <c r="FQ69" i="1" s="1"/>
  <c r="FO68" i="1"/>
  <c r="FN68" i="1"/>
  <c r="FM68" i="1" a="1"/>
  <c r="FM68" i="1" s="1"/>
  <c r="FM69" i="1" s="1" a="1"/>
  <c r="FK68" i="1"/>
  <c r="FJ68" i="1"/>
  <c r="FI68" i="1" a="1"/>
  <c r="FI68" i="1" s="1"/>
  <c r="FI69" i="1" s="1" a="1"/>
  <c r="FI69" i="1" s="1"/>
  <c r="FG68" i="1"/>
  <c r="FF68" i="1"/>
  <c r="FE68" i="1"/>
  <c r="FE69" i="1" s="1" a="1"/>
  <c r="FE69" i="1" s="1"/>
  <c r="FE68" i="1" a="1"/>
  <c r="FC68" i="1"/>
  <c r="FB68" i="1"/>
  <c r="FA68" i="1" a="1"/>
  <c r="FA68" i="1" s="1"/>
  <c r="FA69" i="1" s="1" a="1"/>
  <c r="FA69" i="1" s="1"/>
  <c r="EY68" i="1"/>
  <c r="EX68" i="1"/>
  <c r="EW68" i="1" a="1"/>
  <c r="EW68" i="1" s="1"/>
  <c r="EW69" i="1" s="1" a="1"/>
  <c r="EW69" i="1" s="1"/>
  <c r="EU68" i="1"/>
  <c r="ET68" i="1"/>
  <c r="ES68" i="1" a="1"/>
  <c r="ES68" i="1" s="1"/>
  <c r="ES69" i="1" s="1" a="1"/>
  <c r="ES69" i="1" s="1"/>
  <c r="EQ68" i="1"/>
  <c r="EP68" i="1"/>
  <c r="EO68" i="1"/>
  <c r="EO69" i="1" s="1" a="1"/>
  <c r="EO69" i="1" s="1"/>
  <c r="EO68" i="1" a="1"/>
  <c r="EM68" i="1"/>
  <c r="EL68" i="1"/>
  <c r="EK68" i="1" a="1"/>
  <c r="EK68" i="1" s="1"/>
  <c r="EK69" i="1" s="1" a="1"/>
  <c r="EK69" i="1" s="1"/>
  <c r="EI68" i="1"/>
  <c r="EH68" i="1"/>
  <c r="EG68" i="1" a="1"/>
  <c r="EG68" i="1" s="1"/>
  <c r="EG69" i="1" s="1" a="1"/>
  <c r="EG69" i="1" s="1"/>
  <c r="EE68" i="1"/>
  <c r="ED68" i="1"/>
  <c r="EC68" i="1" a="1"/>
  <c r="EC68" i="1" s="1"/>
  <c r="EC69" i="1" s="1" a="1"/>
  <c r="EC69" i="1" s="1"/>
  <c r="EA68" i="1"/>
  <c r="DZ68" i="1"/>
  <c r="DY68" i="1" a="1"/>
  <c r="DY68" i="1" s="1"/>
  <c r="DY69" i="1" s="1" a="1"/>
  <c r="DY69" i="1" s="1"/>
  <c r="DW68" i="1"/>
  <c r="DV68" i="1"/>
  <c r="DU68" i="1" a="1"/>
  <c r="DU68" i="1" s="1"/>
  <c r="DU69" i="1" s="1" a="1"/>
  <c r="DU69" i="1" s="1"/>
  <c r="DS68" i="1"/>
  <c r="DR68" i="1"/>
  <c r="DQ68" i="1"/>
  <c r="DQ68" i="1" a="1"/>
  <c r="DO68" i="1"/>
  <c r="DN68" i="1"/>
  <c r="DM68" i="1" a="1"/>
  <c r="DM68" i="1" s="1"/>
  <c r="DM69" i="1" s="1" a="1"/>
  <c r="DM69" i="1" s="1"/>
  <c r="DK68" i="1"/>
  <c r="DJ68" i="1"/>
  <c r="DI68" i="1"/>
  <c r="DI69" i="1" s="1" a="1"/>
  <c r="DI69" i="1" s="1"/>
  <c r="DI68" i="1" a="1"/>
  <c r="DG68" i="1"/>
  <c r="DF68" i="1"/>
  <c r="DE68" i="1" a="1"/>
  <c r="DE68" i="1" s="1"/>
  <c r="DE69" i="1" s="1" a="1"/>
  <c r="DE69" i="1" s="1"/>
  <c r="DC68" i="1"/>
  <c r="DB68" i="1"/>
  <c r="DA68" i="1" a="1"/>
  <c r="DA68" i="1" s="1"/>
  <c r="DA69" i="1" s="1" a="1"/>
  <c r="DA69" i="1" s="1"/>
  <c r="CY68" i="1"/>
  <c r="CX68" i="1"/>
  <c r="CW68" i="1" a="1"/>
  <c r="CW68" i="1" s="1"/>
  <c r="CW69" i="1" s="1" a="1"/>
  <c r="CU68" i="1"/>
  <c r="CT68" i="1"/>
  <c r="CS68" i="1"/>
  <c r="CS69" i="1" s="1" a="1"/>
  <c r="CS69" i="1" s="1"/>
  <c r="CS68" i="1" a="1"/>
  <c r="CQ68" i="1"/>
  <c r="CP68" i="1"/>
  <c r="CO68" i="1" a="1"/>
  <c r="CO68" i="1" s="1"/>
  <c r="CO69" i="1" s="1" a="1"/>
  <c r="CO69" i="1" s="1"/>
  <c r="CM68" i="1"/>
  <c r="CL68" i="1"/>
  <c r="CK68" i="1"/>
  <c r="CK69" i="1" s="1" a="1"/>
  <c r="CK69" i="1" s="1"/>
  <c r="CK68" i="1" a="1"/>
  <c r="CI68" i="1"/>
  <c r="CH68" i="1"/>
  <c r="CG68" i="1" a="1"/>
  <c r="CG68" i="1" s="1"/>
  <c r="CG69" i="1" s="1" a="1"/>
  <c r="CG69" i="1" s="1"/>
  <c r="CE68" i="1"/>
  <c r="CD68" i="1"/>
  <c r="CC68" i="1"/>
  <c r="CC69" i="1" s="1" a="1"/>
  <c r="CC69" i="1" s="1"/>
  <c r="CC68" i="1" a="1"/>
  <c r="CA68" i="1"/>
  <c r="BZ68" i="1"/>
  <c r="BY68" i="1" a="1"/>
  <c r="BY68" i="1" s="1"/>
  <c r="BY69" i="1" s="1" a="1"/>
  <c r="BY69" i="1" s="1"/>
  <c r="BW68" i="1"/>
  <c r="BV68" i="1"/>
  <c r="BU68" i="1" a="1"/>
  <c r="BU68" i="1" s="1"/>
  <c r="BU69" i="1" s="1" a="1"/>
  <c r="BU69" i="1" s="1"/>
  <c r="BS68" i="1"/>
  <c r="BR68" i="1"/>
  <c r="BQ68" i="1" a="1"/>
  <c r="BQ68" i="1" s="1"/>
  <c r="BO68" i="1"/>
  <c r="BN68" i="1"/>
  <c r="BM68" i="1" a="1"/>
  <c r="BM68" i="1" s="1"/>
  <c r="BM69" i="1" s="1" a="1"/>
  <c r="BM69" i="1" s="1"/>
  <c r="BK68" i="1"/>
  <c r="BJ68" i="1"/>
  <c r="BI68" i="1" a="1"/>
  <c r="BI68" i="1" s="1"/>
  <c r="BI69" i="1" s="1" a="1"/>
  <c r="BI69" i="1" s="1"/>
  <c r="BG68" i="1"/>
  <c r="BF68" i="1"/>
  <c r="BE68" i="1"/>
  <c r="BE69" i="1" s="1" a="1"/>
  <c r="BE69" i="1" s="1"/>
  <c r="BE68" i="1" a="1"/>
  <c r="BC68" i="1"/>
  <c r="BB68" i="1"/>
  <c r="BA68" i="1" a="1"/>
  <c r="BA68" i="1" s="1"/>
  <c r="BA69" i="1" s="1" a="1"/>
  <c r="BA69" i="1" s="1"/>
  <c r="AY68" i="1"/>
  <c r="AX68" i="1"/>
  <c r="AW68" i="1"/>
  <c r="AW69" i="1" s="1" a="1"/>
  <c r="AW69" i="1" s="1"/>
  <c r="AW68" i="1" a="1"/>
  <c r="AU68" i="1"/>
  <c r="AT68" i="1"/>
  <c r="AS68" i="1" a="1"/>
  <c r="AS68" i="1" s="1"/>
  <c r="AS69" i="1" s="1" a="1"/>
  <c r="AS69" i="1" s="1"/>
  <c r="AQ68" i="1"/>
  <c r="AP68" i="1"/>
  <c r="AO68" i="1" a="1"/>
  <c r="AO68" i="1" s="1"/>
  <c r="AO69" i="1" s="1" a="1"/>
  <c r="AO69" i="1" s="1"/>
  <c r="AM68" i="1"/>
  <c r="AL68" i="1"/>
  <c r="AK68" i="1" a="1"/>
  <c r="AK68" i="1" s="1"/>
  <c r="AK69" i="1" s="1" a="1"/>
  <c r="AK69" i="1" s="1"/>
  <c r="AI68" i="1"/>
  <c r="AH68" i="1"/>
  <c r="AG68" i="1"/>
  <c r="AG69" i="1" s="1" a="1"/>
  <c r="AG69" i="1" s="1"/>
  <c r="AG68" i="1" a="1"/>
  <c r="AE68" i="1"/>
  <c r="AD68" i="1"/>
  <c r="AC68" i="1" a="1"/>
  <c r="AC68" i="1" s="1"/>
  <c r="AC69" i="1" s="1" a="1"/>
  <c r="AC69" i="1" s="1"/>
  <c r="AA68" i="1"/>
  <c r="Z68" i="1"/>
  <c r="Y68" i="1" a="1"/>
  <c r="Y68" i="1" s="1"/>
  <c r="Y69" i="1" s="1" a="1"/>
  <c r="Y69" i="1" s="1"/>
  <c r="W68" i="1"/>
  <c r="V68" i="1"/>
  <c r="U68" i="1" a="1"/>
  <c r="U68" i="1" s="1"/>
  <c r="S68" i="1"/>
  <c r="R68" i="1"/>
  <c r="Q68" i="1"/>
  <c r="Q68" i="1" a="1"/>
  <c r="O68" i="1"/>
  <c r="N68" i="1"/>
  <c r="M68" i="1" a="1"/>
  <c r="M68" i="1" s="1"/>
  <c r="M69" i="1" s="1" a="1"/>
  <c r="M69" i="1" s="1"/>
  <c r="K68" i="1"/>
  <c r="J68" i="1"/>
  <c r="I68" i="1" a="1"/>
  <c r="I68" i="1" s="1"/>
  <c r="U70" i="1" s="1" a="1"/>
  <c r="U70" i="1" s="1"/>
  <c r="G68" i="1"/>
  <c r="F67" i="1"/>
  <c r="E67" i="1"/>
  <c r="D67" i="1"/>
  <c r="C67" i="1"/>
  <c r="F64" i="1"/>
  <c r="D64" i="1"/>
  <c r="HA62" i="1" a="1"/>
  <c r="HA62" i="1" s="1"/>
  <c r="FQ62" i="1" a="1"/>
  <c r="FQ62" i="1" s="1"/>
  <c r="DY62" i="1" a="1"/>
  <c r="DY62" i="1" s="1"/>
  <c r="CW62" i="1"/>
  <c r="CS62" i="1"/>
  <c r="BI62" i="1"/>
  <c r="AG62" i="1"/>
  <c r="HF61" i="1"/>
  <c r="HE61" i="1" a="1"/>
  <c r="HE61" i="1" s="1"/>
  <c r="HE62" i="1" s="1" a="1"/>
  <c r="HE62" i="1" s="1"/>
  <c r="HC61" i="1"/>
  <c r="HB61" i="1"/>
  <c r="HA61" i="1" a="1"/>
  <c r="HA61" i="1" s="1"/>
  <c r="GY61" i="1"/>
  <c r="GX61" i="1"/>
  <c r="GU61" i="1"/>
  <c r="GW61" i="1" s="1" a="1"/>
  <c r="GW61" i="1" s="1"/>
  <c r="GW62" i="1" s="1" a="1"/>
  <c r="GW62" i="1" s="1"/>
  <c r="GT61" i="1"/>
  <c r="GS61" i="1" a="1"/>
  <c r="GS61" i="1" s="1"/>
  <c r="GS62" i="1" s="1" a="1"/>
  <c r="GS62" i="1" s="1"/>
  <c r="GQ61" i="1"/>
  <c r="GP61" i="1"/>
  <c r="GM61" i="1"/>
  <c r="GO61" i="1" s="1" a="1"/>
  <c r="GO61" i="1" s="1"/>
  <c r="GO62" i="1" s="1" a="1"/>
  <c r="GO62" i="1" s="1"/>
  <c r="GL61" i="1"/>
  <c r="GI61" i="1"/>
  <c r="GK61" i="1" s="1" a="1"/>
  <c r="GK61" i="1" s="1"/>
  <c r="GK62" i="1" s="1" a="1"/>
  <c r="GK62" i="1" s="1"/>
  <c r="GH61" i="1"/>
  <c r="GE61" i="1"/>
  <c r="GG61" i="1" s="1" a="1"/>
  <c r="GG61" i="1" s="1"/>
  <c r="GG62" i="1" s="1" a="1"/>
  <c r="GG62" i="1" s="1"/>
  <c r="GD61" i="1"/>
  <c r="GC61" i="1" a="1"/>
  <c r="GC61" i="1" s="1"/>
  <c r="GC62" i="1" s="1" a="1"/>
  <c r="GC62" i="1" s="1"/>
  <c r="GA61" i="1"/>
  <c r="FZ61" i="1"/>
  <c r="FW61" i="1"/>
  <c r="FY61" i="1" s="1" a="1"/>
  <c r="FY61" i="1" s="1"/>
  <c r="FY62" i="1" s="1" a="1"/>
  <c r="FY62" i="1" s="1"/>
  <c r="FV61" i="1"/>
  <c r="FS61" i="1"/>
  <c r="FU61" i="1" s="1" a="1"/>
  <c r="FU61" i="1" s="1"/>
  <c r="FU62" i="1" s="1" a="1"/>
  <c r="FU62" i="1" s="1"/>
  <c r="FR61" i="1"/>
  <c r="FQ61" i="1"/>
  <c r="FQ61" i="1" a="1"/>
  <c r="FO61" i="1"/>
  <c r="FN61" i="1"/>
  <c r="FM61" i="1" a="1"/>
  <c r="FM61" i="1" s="1"/>
  <c r="FM62" i="1" s="1" a="1"/>
  <c r="FM62" i="1" s="1"/>
  <c r="FK61" i="1"/>
  <c r="FJ61" i="1"/>
  <c r="FI61" i="1" a="1"/>
  <c r="FI61" i="1" s="1"/>
  <c r="FI62" i="1" s="1" a="1"/>
  <c r="FI62" i="1" s="1"/>
  <c r="FG61" i="1"/>
  <c r="FF61" i="1"/>
  <c r="FC61" i="1"/>
  <c r="FE61" i="1" s="1" a="1"/>
  <c r="FE61" i="1" s="1"/>
  <c r="FE62" i="1" s="1" a="1"/>
  <c r="FE62" i="1" s="1"/>
  <c r="FB61" i="1"/>
  <c r="FA61" i="1"/>
  <c r="FA62" i="1" s="1" a="1"/>
  <c r="FA62" i="1" s="1"/>
  <c r="EY61" i="1"/>
  <c r="FA61" i="1" s="1" a="1"/>
  <c r="EX61" i="1"/>
  <c r="EW61" i="1" a="1"/>
  <c r="EW61" i="1" s="1"/>
  <c r="EW62" i="1" s="1" a="1"/>
  <c r="EW62" i="1" s="1"/>
  <c r="EU61" i="1"/>
  <c r="ET61" i="1"/>
  <c r="ES61" i="1" a="1"/>
  <c r="ES61" i="1" s="1"/>
  <c r="ES62" i="1" s="1" a="1"/>
  <c r="ES62" i="1" s="1"/>
  <c r="EQ61" i="1"/>
  <c r="EP61" i="1"/>
  <c r="EO61" i="1" a="1"/>
  <c r="EO61" i="1" s="1"/>
  <c r="EO62" i="1" s="1" a="1"/>
  <c r="EO62" i="1" s="1"/>
  <c r="EM61" i="1"/>
  <c r="EL61" i="1"/>
  <c r="EI61" i="1"/>
  <c r="EK61" i="1" s="1" a="1"/>
  <c r="EK61" i="1" s="1"/>
  <c r="EK62" i="1" s="1" a="1"/>
  <c r="EK62" i="1" s="1"/>
  <c r="EH61" i="1"/>
  <c r="EG61" i="1" a="1"/>
  <c r="EG61" i="1" s="1"/>
  <c r="EG62" i="1" s="1" a="1"/>
  <c r="EG62" i="1" s="1"/>
  <c r="EE61" i="1"/>
  <c r="ED61" i="1"/>
  <c r="EC61" i="1" a="1"/>
  <c r="EC61" i="1" s="1"/>
  <c r="EC62" i="1" s="1" a="1"/>
  <c r="EC62" i="1" s="1"/>
  <c r="EA61" i="1"/>
  <c r="DZ61" i="1"/>
  <c r="DW61" i="1"/>
  <c r="DY61" i="1" s="1" a="1"/>
  <c r="DY61" i="1" s="1"/>
  <c r="DV61" i="1"/>
  <c r="DS61" i="1"/>
  <c r="DU61" i="1" s="1" a="1"/>
  <c r="DU61" i="1" s="1"/>
  <c r="DU62" i="1" s="1" a="1"/>
  <c r="DU62" i="1" s="1"/>
  <c r="DR61" i="1"/>
  <c r="DQ61" i="1" a="1"/>
  <c r="DQ61" i="1" s="1"/>
  <c r="DQ62" i="1" s="1" a="1"/>
  <c r="DQ62" i="1" s="1"/>
  <c r="DO61" i="1"/>
  <c r="DN61" i="1"/>
  <c r="DM61" i="1"/>
  <c r="DM62" i="1" s="1" a="1"/>
  <c r="DM62" i="1" s="1"/>
  <c r="DM61" i="1" a="1"/>
  <c r="DK61" i="1"/>
  <c r="DJ61" i="1"/>
  <c r="DG61" i="1"/>
  <c r="DI61" i="1" s="1" a="1"/>
  <c r="DI61" i="1" s="1"/>
  <c r="DI62" i="1" s="1" a="1"/>
  <c r="DI62" i="1" s="1"/>
  <c r="DF61" i="1"/>
  <c r="DE61" i="1"/>
  <c r="DE62" i="1" s="1" a="1"/>
  <c r="DE62" i="1" s="1"/>
  <c r="DE61" i="1" a="1"/>
  <c r="DC61" i="1"/>
  <c r="DB61" i="1"/>
  <c r="DA61" i="1" a="1"/>
  <c r="DA61" i="1" s="1"/>
  <c r="DA62" i="1" s="1" a="1"/>
  <c r="DA62" i="1" s="1"/>
  <c r="CY61" i="1"/>
  <c r="CX61" i="1"/>
  <c r="CW61" i="1" a="1"/>
  <c r="CW61" i="1" s="1"/>
  <c r="CW62" i="1" s="1" a="1"/>
  <c r="CU61" i="1"/>
  <c r="CT61" i="1"/>
  <c r="CQ61" i="1"/>
  <c r="CS61" i="1" s="1" a="1"/>
  <c r="CS61" i="1" s="1"/>
  <c r="CS62" i="1" s="1" a="1"/>
  <c r="CP61" i="1"/>
  <c r="CO61" i="1"/>
  <c r="CO62" i="1" s="1" a="1"/>
  <c r="CO62" i="1" s="1"/>
  <c r="CM61" i="1"/>
  <c r="CO61" i="1" s="1" a="1"/>
  <c r="CL61" i="1"/>
  <c r="CK61" i="1" a="1"/>
  <c r="CK61" i="1" s="1"/>
  <c r="CK62" i="1" s="1" a="1"/>
  <c r="CK62" i="1" s="1"/>
  <c r="CI61" i="1"/>
  <c r="CH61" i="1"/>
  <c r="CG61" i="1" a="1"/>
  <c r="CG61" i="1" s="1"/>
  <c r="CG62" i="1" s="1" a="1"/>
  <c r="CG62" i="1" s="1"/>
  <c r="CE61" i="1"/>
  <c r="CD61" i="1"/>
  <c r="CC61" i="1" a="1"/>
  <c r="CC61" i="1" s="1"/>
  <c r="CC62" i="1" s="1" a="1"/>
  <c r="CC62" i="1" s="1"/>
  <c r="CA61" i="1"/>
  <c r="BZ61" i="1"/>
  <c r="BW61" i="1"/>
  <c r="BY61" i="1" s="1" a="1"/>
  <c r="BY61" i="1" s="1"/>
  <c r="BY62" i="1" s="1" a="1"/>
  <c r="BY62" i="1" s="1"/>
  <c r="BV61" i="1"/>
  <c r="BU61" i="1" a="1"/>
  <c r="BU61" i="1" s="1"/>
  <c r="BU62" i="1" s="1" a="1"/>
  <c r="BU62" i="1" s="1"/>
  <c r="BS61" i="1"/>
  <c r="BR61" i="1"/>
  <c r="BO61" i="1"/>
  <c r="BQ61" i="1" s="1" a="1"/>
  <c r="BQ61" i="1" s="1"/>
  <c r="BQ62" i="1" s="1" a="1"/>
  <c r="BQ62" i="1" s="1"/>
  <c r="BN61" i="1"/>
  <c r="BK61" i="1"/>
  <c r="BM61" i="1" s="1" a="1"/>
  <c r="BM61" i="1" s="1"/>
  <c r="BM62" i="1" s="1" a="1"/>
  <c r="BM62" i="1" s="1"/>
  <c r="BJ61" i="1"/>
  <c r="BG61" i="1"/>
  <c r="BI61" i="1" s="1" a="1"/>
  <c r="BI61" i="1" s="1"/>
  <c r="BI62" i="1" s="1" a="1"/>
  <c r="BF61" i="1"/>
  <c r="BE61" i="1" a="1"/>
  <c r="BE61" i="1" s="1"/>
  <c r="BE62" i="1" s="1" a="1"/>
  <c r="BE62" i="1" s="1"/>
  <c r="BC61" i="1"/>
  <c r="BB61" i="1"/>
  <c r="BA61" i="1"/>
  <c r="BA62" i="1" s="1" a="1"/>
  <c r="BA62" i="1" s="1"/>
  <c r="BA61" i="1" a="1"/>
  <c r="AY61" i="1"/>
  <c r="AX61" i="1"/>
  <c r="AW61" i="1" a="1"/>
  <c r="AW61" i="1" s="1"/>
  <c r="AW62" i="1" s="1" a="1"/>
  <c r="AW62" i="1" s="1"/>
  <c r="AU61" i="1"/>
  <c r="AT61" i="1"/>
  <c r="AS61" i="1"/>
  <c r="AS62" i="1" s="1" a="1"/>
  <c r="AS62" i="1" s="1"/>
  <c r="AS61" i="1" a="1"/>
  <c r="AQ61" i="1"/>
  <c r="AP61" i="1"/>
  <c r="AM61" i="1"/>
  <c r="AO61" i="1" s="1" a="1"/>
  <c r="AO61" i="1" s="1"/>
  <c r="AO62" i="1" s="1" a="1"/>
  <c r="AO62" i="1" s="1"/>
  <c r="AL61" i="1"/>
  <c r="AK61" i="1" a="1"/>
  <c r="AK61" i="1" s="1"/>
  <c r="AK62" i="1" s="1" a="1"/>
  <c r="AK62" i="1" s="1"/>
  <c r="AI61" i="1"/>
  <c r="AH61" i="1"/>
  <c r="AE61" i="1"/>
  <c r="AG61" i="1" s="1" a="1"/>
  <c r="AG61" i="1" s="1"/>
  <c r="AG62" i="1" s="1" a="1"/>
  <c r="AD61" i="1"/>
  <c r="AA61" i="1"/>
  <c r="AC61" i="1" s="1" a="1"/>
  <c r="AC61" i="1" s="1"/>
  <c r="AC62" i="1" s="1" a="1"/>
  <c r="AC62" i="1" s="1"/>
  <c r="Z61" i="1"/>
  <c r="Y61" i="1" a="1"/>
  <c r="Y61" i="1" s="1"/>
  <c r="Y62" i="1" s="1" a="1"/>
  <c r="Y62" i="1" s="1"/>
  <c r="W61" i="1"/>
  <c r="V61" i="1"/>
  <c r="U61" i="1"/>
  <c r="U62" i="1" s="1" a="1"/>
  <c r="U62" i="1" s="1"/>
  <c r="U61" i="1" a="1"/>
  <c r="S61" i="1"/>
  <c r="R61" i="1"/>
  <c r="Q61" i="1" a="1"/>
  <c r="Q61" i="1" s="1"/>
  <c r="Q62" i="1" s="1" a="1"/>
  <c r="Q62" i="1" s="1"/>
  <c r="O61" i="1"/>
  <c r="N61" i="1"/>
  <c r="M61" i="1" a="1"/>
  <c r="M61" i="1" s="1"/>
  <c r="M62" i="1" s="1" a="1"/>
  <c r="M62" i="1" s="1"/>
  <c r="K61" i="1"/>
  <c r="J61" i="1"/>
  <c r="I61" i="1" a="1"/>
  <c r="I61" i="1" s="1"/>
  <c r="G61" i="1"/>
  <c r="F60" i="1"/>
  <c r="E60" i="1"/>
  <c r="D60" i="1"/>
  <c r="C60" i="1"/>
  <c r="F57" i="1"/>
  <c r="D57" i="1"/>
  <c r="U56" i="1" a="1"/>
  <c r="U56" i="1" s="1"/>
  <c r="FY55" i="1"/>
  <c r="FA55" i="1"/>
  <c r="EC55" i="1" a="1"/>
  <c r="EC55" i="1" s="1"/>
  <c r="AK55" i="1" a="1"/>
  <c r="AK55" i="1" s="1"/>
  <c r="HF54" i="1"/>
  <c r="HE54" i="1" a="1"/>
  <c r="HE54" i="1" s="1"/>
  <c r="HE55" i="1" s="1" a="1"/>
  <c r="HE55" i="1" s="1"/>
  <c r="HC54" i="1"/>
  <c r="HB54" i="1"/>
  <c r="HA54" i="1" a="1"/>
  <c r="HA54" i="1" s="1"/>
  <c r="HA55" i="1" s="1" a="1"/>
  <c r="HA55" i="1" s="1"/>
  <c r="GY54" i="1"/>
  <c r="GX54" i="1"/>
  <c r="GU54" i="1"/>
  <c r="GW54" i="1" s="1" a="1"/>
  <c r="GW54" i="1" s="1"/>
  <c r="GW55" i="1" s="1" a="1"/>
  <c r="GW55" i="1" s="1"/>
  <c r="GT54" i="1"/>
  <c r="GQ54" i="1"/>
  <c r="GS54" i="1" s="1" a="1"/>
  <c r="GS54" i="1" s="1"/>
  <c r="GS55" i="1" s="1" a="1"/>
  <c r="GS55" i="1" s="1"/>
  <c r="GP54" i="1"/>
  <c r="GO54" i="1" a="1"/>
  <c r="GO54" i="1" s="1"/>
  <c r="GO55" i="1" s="1" a="1"/>
  <c r="GO55" i="1" s="1"/>
  <c r="GM54" i="1"/>
  <c r="GL54" i="1"/>
  <c r="GI54" i="1"/>
  <c r="GK54" i="1" s="1" a="1"/>
  <c r="GK54" i="1" s="1"/>
  <c r="GK55" i="1" s="1" a="1"/>
  <c r="GK55" i="1" s="1"/>
  <c r="GH54" i="1"/>
  <c r="GE54" i="1"/>
  <c r="GG54" i="1" s="1" a="1"/>
  <c r="GG54" i="1" s="1"/>
  <c r="GG55" i="1" s="1" a="1"/>
  <c r="GG55" i="1" s="1"/>
  <c r="GD54" i="1"/>
  <c r="GA54" i="1"/>
  <c r="GC54" i="1" s="1" a="1"/>
  <c r="GC54" i="1" s="1"/>
  <c r="GC55" i="1" s="1" a="1"/>
  <c r="GC55" i="1" s="1"/>
  <c r="FZ54" i="1"/>
  <c r="FY54" i="1" a="1"/>
  <c r="FY54" i="1" s="1"/>
  <c r="FY55" i="1" s="1" a="1"/>
  <c r="FW54" i="1"/>
  <c r="FV54" i="1"/>
  <c r="FU54" i="1" a="1"/>
  <c r="FU54" i="1" s="1"/>
  <c r="FU55" i="1" s="1" a="1"/>
  <c r="FU55" i="1" s="1"/>
  <c r="FS54" i="1"/>
  <c r="FR54" i="1"/>
  <c r="FO54" i="1"/>
  <c r="FQ54" i="1" s="1" a="1"/>
  <c r="FQ54" i="1" s="1"/>
  <c r="FQ55" i="1" s="1" a="1"/>
  <c r="FQ55" i="1" s="1"/>
  <c r="FN54" i="1"/>
  <c r="FK54" i="1"/>
  <c r="FM54" i="1" s="1" a="1"/>
  <c r="FM54" i="1" s="1"/>
  <c r="FM55" i="1" s="1" a="1"/>
  <c r="FM55" i="1" s="1"/>
  <c r="FJ54" i="1"/>
  <c r="FI54" i="1" a="1"/>
  <c r="FI54" i="1" s="1"/>
  <c r="FI55" i="1" s="1" a="1"/>
  <c r="FI55" i="1" s="1"/>
  <c r="FG54" i="1"/>
  <c r="FF54" i="1"/>
  <c r="FC54" i="1"/>
  <c r="FE54" i="1" s="1" a="1"/>
  <c r="FE54" i="1" s="1"/>
  <c r="FE55" i="1" s="1" a="1"/>
  <c r="FE55" i="1" s="1"/>
  <c r="FB54" i="1"/>
  <c r="EY54" i="1"/>
  <c r="FA54" i="1" s="1" a="1"/>
  <c r="FA54" i="1" s="1"/>
  <c r="FA55" i="1" s="1" a="1"/>
  <c r="EX54" i="1"/>
  <c r="EU54" i="1"/>
  <c r="EW54" i="1" s="1" a="1"/>
  <c r="EW54" i="1" s="1"/>
  <c r="EW55" i="1" s="1" a="1"/>
  <c r="EW55" i="1" s="1"/>
  <c r="ET54" i="1"/>
  <c r="ES54" i="1" a="1"/>
  <c r="ES54" i="1" s="1"/>
  <c r="ES55" i="1" s="1" a="1"/>
  <c r="ES55" i="1" s="1"/>
  <c r="EQ54" i="1"/>
  <c r="EP54" i="1"/>
  <c r="EO54" i="1" a="1"/>
  <c r="EO54" i="1" s="1"/>
  <c r="EO55" i="1" s="1" a="1"/>
  <c r="EO55" i="1" s="1"/>
  <c r="EM54" i="1"/>
  <c r="EL54" i="1"/>
  <c r="EI54" i="1"/>
  <c r="EK54" i="1" s="1" a="1"/>
  <c r="EK54" i="1" s="1"/>
  <c r="EK55" i="1" s="1" a="1"/>
  <c r="EK55" i="1" s="1"/>
  <c r="EH54" i="1"/>
  <c r="EE54" i="1"/>
  <c r="EG54" i="1" s="1" a="1"/>
  <c r="EG54" i="1" s="1"/>
  <c r="EG55" i="1" s="1" a="1"/>
  <c r="EG55" i="1" s="1"/>
  <c r="ED54" i="1"/>
  <c r="EC54" i="1" a="1"/>
  <c r="EC54" i="1" s="1"/>
  <c r="EA54" i="1"/>
  <c r="DZ54" i="1"/>
  <c r="DW54" i="1"/>
  <c r="DY54" i="1" s="1" a="1"/>
  <c r="DY54" i="1" s="1"/>
  <c r="DY55" i="1" s="1" a="1"/>
  <c r="DY55" i="1" s="1"/>
  <c r="DV54" i="1"/>
  <c r="DS54" i="1"/>
  <c r="DU54" i="1" s="1" a="1"/>
  <c r="DU54" i="1" s="1"/>
  <c r="DU55" i="1" s="1" a="1"/>
  <c r="DU55" i="1" s="1"/>
  <c r="DR54" i="1"/>
  <c r="DO54" i="1"/>
  <c r="DQ54" i="1" s="1" a="1"/>
  <c r="DQ54" i="1" s="1"/>
  <c r="DQ55" i="1" s="1" a="1"/>
  <c r="DQ55" i="1" s="1"/>
  <c r="DN54" i="1"/>
  <c r="DM54" i="1" a="1"/>
  <c r="DM54" i="1" s="1"/>
  <c r="DM55" i="1" s="1" a="1"/>
  <c r="DM55" i="1" s="1"/>
  <c r="DK54" i="1"/>
  <c r="DJ54" i="1"/>
  <c r="DI54" i="1" a="1"/>
  <c r="DI54" i="1" s="1"/>
  <c r="DI55" i="1" s="1" a="1"/>
  <c r="DI55" i="1" s="1"/>
  <c r="DG54" i="1"/>
  <c r="DF54" i="1"/>
  <c r="DC54" i="1"/>
  <c r="DE54" i="1" s="1" a="1"/>
  <c r="DE54" i="1" s="1"/>
  <c r="DE55" i="1" s="1" a="1"/>
  <c r="DE55" i="1" s="1"/>
  <c r="DB54" i="1"/>
  <c r="CY54" i="1"/>
  <c r="DA54" i="1" s="1" a="1"/>
  <c r="DA54" i="1" s="1"/>
  <c r="DA55" i="1" s="1" a="1"/>
  <c r="DA55" i="1" s="1"/>
  <c r="CX54" i="1"/>
  <c r="CW54" i="1" a="1"/>
  <c r="CW54" i="1" s="1"/>
  <c r="CW55" i="1" s="1" a="1"/>
  <c r="CW55" i="1" s="1"/>
  <c r="CU54" i="1"/>
  <c r="CT54" i="1"/>
  <c r="CQ54" i="1"/>
  <c r="CS54" i="1" s="1" a="1"/>
  <c r="CS54" i="1" s="1"/>
  <c r="CS55" i="1" s="1" a="1"/>
  <c r="CS55" i="1" s="1"/>
  <c r="CP54" i="1"/>
  <c r="CM54" i="1"/>
  <c r="CO54" i="1" s="1" a="1"/>
  <c r="CO54" i="1" s="1"/>
  <c r="CO55" i="1" s="1" a="1"/>
  <c r="CO55" i="1" s="1"/>
  <c r="CL54" i="1"/>
  <c r="CI54" i="1"/>
  <c r="CK54" i="1" s="1" a="1"/>
  <c r="CK54" i="1" s="1"/>
  <c r="CK55" i="1" s="1" a="1"/>
  <c r="CK55" i="1" s="1"/>
  <c r="CH54" i="1"/>
  <c r="CG54" i="1" a="1"/>
  <c r="CG54" i="1" s="1"/>
  <c r="CG55" i="1" s="1" a="1"/>
  <c r="CG55" i="1" s="1"/>
  <c r="CE54" i="1"/>
  <c r="CD54" i="1"/>
  <c r="CC54" i="1" a="1"/>
  <c r="CC54" i="1" s="1"/>
  <c r="CC55" i="1" s="1" a="1"/>
  <c r="CC55" i="1" s="1"/>
  <c r="CA54" i="1"/>
  <c r="BZ54" i="1"/>
  <c r="BW54" i="1"/>
  <c r="BY54" i="1" s="1" a="1"/>
  <c r="BY54" i="1" s="1"/>
  <c r="BY55" i="1" s="1" a="1"/>
  <c r="BY55" i="1" s="1"/>
  <c r="BV54" i="1"/>
  <c r="BS54" i="1"/>
  <c r="BU54" i="1" s="1" a="1"/>
  <c r="BU54" i="1" s="1"/>
  <c r="BU55" i="1" s="1" a="1"/>
  <c r="BU55" i="1" s="1"/>
  <c r="BR54" i="1"/>
  <c r="BQ54" i="1" a="1"/>
  <c r="BQ54" i="1" s="1"/>
  <c r="BQ55" i="1" s="1" a="1"/>
  <c r="BQ55" i="1" s="1"/>
  <c r="BO54" i="1"/>
  <c r="BN54" i="1"/>
  <c r="BK54" i="1"/>
  <c r="BM54" i="1" s="1" a="1"/>
  <c r="BM54" i="1" s="1"/>
  <c r="BM55" i="1" s="1" a="1"/>
  <c r="BM55" i="1" s="1"/>
  <c r="BJ54" i="1"/>
  <c r="BG54" i="1"/>
  <c r="BI54" i="1" s="1" a="1"/>
  <c r="BI54" i="1" s="1"/>
  <c r="BI55" i="1" s="1" a="1"/>
  <c r="BI55" i="1" s="1"/>
  <c r="BF54" i="1"/>
  <c r="BC54" i="1"/>
  <c r="BE54" i="1" s="1" a="1"/>
  <c r="BE54" i="1" s="1"/>
  <c r="BE55" i="1" s="1" a="1"/>
  <c r="BE55" i="1" s="1"/>
  <c r="BB54" i="1"/>
  <c r="BA54" i="1" a="1"/>
  <c r="BA54" i="1" s="1"/>
  <c r="BA55" i="1" s="1" a="1"/>
  <c r="BA55" i="1" s="1"/>
  <c r="AY54" i="1"/>
  <c r="AX54" i="1"/>
  <c r="AW54" i="1" a="1"/>
  <c r="AW54" i="1" s="1"/>
  <c r="AW55" i="1" s="1" a="1"/>
  <c r="AW55" i="1" s="1"/>
  <c r="AU54" i="1"/>
  <c r="AT54" i="1"/>
  <c r="AQ54" i="1"/>
  <c r="AS54" i="1" s="1" a="1"/>
  <c r="AS54" i="1" s="1"/>
  <c r="AS55" i="1" s="1" a="1"/>
  <c r="AS55" i="1" s="1"/>
  <c r="AP54" i="1"/>
  <c r="AM54" i="1"/>
  <c r="AO54" i="1" s="1" a="1"/>
  <c r="AO54" i="1" s="1"/>
  <c r="AO55" i="1" s="1" a="1"/>
  <c r="AO55" i="1" s="1"/>
  <c r="AL54" i="1"/>
  <c r="AK54" i="1" a="1"/>
  <c r="AK54" i="1" s="1"/>
  <c r="AI54" i="1"/>
  <c r="AH54" i="1"/>
  <c r="AE54" i="1"/>
  <c r="AG54" i="1" s="1" a="1"/>
  <c r="AG54" i="1" s="1"/>
  <c r="AG55" i="1" s="1" a="1"/>
  <c r="AG55" i="1" s="1"/>
  <c r="AD54" i="1"/>
  <c r="AA54" i="1"/>
  <c r="AC54" i="1" s="1" a="1"/>
  <c r="AC54" i="1" s="1"/>
  <c r="AC55" i="1" s="1" a="1"/>
  <c r="AC55" i="1" s="1"/>
  <c r="Z54" i="1"/>
  <c r="W54" i="1"/>
  <c r="Y54" i="1" s="1" a="1"/>
  <c r="Y54" i="1" s="1"/>
  <c r="Y55" i="1" s="1" a="1"/>
  <c r="Y55" i="1" s="1"/>
  <c r="V54" i="1"/>
  <c r="U54" i="1" a="1"/>
  <c r="U54" i="1" s="1"/>
  <c r="U55" i="1" s="1" a="1"/>
  <c r="U55" i="1" s="1"/>
  <c r="S54" i="1"/>
  <c r="R54" i="1"/>
  <c r="Q54" i="1" a="1"/>
  <c r="Q54" i="1" s="1"/>
  <c r="Q55" i="1" s="1" a="1"/>
  <c r="Q55" i="1" s="1"/>
  <c r="O54" i="1"/>
  <c r="N54" i="1"/>
  <c r="K54" i="1"/>
  <c r="M54" i="1" s="1" a="1"/>
  <c r="M54" i="1" s="1"/>
  <c r="M55" i="1" s="1" a="1"/>
  <c r="M55" i="1" s="1"/>
  <c r="J54" i="1"/>
  <c r="G54" i="1"/>
  <c r="I54" i="1" s="1" a="1"/>
  <c r="I54" i="1" s="1"/>
  <c r="BQ56" i="1" s="1" a="1"/>
  <c r="BQ56" i="1" s="1"/>
  <c r="F53" i="1"/>
  <c r="E53" i="1"/>
  <c r="D53" i="1"/>
  <c r="C53" i="1"/>
  <c r="F50" i="1"/>
  <c r="D50" i="1"/>
  <c r="FU49" i="1" a="1"/>
  <c r="FU49" i="1" s="1"/>
  <c r="CS49" i="1" a="1"/>
  <c r="CS49" i="1" s="1"/>
  <c r="AG49" i="1" a="1"/>
  <c r="AG49" i="1" s="1"/>
  <c r="FU48" i="1"/>
  <c r="DI48" i="1"/>
  <c r="AW48" i="1"/>
  <c r="HF47" i="1"/>
  <c r="HC47" i="1"/>
  <c r="HE47" i="1" s="1" a="1"/>
  <c r="HE47" i="1" s="1"/>
  <c r="HE48" i="1" s="1" a="1"/>
  <c r="HE48" i="1" s="1"/>
  <c r="HB47" i="1"/>
  <c r="GY47" i="1"/>
  <c r="HA47" i="1" s="1" a="1"/>
  <c r="HA47" i="1" s="1"/>
  <c r="HA48" i="1" s="1" a="1"/>
  <c r="HA48" i="1" s="1"/>
  <c r="GX47" i="1"/>
  <c r="GW47" i="1"/>
  <c r="GW48" i="1" s="1" a="1"/>
  <c r="GW48" i="1" s="1"/>
  <c r="GU47" i="1"/>
  <c r="GW47" i="1" s="1" a="1"/>
  <c r="GT47" i="1"/>
  <c r="GQ47" i="1"/>
  <c r="GS47" i="1" s="1" a="1"/>
  <c r="GS47" i="1" s="1"/>
  <c r="GS48" i="1" s="1" a="1"/>
  <c r="GS48" i="1" s="1"/>
  <c r="GP47" i="1"/>
  <c r="GM47" i="1"/>
  <c r="GO47" i="1" s="1" a="1"/>
  <c r="GO47" i="1" s="1"/>
  <c r="GO48" i="1" s="1" a="1"/>
  <c r="GO48" i="1" s="1"/>
  <c r="GL47" i="1"/>
  <c r="GI47" i="1"/>
  <c r="GK47" i="1" s="1" a="1"/>
  <c r="GK47" i="1" s="1"/>
  <c r="GK48" i="1" s="1" a="1"/>
  <c r="GK48" i="1" s="1"/>
  <c r="GH47" i="1"/>
  <c r="GE47" i="1"/>
  <c r="GG47" i="1" s="1" a="1"/>
  <c r="GG47" i="1" s="1"/>
  <c r="GG48" i="1" s="1" a="1"/>
  <c r="GG48" i="1" s="1"/>
  <c r="GD47" i="1"/>
  <c r="GA47" i="1"/>
  <c r="GC47" i="1" s="1" a="1"/>
  <c r="GC47" i="1" s="1"/>
  <c r="GC48" i="1" s="1" a="1"/>
  <c r="GC48" i="1" s="1"/>
  <c r="FZ47" i="1"/>
  <c r="FY47" i="1"/>
  <c r="FY48" i="1" s="1" a="1"/>
  <c r="FY48" i="1" s="1"/>
  <c r="FW47" i="1"/>
  <c r="FY47" i="1" s="1" a="1"/>
  <c r="FV47" i="1"/>
  <c r="FS47" i="1"/>
  <c r="FU47" i="1" s="1" a="1"/>
  <c r="FU47" i="1" s="1"/>
  <c r="FU48" i="1" s="1" a="1"/>
  <c r="FR47" i="1"/>
  <c r="FQ47" i="1"/>
  <c r="FQ48" i="1" s="1" a="1"/>
  <c r="FQ48" i="1" s="1"/>
  <c r="FO47" i="1"/>
  <c r="FQ47" i="1" s="1" a="1"/>
  <c r="FN47" i="1"/>
  <c r="FK47" i="1"/>
  <c r="FM47" i="1" s="1" a="1"/>
  <c r="FM47" i="1" s="1"/>
  <c r="FM48" i="1" s="1" a="1"/>
  <c r="FM48" i="1" s="1"/>
  <c r="FJ47" i="1"/>
  <c r="FG47" i="1"/>
  <c r="FI47" i="1" s="1" a="1"/>
  <c r="FI47" i="1" s="1"/>
  <c r="FI48" i="1" s="1" a="1"/>
  <c r="FI48" i="1" s="1"/>
  <c r="FF47" i="1"/>
  <c r="FC47" i="1"/>
  <c r="FE47" i="1" s="1" a="1"/>
  <c r="FE47" i="1" s="1"/>
  <c r="FE48" i="1" s="1" a="1"/>
  <c r="FE48" i="1" s="1"/>
  <c r="FB47" i="1"/>
  <c r="EY47" i="1"/>
  <c r="FA47" i="1" s="1" a="1"/>
  <c r="FA47" i="1" s="1"/>
  <c r="FA48" i="1" s="1" a="1"/>
  <c r="FA48" i="1" s="1"/>
  <c r="EX47" i="1"/>
  <c r="EU47" i="1"/>
  <c r="EW47" i="1" s="1" a="1"/>
  <c r="EW47" i="1" s="1"/>
  <c r="EW48" i="1" s="1" a="1"/>
  <c r="EW48" i="1" s="1"/>
  <c r="ET47" i="1"/>
  <c r="EQ47" i="1"/>
  <c r="ES47" i="1" s="1" a="1"/>
  <c r="ES47" i="1" s="1"/>
  <c r="ES48" i="1" s="1" a="1"/>
  <c r="ES48" i="1" s="1"/>
  <c r="EP47" i="1"/>
  <c r="EM47" i="1"/>
  <c r="EO47" i="1" s="1" a="1"/>
  <c r="EO47" i="1" s="1"/>
  <c r="EO48" i="1" s="1" a="1"/>
  <c r="EO48" i="1" s="1"/>
  <c r="EL47" i="1"/>
  <c r="EK47" i="1"/>
  <c r="EK48" i="1" s="1" a="1"/>
  <c r="EK48" i="1" s="1"/>
  <c r="EI47" i="1"/>
  <c r="EK47" i="1" s="1" a="1"/>
  <c r="EH47" i="1"/>
  <c r="EE47" i="1"/>
  <c r="EG47" i="1" s="1" a="1"/>
  <c r="EG47" i="1" s="1"/>
  <c r="EG48" i="1" s="1" a="1"/>
  <c r="EG48" i="1" s="1"/>
  <c r="ED47" i="1"/>
  <c r="EA47" i="1"/>
  <c r="EC47" i="1" s="1" a="1"/>
  <c r="EC47" i="1" s="1"/>
  <c r="EC48" i="1" s="1" a="1"/>
  <c r="EC48" i="1" s="1"/>
  <c r="DZ47" i="1"/>
  <c r="DW47" i="1"/>
  <c r="DY47" i="1" s="1" a="1"/>
  <c r="DY47" i="1" s="1"/>
  <c r="DY48" i="1" s="1" a="1"/>
  <c r="DY48" i="1" s="1"/>
  <c r="DV47" i="1"/>
  <c r="DS47" i="1"/>
  <c r="DU47" i="1" s="1" a="1"/>
  <c r="DU47" i="1" s="1"/>
  <c r="DU48" i="1" s="1" a="1"/>
  <c r="DU48" i="1" s="1"/>
  <c r="DR47" i="1"/>
  <c r="DO47" i="1"/>
  <c r="DQ47" i="1" s="1" a="1"/>
  <c r="DQ47" i="1" s="1"/>
  <c r="DQ48" i="1" s="1" a="1"/>
  <c r="DQ48" i="1" s="1"/>
  <c r="DN47" i="1"/>
  <c r="DM47" i="1"/>
  <c r="DM48" i="1" s="1" a="1"/>
  <c r="DM48" i="1" s="1"/>
  <c r="DK47" i="1"/>
  <c r="DM47" i="1" s="1" a="1"/>
  <c r="DJ47" i="1"/>
  <c r="DG47" i="1"/>
  <c r="DI47" i="1" s="1" a="1"/>
  <c r="DI47" i="1" s="1"/>
  <c r="DI48" i="1" s="1" a="1"/>
  <c r="DF47" i="1"/>
  <c r="DE47" i="1"/>
  <c r="DE48" i="1" s="1" a="1"/>
  <c r="DE48" i="1" s="1"/>
  <c r="DC47" i="1"/>
  <c r="DE47" i="1" s="1" a="1"/>
  <c r="DB47" i="1"/>
  <c r="CY47" i="1"/>
  <c r="DA47" i="1" s="1" a="1"/>
  <c r="DA47" i="1" s="1"/>
  <c r="DA48" i="1" s="1" a="1"/>
  <c r="DA48" i="1" s="1"/>
  <c r="CX47" i="1"/>
  <c r="CU47" i="1"/>
  <c r="CW47" i="1" s="1" a="1"/>
  <c r="CW47" i="1" s="1"/>
  <c r="CW48" i="1" s="1" a="1"/>
  <c r="CW48" i="1" s="1"/>
  <c r="CT47" i="1"/>
  <c r="CQ47" i="1"/>
  <c r="CS47" i="1" s="1" a="1"/>
  <c r="CS47" i="1" s="1"/>
  <c r="CS48" i="1" s="1" a="1"/>
  <c r="CS48" i="1" s="1"/>
  <c r="CP47" i="1"/>
  <c r="CM47" i="1"/>
  <c r="CO47" i="1" s="1" a="1"/>
  <c r="CO47" i="1" s="1"/>
  <c r="CO48" i="1" s="1" a="1"/>
  <c r="CO48" i="1" s="1"/>
  <c r="CL47" i="1"/>
  <c r="CI47" i="1"/>
  <c r="CK47" i="1" s="1" a="1"/>
  <c r="CK47" i="1" s="1"/>
  <c r="CK48" i="1" s="1" a="1"/>
  <c r="CK48" i="1" s="1"/>
  <c r="CH47" i="1"/>
  <c r="CE47" i="1"/>
  <c r="CG47" i="1" s="1" a="1"/>
  <c r="CG47" i="1" s="1"/>
  <c r="CG48" i="1" s="1" a="1"/>
  <c r="CG48" i="1" s="1"/>
  <c r="CD47" i="1"/>
  <c r="CA47" i="1"/>
  <c r="CC47" i="1" s="1" a="1"/>
  <c r="CC47" i="1" s="1"/>
  <c r="CC48" i="1" s="1" a="1"/>
  <c r="CC48" i="1" s="1"/>
  <c r="BZ47" i="1"/>
  <c r="BW47" i="1"/>
  <c r="BY47" i="1" s="1" a="1"/>
  <c r="BY47" i="1" s="1"/>
  <c r="BY48" i="1" s="1" a="1"/>
  <c r="BY48" i="1" s="1"/>
  <c r="BV47" i="1"/>
  <c r="BS47" i="1"/>
  <c r="BU47" i="1" s="1" a="1"/>
  <c r="BU47" i="1" s="1"/>
  <c r="BU48" i="1" s="1" a="1"/>
  <c r="BU48" i="1" s="1"/>
  <c r="BR47" i="1"/>
  <c r="BO47" i="1"/>
  <c r="BQ47" i="1" s="1" a="1"/>
  <c r="BQ47" i="1" s="1"/>
  <c r="BQ48" i="1" s="1" a="1"/>
  <c r="BQ48" i="1" s="1"/>
  <c r="BN47" i="1"/>
  <c r="BK47" i="1"/>
  <c r="BM47" i="1" s="1" a="1"/>
  <c r="BM47" i="1" s="1"/>
  <c r="BM48" i="1" s="1" a="1"/>
  <c r="BM48" i="1" s="1"/>
  <c r="BJ47" i="1"/>
  <c r="BG47" i="1"/>
  <c r="BI47" i="1" s="1" a="1"/>
  <c r="BI47" i="1" s="1"/>
  <c r="BI48" i="1" s="1" a="1"/>
  <c r="BI48" i="1" s="1"/>
  <c r="BF47" i="1"/>
  <c r="BC47" i="1"/>
  <c r="BE47" i="1" s="1" a="1"/>
  <c r="BE47" i="1" s="1"/>
  <c r="BE48" i="1" s="1" a="1"/>
  <c r="BE48" i="1" s="1"/>
  <c r="BB47" i="1"/>
  <c r="BA47" i="1"/>
  <c r="BA48" i="1" s="1" a="1"/>
  <c r="BA48" i="1" s="1"/>
  <c r="AY47" i="1"/>
  <c r="BA47" i="1" s="1" a="1"/>
  <c r="AX47" i="1"/>
  <c r="AU47" i="1"/>
  <c r="AW47" i="1" s="1" a="1"/>
  <c r="AW47" i="1" s="1"/>
  <c r="AW48" i="1" s="1" a="1"/>
  <c r="AT47" i="1"/>
  <c r="AS47" i="1"/>
  <c r="AS48" i="1" s="1" a="1"/>
  <c r="AS48" i="1" s="1"/>
  <c r="AQ47" i="1"/>
  <c r="AS47" i="1" s="1" a="1"/>
  <c r="AP47" i="1"/>
  <c r="AM47" i="1"/>
  <c r="AO47" i="1" s="1" a="1"/>
  <c r="AO47" i="1" s="1"/>
  <c r="AO48" i="1" s="1" a="1"/>
  <c r="AO48" i="1" s="1"/>
  <c r="AL47" i="1"/>
  <c r="AI47" i="1"/>
  <c r="AK47" i="1" s="1" a="1"/>
  <c r="AK47" i="1" s="1"/>
  <c r="AK48" i="1" s="1" a="1"/>
  <c r="AK48" i="1" s="1"/>
  <c r="AH47" i="1"/>
  <c r="AE47" i="1"/>
  <c r="AG47" i="1" s="1" a="1"/>
  <c r="AG47" i="1" s="1"/>
  <c r="AG48" i="1" s="1" a="1"/>
  <c r="AG48" i="1" s="1"/>
  <c r="AD47" i="1"/>
  <c r="AA47" i="1"/>
  <c r="AC47" i="1" s="1" a="1"/>
  <c r="AC47" i="1" s="1"/>
  <c r="AC48" i="1" s="1" a="1"/>
  <c r="AC48" i="1" s="1"/>
  <c r="Z47" i="1"/>
  <c r="W47" i="1"/>
  <c r="Y47" i="1" s="1" a="1"/>
  <c r="Y47" i="1" s="1"/>
  <c r="Y48" i="1" s="1" a="1"/>
  <c r="Y48" i="1" s="1"/>
  <c r="V47" i="1"/>
  <c r="S47" i="1"/>
  <c r="U47" i="1" s="1" a="1"/>
  <c r="U47" i="1" s="1"/>
  <c r="U48" i="1" s="1" a="1"/>
  <c r="U48" i="1" s="1"/>
  <c r="R47" i="1"/>
  <c r="O47" i="1"/>
  <c r="Q47" i="1" s="1" a="1"/>
  <c r="Q47" i="1" s="1"/>
  <c r="Q48" i="1" s="1" a="1"/>
  <c r="Q48" i="1" s="1"/>
  <c r="N47" i="1"/>
  <c r="K47" i="1"/>
  <c r="M47" i="1" s="1" a="1"/>
  <c r="M47" i="1" s="1"/>
  <c r="M48" i="1" s="1" a="1"/>
  <c r="M48" i="1" s="1"/>
  <c r="J47" i="1"/>
  <c r="G47" i="1"/>
  <c r="I47" i="1" s="1" a="1"/>
  <c r="I47" i="1" s="1"/>
  <c r="F46" i="1"/>
  <c r="E46" i="1"/>
  <c r="D46" i="1"/>
  <c r="C46" i="1"/>
  <c r="F43" i="1"/>
  <c r="D43" i="1"/>
  <c r="GW41" i="1" a="1"/>
  <c r="GW41" i="1" s="1"/>
  <c r="GO41" i="1" a="1"/>
  <c r="GO41" i="1" s="1"/>
  <c r="FA41" i="1" a="1"/>
  <c r="FA41" i="1" s="1"/>
  <c r="DE41" i="1"/>
  <c r="AC41" i="1" a="1"/>
  <c r="AC41" i="1" s="1"/>
  <c r="HF40" i="1"/>
  <c r="HC40" i="1"/>
  <c r="HE40" i="1" s="1" a="1"/>
  <c r="HE40" i="1" s="1"/>
  <c r="HE41" i="1" s="1" a="1"/>
  <c r="HE41" i="1" s="1"/>
  <c r="HB40" i="1"/>
  <c r="GY40" i="1"/>
  <c r="HA40" i="1" s="1" a="1"/>
  <c r="HA40" i="1" s="1"/>
  <c r="HA41" i="1" s="1" a="1"/>
  <c r="HA41" i="1" s="1"/>
  <c r="GX40" i="1"/>
  <c r="GU40" i="1"/>
  <c r="GW40" i="1" s="1" a="1"/>
  <c r="GW40" i="1" s="1"/>
  <c r="GT40" i="1"/>
  <c r="GQ40" i="1"/>
  <c r="GS40" i="1" s="1" a="1"/>
  <c r="GS40" i="1" s="1"/>
  <c r="GS41" i="1" s="1" a="1"/>
  <c r="GS41" i="1" s="1"/>
  <c r="GP40" i="1"/>
  <c r="GM40" i="1"/>
  <c r="GO40" i="1" s="1" a="1"/>
  <c r="GO40" i="1" s="1"/>
  <c r="GL40" i="1"/>
  <c r="GI40" i="1"/>
  <c r="GK40" i="1" s="1" a="1"/>
  <c r="GK40" i="1" s="1"/>
  <c r="GK41" i="1" s="1" a="1"/>
  <c r="GK41" i="1" s="1"/>
  <c r="GH40" i="1"/>
  <c r="GE40" i="1"/>
  <c r="GG40" i="1" s="1" a="1"/>
  <c r="GG40" i="1" s="1"/>
  <c r="GG41" i="1" s="1" a="1"/>
  <c r="GG41" i="1" s="1"/>
  <c r="GD40" i="1"/>
  <c r="GA40" i="1"/>
  <c r="GC40" i="1" s="1" a="1"/>
  <c r="GC40" i="1" s="1"/>
  <c r="GC41" i="1" s="1" a="1"/>
  <c r="GC41" i="1" s="1"/>
  <c r="FZ40" i="1"/>
  <c r="FW40" i="1"/>
  <c r="FY40" i="1" s="1" a="1"/>
  <c r="FY40" i="1" s="1"/>
  <c r="FY41" i="1" s="1" a="1"/>
  <c r="FY41" i="1" s="1"/>
  <c r="FV40" i="1"/>
  <c r="FS40" i="1"/>
  <c r="FU40" i="1" s="1" a="1"/>
  <c r="FU40" i="1" s="1"/>
  <c r="FU41" i="1" s="1" a="1"/>
  <c r="FU41" i="1" s="1"/>
  <c r="FR40" i="1"/>
  <c r="FQ40" i="1" a="1"/>
  <c r="FQ40" i="1" s="1"/>
  <c r="FQ41" i="1" s="1" a="1"/>
  <c r="FQ41" i="1" s="1"/>
  <c r="FO40" i="1"/>
  <c r="FN40" i="1"/>
  <c r="FK40" i="1"/>
  <c r="FM40" i="1" s="1" a="1"/>
  <c r="FM40" i="1" s="1"/>
  <c r="FM41" i="1" s="1" a="1"/>
  <c r="FM41" i="1" s="1"/>
  <c r="FJ40" i="1"/>
  <c r="FI40" i="1" a="1"/>
  <c r="FI40" i="1" s="1"/>
  <c r="FI41" i="1" s="1" a="1"/>
  <c r="FI41" i="1" s="1"/>
  <c r="FG40" i="1"/>
  <c r="FF40" i="1"/>
  <c r="FC40" i="1"/>
  <c r="FE40" i="1" s="1" a="1"/>
  <c r="FE40" i="1" s="1"/>
  <c r="FE41" i="1" s="1" a="1"/>
  <c r="FE41" i="1" s="1"/>
  <c r="FB40" i="1"/>
  <c r="FA40" i="1" a="1"/>
  <c r="FA40" i="1" s="1"/>
  <c r="EY40" i="1"/>
  <c r="EX40" i="1"/>
  <c r="EU40" i="1"/>
  <c r="EW40" i="1" s="1" a="1"/>
  <c r="EW40" i="1" s="1"/>
  <c r="EW41" i="1" s="1" a="1"/>
  <c r="EW41" i="1" s="1"/>
  <c r="ET40" i="1"/>
  <c r="EQ40" i="1"/>
  <c r="ES40" i="1" s="1" a="1"/>
  <c r="ES40" i="1" s="1"/>
  <c r="ES41" i="1" s="1" a="1"/>
  <c r="ES41" i="1" s="1"/>
  <c r="EP40" i="1"/>
  <c r="EM40" i="1"/>
  <c r="EO40" i="1" s="1" a="1"/>
  <c r="EO40" i="1" s="1"/>
  <c r="EO41" i="1" s="1" a="1"/>
  <c r="EO41" i="1" s="1"/>
  <c r="EL40" i="1"/>
  <c r="EI40" i="1"/>
  <c r="EK40" i="1" s="1" a="1"/>
  <c r="EK40" i="1" s="1"/>
  <c r="EK41" i="1" s="1" a="1"/>
  <c r="EK41" i="1" s="1"/>
  <c r="EH40" i="1"/>
  <c r="EE40" i="1"/>
  <c r="EG40" i="1" s="1" a="1"/>
  <c r="EG40" i="1" s="1"/>
  <c r="EG41" i="1" s="1" a="1"/>
  <c r="EG41" i="1" s="1"/>
  <c r="ED40" i="1"/>
  <c r="EA40" i="1"/>
  <c r="EC40" i="1" s="1" a="1"/>
  <c r="EC40" i="1" s="1"/>
  <c r="EC41" i="1" s="1" a="1"/>
  <c r="EC41" i="1" s="1"/>
  <c r="DZ40" i="1"/>
  <c r="DW40" i="1"/>
  <c r="DY40" i="1" s="1" a="1"/>
  <c r="DY40" i="1" s="1"/>
  <c r="DY41" i="1" s="1" a="1"/>
  <c r="DY41" i="1" s="1"/>
  <c r="DV40" i="1"/>
  <c r="DS40" i="1"/>
  <c r="DU40" i="1" s="1" a="1"/>
  <c r="DU40" i="1" s="1"/>
  <c r="DU41" i="1" s="1" a="1"/>
  <c r="DU41" i="1" s="1"/>
  <c r="DR40" i="1"/>
  <c r="DO40" i="1"/>
  <c r="DQ40" i="1" s="1" a="1"/>
  <c r="DQ40" i="1" s="1"/>
  <c r="DQ41" i="1" s="1" a="1"/>
  <c r="DQ41" i="1" s="1"/>
  <c r="DN40" i="1"/>
  <c r="DK40" i="1"/>
  <c r="DM40" i="1" s="1" a="1"/>
  <c r="DM40" i="1" s="1"/>
  <c r="DM41" i="1" s="1" a="1"/>
  <c r="DM41" i="1" s="1"/>
  <c r="DJ40" i="1"/>
  <c r="DG40" i="1"/>
  <c r="DI40" i="1" s="1" a="1"/>
  <c r="DI40" i="1" s="1"/>
  <c r="DI41" i="1" s="1" a="1"/>
  <c r="DI41" i="1" s="1"/>
  <c r="DF40" i="1"/>
  <c r="DE40" i="1" a="1"/>
  <c r="DE40" i="1" s="1"/>
  <c r="DE41" i="1" s="1" a="1"/>
  <c r="DC40" i="1"/>
  <c r="DB40" i="1"/>
  <c r="CY40" i="1"/>
  <c r="DA40" i="1" s="1" a="1"/>
  <c r="DA40" i="1" s="1"/>
  <c r="DA41" i="1" s="1" a="1"/>
  <c r="DA41" i="1" s="1"/>
  <c r="CX40" i="1"/>
  <c r="CW40" i="1" a="1"/>
  <c r="CW40" i="1" s="1"/>
  <c r="CW41" i="1" s="1" a="1"/>
  <c r="CW41" i="1" s="1"/>
  <c r="CU40" i="1"/>
  <c r="CT40" i="1"/>
  <c r="CQ40" i="1"/>
  <c r="CS40" i="1" s="1" a="1"/>
  <c r="CS40" i="1" s="1"/>
  <c r="CS41" i="1" s="1" a="1"/>
  <c r="CS41" i="1" s="1"/>
  <c r="CP40" i="1"/>
  <c r="CO40" i="1" a="1"/>
  <c r="CO40" i="1" s="1"/>
  <c r="CO41" i="1" s="1" a="1"/>
  <c r="CO41" i="1" s="1"/>
  <c r="CM40" i="1"/>
  <c r="CL40" i="1"/>
  <c r="CI40" i="1"/>
  <c r="CK40" i="1" s="1" a="1"/>
  <c r="CK40" i="1" s="1"/>
  <c r="CK41" i="1" s="1" a="1"/>
  <c r="CK41" i="1" s="1"/>
  <c r="CH40" i="1"/>
  <c r="CE40" i="1"/>
  <c r="CG40" i="1" s="1" a="1"/>
  <c r="CG40" i="1" s="1"/>
  <c r="CG41" i="1" s="1" a="1"/>
  <c r="CG41" i="1" s="1"/>
  <c r="CD40" i="1"/>
  <c r="CA40" i="1"/>
  <c r="CC40" i="1" s="1" a="1"/>
  <c r="CC40" i="1" s="1"/>
  <c r="CC41" i="1" s="1" a="1"/>
  <c r="CC41" i="1" s="1"/>
  <c r="BZ40" i="1"/>
  <c r="BW40" i="1"/>
  <c r="BY40" i="1" s="1" a="1"/>
  <c r="BY40" i="1" s="1"/>
  <c r="BY41" i="1" s="1" a="1"/>
  <c r="BY41" i="1" s="1"/>
  <c r="BV40" i="1"/>
  <c r="BS40" i="1"/>
  <c r="BU40" i="1" s="1" a="1"/>
  <c r="BU40" i="1" s="1"/>
  <c r="BU41" i="1" s="1" a="1"/>
  <c r="BU41" i="1" s="1"/>
  <c r="BR40" i="1"/>
  <c r="BO40" i="1"/>
  <c r="BQ40" i="1" s="1" a="1"/>
  <c r="BQ40" i="1" s="1"/>
  <c r="BQ41" i="1" s="1" a="1"/>
  <c r="BQ41" i="1" s="1"/>
  <c r="BN40" i="1"/>
  <c r="BK40" i="1"/>
  <c r="BM40" i="1" s="1" a="1"/>
  <c r="BM40" i="1" s="1"/>
  <c r="BM41" i="1" s="1" a="1"/>
  <c r="BM41" i="1" s="1"/>
  <c r="BJ40" i="1"/>
  <c r="BG40" i="1"/>
  <c r="BI40" i="1" s="1" a="1"/>
  <c r="BI40" i="1" s="1"/>
  <c r="BI41" i="1" s="1" a="1"/>
  <c r="BI41" i="1" s="1"/>
  <c r="BF40" i="1"/>
  <c r="BC40" i="1"/>
  <c r="BE40" i="1" s="1" a="1"/>
  <c r="BE40" i="1" s="1"/>
  <c r="BE41" i="1" s="1" a="1"/>
  <c r="BE41" i="1" s="1"/>
  <c r="BB40" i="1"/>
  <c r="AY40" i="1"/>
  <c r="BA40" i="1" s="1" a="1"/>
  <c r="BA40" i="1" s="1"/>
  <c r="BA41" i="1" s="1" a="1"/>
  <c r="BA41" i="1" s="1"/>
  <c r="AX40" i="1"/>
  <c r="AU40" i="1"/>
  <c r="AW40" i="1" s="1" a="1"/>
  <c r="AW40" i="1" s="1"/>
  <c r="AW41" i="1" s="1" a="1"/>
  <c r="AW41" i="1" s="1"/>
  <c r="AT40" i="1"/>
  <c r="AS40" i="1" a="1"/>
  <c r="AS40" i="1" s="1"/>
  <c r="AS41" i="1" s="1" a="1"/>
  <c r="AS41" i="1" s="1"/>
  <c r="AQ40" i="1"/>
  <c r="AP40" i="1"/>
  <c r="AM40" i="1"/>
  <c r="AO40" i="1" s="1" a="1"/>
  <c r="AO40" i="1" s="1"/>
  <c r="AO41" i="1" s="1" a="1"/>
  <c r="AO41" i="1" s="1"/>
  <c r="AL40" i="1"/>
  <c r="AK40" i="1" a="1"/>
  <c r="AK40" i="1" s="1"/>
  <c r="AK41" i="1" s="1" a="1"/>
  <c r="AK41" i="1" s="1"/>
  <c r="AI40" i="1"/>
  <c r="AH40" i="1"/>
  <c r="AE40" i="1"/>
  <c r="AG40" i="1" s="1" a="1"/>
  <c r="AG40" i="1" s="1"/>
  <c r="AG41" i="1" s="1" a="1"/>
  <c r="AG41" i="1" s="1"/>
  <c r="AD40" i="1"/>
  <c r="AC40" i="1" a="1"/>
  <c r="AC40" i="1" s="1"/>
  <c r="AA40" i="1"/>
  <c r="Z40" i="1"/>
  <c r="W40" i="1"/>
  <c r="Y40" i="1" s="1" a="1"/>
  <c r="Y40" i="1" s="1"/>
  <c r="Y41" i="1" s="1" a="1"/>
  <c r="Y41" i="1" s="1"/>
  <c r="V40" i="1"/>
  <c r="U40" i="1" a="1"/>
  <c r="U40" i="1" s="1"/>
  <c r="U41" i="1" s="1" a="1"/>
  <c r="U41" i="1" s="1"/>
  <c r="S40" i="1"/>
  <c r="R40" i="1"/>
  <c r="O40" i="1"/>
  <c r="Q40" i="1" s="1" a="1"/>
  <c r="Q40" i="1" s="1"/>
  <c r="Q41" i="1" s="1" a="1"/>
  <c r="Q41" i="1" s="1"/>
  <c r="N40" i="1"/>
  <c r="K40" i="1"/>
  <c r="M40" i="1" s="1" a="1"/>
  <c r="M40" i="1" s="1"/>
  <c r="M41" i="1" s="1" a="1"/>
  <c r="M41" i="1" s="1"/>
  <c r="J40" i="1"/>
  <c r="G40" i="1"/>
  <c r="I40" i="1" s="1" a="1"/>
  <c r="I40" i="1" s="1"/>
  <c r="F39" i="1"/>
  <c r="E39" i="1"/>
  <c r="D39" i="1"/>
  <c r="C39" i="1"/>
  <c r="F36" i="1"/>
  <c r="D36" i="1"/>
  <c r="HE35" i="1" a="1"/>
  <c r="HE35" i="1" s="1"/>
  <c r="GO35" i="1" a="1"/>
  <c r="GO35" i="1" s="1"/>
  <c r="EW35" i="1" a="1"/>
  <c r="EW35" i="1" s="1"/>
  <c r="ES35" i="1" a="1"/>
  <c r="ES35" i="1" s="1"/>
  <c r="EO35" i="1" a="1"/>
  <c r="EO35" i="1" s="1"/>
  <c r="EC35" i="1" a="1"/>
  <c r="EC35" i="1" s="1"/>
  <c r="CK35" i="1" a="1"/>
  <c r="CK35" i="1" s="1"/>
  <c r="CG35" i="1" a="1"/>
  <c r="CG35" i="1" s="1"/>
  <c r="CC35" i="1" a="1"/>
  <c r="CC35" i="1" s="1"/>
  <c r="AO35" i="1" a="1"/>
  <c r="AO35" i="1" s="1"/>
  <c r="Y35" i="1" a="1"/>
  <c r="Y35" i="1" s="1"/>
  <c r="U35" i="1" a="1"/>
  <c r="U35" i="1" s="1"/>
  <c r="HA34" i="1" a="1"/>
  <c r="HA34" i="1" s="1"/>
  <c r="GK34" i="1" a="1"/>
  <c r="GK34" i="1" s="1"/>
  <c r="GC34" i="1"/>
  <c r="FM34" i="1"/>
  <c r="BY34" i="1"/>
  <c r="HF33" i="1"/>
  <c r="HC33" i="1"/>
  <c r="HE33" i="1" s="1" a="1"/>
  <c r="HE33" i="1" s="1"/>
  <c r="HE34" i="1" s="1" a="1"/>
  <c r="HE34" i="1" s="1"/>
  <c r="HB33" i="1"/>
  <c r="HA33" i="1" a="1"/>
  <c r="HA33" i="1" s="1"/>
  <c r="GY33" i="1"/>
  <c r="GX33" i="1"/>
  <c r="GU33" i="1"/>
  <c r="GW33" i="1" s="1" a="1"/>
  <c r="GW33" i="1" s="1"/>
  <c r="GW34" i="1" s="1" a="1"/>
  <c r="GW34" i="1" s="1"/>
  <c r="GT33" i="1"/>
  <c r="GS33" i="1" a="1"/>
  <c r="GS33" i="1" s="1"/>
  <c r="GS34" i="1" s="1" a="1"/>
  <c r="GS34" i="1" s="1"/>
  <c r="GQ33" i="1"/>
  <c r="GP33" i="1"/>
  <c r="GO33" i="1"/>
  <c r="GO34" i="1" s="1" a="1"/>
  <c r="GO34" i="1" s="1"/>
  <c r="GM33" i="1"/>
  <c r="GO33" i="1" s="1" a="1"/>
  <c r="GL33" i="1"/>
  <c r="GK33" i="1" a="1"/>
  <c r="GK33" i="1" s="1"/>
  <c r="GI33" i="1"/>
  <c r="GH33" i="1"/>
  <c r="GG33" i="1"/>
  <c r="GG34" i="1" s="1" a="1"/>
  <c r="GG34" i="1" s="1"/>
  <c r="GE33" i="1"/>
  <c r="GG33" i="1" s="1" a="1"/>
  <c r="GD33" i="1"/>
  <c r="GC33" i="1" a="1"/>
  <c r="GC33" i="1" s="1"/>
  <c r="GC34" i="1" s="1" a="1"/>
  <c r="GA33" i="1"/>
  <c r="FZ33" i="1"/>
  <c r="FW33" i="1"/>
  <c r="FY33" i="1" s="1" a="1"/>
  <c r="FY33" i="1" s="1"/>
  <c r="FY34" i="1" s="1" a="1"/>
  <c r="FY34" i="1" s="1"/>
  <c r="FV33" i="1"/>
  <c r="FU33" i="1" a="1"/>
  <c r="FU33" i="1" s="1"/>
  <c r="FU34" i="1" s="1" a="1"/>
  <c r="FU34" i="1" s="1"/>
  <c r="FS33" i="1"/>
  <c r="FR33" i="1"/>
  <c r="FO33" i="1"/>
  <c r="FQ33" i="1" s="1" a="1"/>
  <c r="FQ33" i="1" s="1"/>
  <c r="FQ34" i="1" s="1" a="1"/>
  <c r="FQ34" i="1" s="1"/>
  <c r="FN33" i="1"/>
  <c r="FM33" i="1" a="1"/>
  <c r="FM33" i="1" s="1"/>
  <c r="FM34" i="1" s="1" a="1"/>
  <c r="FK33" i="1"/>
  <c r="FJ33" i="1"/>
  <c r="FI33" i="1"/>
  <c r="FI34" i="1" s="1" a="1"/>
  <c r="FI34" i="1" s="1"/>
  <c r="FG33" i="1"/>
  <c r="FI33" i="1" s="1" a="1"/>
  <c r="FF33" i="1"/>
  <c r="FE33" i="1" a="1"/>
  <c r="FE33" i="1" s="1"/>
  <c r="FE34" i="1" s="1" a="1"/>
  <c r="FE34" i="1" s="1"/>
  <c r="FC33" i="1"/>
  <c r="FB33" i="1"/>
  <c r="EY33" i="1"/>
  <c r="FA33" i="1" s="1" a="1"/>
  <c r="FA33" i="1" s="1"/>
  <c r="FA34" i="1" s="1" a="1"/>
  <c r="FA34" i="1" s="1"/>
  <c r="EX33" i="1"/>
  <c r="EW33" i="1" a="1"/>
  <c r="EW33" i="1" s="1"/>
  <c r="EW34" i="1" s="1" a="1"/>
  <c r="EW34" i="1" s="1"/>
  <c r="EU33" i="1"/>
  <c r="ET33" i="1"/>
  <c r="EQ33" i="1"/>
  <c r="ES33" i="1" s="1" a="1"/>
  <c r="ES33" i="1" s="1"/>
  <c r="ES34" i="1" s="1" a="1"/>
  <c r="ES34" i="1" s="1"/>
  <c r="EP33" i="1"/>
  <c r="EO33" i="1" a="1"/>
  <c r="EO33" i="1" s="1"/>
  <c r="EO34" i="1" s="1" a="1"/>
  <c r="EO34" i="1" s="1"/>
  <c r="EM33" i="1"/>
  <c r="EL33" i="1"/>
  <c r="EI33" i="1"/>
  <c r="EK33" i="1" s="1" a="1"/>
  <c r="EK33" i="1" s="1"/>
  <c r="EK34" i="1" s="1" a="1"/>
  <c r="EK34" i="1" s="1"/>
  <c r="EH33" i="1"/>
  <c r="EG33" i="1" a="1"/>
  <c r="EG33" i="1" s="1"/>
  <c r="EG34" i="1" s="1" a="1"/>
  <c r="EG34" i="1" s="1"/>
  <c r="EE33" i="1"/>
  <c r="ED33" i="1"/>
  <c r="EC33" i="1"/>
  <c r="EC34" i="1" s="1" a="1"/>
  <c r="EC34" i="1" s="1"/>
  <c r="EA33" i="1"/>
  <c r="EC33" i="1" s="1" a="1"/>
  <c r="DZ33" i="1"/>
  <c r="DY33" i="1" a="1"/>
  <c r="DY33" i="1" s="1"/>
  <c r="DY34" i="1" s="1" a="1"/>
  <c r="DY34" i="1" s="1"/>
  <c r="DW33" i="1"/>
  <c r="DV33" i="1"/>
  <c r="DS33" i="1"/>
  <c r="DU33" i="1" s="1" a="1"/>
  <c r="DU33" i="1" s="1"/>
  <c r="DU34" i="1" s="1" a="1"/>
  <c r="DU34" i="1" s="1"/>
  <c r="DR33" i="1"/>
  <c r="DQ33" i="1" a="1"/>
  <c r="DQ33" i="1" s="1"/>
  <c r="DQ34" i="1" s="1" a="1"/>
  <c r="DQ34" i="1" s="1"/>
  <c r="DO33" i="1"/>
  <c r="DN33" i="1"/>
  <c r="DK33" i="1"/>
  <c r="DM33" i="1" s="1" a="1"/>
  <c r="DM33" i="1" s="1"/>
  <c r="DM34" i="1" s="1" a="1"/>
  <c r="DM34" i="1" s="1"/>
  <c r="DJ33" i="1"/>
  <c r="DI33" i="1" a="1"/>
  <c r="DI33" i="1" s="1"/>
  <c r="DI34" i="1" s="1" a="1"/>
  <c r="DI34" i="1" s="1"/>
  <c r="DG33" i="1"/>
  <c r="DF33" i="1"/>
  <c r="DC33" i="1"/>
  <c r="DE33" i="1" s="1" a="1"/>
  <c r="DE33" i="1" s="1"/>
  <c r="DE34" i="1" s="1" a="1"/>
  <c r="DE34" i="1" s="1"/>
  <c r="DB33" i="1"/>
  <c r="DA33" i="1" a="1"/>
  <c r="DA33" i="1" s="1"/>
  <c r="DA34" i="1" s="1" a="1"/>
  <c r="DA34" i="1" s="1"/>
  <c r="CY33" i="1"/>
  <c r="CX33" i="1"/>
  <c r="CW33" i="1"/>
  <c r="CW34" i="1" s="1" a="1"/>
  <c r="CW34" i="1" s="1"/>
  <c r="CU33" i="1"/>
  <c r="CW33" i="1" s="1" a="1"/>
  <c r="CT33" i="1"/>
  <c r="CS33" i="1" a="1"/>
  <c r="CS33" i="1" s="1"/>
  <c r="CS34" i="1" s="1" a="1"/>
  <c r="CS34" i="1" s="1"/>
  <c r="CQ33" i="1"/>
  <c r="CP33" i="1"/>
  <c r="CM33" i="1"/>
  <c r="CO33" i="1" s="1" a="1"/>
  <c r="CO33" i="1" s="1"/>
  <c r="CO34" i="1" s="1" a="1"/>
  <c r="CO34" i="1" s="1"/>
  <c r="CL33" i="1"/>
  <c r="CK33" i="1" a="1"/>
  <c r="CK33" i="1" s="1"/>
  <c r="CK34" i="1" s="1" a="1"/>
  <c r="CK34" i="1" s="1"/>
  <c r="CI33" i="1"/>
  <c r="CH33" i="1"/>
  <c r="CE33" i="1"/>
  <c r="CG33" i="1" s="1" a="1"/>
  <c r="CG33" i="1" s="1"/>
  <c r="CG34" i="1" s="1" a="1"/>
  <c r="CG34" i="1" s="1"/>
  <c r="CD33" i="1"/>
  <c r="CA33" i="1"/>
  <c r="CC33" i="1" s="1" a="1"/>
  <c r="CC33" i="1" s="1"/>
  <c r="CC34" i="1" s="1" a="1"/>
  <c r="CC34" i="1" s="1"/>
  <c r="BZ33" i="1"/>
  <c r="BW33" i="1"/>
  <c r="BY33" i="1" s="1" a="1"/>
  <c r="BY33" i="1" s="1"/>
  <c r="BY34" i="1" s="1" a="1"/>
  <c r="BV33" i="1"/>
  <c r="BU33" i="1" a="1"/>
  <c r="BU33" i="1" s="1"/>
  <c r="BU34" i="1" s="1" a="1"/>
  <c r="BU34" i="1" s="1"/>
  <c r="BS33" i="1"/>
  <c r="BR33" i="1"/>
  <c r="BO33" i="1"/>
  <c r="BQ33" i="1" s="1" a="1"/>
  <c r="BQ33" i="1" s="1"/>
  <c r="BQ34" i="1" s="1" a="1"/>
  <c r="BQ34" i="1" s="1"/>
  <c r="BN33" i="1"/>
  <c r="BM33" i="1" a="1"/>
  <c r="BM33" i="1" s="1"/>
  <c r="BM34" i="1" s="1" a="1"/>
  <c r="BM34" i="1" s="1"/>
  <c r="BK33" i="1"/>
  <c r="BJ33" i="1"/>
  <c r="BG33" i="1"/>
  <c r="BI33" i="1" s="1" a="1"/>
  <c r="BI33" i="1" s="1"/>
  <c r="BI34" i="1" s="1" a="1"/>
  <c r="BI34" i="1" s="1"/>
  <c r="BF33" i="1"/>
  <c r="BE33" i="1" a="1"/>
  <c r="BE33" i="1" s="1"/>
  <c r="BE34" i="1" s="1" a="1"/>
  <c r="BE34" i="1" s="1"/>
  <c r="BC33" i="1"/>
  <c r="BB33" i="1"/>
  <c r="AY33" i="1"/>
  <c r="BA33" i="1" s="1" a="1"/>
  <c r="BA33" i="1" s="1"/>
  <c r="BA34" i="1" s="1" a="1"/>
  <c r="BA34" i="1" s="1"/>
  <c r="AX33" i="1"/>
  <c r="AU33" i="1"/>
  <c r="AW33" i="1" s="1" a="1"/>
  <c r="AW33" i="1" s="1"/>
  <c r="AW34" i="1" s="1" a="1"/>
  <c r="AW34" i="1" s="1"/>
  <c r="AT33" i="1"/>
  <c r="AQ33" i="1"/>
  <c r="AS33" i="1" s="1" a="1"/>
  <c r="AS33" i="1" s="1"/>
  <c r="AS34" i="1" s="1" a="1"/>
  <c r="AS34" i="1" s="1"/>
  <c r="AP33" i="1"/>
  <c r="AO33" i="1" a="1"/>
  <c r="AO33" i="1" s="1"/>
  <c r="AO34" i="1" s="1" a="1"/>
  <c r="AO34" i="1" s="1"/>
  <c r="AM33" i="1"/>
  <c r="AL33" i="1"/>
  <c r="AK33" i="1"/>
  <c r="AK34" i="1" s="1" a="1"/>
  <c r="AK34" i="1" s="1"/>
  <c r="AI33" i="1"/>
  <c r="AK33" i="1" s="1" a="1"/>
  <c r="AH33" i="1"/>
  <c r="AG33" i="1" a="1"/>
  <c r="AG33" i="1" s="1"/>
  <c r="AG34" i="1" s="1" a="1"/>
  <c r="AG34" i="1" s="1"/>
  <c r="AE33" i="1"/>
  <c r="AD33" i="1"/>
  <c r="AA33" i="1"/>
  <c r="AC33" i="1" s="1" a="1"/>
  <c r="AC33" i="1" s="1"/>
  <c r="AC34" i="1" s="1" a="1"/>
  <c r="AC34" i="1" s="1"/>
  <c r="Z33" i="1"/>
  <c r="Y33" i="1" a="1"/>
  <c r="Y33" i="1" s="1"/>
  <c r="Y34" i="1" s="1" a="1"/>
  <c r="Y34" i="1" s="1"/>
  <c r="W33" i="1"/>
  <c r="V33" i="1"/>
  <c r="S33" i="1"/>
  <c r="U33" i="1" s="1" a="1"/>
  <c r="U33" i="1" s="1"/>
  <c r="U34" i="1" s="1" a="1"/>
  <c r="U34" i="1" s="1"/>
  <c r="R33" i="1"/>
  <c r="O33" i="1"/>
  <c r="Q33" i="1" s="1" a="1"/>
  <c r="Q33" i="1" s="1"/>
  <c r="Q34" i="1" s="1" a="1"/>
  <c r="Q34" i="1" s="1"/>
  <c r="N33" i="1"/>
  <c r="K33" i="1"/>
  <c r="M33" i="1" s="1" a="1"/>
  <c r="M33" i="1" s="1"/>
  <c r="M34" i="1" s="1" a="1"/>
  <c r="M34" i="1" s="1"/>
  <c r="J33" i="1"/>
  <c r="I33" i="1" a="1"/>
  <c r="I33" i="1" s="1"/>
  <c r="FM35" i="1" s="1" a="1"/>
  <c r="FM35" i="1" s="1"/>
  <c r="G33" i="1"/>
  <c r="F32" i="1"/>
  <c r="E32" i="1"/>
  <c r="D32" i="1"/>
  <c r="C32" i="1"/>
  <c r="F29" i="1"/>
  <c r="D29" i="1"/>
  <c r="GG28" i="1" a="1"/>
  <c r="GG28" i="1" s="1"/>
  <c r="BI28" i="1" a="1"/>
  <c r="BI28" i="1" s="1"/>
  <c r="GS27" i="1" a="1"/>
  <c r="GS27" i="1" s="1"/>
  <c r="GC27" i="1"/>
  <c r="GC27" i="1" a="1"/>
  <c r="DY27" i="1" a="1"/>
  <c r="DY27" i="1" s="1"/>
  <c r="AO27" i="1" a="1"/>
  <c r="AO27" i="1" s="1"/>
  <c r="HF26" i="1"/>
  <c r="HC26" i="1"/>
  <c r="HE26" i="1" s="1" a="1"/>
  <c r="HE26" i="1" s="1"/>
  <c r="HE27" i="1" s="1" a="1"/>
  <c r="HE27" i="1" s="1"/>
  <c r="HB26" i="1"/>
  <c r="GY26" i="1"/>
  <c r="HA26" i="1" s="1" a="1"/>
  <c r="HA26" i="1" s="1"/>
  <c r="HA27" i="1" s="1" a="1"/>
  <c r="HA27" i="1" s="1"/>
  <c r="GX26" i="1"/>
  <c r="GW26" i="1" a="1"/>
  <c r="GW26" i="1" s="1"/>
  <c r="GW27" i="1" s="1" a="1"/>
  <c r="GW27" i="1" s="1"/>
  <c r="GU26" i="1"/>
  <c r="GT26" i="1"/>
  <c r="GQ26" i="1"/>
  <c r="GS26" i="1" s="1" a="1"/>
  <c r="GS26" i="1" s="1"/>
  <c r="GP26" i="1"/>
  <c r="GO26" i="1" a="1"/>
  <c r="GO26" i="1" s="1"/>
  <c r="GO27" i="1" s="1" a="1"/>
  <c r="GO27" i="1" s="1"/>
  <c r="GM26" i="1"/>
  <c r="GL26" i="1"/>
  <c r="GI26" i="1"/>
  <c r="GK26" i="1" s="1" a="1"/>
  <c r="GK26" i="1" s="1"/>
  <c r="GK27" i="1" s="1" a="1"/>
  <c r="GK27" i="1" s="1"/>
  <c r="GH26" i="1"/>
  <c r="GE26" i="1"/>
  <c r="GG26" i="1" s="1" a="1"/>
  <c r="GG26" i="1" s="1"/>
  <c r="GG27" i="1" s="1" a="1"/>
  <c r="GG27" i="1" s="1"/>
  <c r="GD26" i="1"/>
  <c r="GA26" i="1"/>
  <c r="GC26" i="1" s="1" a="1"/>
  <c r="GC26" i="1" s="1"/>
  <c r="FZ26" i="1"/>
  <c r="FW26" i="1"/>
  <c r="FY26" i="1" s="1" a="1"/>
  <c r="FY26" i="1" s="1"/>
  <c r="FY27" i="1" s="1" a="1"/>
  <c r="FY27" i="1" s="1"/>
  <c r="FV26" i="1"/>
  <c r="FS26" i="1"/>
  <c r="FU26" i="1" s="1" a="1"/>
  <c r="FU26" i="1" s="1"/>
  <c r="FU27" i="1" s="1" a="1"/>
  <c r="FU27" i="1" s="1"/>
  <c r="FR26" i="1"/>
  <c r="FQ26" i="1" a="1"/>
  <c r="FQ26" i="1" s="1"/>
  <c r="FQ27" i="1" s="1" a="1"/>
  <c r="FQ27" i="1" s="1"/>
  <c r="FO26" i="1"/>
  <c r="FN26" i="1"/>
  <c r="FK26" i="1"/>
  <c r="FM26" i="1" s="1" a="1"/>
  <c r="FM26" i="1" s="1"/>
  <c r="FM27" i="1" s="1" a="1"/>
  <c r="FM27" i="1" s="1"/>
  <c r="FJ26" i="1"/>
  <c r="FI26" i="1" a="1"/>
  <c r="FI26" i="1" s="1"/>
  <c r="FI27" i="1" s="1" a="1"/>
  <c r="FI27" i="1" s="1"/>
  <c r="FG26" i="1"/>
  <c r="FF26" i="1"/>
  <c r="FC26" i="1"/>
  <c r="FE26" i="1" s="1" a="1"/>
  <c r="FE26" i="1" s="1"/>
  <c r="FE27" i="1" s="1" a="1"/>
  <c r="FE27" i="1" s="1"/>
  <c r="FB26" i="1"/>
  <c r="EY26" i="1"/>
  <c r="FA26" i="1" s="1" a="1"/>
  <c r="FA26" i="1" s="1"/>
  <c r="FA27" i="1" s="1" a="1"/>
  <c r="FA27" i="1" s="1"/>
  <c r="EX26" i="1"/>
  <c r="EU26" i="1"/>
  <c r="EW26" i="1" s="1" a="1"/>
  <c r="EW26" i="1" s="1"/>
  <c r="EW27" i="1" s="1" a="1"/>
  <c r="EW27" i="1" s="1"/>
  <c r="ET26" i="1"/>
  <c r="EQ26" i="1"/>
  <c r="ES26" i="1" s="1" a="1"/>
  <c r="ES26" i="1" s="1"/>
  <c r="ES27" i="1" s="1" a="1"/>
  <c r="ES27" i="1" s="1"/>
  <c r="EP26" i="1"/>
  <c r="EM26" i="1"/>
  <c r="EO26" i="1" s="1" a="1"/>
  <c r="EO26" i="1" s="1"/>
  <c r="EO27" i="1" s="1" a="1"/>
  <c r="EO27" i="1" s="1"/>
  <c r="EL26" i="1"/>
  <c r="EK26" i="1" a="1"/>
  <c r="EK26" i="1" s="1"/>
  <c r="EK27" i="1" s="1" a="1"/>
  <c r="EK27" i="1" s="1"/>
  <c r="EI26" i="1"/>
  <c r="EH26" i="1"/>
  <c r="EE26" i="1"/>
  <c r="EG26" i="1" s="1" a="1"/>
  <c r="EG26" i="1" s="1"/>
  <c r="EG27" i="1" s="1" a="1"/>
  <c r="EG27" i="1" s="1"/>
  <c r="ED26" i="1"/>
  <c r="EC26" i="1" a="1"/>
  <c r="EC26" i="1" s="1"/>
  <c r="EC27" i="1" s="1" a="1"/>
  <c r="EC27" i="1" s="1"/>
  <c r="EA26" i="1"/>
  <c r="DZ26" i="1"/>
  <c r="DW26" i="1"/>
  <c r="DY26" i="1" s="1" a="1"/>
  <c r="DY26" i="1" s="1"/>
  <c r="DV26" i="1"/>
  <c r="DS26" i="1"/>
  <c r="DU26" i="1" s="1" a="1"/>
  <c r="DU26" i="1" s="1"/>
  <c r="DU27" i="1" s="1" a="1"/>
  <c r="DU27" i="1" s="1"/>
  <c r="DR26" i="1"/>
  <c r="DO26" i="1"/>
  <c r="DQ26" i="1" s="1" a="1"/>
  <c r="DQ26" i="1" s="1"/>
  <c r="DQ27" i="1" s="1" a="1"/>
  <c r="DQ27" i="1" s="1"/>
  <c r="DN26" i="1"/>
  <c r="DK26" i="1"/>
  <c r="DM26" i="1" s="1" a="1"/>
  <c r="DM26" i="1" s="1"/>
  <c r="DM27" i="1" s="1" a="1"/>
  <c r="DM27" i="1" s="1"/>
  <c r="DJ26" i="1"/>
  <c r="DG26" i="1"/>
  <c r="DI26" i="1" s="1" a="1"/>
  <c r="DI26" i="1" s="1"/>
  <c r="DI27" i="1" s="1" a="1"/>
  <c r="DI27" i="1" s="1"/>
  <c r="DF26" i="1"/>
  <c r="DE26" i="1" a="1"/>
  <c r="DE26" i="1" s="1"/>
  <c r="DE27" i="1" s="1" a="1"/>
  <c r="DE27" i="1" s="1"/>
  <c r="DC26" i="1"/>
  <c r="DB26" i="1"/>
  <c r="CY26" i="1"/>
  <c r="DA26" i="1" s="1" a="1"/>
  <c r="DA26" i="1" s="1"/>
  <c r="DA27" i="1" s="1" a="1"/>
  <c r="DA27" i="1" s="1"/>
  <c r="CX26" i="1"/>
  <c r="CW26" i="1" a="1"/>
  <c r="CW26" i="1" s="1"/>
  <c r="CW27" i="1" s="1" a="1"/>
  <c r="CW27" i="1" s="1"/>
  <c r="CU26" i="1"/>
  <c r="CT26" i="1"/>
  <c r="CQ26" i="1"/>
  <c r="CS26" i="1" s="1" a="1"/>
  <c r="CS26" i="1" s="1"/>
  <c r="CS27" i="1" s="1" a="1"/>
  <c r="CS27" i="1" s="1"/>
  <c r="CP26" i="1"/>
  <c r="CM26" i="1"/>
  <c r="CO26" i="1" s="1" a="1"/>
  <c r="CO26" i="1" s="1"/>
  <c r="CO27" i="1" s="1" a="1"/>
  <c r="CO27" i="1" s="1"/>
  <c r="CL26" i="1"/>
  <c r="CI26" i="1"/>
  <c r="CK26" i="1" s="1" a="1"/>
  <c r="CK26" i="1" s="1"/>
  <c r="CK27" i="1" s="1" a="1"/>
  <c r="CK27" i="1" s="1"/>
  <c r="CH26" i="1"/>
  <c r="CE26" i="1"/>
  <c r="CG26" i="1" s="1" a="1"/>
  <c r="CG26" i="1" s="1"/>
  <c r="CG27" i="1" s="1" a="1"/>
  <c r="CG27" i="1" s="1"/>
  <c r="CD26" i="1"/>
  <c r="CA26" i="1"/>
  <c r="CC26" i="1" s="1" a="1"/>
  <c r="CC26" i="1" s="1"/>
  <c r="CC27" i="1" s="1" a="1"/>
  <c r="CC27" i="1" s="1"/>
  <c r="BZ26" i="1"/>
  <c r="BY26" i="1" a="1"/>
  <c r="BY26" i="1" s="1"/>
  <c r="BY27" i="1" s="1" a="1"/>
  <c r="BY27" i="1" s="1"/>
  <c r="BW26" i="1"/>
  <c r="BV26" i="1"/>
  <c r="BS26" i="1"/>
  <c r="BU26" i="1" s="1" a="1"/>
  <c r="BU26" i="1" s="1"/>
  <c r="BU27" i="1" s="1" a="1"/>
  <c r="BU27" i="1" s="1"/>
  <c r="BR26" i="1"/>
  <c r="BQ26" i="1" a="1"/>
  <c r="BQ26" i="1" s="1"/>
  <c r="BQ27" i="1" s="1" a="1"/>
  <c r="BQ27" i="1" s="1"/>
  <c r="BO26" i="1"/>
  <c r="BN26" i="1"/>
  <c r="BK26" i="1"/>
  <c r="BM26" i="1" s="1" a="1"/>
  <c r="BM26" i="1" s="1"/>
  <c r="BM27" i="1" s="1" a="1"/>
  <c r="BM27" i="1" s="1"/>
  <c r="BJ26" i="1"/>
  <c r="BG26" i="1"/>
  <c r="BI26" i="1" s="1" a="1"/>
  <c r="BI26" i="1" s="1"/>
  <c r="BI27" i="1" s="1" a="1"/>
  <c r="BI27" i="1" s="1"/>
  <c r="BF26" i="1"/>
  <c r="BC26" i="1"/>
  <c r="BE26" i="1" s="1" a="1"/>
  <c r="BE26" i="1" s="1"/>
  <c r="BE27" i="1" s="1" a="1"/>
  <c r="BE27" i="1" s="1"/>
  <c r="BB26" i="1"/>
  <c r="AY26" i="1"/>
  <c r="BA26" i="1" s="1" a="1"/>
  <c r="BA26" i="1" s="1"/>
  <c r="BA27" i="1" s="1" a="1"/>
  <c r="BA27" i="1" s="1"/>
  <c r="AX26" i="1"/>
  <c r="AU26" i="1"/>
  <c r="AW26" i="1" s="1" a="1"/>
  <c r="AW26" i="1" s="1"/>
  <c r="AW27" i="1" s="1" a="1"/>
  <c r="AW27" i="1" s="1"/>
  <c r="AT26" i="1"/>
  <c r="AS26" i="1" a="1"/>
  <c r="AS26" i="1" s="1"/>
  <c r="AS27" i="1" s="1" a="1"/>
  <c r="AS27" i="1" s="1"/>
  <c r="AQ26" i="1"/>
  <c r="AP26" i="1"/>
  <c r="AM26" i="1"/>
  <c r="AO26" i="1" s="1" a="1"/>
  <c r="AO26" i="1" s="1"/>
  <c r="AL26" i="1"/>
  <c r="AK26" i="1" a="1"/>
  <c r="AK26" i="1" s="1"/>
  <c r="AK27" i="1" s="1" a="1"/>
  <c r="AK27" i="1" s="1"/>
  <c r="AI26" i="1"/>
  <c r="AH26" i="1"/>
  <c r="AE26" i="1"/>
  <c r="AG26" i="1" s="1" a="1"/>
  <c r="AG26" i="1" s="1"/>
  <c r="AG27" i="1" s="1" a="1"/>
  <c r="AG27" i="1" s="1"/>
  <c r="AD26" i="1"/>
  <c r="AA26" i="1"/>
  <c r="AC26" i="1" s="1" a="1"/>
  <c r="AC26" i="1" s="1"/>
  <c r="AC27" i="1" s="1" a="1"/>
  <c r="AC27" i="1" s="1"/>
  <c r="Z26" i="1"/>
  <c r="W26" i="1"/>
  <c r="Y26" i="1" s="1" a="1"/>
  <c r="Y26" i="1" s="1"/>
  <c r="Y27" i="1" s="1" a="1"/>
  <c r="Y27" i="1" s="1"/>
  <c r="V26" i="1"/>
  <c r="S26" i="1"/>
  <c r="U26" i="1" s="1" a="1"/>
  <c r="U26" i="1" s="1"/>
  <c r="U27" i="1" s="1" a="1"/>
  <c r="U27" i="1" s="1"/>
  <c r="R26" i="1"/>
  <c r="O26" i="1"/>
  <c r="Q26" i="1" s="1" a="1"/>
  <c r="Q26" i="1" s="1"/>
  <c r="Q27" i="1" s="1" a="1"/>
  <c r="Q27" i="1" s="1"/>
  <c r="N26" i="1"/>
  <c r="M26" i="1" a="1"/>
  <c r="M26" i="1" s="1"/>
  <c r="M27" i="1" s="1" a="1"/>
  <c r="M27" i="1" s="1"/>
  <c r="K26" i="1"/>
  <c r="J26" i="1"/>
  <c r="G26" i="1"/>
  <c r="I26" i="1" s="1" a="1"/>
  <c r="I26" i="1" s="1"/>
  <c r="DU28" i="1" s="1" a="1"/>
  <c r="DU28" i="1" s="1"/>
  <c r="F25" i="1"/>
  <c r="E25" i="1"/>
  <c r="D25" i="1"/>
  <c r="C25" i="1"/>
  <c r="F22" i="1"/>
  <c r="D22" i="1"/>
  <c r="HE20" i="1"/>
  <c r="HE20" i="1" a="1"/>
  <c r="E20" i="1"/>
  <c r="HF19" i="1"/>
  <c r="HC19" i="1"/>
  <c r="HE19" i="1" s="1" a="1"/>
  <c r="HE19" i="1" s="1"/>
  <c r="HB19" i="1"/>
  <c r="GY19" i="1"/>
  <c r="HA19" i="1" s="1" a="1"/>
  <c r="HA19" i="1" s="1"/>
  <c r="HA20" i="1" s="1" a="1"/>
  <c r="HA20" i="1" s="1"/>
  <c r="GX19" i="1"/>
  <c r="GU19" i="1"/>
  <c r="GW19" i="1" s="1" a="1"/>
  <c r="GW19" i="1" s="1"/>
  <c r="GW20" i="1" s="1" a="1"/>
  <c r="GW20" i="1" s="1"/>
  <c r="GT19" i="1"/>
  <c r="GS19" i="1" a="1"/>
  <c r="GS19" i="1" s="1"/>
  <c r="GS20" i="1" s="1" a="1"/>
  <c r="GS20" i="1" s="1"/>
  <c r="GQ19" i="1"/>
  <c r="GP19" i="1"/>
  <c r="GO19" i="1"/>
  <c r="GO20" i="1" s="1" a="1"/>
  <c r="GO20" i="1" s="1"/>
  <c r="GM19" i="1"/>
  <c r="GO19" i="1" s="1" a="1"/>
  <c r="GL19" i="1"/>
  <c r="GI19" i="1"/>
  <c r="GK19" i="1" s="1" a="1"/>
  <c r="GK19" i="1" s="1"/>
  <c r="GK20" i="1" s="1" a="1"/>
  <c r="GK20" i="1" s="1"/>
  <c r="GH19" i="1"/>
  <c r="GE19" i="1"/>
  <c r="GG19" i="1" s="1" a="1"/>
  <c r="GG19" i="1" s="1"/>
  <c r="GG20" i="1" s="1" a="1"/>
  <c r="GG20" i="1" s="1"/>
  <c r="GD19" i="1"/>
  <c r="GC19" i="1"/>
  <c r="GC20" i="1" s="1" a="1"/>
  <c r="GC20" i="1" s="1"/>
  <c r="GC19" i="1" a="1"/>
  <c r="GA19" i="1"/>
  <c r="FZ19" i="1"/>
  <c r="FW19" i="1"/>
  <c r="FY19" i="1" s="1" a="1"/>
  <c r="FY19" i="1" s="1"/>
  <c r="FY20" i="1" s="1" a="1"/>
  <c r="FY20" i="1" s="1"/>
  <c r="FV19" i="1"/>
  <c r="FU19" i="1" a="1"/>
  <c r="FU19" i="1" s="1"/>
  <c r="FU20" i="1" s="1" a="1"/>
  <c r="FU20" i="1" s="1"/>
  <c r="FS19" i="1"/>
  <c r="FR19" i="1"/>
  <c r="FQ19" i="1"/>
  <c r="FQ20" i="1" s="1" a="1"/>
  <c r="FQ20" i="1" s="1"/>
  <c r="FO19" i="1"/>
  <c r="FQ19" i="1" s="1" a="1"/>
  <c r="FN19" i="1"/>
  <c r="FK19" i="1"/>
  <c r="FM19" i="1" s="1" a="1"/>
  <c r="FM19" i="1" s="1"/>
  <c r="FM20" i="1" s="1" a="1"/>
  <c r="FM20" i="1" s="1"/>
  <c r="FJ19" i="1"/>
  <c r="FG19" i="1"/>
  <c r="FI19" i="1" s="1" a="1"/>
  <c r="FI19" i="1" s="1"/>
  <c r="FI20" i="1" s="1" a="1"/>
  <c r="FI20" i="1" s="1"/>
  <c r="FF19" i="1"/>
  <c r="FE19" i="1" a="1"/>
  <c r="FE19" i="1" s="1"/>
  <c r="FE20" i="1" s="1" a="1"/>
  <c r="FE20" i="1" s="1"/>
  <c r="FC19" i="1"/>
  <c r="FB19" i="1"/>
  <c r="FA19" i="1"/>
  <c r="FA20" i="1" s="1" a="1"/>
  <c r="FA20" i="1" s="1"/>
  <c r="EY19" i="1"/>
  <c r="FA19" i="1" s="1" a="1"/>
  <c r="EX19" i="1"/>
  <c r="EU19" i="1"/>
  <c r="EW19" i="1" s="1" a="1"/>
  <c r="EW19" i="1" s="1"/>
  <c r="EW20" i="1" s="1" a="1"/>
  <c r="EW20" i="1" s="1"/>
  <c r="ET19" i="1"/>
  <c r="ES19" i="1"/>
  <c r="ES20" i="1" s="1" a="1"/>
  <c r="ES20" i="1" s="1"/>
  <c r="EQ19" i="1"/>
  <c r="ES19" i="1" s="1" a="1"/>
  <c r="EP19" i="1"/>
  <c r="EM19" i="1"/>
  <c r="EO19" i="1" s="1" a="1"/>
  <c r="EO19" i="1" s="1"/>
  <c r="EO20" i="1" s="1" a="1"/>
  <c r="EO20" i="1" s="1"/>
  <c r="EL19" i="1"/>
  <c r="EK19" i="1" a="1"/>
  <c r="EK19" i="1" s="1"/>
  <c r="EK20" i="1" s="1" a="1"/>
  <c r="EK20" i="1" s="1"/>
  <c r="EI19" i="1"/>
  <c r="EH19" i="1"/>
  <c r="EE19" i="1"/>
  <c r="EG19" i="1" s="1" a="1"/>
  <c r="EG19" i="1" s="1"/>
  <c r="EG20" i="1" s="1" a="1"/>
  <c r="EG20" i="1" s="1"/>
  <c r="ED19" i="1"/>
  <c r="EC19" i="1" a="1"/>
  <c r="EC19" i="1" s="1"/>
  <c r="EC20" i="1" s="1" a="1"/>
  <c r="EC20" i="1" s="1"/>
  <c r="EA19" i="1"/>
  <c r="DZ19" i="1"/>
  <c r="DW19" i="1"/>
  <c r="DY19" i="1" s="1" a="1"/>
  <c r="DY19" i="1" s="1"/>
  <c r="DY20" i="1" s="1" a="1"/>
  <c r="DY20" i="1" s="1"/>
  <c r="DV19" i="1"/>
  <c r="DU19" i="1" a="1"/>
  <c r="DU19" i="1" s="1"/>
  <c r="DU20" i="1" s="1" a="1"/>
  <c r="DU20" i="1" s="1"/>
  <c r="DS19" i="1"/>
  <c r="DR19" i="1"/>
  <c r="DO19" i="1"/>
  <c r="DQ19" i="1" s="1" a="1"/>
  <c r="DQ19" i="1" s="1"/>
  <c r="DQ20" i="1" s="1" a="1"/>
  <c r="DQ20" i="1" s="1"/>
  <c r="DN19" i="1"/>
  <c r="DM19" i="1" a="1"/>
  <c r="DM19" i="1" s="1"/>
  <c r="DM20" i="1" s="1" a="1"/>
  <c r="DM20" i="1" s="1"/>
  <c r="DK19" i="1"/>
  <c r="DJ19" i="1"/>
  <c r="DG19" i="1"/>
  <c r="DI19" i="1" s="1" a="1"/>
  <c r="DI19" i="1" s="1"/>
  <c r="DI20" i="1" s="1" a="1"/>
  <c r="DI20" i="1" s="1"/>
  <c r="DF19" i="1"/>
  <c r="DE19" i="1" a="1"/>
  <c r="DE19" i="1" s="1"/>
  <c r="DE20" i="1" s="1" a="1"/>
  <c r="DE20" i="1" s="1"/>
  <c r="DC19" i="1"/>
  <c r="DB19" i="1"/>
  <c r="CY19" i="1"/>
  <c r="DA19" i="1" s="1" a="1"/>
  <c r="DA19" i="1" s="1"/>
  <c r="DA20" i="1" s="1" a="1"/>
  <c r="DA20" i="1" s="1"/>
  <c r="CX19" i="1"/>
  <c r="CW19" i="1" a="1"/>
  <c r="CW19" i="1" s="1"/>
  <c r="CW20" i="1" s="1" a="1"/>
  <c r="CW20" i="1" s="1"/>
  <c r="CU19" i="1"/>
  <c r="CT19" i="1"/>
  <c r="CQ19" i="1"/>
  <c r="CS19" i="1" s="1" a="1"/>
  <c r="CS19" i="1" s="1"/>
  <c r="CS20" i="1" s="1" a="1"/>
  <c r="CS20" i="1" s="1"/>
  <c r="CP19" i="1"/>
  <c r="CO19" i="1" a="1"/>
  <c r="CO19" i="1" s="1"/>
  <c r="CO20" i="1" s="1" a="1"/>
  <c r="CO20" i="1" s="1"/>
  <c r="CM19" i="1"/>
  <c r="CL19" i="1"/>
  <c r="CI19" i="1"/>
  <c r="CK19" i="1" s="1" a="1"/>
  <c r="CK19" i="1" s="1"/>
  <c r="CK20" i="1" s="1" a="1"/>
  <c r="CK20" i="1" s="1"/>
  <c r="CH19" i="1"/>
  <c r="CG19" i="1" a="1"/>
  <c r="CG19" i="1" s="1"/>
  <c r="CG20" i="1" s="1" a="1"/>
  <c r="CG20" i="1" s="1"/>
  <c r="CE19" i="1"/>
  <c r="CD19" i="1"/>
  <c r="CA19" i="1"/>
  <c r="CC19" i="1" s="1" a="1"/>
  <c r="CC19" i="1" s="1"/>
  <c r="CC20" i="1" s="1" a="1"/>
  <c r="CC20" i="1" s="1"/>
  <c r="BZ19" i="1"/>
  <c r="BY19" i="1" a="1"/>
  <c r="BY19" i="1" s="1"/>
  <c r="BY20" i="1" s="1" a="1"/>
  <c r="BY20" i="1" s="1"/>
  <c r="BW19" i="1"/>
  <c r="BV19" i="1"/>
  <c r="BS19" i="1"/>
  <c r="BU19" i="1" s="1" a="1"/>
  <c r="BU19" i="1" s="1"/>
  <c r="BU20" i="1" s="1" a="1"/>
  <c r="BU20" i="1" s="1"/>
  <c r="BR19" i="1"/>
  <c r="BQ19" i="1" a="1"/>
  <c r="BQ19" i="1" s="1"/>
  <c r="BQ20" i="1" s="1" a="1"/>
  <c r="BQ20" i="1" s="1"/>
  <c r="BO19" i="1"/>
  <c r="BN19" i="1"/>
  <c r="BK19" i="1"/>
  <c r="BM19" i="1" s="1" a="1"/>
  <c r="BM19" i="1" s="1"/>
  <c r="BM20" i="1" s="1" a="1"/>
  <c r="BM20" i="1" s="1"/>
  <c r="BJ19" i="1"/>
  <c r="BI19" i="1" a="1"/>
  <c r="BI19" i="1" s="1"/>
  <c r="BI20" i="1" s="1" a="1"/>
  <c r="BI20" i="1" s="1"/>
  <c r="BG19" i="1"/>
  <c r="BF19" i="1"/>
  <c r="BC19" i="1"/>
  <c r="BE19" i="1" s="1" a="1"/>
  <c r="BE19" i="1" s="1"/>
  <c r="BE20" i="1" s="1" a="1"/>
  <c r="BE20" i="1" s="1"/>
  <c r="BB19" i="1"/>
  <c r="BA19" i="1" a="1"/>
  <c r="BA19" i="1" s="1"/>
  <c r="BA20" i="1" s="1" a="1"/>
  <c r="BA20" i="1" s="1"/>
  <c r="AY19" i="1"/>
  <c r="AX19" i="1"/>
  <c r="AU19" i="1"/>
  <c r="AW19" i="1" s="1" a="1"/>
  <c r="AW19" i="1" s="1"/>
  <c r="AW20" i="1" s="1" a="1"/>
  <c r="AW20" i="1" s="1"/>
  <c r="AT19" i="1"/>
  <c r="AS19" i="1" a="1"/>
  <c r="AS19" i="1" s="1"/>
  <c r="AS20" i="1" s="1" a="1"/>
  <c r="AS20" i="1" s="1"/>
  <c r="AQ19" i="1"/>
  <c r="AP19" i="1"/>
  <c r="AM19" i="1"/>
  <c r="AO19" i="1" s="1" a="1"/>
  <c r="AO19" i="1" s="1"/>
  <c r="AO20" i="1" s="1" a="1"/>
  <c r="AO20" i="1" s="1"/>
  <c r="AL19" i="1"/>
  <c r="AK19" i="1" a="1"/>
  <c r="AK19" i="1" s="1"/>
  <c r="AK20" i="1" s="1" a="1"/>
  <c r="AK20" i="1" s="1"/>
  <c r="AI19" i="1"/>
  <c r="AH19" i="1"/>
  <c r="AE19" i="1"/>
  <c r="AG19" i="1" s="1" a="1"/>
  <c r="AG19" i="1" s="1"/>
  <c r="AG20" i="1" s="1" a="1"/>
  <c r="AG20" i="1" s="1"/>
  <c r="AD19" i="1"/>
  <c r="AC19" i="1" a="1"/>
  <c r="AC19" i="1" s="1"/>
  <c r="AC20" i="1" s="1" a="1"/>
  <c r="AC20" i="1" s="1"/>
  <c r="AA19" i="1"/>
  <c r="Z19" i="1"/>
  <c r="W19" i="1"/>
  <c r="Y19" i="1" s="1" a="1"/>
  <c r="Y19" i="1" s="1"/>
  <c r="Y20" i="1" s="1" a="1"/>
  <c r="Y20" i="1" s="1"/>
  <c r="V19" i="1"/>
  <c r="U19" i="1" a="1"/>
  <c r="U19" i="1" s="1"/>
  <c r="U20" i="1" s="1" a="1"/>
  <c r="U20" i="1" s="1"/>
  <c r="S19" i="1"/>
  <c r="R19" i="1"/>
  <c r="O19" i="1"/>
  <c r="Q19" i="1" s="1" a="1"/>
  <c r="Q19" i="1" s="1"/>
  <c r="Q20" i="1" s="1" a="1"/>
  <c r="Q20" i="1" s="1"/>
  <c r="N19" i="1"/>
  <c r="M19" i="1" a="1"/>
  <c r="M19" i="1" s="1"/>
  <c r="M20" i="1" s="1" a="1"/>
  <c r="M20" i="1" s="1"/>
  <c r="K19" i="1"/>
  <c r="J19" i="1"/>
  <c r="G19" i="1"/>
  <c r="I19" i="1" s="1" a="1"/>
  <c r="I19" i="1" s="1"/>
  <c r="F18" i="1"/>
  <c r="E18" i="1"/>
  <c r="D18" i="1"/>
  <c r="C18" i="1"/>
  <c r="U467" i="2" l="1"/>
  <c r="W100" i="2"/>
  <c r="M237" i="2"/>
  <c r="U237" i="2"/>
  <c r="I283" i="2"/>
  <c r="Q283" i="2"/>
  <c r="Y283" i="2"/>
  <c r="AG283" i="2"/>
  <c r="O375" i="2"/>
  <c r="AE375" i="2"/>
  <c r="F467" i="2"/>
  <c r="N467" i="2"/>
  <c r="V467" i="2"/>
  <c r="AD467" i="2"/>
  <c r="M467" i="2"/>
  <c r="AC467" i="2"/>
  <c r="G100" i="2"/>
  <c r="O100" i="2"/>
  <c r="AE100" i="2"/>
  <c r="AC237" i="2"/>
  <c r="G375" i="2"/>
  <c r="W375" i="2"/>
  <c r="K54" i="2"/>
  <c r="S54" i="2"/>
  <c r="AA54" i="2"/>
  <c r="H100" i="2"/>
  <c r="P100" i="2"/>
  <c r="X100" i="2"/>
  <c r="AF100" i="2"/>
  <c r="K146" i="2"/>
  <c r="S146" i="2"/>
  <c r="AA146" i="2"/>
  <c r="AI146" i="2"/>
  <c r="K191" i="2"/>
  <c r="S191" i="2"/>
  <c r="AA191" i="2"/>
  <c r="AI191" i="2"/>
  <c r="F237" i="2"/>
  <c r="N237" i="2"/>
  <c r="V237" i="2"/>
  <c r="AD237" i="2"/>
  <c r="J283" i="2"/>
  <c r="R283" i="2"/>
  <c r="Z283" i="2"/>
  <c r="AH283" i="2"/>
  <c r="M329" i="2"/>
  <c r="U329" i="2"/>
  <c r="H375" i="2"/>
  <c r="P375" i="2"/>
  <c r="X375" i="2"/>
  <c r="AF375" i="2"/>
  <c r="G467" i="2"/>
  <c r="O467" i="2"/>
  <c r="W467" i="2"/>
  <c r="AE467" i="2"/>
  <c r="K513" i="2"/>
  <c r="S513" i="2"/>
  <c r="AA513" i="2"/>
  <c r="AI513" i="2"/>
  <c r="AK420" i="2"/>
  <c r="H467" i="2"/>
  <c r="P467" i="2"/>
  <c r="X467" i="2"/>
  <c r="AF467" i="2"/>
  <c r="I100" i="2"/>
  <c r="Q100" i="2"/>
  <c r="Y100" i="2"/>
  <c r="AG100" i="2"/>
  <c r="M54" i="2"/>
  <c r="U54" i="2"/>
  <c r="J100" i="2"/>
  <c r="R100" i="2"/>
  <c r="Z100" i="2"/>
  <c r="AH100" i="2"/>
  <c r="M146" i="2"/>
  <c r="U146" i="2"/>
  <c r="M191" i="2"/>
  <c r="U191" i="2"/>
  <c r="H237" i="2"/>
  <c r="P237" i="2"/>
  <c r="X237" i="2"/>
  <c r="L283" i="2"/>
  <c r="T283" i="2"/>
  <c r="AB283" i="2"/>
  <c r="AJ283" i="2"/>
  <c r="J375" i="2"/>
  <c r="R375" i="2"/>
  <c r="Z375" i="2"/>
  <c r="AH375" i="2"/>
  <c r="I467" i="2"/>
  <c r="Q467" i="2"/>
  <c r="Y467" i="2"/>
  <c r="AG467" i="2"/>
  <c r="M513" i="2"/>
  <c r="U513" i="2"/>
  <c r="M283" i="2"/>
  <c r="U283" i="2"/>
  <c r="AC283" i="2"/>
  <c r="K375" i="2"/>
  <c r="S375" i="2"/>
  <c r="AA375" i="2"/>
  <c r="AI375" i="2"/>
  <c r="J467" i="2"/>
  <c r="R467" i="2"/>
  <c r="Z467" i="2"/>
  <c r="AH467" i="2"/>
  <c r="L100" i="2"/>
  <c r="T100" i="2"/>
  <c r="AB100" i="2"/>
  <c r="AJ100" i="2"/>
  <c r="F283" i="2"/>
  <c r="N283" i="2"/>
  <c r="V283" i="2"/>
  <c r="L375" i="2"/>
  <c r="T375" i="2"/>
  <c r="AB375" i="2"/>
  <c r="K467" i="2"/>
  <c r="S467" i="2"/>
  <c r="AA467" i="2"/>
  <c r="AI467" i="2"/>
  <c r="M100" i="2"/>
  <c r="U100" i="2"/>
  <c r="M375" i="2"/>
  <c r="U375" i="2"/>
  <c r="L467" i="2"/>
  <c r="T467" i="2"/>
  <c r="HA21" i="1" a="1"/>
  <c r="HA21" i="1" s="1"/>
  <c r="GK21" i="1" a="1"/>
  <c r="GK21" i="1" s="1"/>
  <c r="FU21" i="1" a="1"/>
  <c r="FU21" i="1" s="1"/>
  <c r="FE21" i="1" a="1"/>
  <c r="FE21" i="1" s="1"/>
  <c r="EO21" i="1" a="1"/>
  <c r="EO21" i="1" s="1"/>
  <c r="DY21" i="1" a="1"/>
  <c r="DY21" i="1" s="1"/>
  <c r="DI21" i="1" a="1"/>
  <c r="DI21" i="1" s="1"/>
  <c r="CS21" i="1" a="1"/>
  <c r="CS21" i="1" s="1"/>
  <c r="CC21" i="1" a="1"/>
  <c r="CC21" i="1" s="1"/>
  <c r="BM21" i="1" a="1"/>
  <c r="BM21" i="1" s="1"/>
  <c r="AW21" i="1" a="1"/>
  <c r="AW21" i="1" s="1"/>
  <c r="AG21" i="1" a="1"/>
  <c r="AG21" i="1" s="1"/>
  <c r="Q21" i="1" a="1"/>
  <c r="Q21" i="1" s="1"/>
  <c r="GW21" i="1" a="1"/>
  <c r="GW21" i="1" s="1"/>
  <c r="GG21" i="1" a="1"/>
  <c r="GG21" i="1" s="1"/>
  <c r="FQ21" i="1" a="1"/>
  <c r="FQ21" i="1" s="1"/>
  <c r="FA21" i="1" a="1"/>
  <c r="FA21" i="1" s="1"/>
  <c r="EK21" i="1" a="1"/>
  <c r="EK21" i="1" s="1"/>
  <c r="DU21" i="1" a="1"/>
  <c r="DU21" i="1" s="1"/>
  <c r="DE21" i="1" a="1"/>
  <c r="DE21" i="1" s="1"/>
  <c r="CO21" i="1" a="1"/>
  <c r="CO21" i="1" s="1"/>
  <c r="BY21" i="1" a="1"/>
  <c r="BY21" i="1" s="1"/>
  <c r="BI21" i="1" a="1"/>
  <c r="BI21" i="1" s="1"/>
  <c r="AS21" i="1" a="1"/>
  <c r="AS21" i="1" s="1"/>
  <c r="AC21" i="1" a="1"/>
  <c r="AC21" i="1" s="1"/>
  <c r="M21" i="1" a="1"/>
  <c r="M21" i="1" s="1"/>
  <c r="ES21" i="1" a="1"/>
  <c r="ES21" i="1" s="1"/>
  <c r="DQ21" i="1" a="1"/>
  <c r="DQ21" i="1" s="1"/>
  <c r="U21" i="1" a="1"/>
  <c r="U21" i="1" s="1"/>
  <c r="GO21" i="1" a="1"/>
  <c r="GO21" i="1" s="1"/>
  <c r="FM21" i="1" a="1"/>
  <c r="FM21" i="1" s="1"/>
  <c r="BQ21" i="1" a="1"/>
  <c r="BQ21" i="1" s="1"/>
  <c r="AO21" i="1" a="1"/>
  <c r="AO21" i="1" s="1"/>
  <c r="DM21" i="1" a="1"/>
  <c r="DM21" i="1" s="1"/>
  <c r="CK21" i="1" a="1"/>
  <c r="CK21" i="1" s="1"/>
  <c r="DA21" i="1" a="1"/>
  <c r="DA21" i="1" s="1"/>
  <c r="GS21" i="1" a="1"/>
  <c r="GS21" i="1" s="1"/>
  <c r="FI21" i="1" a="1"/>
  <c r="FI21" i="1" s="1"/>
  <c r="EG21" i="1" a="1"/>
  <c r="EG21" i="1" s="1"/>
  <c r="AK21" i="1" a="1"/>
  <c r="AK21" i="1" s="1"/>
  <c r="I21" i="1" a="1"/>
  <c r="I21" i="1" s="1"/>
  <c r="HE21" i="1" a="1"/>
  <c r="HE21" i="1" s="1"/>
  <c r="GC21" i="1" a="1"/>
  <c r="GC21" i="1" s="1"/>
  <c r="CG21" i="1" a="1"/>
  <c r="CG21" i="1" s="1"/>
  <c r="BE21" i="1" a="1"/>
  <c r="BE21" i="1" s="1"/>
  <c r="BU21" i="1" a="1"/>
  <c r="BU21" i="1" s="1"/>
  <c r="EC21" i="1" a="1"/>
  <c r="EC21" i="1" s="1"/>
  <c r="FY21" i="1" a="1"/>
  <c r="FY21" i="1" s="1"/>
  <c r="EW21" i="1" a="1"/>
  <c r="EW21" i="1" s="1"/>
  <c r="BA21" i="1" a="1"/>
  <c r="BA21" i="1" s="1"/>
  <c r="Y21" i="1" a="1"/>
  <c r="Y21" i="1" s="1"/>
  <c r="I20" i="1" a="1"/>
  <c r="I20" i="1" s="1"/>
  <c r="CW21" i="1" a="1"/>
  <c r="CW21" i="1" s="1"/>
  <c r="BU28" i="1" a="1"/>
  <c r="BU28" i="1" s="1"/>
  <c r="DM28" i="1" a="1"/>
  <c r="DM28" i="1" s="1"/>
  <c r="GS28" i="1" a="1"/>
  <c r="GS28" i="1" s="1"/>
  <c r="GS42" i="1" a="1"/>
  <c r="GS42" i="1" s="1"/>
  <c r="GC42" i="1" a="1"/>
  <c r="GC42" i="1" s="1"/>
  <c r="FM42" i="1" a="1"/>
  <c r="FM42" i="1" s="1"/>
  <c r="EW42" i="1" a="1"/>
  <c r="EW42" i="1" s="1"/>
  <c r="EG42" i="1" a="1"/>
  <c r="EG42" i="1" s="1"/>
  <c r="DQ42" i="1" a="1"/>
  <c r="DQ42" i="1" s="1"/>
  <c r="DA42" i="1" a="1"/>
  <c r="DA42" i="1" s="1"/>
  <c r="CK42" i="1" a="1"/>
  <c r="CK42" i="1" s="1"/>
  <c r="BU42" i="1" a="1"/>
  <c r="BU42" i="1" s="1"/>
  <c r="BE42" i="1" a="1"/>
  <c r="BE42" i="1" s="1"/>
  <c r="AO42" i="1" a="1"/>
  <c r="AO42" i="1" s="1"/>
  <c r="Y42" i="1" a="1"/>
  <c r="Y42" i="1" s="1"/>
  <c r="I42" i="1" a="1"/>
  <c r="I42" i="1" s="1"/>
  <c r="I41" i="1" a="1"/>
  <c r="I41" i="1" s="1"/>
  <c r="HE42" i="1" a="1"/>
  <c r="HE42" i="1" s="1"/>
  <c r="GO42" i="1" a="1"/>
  <c r="GO42" i="1" s="1"/>
  <c r="FY42" i="1" a="1"/>
  <c r="FY42" i="1" s="1"/>
  <c r="FI42" i="1" a="1"/>
  <c r="FI42" i="1" s="1"/>
  <c r="ES42" i="1" a="1"/>
  <c r="ES42" i="1" s="1"/>
  <c r="EC42" i="1" a="1"/>
  <c r="EC42" i="1" s="1"/>
  <c r="DM42" i="1" a="1"/>
  <c r="DM42" i="1" s="1"/>
  <c r="CW42" i="1" a="1"/>
  <c r="CW42" i="1" s="1"/>
  <c r="CG42" i="1" a="1"/>
  <c r="CG42" i="1" s="1"/>
  <c r="BQ42" i="1" a="1"/>
  <c r="BQ42" i="1" s="1"/>
  <c r="BA42" i="1" a="1"/>
  <c r="BA42" i="1" s="1"/>
  <c r="AK42" i="1" a="1"/>
  <c r="AK42" i="1" s="1"/>
  <c r="U42" i="1" a="1"/>
  <c r="U42" i="1" s="1"/>
  <c r="HA42" i="1" a="1"/>
  <c r="HA42" i="1" s="1"/>
  <c r="GK42" i="1" a="1"/>
  <c r="GK42" i="1" s="1"/>
  <c r="FU42" i="1" a="1"/>
  <c r="FU42" i="1" s="1"/>
  <c r="FE42" i="1" a="1"/>
  <c r="FE42" i="1" s="1"/>
  <c r="EO42" i="1" a="1"/>
  <c r="EO42" i="1" s="1"/>
  <c r="DY42" i="1" a="1"/>
  <c r="DY42" i="1" s="1"/>
  <c r="DI42" i="1" a="1"/>
  <c r="DI42" i="1" s="1"/>
  <c r="CS42" i="1" a="1"/>
  <c r="CS42" i="1" s="1"/>
  <c r="CC42" i="1" a="1"/>
  <c r="CC42" i="1" s="1"/>
  <c r="BM42" i="1" a="1"/>
  <c r="BM42" i="1" s="1"/>
  <c r="AW42" i="1" a="1"/>
  <c r="AW42" i="1" s="1"/>
  <c r="AG42" i="1" a="1"/>
  <c r="AG42" i="1" s="1"/>
  <c r="Q42" i="1" a="1"/>
  <c r="Q42" i="1" s="1"/>
  <c r="DE42" i="1" a="1"/>
  <c r="DE42" i="1" s="1"/>
  <c r="GG42" i="1" a="1"/>
  <c r="GG42" i="1" s="1"/>
  <c r="BI42" i="1" a="1"/>
  <c r="BI42" i="1" s="1"/>
  <c r="EK42" i="1" a="1"/>
  <c r="EK42" i="1" s="1"/>
  <c r="M42" i="1" a="1"/>
  <c r="M42" i="1" s="1"/>
  <c r="CO42" i="1" a="1"/>
  <c r="CO42" i="1" s="1"/>
  <c r="FQ42" i="1" a="1"/>
  <c r="FQ42" i="1" s="1"/>
  <c r="AS42" i="1" a="1"/>
  <c r="AS42" i="1" s="1"/>
  <c r="DU42" i="1" a="1"/>
  <c r="DU42" i="1" s="1"/>
  <c r="GW42" i="1" a="1"/>
  <c r="GW42" i="1" s="1"/>
  <c r="BY42" i="1" a="1"/>
  <c r="BY42" i="1" s="1"/>
  <c r="FA42" i="1" a="1"/>
  <c r="FA42" i="1" s="1"/>
  <c r="AC42" i="1" a="1"/>
  <c r="AC42" i="1" s="1"/>
  <c r="BY28" i="1" a="1"/>
  <c r="BY28" i="1" s="1"/>
  <c r="GW28" i="1" a="1"/>
  <c r="GW28" i="1" s="1"/>
  <c r="AK28" i="1" a="1"/>
  <c r="AK28" i="1" s="1"/>
  <c r="DQ28" i="1" a="1"/>
  <c r="DQ28" i="1" s="1"/>
  <c r="FI28" i="1" a="1"/>
  <c r="FI28" i="1" s="1"/>
  <c r="HA28" i="1" a="1"/>
  <c r="HA28" i="1" s="1"/>
  <c r="GK28" i="1" a="1"/>
  <c r="GK28" i="1" s="1"/>
  <c r="FU28" i="1" a="1"/>
  <c r="FU28" i="1" s="1"/>
  <c r="FE28" i="1" a="1"/>
  <c r="FE28" i="1" s="1"/>
  <c r="EO28" i="1" a="1"/>
  <c r="EO28" i="1" s="1"/>
  <c r="DY28" i="1" a="1"/>
  <c r="DY28" i="1" s="1"/>
  <c r="DI28" i="1" a="1"/>
  <c r="DI28" i="1" s="1"/>
  <c r="CS28" i="1" a="1"/>
  <c r="CS28" i="1" s="1"/>
  <c r="CC28" i="1" a="1"/>
  <c r="CC28" i="1" s="1"/>
  <c r="BM28" i="1" a="1"/>
  <c r="BM28" i="1" s="1"/>
  <c r="AW28" i="1" a="1"/>
  <c r="AW28" i="1" s="1"/>
  <c r="AG28" i="1" a="1"/>
  <c r="AG28" i="1" s="1"/>
  <c r="Q28" i="1" a="1"/>
  <c r="Q28" i="1" s="1"/>
  <c r="FA28" i="1" a="1"/>
  <c r="FA28" i="1" s="1"/>
  <c r="CO28" i="1" a="1"/>
  <c r="CO28" i="1" s="1"/>
  <c r="AC28" i="1" a="1"/>
  <c r="AC28" i="1" s="1"/>
  <c r="GO28" i="1" a="1"/>
  <c r="GO28" i="1" s="1"/>
  <c r="EW28" i="1" a="1"/>
  <c r="EW28" i="1" s="1"/>
  <c r="EC28" i="1" a="1"/>
  <c r="EC28" i="1" s="1"/>
  <c r="CK28" i="1" a="1"/>
  <c r="CK28" i="1" s="1"/>
  <c r="BQ28" i="1" a="1"/>
  <c r="BQ28" i="1" s="1"/>
  <c r="Y28" i="1" a="1"/>
  <c r="Y28" i="1" s="1"/>
  <c r="FQ28" i="1" a="1"/>
  <c r="FQ28" i="1" s="1"/>
  <c r="DE28" i="1" a="1"/>
  <c r="DE28" i="1" s="1"/>
  <c r="AS28" i="1" a="1"/>
  <c r="AS28" i="1" s="1"/>
  <c r="I27" i="1" a="1"/>
  <c r="I27" i="1" s="1"/>
  <c r="HE28" i="1" a="1"/>
  <c r="HE28" i="1" s="1"/>
  <c r="FM28" i="1" a="1"/>
  <c r="FM28" i="1" s="1"/>
  <c r="ES28" i="1" a="1"/>
  <c r="ES28" i="1" s="1"/>
  <c r="DA28" i="1" a="1"/>
  <c r="DA28" i="1" s="1"/>
  <c r="CG28" i="1" a="1"/>
  <c r="CG28" i="1" s="1"/>
  <c r="AO28" i="1" a="1"/>
  <c r="AO28" i="1" s="1"/>
  <c r="U28" i="1" a="1"/>
  <c r="U28" i="1" s="1"/>
  <c r="I28" i="1" a="1"/>
  <c r="I28" i="1" s="1"/>
  <c r="BA28" i="1" a="1"/>
  <c r="BA28" i="1" s="1"/>
  <c r="EG28" i="1" a="1"/>
  <c r="EG28" i="1" s="1"/>
  <c r="FY28" i="1" a="1"/>
  <c r="FY28" i="1" s="1"/>
  <c r="E27" i="1"/>
  <c r="M28" i="1" a="1"/>
  <c r="M28" i="1" s="1"/>
  <c r="EK28" i="1" a="1"/>
  <c r="EK28" i="1" s="1"/>
  <c r="BE28" i="1" a="1"/>
  <c r="BE28" i="1" s="1"/>
  <c r="CW28" i="1" a="1"/>
  <c r="CW28" i="1" s="1"/>
  <c r="GC28" i="1" a="1"/>
  <c r="GC28" i="1" s="1"/>
  <c r="DA35" i="1" a="1"/>
  <c r="DA35" i="1" s="1"/>
  <c r="I62" i="1" a="1"/>
  <c r="I62" i="1" s="1"/>
  <c r="FI63" i="1" a="1"/>
  <c r="FI63" i="1" s="1"/>
  <c r="CW63" i="1" a="1"/>
  <c r="CW63" i="1" s="1"/>
  <c r="AK63" i="1" a="1"/>
  <c r="AK63" i="1" s="1"/>
  <c r="FY63" i="1" a="1"/>
  <c r="FY63" i="1" s="1"/>
  <c r="DM63" i="1" a="1"/>
  <c r="DM63" i="1" s="1"/>
  <c r="BA63" i="1" a="1"/>
  <c r="BA63" i="1" s="1"/>
  <c r="GS63" i="1" a="1"/>
  <c r="GS63" i="1" s="1"/>
  <c r="FU63" i="1" a="1"/>
  <c r="FU63" i="1" s="1"/>
  <c r="FA63" i="1" a="1"/>
  <c r="FA63" i="1" s="1"/>
  <c r="EG63" i="1" a="1"/>
  <c r="EG63" i="1" s="1"/>
  <c r="DI63" i="1" a="1"/>
  <c r="DI63" i="1" s="1"/>
  <c r="CO63" i="1" a="1"/>
  <c r="CO63" i="1" s="1"/>
  <c r="BU63" i="1" a="1"/>
  <c r="BU63" i="1" s="1"/>
  <c r="AW63" i="1" a="1"/>
  <c r="AW63" i="1" s="1"/>
  <c r="AC63" i="1" a="1"/>
  <c r="AC63" i="1" s="1"/>
  <c r="I63" i="1" a="1"/>
  <c r="I63" i="1" s="1"/>
  <c r="DU63" i="1" a="1"/>
  <c r="DU63" i="1" s="1"/>
  <c r="CK63" i="1" a="1"/>
  <c r="CK63" i="1" s="1"/>
  <c r="BE63" i="1" a="1"/>
  <c r="BE63" i="1" s="1"/>
  <c r="U63" i="1" a="1"/>
  <c r="U63" i="1" s="1"/>
  <c r="GG63" i="1" a="1"/>
  <c r="GG63" i="1" s="1"/>
  <c r="EW63" i="1" a="1"/>
  <c r="EW63" i="1" s="1"/>
  <c r="DQ63" i="1" a="1"/>
  <c r="DQ63" i="1" s="1"/>
  <c r="CG63" i="1" a="1"/>
  <c r="CG63" i="1" s="1"/>
  <c r="Q63" i="1" a="1"/>
  <c r="Q63" i="1" s="1"/>
  <c r="GC63" i="1" a="1"/>
  <c r="GC63" i="1" s="1"/>
  <c r="ES63" i="1" a="1"/>
  <c r="ES63" i="1" s="1"/>
  <c r="CC63" i="1" a="1"/>
  <c r="CC63" i="1" s="1"/>
  <c r="AS63" i="1" a="1"/>
  <c r="AS63" i="1" s="1"/>
  <c r="M63" i="1" a="1"/>
  <c r="M63" i="1" s="1"/>
  <c r="HE63" i="1" a="1"/>
  <c r="HE63" i="1" s="1"/>
  <c r="EO63" i="1" a="1"/>
  <c r="EO63" i="1" s="1"/>
  <c r="DE63" i="1" a="1"/>
  <c r="DE63" i="1" s="1"/>
  <c r="BY63" i="1" a="1"/>
  <c r="BY63" i="1" s="1"/>
  <c r="HA63" i="1" a="1"/>
  <c r="HA63" i="1" s="1"/>
  <c r="FQ63" i="1" a="1"/>
  <c r="FQ63" i="1" s="1"/>
  <c r="EK63" i="1" a="1"/>
  <c r="EK63" i="1" s="1"/>
  <c r="BQ63" i="1" a="1"/>
  <c r="BQ63" i="1" s="1"/>
  <c r="AO63" i="1" a="1"/>
  <c r="AO63" i="1" s="1"/>
  <c r="EC63" i="1" a="1"/>
  <c r="EC63" i="1" s="1"/>
  <c r="BI63" i="1" a="1"/>
  <c r="BI63" i="1" s="1"/>
  <c r="DY63" i="1" a="1"/>
  <c r="DY63" i="1" s="1"/>
  <c r="AG63" i="1" a="1"/>
  <c r="AG63" i="1" s="1"/>
  <c r="GW63" i="1" a="1"/>
  <c r="GW63" i="1" s="1"/>
  <c r="GO63" i="1" a="1"/>
  <c r="GO63" i="1" s="1"/>
  <c r="DA63" i="1" a="1"/>
  <c r="DA63" i="1" s="1"/>
  <c r="Y63" i="1" a="1"/>
  <c r="Y63" i="1" s="1"/>
  <c r="GK63" i="1" a="1"/>
  <c r="GK63" i="1" s="1"/>
  <c r="CS63" i="1" a="1"/>
  <c r="CS63" i="1" s="1"/>
  <c r="FM63" i="1" a="1"/>
  <c r="FM63" i="1" s="1"/>
  <c r="BM63" i="1" a="1"/>
  <c r="BM63" i="1" s="1"/>
  <c r="FE63" i="1" a="1"/>
  <c r="FE63" i="1" s="1"/>
  <c r="BI35" i="1" a="1"/>
  <c r="BI35" i="1" s="1"/>
  <c r="GS35" i="1" a="1"/>
  <c r="GS35" i="1" s="1"/>
  <c r="GK35" i="1" a="1"/>
  <c r="GK35" i="1" s="1"/>
  <c r="FQ35" i="1" a="1"/>
  <c r="FQ35" i="1" s="1"/>
  <c r="DY35" i="1" a="1"/>
  <c r="DY35" i="1" s="1"/>
  <c r="DE35" i="1" a="1"/>
  <c r="DE35" i="1" s="1"/>
  <c r="BM35" i="1" a="1"/>
  <c r="BM35" i="1" s="1"/>
  <c r="AS35" i="1" a="1"/>
  <c r="AS35" i="1" s="1"/>
  <c r="HA35" i="1" a="1"/>
  <c r="HA35" i="1" s="1"/>
  <c r="GC35" i="1" a="1"/>
  <c r="GC35" i="1" s="1"/>
  <c r="FI35" i="1" a="1"/>
  <c r="FI35" i="1" s="1"/>
  <c r="DQ35" i="1" a="1"/>
  <c r="DQ35" i="1" s="1"/>
  <c r="CW35" i="1" a="1"/>
  <c r="CW35" i="1" s="1"/>
  <c r="BE35" i="1" a="1"/>
  <c r="BE35" i="1" s="1"/>
  <c r="AK35" i="1" a="1"/>
  <c r="AK35" i="1" s="1"/>
  <c r="FE35" i="1" a="1"/>
  <c r="FE35" i="1" s="1"/>
  <c r="EK35" i="1" a="1"/>
  <c r="EK35" i="1" s="1"/>
  <c r="CS35" i="1" a="1"/>
  <c r="CS35" i="1" s="1"/>
  <c r="BY35" i="1" a="1"/>
  <c r="BY35" i="1" s="1"/>
  <c r="AG35" i="1" a="1"/>
  <c r="AG35" i="1" s="1"/>
  <c r="M35" i="1" a="1"/>
  <c r="M35" i="1" s="1"/>
  <c r="I34" i="1" a="1"/>
  <c r="I34" i="1" s="1"/>
  <c r="GW35" i="1" a="1"/>
  <c r="GW35" i="1" s="1"/>
  <c r="FY35" i="1" a="1"/>
  <c r="FY35" i="1" s="1"/>
  <c r="EG35" i="1" a="1"/>
  <c r="EG35" i="1" s="1"/>
  <c r="DM35" i="1" a="1"/>
  <c r="DM35" i="1" s="1"/>
  <c r="BU35" i="1" a="1"/>
  <c r="BU35" i="1" s="1"/>
  <c r="BA35" i="1" a="1"/>
  <c r="BA35" i="1" s="1"/>
  <c r="I35" i="1" a="1"/>
  <c r="I35" i="1" s="1"/>
  <c r="FU35" i="1" a="1"/>
  <c r="FU35" i="1" s="1"/>
  <c r="FA35" i="1" a="1"/>
  <c r="FA35" i="1" s="1"/>
  <c r="DI35" i="1" a="1"/>
  <c r="DI35" i="1" s="1"/>
  <c r="CO35" i="1" a="1"/>
  <c r="CO35" i="1" s="1"/>
  <c r="AW35" i="1" a="1"/>
  <c r="AW35" i="1" s="1"/>
  <c r="AC35" i="1" a="1"/>
  <c r="AC35" i="1" s="1"/>
  <c r="DU35" i="1" a="1"/>
  <c r="DU35" i="1" s="1"/>
  <c r="E34" i="1"/>
  <c r="Q35" i="1" a="1"/>
  <c r="Q35" i="1" s="1"/>
  <c r="BQ35" i="1" a="1"/>
  <c r="BQ35" i="1" s="1"/>
  <c r="GG35" i="1" a="1"/>
  <c r="GG35" i="1" s="1"/>
  <c r="HA49" i="1" a="1"/>
  <c r="HA49" i="1" s="1"/>
  <c r="GG49" i="1" a="1"/>
  <c r="GG49" i="1" s="1"/>
  <c r="EO49" i="1" a="1"/>
  <c r="EO49" i="1" s="1"/>
  <c r="DU49" i="1" a="1"/>
  <c r="DU49" i="1" s="1"/>
  <c r="DA49" i="1" a="1"/>
  <c r="DA49" i="1" s="1"/>
  <c r="CK49" i="1" a="1"/>
  <c r="CK49" i="1" s="1"/>
  <c r="BU49" i="1" a="1"/>
  <c r="BU49" i="1" s="1"/>
  <c r="BE49" i="1" a="1"/>
  <c r="BE49" i="1" s="1"/>
  <c r="AO49" i="1" a="1"/>
  <c r="AO49" i="1" s="1"/>
  <c r="Y49" i="1" a="1"/>
  <c r="Y49" i="1" s="1"/>
  <c r="I49" i="1" a="1"/>
  <c r="I49" i="1" s="1"/>
  <c r="GC49" i="1" a="1"/>
  <c r="GC49" i="1" s="1"/>
  <c r="FI49" i="1" a="1"/>
  <c r="FI49" i="1" s="1"/>
  <c r="DQ49" i="1" a="1"/>
  <c r="DQ49" i="1" s="1"/>
  <c r="I48" i="1" a="1"/>
  <c r="I48" i="1" s="1"/>
  <c r="GW49" i="1" a="1"/>
  <c r="GW49" i="1" s="1"/>
  <c r="FE49" i="1" a="1"/>
  <c r="FE49" i="1" s="1"/>
  <c r="EK49" i="1" a="1"/>
  <c r="EK49" i="1" s="1"/>
  <c r="CW49" i="1" a="1"/>
  <c r="CW49" i="1" s="1"/>
  <c r="CG49" i="1" a="1"/>
  <c r="CG49" i="1" s="1"/>
  <c r="BQ49" i="1" a="1"/>
  <c r="BQ49" i="1" s="1"/>
  <c r="BA49" i="1" a="1"/>
  <c r="BA49" i="1" s="1"/>
  <c r="AK49" i="1" a="1"/>
  <c r="AK49" i="1" s="1"/>
  <c r="U49" i="1" a="1"/>
  <c r="U49" i="1" s="1"/>
  <c r="GS49" i="1" a="1"/>
  <c r="GS49" i="1" s="1"/>
  <c r="FY49" i="1" a="1"/>
  <c r="FY49" i="1" s="1"/>
  <c r="EG49" i="1" a="1"/>
  <c r="EG49" i="1" s="1"/>
  <c r="DM49" i="1" a="1"/>
  <c r="DM49" i="1" s="1"/>
  <c r="GO49" i="1" a="1"/>
  <c r="GO49" i="1" s="1"/>
  <c r="EW49" i="1" a="1"/>
  <c r="EW49" i="1" s="1"/>
  <c r="EC49" i="1" a="1"/>
  <c r="EC49" i="1" s="1"/>
  <c r="DI49" i="1" a="1"/>
  <c r="DI49" i="1" s="1"/>
  <c r="GK49" i="1" a="1"/>
  <c r="GK49" i="1" s="1"/>
  <c r="FQ49" i="1" a="1"/>
  <c r="FQ49" i="1" s="1"/>
  <c r="DY49" i="1" a="1"/>
  <c r="DY49" i="1" s="1"/>
  <c r="CO49" i="1" a="1"/>
  <c r="CO49" i="1" s="1"/>
  <c r="BY49" i="1" a="1"/>
  <c r="BY49" i="1" s="1"/>
  <c r="BI49" i="1" a="1"/>
  <c r="BI49" i="1" s="1"/>
  <c r="AS49" i="1" a="1"/>
  <c r="AS49" i="1" s="1"/>
  <c r="AC49" i="1" a="1"/>
  <c r="AC49" i="1" s="1"/>
  <c r="M49" i="1" a="1"/>
  <c r="M49" i="1" s="1"/>
  <c r="DE49" i="1" a="1"/>
  <c r="DE49" i="1" s="1"/>
  <c r="E48" i="1"/>
  <c r="AW49" i="1" a="1"/>
  <c r="AW49" i="1" s="1"/>
  <c r="HE49" i="1" a="1"/>
  <c r="HE49" i="1" s="1"/>
  <c r="FY56" i="1" a="1"/>
  <c r="FY56" i="1" s="1"/>
  <c r="EO56" i="1" a="1"/>
  <c r="EO56" i="1" s="1"/>
  <c r="DE56" i="1" a="1"/>
  <c r="DE56" i="1" s="1"/>
  <c r="CK56" i="1" a="1"/>
  <c r="CK56" i="1" s="1"/>
  <c r="BA56" i="1" a="1"/>
  <c r="BA56" i="1" s="1"/>
  <c r="Q56" i="1" a="1"/>
  <c r="Q56" i="1" s="1"/>
  <c r="HA56" i="1" a="1"/>
  <c r="HA56" i="1" s="1"/>
  <c r="FQ56" i="1" a="1"/>
  <c r="FQ56" i="1" s="1"/>
  <c r="EW56" i="1" a="1"/>
  <c r="EW56" i="1" s="1"/>
  <c r="DM56" i="1" a="1"/>
  <c r="DM56" i="1" s="1"/>
  <c r="CC56" i="1" a="1"/>
  <c r="CC56" i="1" s="1"/>
  <c r="AS56" i="1" a="1"/>
  <c r="AS56" i="1" s="1"/>
  <c r="Y56" i="1" a="1"/>
  <c r="Y56" i="1" s="1"/>
  <c r="HE56" i="1" a="1"/>
  <c r="HE56" i="1" s="1"/>
  <c r="GG56" i="1" a="1"/>
  <c r="GG56" i="1" s="1"/>
  <c r="FI56" i="1" a="1"/>
  <c r="FI56" i="1" s="1"/>
  <c r="EK56" i="1" a="1"/>
  <c r="EK56" i="1" s="1"/>
  <c r="CO56" i="1" a="1"/>
  <c r="CO56" i="1" s="1"/>
  <c r="AO56" i="1" a="1"/>
  <c r="AO56" i="1" s="1"/>
  <c r="GC56" i="1" a="1"/>
  <c r="GC56" i="1" s="1"/>
  <c r="FE56" i="1" a="1"/>
  <c r="FE56" i="1" s="1"/>
  <c r="EG56" i="1" a="1"/>
  <c r="EG56" i="1" s="1"/>
  <c r="DI56" i="1" a="1"/>
  <c r="DI56" i="1" s="1"/>
  <c r="BM56" i="1" a="1"/>
  <c r="BM56" i="1" s="1"/>
  <c r="I55" i="1" a="1"/>
  <c r="I55" i="1" s="1"/>
  <c r="EC56" i="1" a="1"/>
  <c r="EC56" i="1" s="1"/>
  <c r="CG56" i="1" a="1"/>
  <c r="CG56" i="1" s="1"/>
  <c r="BI56" i="1" a="1"/>
  <c r="BI56" i="1" s="1"/>
  <c r="AK56" i="1" a="1"/>
  <c r="AK56" i="1" s="1"/>
  <c r="M56" i="1" a="1"/>
  <c r="M56" i="1" s="1"/>
  <c r="GW56" i="1" a="1"/>
  <c r="GW56" i="1" s="1"/>
  <c r="FA56" i="1" a="1"/>
  <c r="FA56" i="1" s="1"/>
  <c r="DA56" i="1" a="1"/>
  <c r="DA56" i="1" s="1"/>
  <c r="BE56" i="1" a="1"/>
  <c r="BE56" i="1" s="1"/>
  <c r="AG56" i="1" a="1"/>
  <c r="AG56" i="1" s="1"/>
  <c r="I56" i="1" a="1"/>
  <c r="I56" i="1" s="1"/>
  <c r="GS56" i="1" a="1"/>
  <c r="GS56" i="1" s="1"/>
  <c r="FU56" i="1" a="1"/>
  <c r="FU56" i="1" s="1"/>
  <c r="DY56" i="1" a="1"/>
  <c r="DY56" i="1" s="1"/>
  <c r="GO56" i="1" a="1"/>
  <c r="GO56" i="1" s="1"/>
  <c r="ES56" i="1" a="1"/>
  <c r="ES56" i="1" s="1"/>
  <c r="DU56" i="1" a="1"/>
  <c r="DU56" i="1" s="1"/>
  <c r="CW56" i="1" a="1"/>
  <c r="CW56" i="1" s="1"/>
  <c r="BY56" i="1" a="1"/>
  <c r="BY56" i="1" s="1"/>
  <c r="AC56" i="1" a="1"/>
  <c r="AC56" i="1" s="1"/>
  <c r="FM56" i="1" a="1"/>
  <c r="FM56" i="1" s="1"/>
  <c r="DQ56" i="1" a="1"/>
  <c r="DQ56" i="1" s="1"/>
  <c r="CS56" i="1" a="1"/>
  <c r="CS56" i="1" s="1"/>
  <c r="BU56" i="1" a="1"/>
  <c r="BU56" i="1" s="1"/>
  <c r="AW56" i="1" a="1"/>
  <c r="AW56" i="1" s="1"/>
  <c r="BM49" i="1" a="1"/>
  <c r="BM49" i="1" s="1"/>
  <c r="E55" i="1"/>
  <c r="ES49" i="1" a="1"/>
  <c r="ES49" i="1" s="1"/>
  <c r="Q49" i="1" a="1"/>
  <c r="Q49" i="1" s="1"/>
  <c r="CC49" i="1" a="1"/>
  <c r="CC49" i="1" s="1"/>
  <c r="FA49" i="1" a="1"/>
  <c r="FA49" i="1" s="1"/>
  <c r="E41" i="1"/>
  <c r="FM49" i="1" a="1"/>
  <c r="FM49" i="1" s="1"/>
  <c r="GK56" i="1" a="1"/>
  <c r="GK56" i="1" s="1"/>
  <c r="GS77" i="1" a="1"/>
  <c r="GS77" i="1" s="1"/>
  <c r="GC77" i="1" a="1"/>
  <c r="GC77" i="1" s="1"/>
  <c r="FM77" i="1" a="1"/>
  <c r="FM77" i="1" s="1"/>
  <c r="EW77" i="1" a="1"/>
  <c r="EW77" i="1" s="1"/>
  <c r="EG77" i="1" a="1"/>
  <c r="EG77" i="1" s="1"/>
  <c r="DQ77" i="1" a="1"/>
  <c r="DQ77" i="1" s="1"/>
  <c r="DA77" i="1" a="1"/>
  <c r="DA77" i="1" s="1"/>
  <c r="CK77" i="1" a="1"/>
  <c r="CK77" i="1" s="1"/>
  <c r="BU77" i="1" a="1"/>
  <c r="BU77" i="1" s="1"/>
  <c r="BE77" i="1" a="1"/>
  <c r="BE77" i="1" s="1"/>
  <c r="AO77" i="1" a="1"/>
  <c r="AO77" i="1" s="1"/>
  <c r="Y77" i="1" a="1"/>
  <c r="Y77" i="1" s="1"/>
  <c r="I77" i="1" a="1"/>
  <c r="I77" i="1" s="1"/>
  <c r="GW77" i="1" a="1"/>
  <c r="GW77" i="1" s="1"/>
  <c r="ES77" i="1" a="1"/>
  <c r="ES77" i="1" s="1"/>
  <c r="DI77" i="1" a="1"/>
  <c r="DI77" i="1" s="1"/>
  <c r="BY77" i="1" a="1"/>
  <c r="BY77" i="1" s="1"/>
  <c r="U77" i="1" a="1"/>
  <c r="U77" i="1" s="1"/>
  <c r="FI77" i="1" a="1"/>
  <c r="FI77" i="1" s="1"/>
  <c r="DY77" i="1" a="1"/>
  <c r="DY77" i="1" s="1"/>
  <c r="CO77" i="1" a="1"/>
  <c r="CO77" i="1" s="1"/>
  <c r="AK77" i="1" a="1"/>
  <c r="AK77" i="1" s="1"/>
  <c r="I76" i="1" a="1"/>
  <c r="I76" i="1" s="1"/>
  <c r="FY77" i="1" a="1"/>
  <c r="FY77" i="1" s="1"/>
  <c r="EO77" i="1" a="1"/>
  <c r="EO77" i="1" s="1"/>
  <c r="DE77" i="1" a="1"/>
  <c r="DE77" i="1" s="1"/>
  <c r="BA77" i="1" a="1"/>
  <c r="BA77" i="1" s="1"/>
  <c r="Q77" i="1" a="1"/>
  <c r="Q77" i="1" s="1"/>
  <c r="GG77" i="1" a="1"/>
  <c r="GG77" i="1" s="1"/>
  <c r="EC77" i="1" a="1"/>
  <c r="EC77" i="1" s="1"/>
  <c r="CS77" i="1" a="1"/>
  <c r="CS77" i="1" s="1"/>
  <c r="BI77" i="1" a="1"/>
  <c r="BI77" i="1" s="1"/>
  <c r="GO77" i="1" a="1"/>
  <c r="GO77" i="1" s="1"/>
  <c r="FE77" i="1" a="1"/>
  <c r="FE77" i="1" s="1"/>
  <c r="DU77" i="1" a="1"/>
  <c r="DU77" i="1" s="1"/>
  <c r="CG77" i="1" a="1"/>
  <c r="CG77" i="1" s="1"/>
  <c r="AW77" i="1" a="1"/>
  <c r="AW77" i="1" s="1"/>
  <c r="M77" i="1" a="1"/>
  <c r="M77" i="1" s="1"/>
  <c r="GK77" i="1" a="1"/>
  <c r="GK77" i="1" s="1"/>
  <c r="FA77" i="1" a="1"/>
  <c r="FA77" i="1" s="1"/>
  <c r="DM77" i="1" a="1"/>
  <c r="DM77" i="1" s="1"/>
  <c r="CC77" i="1" a="1"/>
  <c r="CC77" i="1" s="1"/>
  <c r="AS77" i="1" a="1"/>
  <c r="AS77" i="1" s="1"/>
  <c r="BQ77" i="1" a="1"/>
  <c r="BQ77" i="1" s="1"/>
  <c r="AG77" i="1" a="1"/>
  <c r="AG77" i="1" s="1"/>
  <c r="HE77" i="1" a="1"/>
  <c r="HE77" i="1" s="1"/>
  <c r="FU77" i="1" a="1"/>
  <c r="FU77" i="1" s="1"/>
  <c r="EK77" i="1" a="1"/>
  <c r="EK77" i="1" s="1"/>
  <c r="CW77" i="1" a="1"/>
  <c r="CW77" i="1" s="1"/>
  <c r="BM77" i="1" a="1"/>
  <c r="BM77" i="1" s="1"/>
  <c r="HA77" i="1" a="1"/>
  <c r="HA77" i="1" s="1"/>
  <c r="AC77" i="1" a="1"/>
  <c r="AC77" i="1" s="1"/>
  <c r="FQ77" i="1" a="1"/>
  <c r="FQ77" i="1" s="1"/>
  <c r="GW70" i="1" a="1"/>
  <c r="GW70" i="1" s="1"/>
  <c r="GG70" i="1" a="1"/>
  <c r="GG70" i="1" s="1"/>
  <c r="FQ70" i="1" a="1"/>
  <c r="FQ70" i="1" s="1"/>
  <c r="FA70" i="1" a="1"/>
  <c r="FA70" i="1" s="1"/>
  <c r="EK70" i="1" a="1"/>
  <c r="EK70" i="1" s="1"/>
  <c r="DU70" i="1" a="1"/>
  <c r="DU70" i="1" s="1"/>
  <c r="DE70" i="1" a="1"/>
  <c r="DE70" i="1" s="1"/>
  <c r="CO70" i="1" a="1"/>
  <c r="CO70" i="1" s="1"/>
  <c r="BY70" i="1" a="1"/>
  <c r="BY70" i="1" s="1"/>
  <c r="BI70" i="1" a="1"/>
  <c r="BI70" i="1" s="1"/>
  <c r="AS70" i="1" a="1"/>
  <c r="AS70" i="1" s="1"/>
  <c r="AC70" i="1" a="1"/>
  <c r="AC70" i="1" s="1"/>
  <c r="M70" i="1" a="1"/>
  <c r="M70" i="1" s="1"/>
  <c r="HA70" i="1" a="1"/>
  <c r="HA70" i="1" s="1"/>
  <c r="GK70" i="1" a="1"/>
  <c r="GK70" i="1" s="1"/>
  <c r="FU70" i="1" a="1"/>
  <c r="FU70" i="1" s="1"/>
  <c r="FE70" i="1" a="1"/>
  <c r="FE70" i="1" s="1"/>
  <c r="EO70" i="1" a="1"/>
  <c r="EO70" i="1" s="1"/>
  <c r="DY70" i="1" a="1"/>
  <c r="DY70" i="1" s="1"/>
  <c r="DI70" i="1" a="1"/>
  <c r="DI70" i="1" s="1"/>
  <c r="CS70" i="1" a="1"/>
  <c r="CS70" i="1" s="1"/>
  <c r="CC70" i="1" a="1"/>
  <c r="CC70" i="1" s="1"/>
  <c r="BM70" i="1" a="1"/>
  <c r="BM70" i="1" s="1"/>
  <c r="AW70" i="1" a="1"/>
  <c r="AW70" i="1" s="1"/>
  <c r="AG70" i="1" a="1"/>
  <c r="AG70" i="1" s="1"/>
  <c r="Q70" i="1" a="1"/>
  <c r="Q70" i="1" s="1"/>
  <c r="EC70" i="1" a="1"/>
  <c r="EC70" i="1" s="1"/>
  <c r="DA70" i="1" a="1"/>
  <c r="DA70" i="1" s="1"/>
  <c r="I69" i="1" a="1"/>
  <c r="I69" i="1" s="1"/>
  <c r="E68" i="1" s="1"/>
  <c r="E70" i="1" s="1"/>
  <c r="FY70" i="1" a="1"/>
  <c r="FY70" i="1" s="1"/>
  <c r="EW70" i="1" a="1"/>
  <c r="EW70" i="1" s="1"/>
  <c r="BA70" i="1" a="1"/>
  <c r="BA70" i="1" s="1"/>
  <c r="Y70" i="1" a="1"/>
  <c r="Y70" i="1" s="1"/>
  <c r="GS70" i="1" a="1"/>
  <c r="GS70" i="1" s="1"/>
  <c r="CW70" i="1" a="1"/>
  <c r="CW70" i="1" s="1"/>
  <c r="BU70" i="1" a="1"/>
  <c r="BU70" i="1" s="1"/>
  <c r="GO70" i="1" a="1"/>
  <c r="GO70" i="1" s="1"/>
  <c r="FM70" i="1" a="1"/>
  <c r="FM70" i="1" s="1"/>
  <c r="BQ70" i="1" a="1"/>
  <c r="BQ70" i="1" s="1"/>
  <c r="AO70" i="1" a="1"/>
  <c r="AO70" i="1" s="1"/>
  <c r="FI70" i="1" a="1"/>
  <c r="FI70" i="1" s="1"/>
  <c r="I70" i="1" a="1"/>
  <c r="I70" i="1" s="1"/>
  <c r="HE70" i="1" a="1"/>
  <c r="HE70" i="1" s="1"/>
  <c r="BE70" i="1" a="1"/>
  <c r="BE70" i="1" s="1"/>
  <c r="ES70" i="1" a="1"/>
  <c r="ES70" i="1" s="1"/>
  <c r="CK70" i="1" a="1"/>
  <c r="CK70" i="1" s="1"/>
  <c r="EG70" i="1" a="1"/>
  <c r="EG70" i="1" s="1"/>
  <c r="AK70" i="1" a="1"/>
  <c r="AK70" i="1" s="1"/>
  <c r="GC70" i="1" a="1"/>
  <c r="GC70" i="1" s="1"/>
  <c r="CG70" i="1" a="1"/>
  <c r="CG70" i="1" s="1"/>
  <c r="E62" i="1"/>
  <c r="DM70" i="1" a="1"/>
  <c r="DM70" i="1" s="1"/>
  <c r="E69" i="1"/>
  <c r="E76" i="1"/>
  <c r="I83" i="1" a="1"/>
  <c r="I83" i="1" s="1"/>
  <c r="HE84" i="1" a="1"/>
  <c r="HE84" i="1" s="1"/>
  <c r="GO84" i="1" a="1"/>
  <c r="GO84" i="1" s="1"/>
  <c r="FY84" i="1" a="1"/>
  <c r="FY84" i="1" s="1"/>
  <c r="FI84" i="1" a="1"/>
  <c r="FI84" i="1" s="1"/>
  <c r="ES84" i="1" a="1"/>
  <c r="ES84" i="1" s="1"/>
  <c r="EC84" i="1" a="1"/>
  <c r="EC84" i="1" s="1"/>
  <c r="DM84" i="1" a="1"/>
  <c r="DM84" i="1" s="1"/>
  <c r="CW84" i="1" a="1"/>
  <c r="CW84" i="1" s="1"/>
  <c r="CG84" i="1" a="1"/>
  <c r="CG84" i="1" s="1"/>
  <c r="BQ84" i="1" a="1"/>
  <c r="BQ84" i="1" s="1"/>
  <c r="BA84" i="1" a="1"/>
  <c r="BA84" i="1" s="1"/>
  <c r="AK84" i="1" a="1"/>
  <c r="AK84" i="1" s="1"/>
  <c r="U84" i="1" a="1"/>
  <c r="U84" i="1" s="1"/>
  <c r="FU84" i="1" a="1"/>
  <c r="FU84" i="1" s="1"/>
  <c r="EG84" i="1" a="1"/>
  <c r="EG84" i="1" s="1"/>
  <c r="CO84" i="1" a="1"/>
  <c r="CO84" i="1" s="1"/>
  <c r="AW84" i="1" a="1"/>
  <c r="AW84" i="1" s="1"/>
  <c r="I84" i="1" a="1"/>
  <c r="I84" i="1" s="1"/>
  <c r="FQ84" i="1" a="1"/>
  <c r="FQ84" i="1" s="1"/>
  <c r="DY84" i="1" a="1"/>
  <c r="DY84" i="1" s="1"/>
  <c r="CK84" i="1" a="1"/>
  <c r="CK84" i="1" s="1"/>
  <c r="AS84" i="1" a="1"/>
  <c r="AS84" i="1" s="1"/>
  <c r="HA84" i="1" a="1"/>
  <c r="HA84" i="1" s="1"/>
  <c r="FM84" i="1" a="1"/>
  <c r="FM84" i="1" s="1"/>
  <c r="DU84" i="1" a="1"/>
  <c r="DU84" i="1" s="1"/>
  <c r="CC84" i="1" a="1"/>
  <c r="CC84" i="1" s="1"/>
  <c r="AO84" i="1" a="1"/>
  <c r="AO84" i="1" s="1"/>
  <c r="GW84" i="1" a="1"/>
  <c r="GW84" i="1" s="1"/>
  <c r="FE84" i="1" a="1"/>
  <c r="FE84" i="1" s="1"/>
  <c r="DQ84" i="1" a="1"/>
  <c r="DQ84" i="1" s="1"/>
  <c r="BY84" i="1" a="1"/>
  <c r="BY84" i="1" s="1"/>
  <c r="AG84" i="1" a="1"/>
  <c r="AG84" i="1" s="1"/>
  <c r="GS84" i="1" a="1"/>
  <c r="GS84" i="1" s="1"/>
  <c r="FA84" i="1" a="1"/>
  <c r="FA84" i="1" s="1"/>
  <c r="DI84" i="1" a="1"/>
  <c r="DI84" i="1" s="1"/>
  <c r="BU84" i="1" a="1"/>
  <c r="BU84" i="1" s="1"/>
  <c r="AC84" i="1" a="1"/>
  <c r="AC84" i="1" s="1"/>
  <c r="GK84" i="1" a="1"/>
  <c r="GK84" i="1" s="1"/>
  <c r="EW84" i="1" a="1"/>
  <c r="EW84" i="1" s="1"/>
  <c r="DE84" i="1" a="1"/>
  <c r="DE84" i="1" s="1"/>
  <c r="BM84" i="1" a="1"/>
  <c r="BM84" i="1" s="1"/>
  <c r="Y84" i="1" a="1"/>
  <c r="Y84" i="1" s="1"/>
  <c r="GG84" i="1" a="1"/>
  <c r="GG84" i="1" s="1"/>
  <c r="EO84" i="1" a="1"/>
  <c r="EO84" i="1" s="1"/>
  <c r="DA84" i="1" a="1"/>
  <c r="DA84" i="1" s="1"/>
  <c r="BI84" i="1" a="1"/>
  <c r="BI84" i="1" s="1"/>
  <c r="Q84" i="1" a="1"/>
  <c r="Q84" i="1" s="1"/>
  <c r="GC84" i="1" a="1"/>
  <c r="GC84" i="1" s="1"/>
  <c r="EK84" i="1" a="1"/>
  <c r="EK84" i="1" s="1"/>
  <c r="CS84" i="1" a="1"/>
  <c r="CS84" i="1" s="1"/>
  <c r="BE84" i="1" a="1"/>
  <c r="BE84" i="1" s="1"/>
  <c r="M84" i="1" a="1"/>
  <c r="M84" i="1" s="1"/>
  <c r="E83" i="1"/>
  <c r="AG421" i="2" l="1"/>
  <c r="Y421" i="2"/>
  <c r="Q421" i="2"/>
  <c r="I421" i="2"/>
  <c r="AF421" i="2"/>
  <c r="X421" i="2"/>
  <c r="P421" i="2"/>
  <c r="H421" i="2"/>
  <c r="AE421" i="2"/>
  <c r="W421" i="2"/>
  <c r="O421" i="2"/>
  <c r="G421" i="2"/>
  <c r="AD421" i="2"/>
  <c r="V421" i="2"/>
  <c r="N421" i="2"/>
  <c r="F421" i="2"/>
  <c r="AC421" i="2"/>
  <c r="U421" i="2"/>
  <c r="M421" i="2"/>
  <c r="AJ421" i="2"/>
  <c r="AB421" i="2"/>
  <c r="T421" i="2"/>
  <c r="L421" i="2"/>
  <c r="AI421" i="2"/>
  <c r="AA421" i="2"/>
  <c r="S421" i="2"/>
  <c r="K421" i="2"/>
  <c r="AH421" i="2"/>
  <c r="Z421" i="2"/>
  <c r="R421" i="2"/>
  <c r="J421" i="2"/>
  <c r="E26" i="1"/>
  <c r="E28" i="1" s="1"/>
  <c r="E40" i="1"/>
  <c r="E42" i="1" s="1"/>
  <c r="E75" i="1"/>
  <c r="E77" i="1" s="1"/>
  <c r="E47" i="1"/>
  <c r="E49" i="1" s="1"/>
  <c r="E54" i="1"/>
  <c r="E56" i="1" s="1"/>
  <c r="E33" i="1"/>
  <c r="E35" i="1" s="1"/>
  <c r="E19" i="1"/>
  <c r="E82" i="1"/>
  <c r="E84" i="1" s="1"/>
  <c r="E61" i="1"/>
  <c r="E63" i="1" s="1"/>
  <c r="E21" i="1" l="1"/>
  <c r="E9" i="1"/>
  <c r="E10" i="1"/>
  <c r="E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<sst xmlns="http://schemas.openxmlformats.org/spreadsheetml/2006/main" count="4024" uniqueCount="112">
  <si>
    <t>Suivi Equipe Flux Entrant</t>
  </si>
  <si>
    <t>Récap effectif :</t>
  </si>
  <si>
    <t xml:space="preserve">Service </t>
  </si>
  <si>
    <t>Poste</t>
  </si>
  <si>
    <t>Effectif</t>
  </si>
  <si>
    <t>Flux entrant</t>
  </si>
  <si>
    <t>Réception</t>
  </si>
  <si>
    <t>Stockage</t>
  </si>
  <si>
    <t>GDS</t>
  </si>
  <si>
    <t>Majoration &lt; à 42h00</t>
  </si>
  <si>
    <t>Majoration &gt; à 42h00</t>
  </si>
  <si>
    <t>Matricule</t>
  </si>
  <si>
    <t>Nom</t>
  </si>
  <si>
    <t>Prénom</t>
  </si>
  <si>
    <t>Contrat en cours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</si>
  <si>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</si>
  <si>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</si>
  <si>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</si>
  <si>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</si>
  <si>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</si>
  <si>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</si>
  <si>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</si>
  <si>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</si>
  <si>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</si>
  <si>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</si>
  <si>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</si>
  <si>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</si>
  <si>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</si>
  <si>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</si>
  <si>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</si>
  <si>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</si>
  <si>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</si>
  <si>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</si>
  <si>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</si>
  <si>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</si>
  <si>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</si>
  <si>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</si>
  <si>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</si>
  <si>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</si>
  <si>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</si>
  <si>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</si>
  <si>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</si>
  <si>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</si>
  <si>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</si>
  <si>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</si>
  <si>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</si>
  <si>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</si>
  <si>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</si>
  <si>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</si>
  <si>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</si>
  <si>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</si>
  <si>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</si>
  <si>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</si>
  <si>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</si>
  <si>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</si>
  <si>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</si>
  <si>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</si>
  <si>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</si>
  <si>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</si>
  <si>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</si>
  <si>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</si>
  <si>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</si>
  <si>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</si>
  <si>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</si>
  <si>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</si>
  <si>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</si>
  <si>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</si>
  <si>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STV0001</t>
  </si>
  <si>
    <t>Heures effectuées
semaine</t>
  </si>
  <si>
    <t>Base horaire semaine</t>
  </si>
  <si>
    <t>Heure supp
à récupérer</t>
  </si>
  <si>
    <t>Heures
récupérées</t>
  </si>
  <si>
    <t>Compteur Heure Supplémentaire :</t>
  </si>
  <si>
    <t>Heures Récupérées :</t>
  </si>
  <si>
    <t>Solde Heures à récupérer :</t>
  </si>
  <si>
    <t>Compteur Jour Absence :</t>
  </si>
  <si>
    <t>Absence (MA, AT &amp; NA) :</t>
  </si>
  <si>
    <t>CP &amp; Récup :</t>
  </si>
  <si>
    <t>Absence :</t>
  </si>
  <si>
    <t>CP :</t>
  </si>
  <si>
    <t>STV0002</t>
  </si>
  <si>
    <t>STV0003</t>
  </si>
  <si>
    <t>Calendrier des absences des employés</t>
  </si>
  <si>
    <t>Janvier</t>
  </si>
  <si>
    <t>Clé de motif d’absence</t>
  </si>
  <si>
    <t>C</t>
  </si>
  <si>
    <t>Congé</t>
  </si>
  <si>
    <t>R</t>
  </si>
  <si>
    <t>Récupération</t>
  </si>
  <si>
    <t>M</t>
  </si>
  <si>
    <t>Maladie</t>
  </si>
  <si>
    <t>AT</t>
  </si>
  <si>
    <t>Accident du travail</t>
  </si>
  <si>
    <t>AN</t>
  </si>
  <si>
    <t>Absence non autorisée</t>
  </si>
  <si>
    <t>T</t>
  </si>
  <si>
    <t>Autre motif</t>
  </si>
  <si>
    <t>Dates d’absence</t>
  </si>
  <si>
    <t>Service</t>
  </si>
  <si>
    <t>Nom de l’employé</t>
  </si>
  <si>
    <t>Total des jours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</si>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</sst>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3"/>
      <color theme="3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theme="1"/>
      <name val="Calibri"/>
      <family val="2"/>
    </font>
    <font>
      <b/>
      <sz val="18"/>
      <color theme="1"/>
      <name val="Aptos Narrow"/>
      <family val="2"/>
      <scheme val="minor"/>
    </font>
    <font>
      <b/>
      <i/>
      <sz val="10"/>
      <color theme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1"/>
      <color rgb="FFC00000"/>
      <name val="Aptos Narrow"/>
      <family val="2"/>
      <scheme val="minor"/>
    </font>
    <font>
      <b/>
      <sz val="18"/>
      <color theme="9" tint="-0.499984740745262"/>
      <name val="Aptos Narrow"/>
      <family val="2"/>
      <scheme val="minor"/>
    </font>
    <font>
      <sz val="48"/>
      <color theme="8" tint="-0.249977111117893"/>
      <name val="Aptos Narrow"/>
      <family val="2"/>
      <scheme val="minor"/>
    </font>
    <font>
      <sz val="11"/>
      <color theme="8" tint="-0.249977111117893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/>
      <right style="medium">
        <color indexed="64"/>
      </right>
      <top style="dotted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ck">
        <color theme="4" tint="0.499984740745262"/>
      </bottom>
      <diagonal/>
    </border>
    <border>
      <left/>
      <right/>
      <top style="thick">
        <color theme="4" tint="0.499984740745262"/>
      </top>
      <bottom/>
      <diagonal/>
    </border>
    <border>
      <left/>
      <right/>
      <top style="thick">
        <color theme="4" tint="0.499984740745262"/>
      </top>
      <bottom style="thick">
        <color theme="4" tint="0.499984740745262"/>
      </bottom>
      <diagonal/>
    </border>
    <border>
      <left/>
      <right/>
      <top style="thick">
        <color theme="4" tint="0.39994506668294322"/>
      </top>
      <bottom style="thick">
        <color theme="4" tint="0.39991454817346722"/>
      </bottom>
      <diagonal/>
    </border>
    <border>
      <left/>
      <right style="thick">
        <color theme="0"/>
      </right>
      <top style="thick">
        <color theme="4" tint="0.39994506668294322"/>
      </top>
      <bottom style="thick">
        <color theme="4" tint="0.3999145481734672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ck">
        <color theme="4" tint="0.39994506668294322"/>
      </top>
      <bottom style="thick">
        <color theme="4" tint="0.39994506668294322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</cellStyleXfs>
  <cellXfs count="83">
    <xf numFmtId="0" fontId="0" fillId="0" borderId="0" xfId="0"/>
    <xf numFmtId="0" fontId="6" fillId="0" borderId="0" xfId="0" applyFont="1" applyAlignment="1">
      <alignment vertical="center" wrapText="1"/>
    </xf>
    <xf numFmtId="0" fontId="7" fillId="2" borderId="0" xfId="0" applyFont="1" applyFill="1" applyAlignment="1">
      <alignment horizontal="center" vertical="center"/>
    </xf>
    <xf numFmtId="0" fontId="4" fillId="0" borderId="0" xfId="0" applyFont="1"/>
    <xf numFmtId="0" fontId="4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0" xfId="0" applyAlignment="1">
      <alignment wrapText="1"/>
    </xf>
    <xf numFmtId="0" fontId="0" fillId="0" borderId="14" xfId="0" applyBorder="1" applyAlignment="1">
      <alignment wrapText="1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46" fontId="0" fillId="0" borderId="16" xfId="0" applyNumberFormat="1" applyBorder="1"/>
    <xf numFmtId="2" fontId="0" fillId="0" borderId="17" xfId="0" applyNumberFormat="1" applyBorder="1"/>
    <xf numFmtId="46" fontId="9" fillId="0" borderId="3" xfId="0" applyNumberFormat="1" applyFont="1" applyBorder="1" applyAlignment="1">
      <alignment horizontal="center"/>
    </xf>
    <xf numFmtId="46" fontId="9" fillId="0" borderId="4" xfId="0" applyNumberFormat="1" applyFont="1" applyBorder="1" applyAlignment="1">
      <alignment horizontal="center"/>
    </xf>
    <xf numFmtId="46" fontId="9" fillId="0" borderId="6" xfId="0" applyNumberFormat="1" applyFont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0" xfId="0" applyFill="1" applyAlignment="1">
      <alignment horizontal="center"/>
    </xf>
    <xf numFmtId="46" fontId="0" fillId="0" borderId="0" xfId="0" applyNumberFormat="1"/>
    <xf numFmtId="2" fontId="0" fillId="0" borderId="14" xfId="0" applyNumberFormat="1" applyBorder="1"/>
    <xf numFmtId="0" fontId="8" fillId="0" borderId="13" xfId="0" applyFont="1" applyBorder="1"/>
    <xf numFmtId="46" fontId="8" fillId="0" borderId="2" xfId="0" applyNumberFormat="1" applyFont="1" applyBorder="1" applyAlignment="1">
      <alignment horizontal="center"/>
    </xf>
    <xf numFmtId="0" fontId="9" fillId="0" borderId="14" xfId="0" applyFont="1" applyBorder="1"/>
    <xf numFmtId="0" fontId="5" fillId="6" borderId="13" xfId="0" applyFont="1" applyFill="1" applyBorder="1" applyAlignment="1">
      <alignment horizontal="center"/>
    </xf>
    <xf numFmtId="0" fontId="5" fillId="6" borderId="0" xfId="0" applyFont="1" applyFill="1" applyAlignment="1">
      <alignment horizontal="center"/>
    </xf>
    <xf numFmtId="46" fontId="10" fillId="0" borderId="18" xfId="0" applyNumberFormat="1" applyFont="1" applyBorder="1"/>
    <xf numFmtId="2" fontId="10" fillId="0" borderId="19" xfId="0" applyNumberFormat="1" applyFont="1" applyBorder="1"/>
    <xf numFmtId="0" fontId="8" fillId="0" borderId="20" xfId="0" applyFont="1" applyBorder="1"/>
    <xf numFmtId="0" fontId="8" fillId="0" borderId="21" xfId="0" applyFont="1" applyBorder="1" applyAlignment="1">
      <alignment horizontal="center"/>
    </xf>
    <xf numFmtId="46" fontId="8" fillId="0" borderId="21" xfId="0" applyNumberFormat="1" applyFont="1" applyBorder="1" applyAlignment="1">
      <alignment horizontal="center"/>
    </xf>
    <xf numFmtId="0" fontId="9" fillId="0" borderId="22" xfId="0" applyFont="1" applyBorder="1"/>
    <xf numFmtId="0" fontId="0" fillId="7" borderId="23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  <xf numFmtId="2" fontId="0" fillId="0" borderId="24" xfId="0" applyNumberFormat="1" applyBorder="1" applyAlignment="1">
      <alignment horizontal="right" vertical="center" indent="1"/>
    </xf>
    <xf numFmtId="0" fontId="0" fillId="7" borderId="24" xfId="0" applyFill="1" applyBorder="1" applyAlignment="1">
      <alignment horizontal="right" vertical="center" indent="1"/>
    </xf>
    <xf numFmtId="2" fontId="0" fillId="0" borderId="25" xfId="0" applyNumberFormat="1" applyBorder="1" applyAlignment="1">
      <alignment horizontal="right" vertical="center" indent="1"/>
    </xf>
    <xf numFmtId="0" fontId="0" fillId="0" borderId="20" xfId="0" applyBorder="1" applyAlignment="1">
      <alignment horizontal="right" vertical="center" indent="1"/>
    </xf>
    <xf numFmtId="0" fontId="0" fillId="0" borderId="26" xfId="0" applyBorder="1"/>
    <xf numFmtId="0" fontId="0" fillId="0" borderId="26" xfId="0" applyBorder="1" applyAlignment="1">
      <alignment horizontal="right" vertical="center" indent="1"/>
    </xf>
    <xf numFmtId="0" fontId="0" fillId="0" borderId="27" xfId="0" applyBorder="1"/>
    <xf numFmtId="0" fontId="11" fillId="0" borderId="0" xfId="1" applyFont="1" applyAlignment="1" applyProtection="1">
      <alignment horizontal="left" indent="1"/>
    </xf>
    <xf numFmtId="0" fontId="12" fillId="0" borderId="0" xfId="0" applyFont="1"/>
    <xf numFmtId="0" fontId="0" fillId="0" borderId="16" xfId="0" applyBorder="1"/>
    <xf numFmtId="0" fontId="13" fillId="0" borderId="0" xfId="0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0" borderId="28" xfId="0" applyBorder="1"/>
    <xf numFmtId="0" fontId="3" fillId="0" borderId="29" xfId="2" applyFill="1" applyBorder="1" applyAlignment="1" applyProtection="1">
      <alignment horizontal="left" vertical="center"/>
    </xf>
    <xf numFmtId="0" fontId="3" fillId="0" borderId="1" xfId="2" applyFill="1" applyAlignment="1" applyProtection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5" fillId="14" borderId="34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5" borderId="36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/>
    <xf numFmtId="0" fontId="4" fillId="0" borderId="38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</cellXfs>
  <cellStyles count="3">
    <cellStyle name="Normal" xfId="0" builtinId="0"/>
    <cellStyle name="Titre" xfId="1" builtinId="15"/>
    <cellStyle name="Titre 2" xfId="2" builtinId="17"/>
  </cellStyles>
  <dxfs count="72"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imecapital.sharepoint.com/Documents%20partages/7-%20Supply%20Chain/7.05%20Entrepot%20JONAGE/Supervision/Pr&#233;sence%20Log%20TPT%202024%20V1.xlsx" TargetMode="External"/><Relationship Id="rId1" Type="http://schemas.openxmlformats.org/officeDocument/2006/relationships/externalLinkPath" Target="https://cimecapital.sharepoint.com/Documents%20partages/7-%20Supply%20Chain/7.05%20Entrepot%20JONAGE/Supervision/Pr&#233;sence%20Log%20TPT%202024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ffectif"/>
      <sheetName val="Calendrier des absences"/>
      <sheetName val="Base"/>
      <sheetName val="Equipe Flux Cumul"/>
      <sheetName val="Cumul H"/>
      <sheetName val="Equipe Flux entrant"/>
      <sheetName val="Equipe Flux de préparation"/>
      <sheetName val="Equipe Flux Sortant"/>
      <sheetName val="Equipe Flux Ordonancement"/>
      <sheetName val="H S1"/>
      <sheetName val="H S2"/>
      <sheetName val="H S3"/>
      <sheetName val="H S4"/>
      <sheetName val="H S5"/>
      <sheetName val="H S6"/>
      <sheetName val="H S7"/>
      <sheetName val="H S8"/>
      <sheetName val="H S9"/>
      <sheetName val="H S10"/>
      <sheetName val="H S11"/>
      <sheetName val="H S12"/>
      <sheetName val="H S13"/>
      <sheetName val="H S14"/>
      <sheetName val="H S15"/>
      <sheetName val="H S16"/>
      <sheetName val="H S17"/>
      <sheetName val="H S18"/>
      <sheetName val="H S19"/>
      <sheetName val="H S20"/>
      <sheetName val="H S21"/>
      <sheetName val="H S22"/>
      <sheetName val="H S23"/>
      <sheetName val="H S24"/>
      <sheetName val="H S25"/>
      <sheetName val="H S26"/>
      <sheetName val="H S27"/>
      <sheetName val="H S28"/>
      <sheetName val="H S29"/>
      <sheetName val="H S30"/>
      <sheetName val="H S31"/>
      <sheetName val="H S32"/>
      <sheetName val="H S33"/>
      <sheetName val="H S34"/>
      <sheetName val="H S35"/>
      <sheetName val="H S36"/>
      <sheetName val="H S37"/>
      <sheetName val="H S38"/>
      <sheetName val="H S39"/>
      <sheetName val="H S40"/>
      <sheetName val="H S41"/>
      <sheetName val="H S42"/>
      <sheetName val="H S43"/>
      <sheetName val="H S44"/>
      <sheetName val="H S45"/>
      <sheetName val="H S46"/>
      <sheetName val="H S47"/>
      <sheetName val="H S48"/>
      <sheetName val="H S49"/>
      <sheetName val="H S50"/>
      <sheetName val="H S51"/>
      <sheetName val="H S5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B10" t="str">
            <v>STV0001</v>
          </cell>
          <cell r="C10" t="str">
            <v>Alain Margarian</v>
          </cell>
          <cell r="D10" t="str">
            <v>Flux entrant</v>
          </cell>
          <cell r="E10" t="str">
            <v>Réception</v>
          </cell>
          <cell r="F10" t="str">
            <v>Causse Eddy</v>
          </cell>
          <cell r="G10" t="str">
            <v>8:00 à 12:30 - 13:30 à 17:00</v>
          </cell>
          <cell r="H10">
            <v>2.0833333333333315E-2</v>
          </cell>
          <cell r="I10">
            <v>0.35416666666666669</v>
          </cell>
          <cell r="J10">
            <v>0.70833333333333337</v>
          </cell>
          <cell r="K10" t="str">
            <v/>
          </cell>
          <cell r="M10" t="str">
            <v/>
          </cell>
          <cell r="N10">
            <v>0.33333333333333331</v>
          </cell>
          <cell r="O10">
            <v>0.72916666666666663</v>
          </cell>
          <cell r="P10">
            <v>2.0833333333333315E-2</v>
          </cell>
          <cell r="R10">
            <v>4.166666666666663E-2</v>
          </cell>
          <cell r="S10">
            <v>0.375</v>
          </cell>
          <cell r="T10">
            <v>0.70833333333333337</v>
          </cell>
          <cell r="U10" t="str">
            <v/>
          </cell>
          <cell r="W10" t="str">
            <v/>
          </cell>
          <cell r="X10">
            <v>0.29166666666666669</v>
          </cell>
          <cell r="Y10">
            <v>0.70833333333333337</v>
          </cell>
          <cell r="Z10">
            <v>4.1666666666666685E-2</v>
          </cell>
          <cell r="AB10" t="str">
            <v/>
          </cell>
          <cell r="AC10">
            <v>0.33333333333333331</v>
          </cell>
          <cell r="AD10">
            <v>0.70833333333333337</v>
          </cell>
          <cell r="AE10">
            <v>4.1666666666666685E-2</v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6.2499999999999944E-2</v>
          </cell>
          <cell r="AR10">
            <v>1.6666666666666665</v>
          </cell>
          <cell r="AS10">
            <v>0.10416666666666669</v>
          </cell>
          <cell r="AT10">
            <v>0</v>
          </cell>
        </row>
        <row r="11">
          <cell r="B11" t="str">
            <v>STV0002</v>
          </cell>
          <cell r="C11" t="str">
            <v>Eddy Causse</v>
          </cell>
          <cell r="D11" t="str">
            <v>Flux entrant</v>
          </cell>
          <cell r="E11" t="str">
            <v>Stockage</v>
          </cell>
          <cell r="F11" t="str">
            <v>Morellon  Mylène</v>
          </cell>
          <cell r="G11" t="str">
            <v>7:00 à 12:30 - 13:30 à 17:00</v>
          </cell>
          <cell r="H11" t="str">
            <v/>
          </cell>
          <cell r="I11">
            <v>0.3125</v>
          </cell>
          <cell r="J11">
            <v>0.75</v>
          </cell>
          <cell r="K11">
            <v>6.25E-2</v>
          </cell>
          <cell r="M11">
            <v>2.083333333333337E-2</v>
          </cell>
          <cell r="N11">
            <v>0.3125</v>
          </cell>
          <cell r="O11">
            <v>0.66666666666666663</v>
          </cell>
          <cell r="P11" t="str">
            <v/>
          </cell>
          <cell r="R11" t="str">
            <v/>
          </cell>
          <cell r="U11" t="str">
            <v/>
          </cell>
          <cell r="W11">
            <v>2.083333333333337E-2</v>
          </cell>
          <cell r="X11">
            <v>0.3125</v>
          </cell>
          <cell r="Y11">
            <v>0.66666666666666663</v>
          </cell>
          <cell r="Z11" t="str">
            <v/>
          </cell>
          <cell r="AA11">
            <v>8.3333333333333329E-2</v>
          </cell>
          <cell r="AB11" t="str">
            <v/>
          </cell>
          <cell r="AC11">
            <v>0.29166666666666669</v>
          </cell>
          <cell r="AD11">
            <v>0.70833333333333337</v>
          </cell>
          <cell r="AE11">
            <v>8.3333333333333315E-2</v>
          </cell>
          <cell r="AQ11">
            <v>4.1666666666666741E-2</v>
          </cell>
          <cell r="AR11">
            <v>1.3958333333333333</v>
          </cell>
          <cell r="AS11">
            <v>0.14583333333333331</v>
          </cell>
          <cell r="AT11">
            <v>8.3333333333333329E-2</v>
          </cell>
        </row>
        <row r="12">
          <cell r="B12" t="str">
            <v>STV0003</v>
          </cell>
          <cell r="C12" t="str">
            <v>Eddy Causse</v>
          </cell>
          <cell r="D12" t="str">
            <v>Flux entrant</v>
          </cell>
          <cell r="E12" t="str">
            <v>GDS</v>
          </cell>
          <cell r="F12" t="str">
            <v>Labadia Zakaria</v>
          </cell>
          <cell r="G12" t="str">
            <v>8:00 à 12:30 - 13:30 à 17:00</v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X12">
            <v>0.33333333333333331</v>
          </cell>
          <cell r="Y12">
            <v>0.5</v>
          </cell>
          <cell r="Z12" t="str">
            <v/>
          </cell>
          <cell r="AB12">
            <v>2.0833333333333426E-2</v>
          </cell>
          <cell r="AC12">
            <v>0.35416666666666669</v>
          </cell>
          <cell r="AD12">
            <v>0.66666666666666663</v>
          </cell>
          <cell r="AE12" t="str">
            <v/>
          </cell>
          <cell r="AQ12">
            <v>2.0833333333333426E-2</v>
          </cell>
          <cell r="AR12">
            <v>0.39583333333333326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Janvier total</v>
          </cell>
          <cell r="H45">
            <v>2.0833333333333315E-2</v>
          </cell>
          <cell r="I45">
            <v>0.66666666666666674</v>
          </cell>
          <cell r="J45">
            <v>1.4583333333333335</v>
          </cell>
          <cell r="K45">
            <v>6.25E-2</v>
          </cell>
          <cell r="L45">
            <v>0</v>
          </cell>
          <cell r="M45">
            <v>2.083333333333337E-2</v>
          </cell>
          <cell r="N45">
            <v>0.64583333333333326</v>
          </cell>
          <cell r="O45">
            <v>1.3958333333333333</v>
          </cell>
          <cell r="P45">
            <v>2.0833333333333315E-2</v>
          </cell>
          <cell r="Q45">
            <v>0</v>
          </cell>
          <cell r="R45">
            <v>4.166666666666663E-2</v>
          </cell>
          <cell r="S45">
            <v>0.375</v>
          </cell>
          <cell r="T45">
            <v>0.70833333333333337</v>
          </cell>
          <cell r="U45">
            <v>0</v>
          </cell>
          <cell r="V45">
            <v>0</v>
          </cell>
          <cell r="W45">
            <v>2.083333333333337E-2</v>
          </cell>
          <cell r="X45">
            <v>0.9375</v>
          </cell>
          <cell r="Y45">
            <v>1.875</v>
          </cell>
          <cell r="Z45">
            <v>4.1666666666666685E-2</v>
          </cell>
          <cell r="AA45">
            <v>8.3333333333333329E-2</v>
          </cell>
          <cell r="AB45">
            <v>2.0833333333333426E-2</v>
          </cell>
          <cell r="AC45">
            <v>0.97916666666666674</v>
          </cell>
          <cell r="AD45">
            <v>2.0833333333333335</v>
          </cell>
          <cell r="AE45">
            <v>0.125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0.12500000000000011</v>
          </cell>
          <cell r="AR45">
            <v>3.458333333333333</v>
          </cell>
          <cell r="AS45">
            <v>0.25</v>
          </cell>
          <cell r="AT45">
            <v>8.3333333333333329E-2</v>
          </cell>
        </row>
      </sheetData>
      <sheetData sheetId="1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B10" t="str">
            <v>STV0001</v>
          </cell>
          <cell r="C10" t="str">
            <v>Alain Margarian</v>
          </cell>
          <cell r="D10" t="str">
            <v>Flux entrant</v>
          </cell>
          <cell r="E10" t="str">
            <v>Réception</v>
          </cell>
          <cell r="F10" t="str">
            <v>Causse Eddy</v>
          </cell>
          <cell r="G10" t="str">
            <v>8:00 à 12:30 - 13:30 à 17:00</v>
          </cell>
          <cell r="H10" t="str">
            <v/>
          </cell>
          <cell r="I10">
            <v>0.33333333333333331</v>
          </cell>
          <cell r="J10">
            <v>0.70833333333333337</v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0.33333333333333337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Janvier total</v>
          </cell>
          <cell r="H45">
            <v>0</v>
          </cell>
          <cell r="I45">
            <v>0.33333333333333331</v>
          </cell>
          <cell r="J45">
            <v>0.70833333333333337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0.33333333333333337</v>
          </cell>
          <cell r="AS45">
            <v>0</v>
          </cell>
          <cell r="AT45">
            <v>0</v>
          </cell>
        </row>
      </sheetData>
      <sheetData sheetId="11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Janvier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2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Janvier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3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Janvier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4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Fevrier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5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Fevrier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6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Fevrier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7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Fevrier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8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Mars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1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Q10">
            <v>8.3333333333333329E-2</v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8.3333333333333329E-2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Mars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8.3333333333333329E-2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8.3333333333333329E-2</v>
          </cell>
        </row>
      </sheetData>
      <sheetData sheetId="2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Mars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1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Mars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2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Avril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3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Avril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4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Avril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5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Avril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6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Avril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7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Mai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8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Mai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2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Mai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Mai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1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Juin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2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Juin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3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Juin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4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Juin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5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Juillet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6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Juillet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7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Juillet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8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Juillet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3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Juillet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Août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1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Août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2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Août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3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Août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4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Septembre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5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Septembre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6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Septembre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7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Septembre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8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Octobre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4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Octobre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Octobre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1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Octobre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2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Octobre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3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Novembre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4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Novembre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5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Novembre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6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Novembre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7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Décembre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8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Décembre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59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Décembre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  <sheetData sheetId="60">
        <row r="9">
          <cell r="B9" t="str">
            <v>Matricule</v>
          </cell>
          <cell r="C9" t="str">
            <v>N+1</v>
          </cell>
          <cell r="D9" t="str">
            <v>Service</v>
          </cell>
          <cell r="E9" t="str">
            <v>Poste</v>
          </cell>
          <cell r="F9" t="str">
            <v>Nom de l’employé</v>
          </cell>
          <cell r="G9" t="str">
            <v>Horaire</v>
          </cell>
          <cell r="H9" t="str">
            <v>Retard</v>
          </cell>
          <cell r="I9" t="str">
            <v>H-arrivé</v>
          </cell>
          <cell r="J9" t="str">
            <v>H-Départ</v>
          </cell>
          <cell r="K9" t="str">
            <v>H sup</v>
          </cell>
          <cell r="L9" t="str">
            <v>H recup</v>
          </cell>
          <cell r="M9" t="str">
            <v>Retard</v>
          </cell>
          <cell r="N9" t="str">
            <v>H-arrivé</v>
          </cell>
          <cell r="O9" t="str">
            <v>H-Départ</v>
          </cell>
          <cell r="P9" t="str">
            <v>H sup</v>
          </cell>
          <cell r="Q9" t="str">
            <v>H recup</v>
          </cell>
          <cell r="R9" t="str">
            <v>Retard</v>
          </cell>
          <cell r="S9" t="str">
            <v>H-arrivé</v>
          </cell>
          <cell r="T9" t="str">
            <v>H-Départ</v>
          </cell>
          <cell r="U9" t="str">
            <v>H sup</v>
          </cell>
          <cell r="V9" t="str">
            <v>H recup</v>
          </cell>
          <cell r="W9" t="str">
            <v>Retard</v>
          </cell>
          <cell r="X9" t="str">
            <v>H-arrivé</v>
          </cell>
          <cell r="Y9" t="str">
            <v>H-Départ</v>
          </cell>
          <cell r="Z9" t="str">
            <v>H sup</v>
          </cell>
          <cell r="AA9" t="str">
            <v>H recup</v>
          </cell>
          <cell r="AB9" t="str">
            <v>Retard</v>
          </cell>
          <cell r="AC9" t="str">
            <v>H-arrivé</v>
          </cell>
          <cell r="AD9" t="str">
            <v>H-Départ</v>
          </cell>
          <cell r="AE9" t="str">
            <v>H sup</v>
          </cell>
          <cell r="AF9" t="str">
            <v>H recup</v>
          </cell>
          <cell r="AG9" t="str">
            <v>Retard</v>
          </cell>
          <cell r="AH9" t="str">
            <v>H-arrivé</v>
          </cell>
          <cell r="AI9" t="str">
            <v>H-Départ</v>
          </cell>
          <cell r="AJ9" t="str">
            <v>H sup</v>
          </cell>
          <cell r="AK9" t="str">
            <v>H recup</v>
          </cell>
          <cell r="AL9" t="str">
            <v>Retard</v>
          </cell>
          <cell r="AM9" t="str">
            <v>H-arrivé</v>
          </cell>
          <cell r="AN9" t="str">
            <v>H-Départ</v>
          </cell>
          <cell r="AO9" t="str">
            <v>H sup</v>
          </cell>
          <cell r="AP9" t="str">
            <v>H recup</v>
          </cell>
          <cell r="AQ9" t="str">
            <v>Retard</v>
          </cell>
          <cell r="AR9" t="str">
            <v>H</v>
          </cell>
          <cell r="AS9" t="str">
            <v>H sup</v>
          </cell>
          <cell r="AT9" t="str">
            <v>H recup</v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K10" t="str">
            <v/>
          </cell>
          <cell r="M10" t="str">
            <v/>
          </cell>
          <cell r="P10" t="str">
            <v/>
          </cell>
          <cell r="R10" t="str">
            <v/>
          </cell>
          <cell r="U10" t="str">
            <v/>
          </cell>
          <cell r="W10" t="str">
            <v/>
          </cell>
          <cell r="Z10" t="str">
            <v/>
          </cell>
          <cell r="AB10" t="str">
            <v/>
          </cell>
          <cell r="AE10" t="str">
            <v/>
          </cell>
          <cell r="AG10" t="str">
            <v/>
          </cell>
          <cell r="AJ10" t="str">
            <v/>
          </cell>
          <cell r="AL10" t="str">
            <v/>
          </cell>
          <cell r="AO10" t="str">
            <v/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K11" t="str">
            <v/>
          </cell>
          <cell r="M11" t="str">
            <v/>
          </cell>
          <cell r="P11" t="str">
            <v/>
          </cell>
          <cell r="R11" t="str">
            <v/>
          </cell>
          <cell r="U11" t="str">
            <v/>
          </cell>
          <cell r="W11" t="str">
            <v/>
          </cell>
          <cell r="Z11" t="str">
            <v/>
          </cell>
          <cell r="AB11" t="str">
            <v/>
          </cell>
          <cell r="AE11" t="str">
            <v/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K12" t="str">
            <v/>
          </cell>
          <cell r="M12" t="str">
            <v/>
          </cell>
          <cell r="P12" t="str">
            <v/>
          </cell>
          <cell r="R12" t="str">
            <v/>
          </cell>
          <cell r="U12" t="str">
            <v/>
          </cell>
          <cell r="W12" t="str">
            <v/>
          </cell>
          <cell r="Z12" t="str">
            <v/>
          </cell>
          <cell r="AB12" t="str">
            <v/>
          </cell>
          <cell r="AE12" t="str">
            <v/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K13" t="str">
            <v/>
          </cell>
          <cell r="M13" t="str">
            <v/>
          </cell>
          <cell r="P13" t="str">
            <v/>
          </cell>
          <cell r="R13" t="str">
            <v/>
          </cell>
          <cell r="U13" t="str">
            <v/>
          </cell>
          <cell r="W13" t="str">
            <v/>
          </cell>
          <cell r="Z13" t="str">
            <v/>
          </cell>
          <cell r="AB13" t="str">
            <v/>
          </cell>
          <cell r="AE13" t="str">
            <v/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K14" t="str">
            <v/>
          </cell>
          <cell r="M14" t="str">
            <v/>
          </cell>
          <cell r="P14" t="str">
            <v/>
          </cell>
          <cell r="R14" t="str">
            <v/>
          </cell>
          <cell r="U14" t="str">
            <v/>
          </cell>
          <cell r="W14" t="str">
            <v/>
          </cell>
          <cell r="Z14" t="str">
            <v/>
          </cell>
          <cell r="AB14" t="str">
            <v/>
          </cell>
          <cell r="AE14" t="str">
            <v/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K15" t="str">
            <v/>
          </cell>
          <cell r="M15" t="str">
            <v/>
          </cell>
          <cell r="P15" t="str">
            <v/>
          </cell>
          <cell r="R15" t="str">
            <v/>
          </cell>
          <cell r="U15" t="str">
            <v/>
          </cell>
          <cell r="W15" t="str">
            <v/>
          </cell>
          <cell r="Z15" t="str">
            <v/>
          </cell>
          <cell r="AB15" t="str">
            <v/>
          </cell>
          <cell r="AE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K16" t="str">
            <v/>
          </cell>
          <cell r="M16" t="str">
            <v/>
          </cell>
          <cell r="P16" t="str">
            <v/>
          </cell>
          <cell r="R16" t="str">
            <v/>
          </cell>
          <cell r="U16" t="str">
            <v/>
          </cell>
          <cell r="W16" t="str">
            <v/>
          </cell>
          <cell r="Z16" t="str">
            <v/>
          </cell>
          <cell r="AB16" t="str">
            <v/>
          </cell>
          <cell r="AE16" t="str">
            <v/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K17" t="str">
            <v/>
          </cell>
          <cell r="M17" t="str">
            <v/>
          </cell>
          <cell r="P17" t="str">
            <v/>
          </cell>
          <cell r="R17" t="str">
            <v/>
          </cell>
          <cell r="U17" t="str">
            <v/>
          </cell>
          <cell r="W17" t="str">
            <v/>
          </cell>
          <cell r="Z17" t="str">
            <v/>
          </cell>
          <cell r="AB17" t="str">
            <v/>
          </cell>
          <cell r="AE17" t="str">
            <v/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K18" t="str">
            <v/>
          </cell>
          <cell r="M18" t="str">
            <v/>
          </cell>
          <cell r="P18" t="str">
            <v/>
          </cell>
          <cell r="R18" t="str">
            <v/>
          </cell>
          <cell r="U18" t="str">
            <v/>
          </cell>
          <cell r="W18" t="str">
            <v/>
          </cell>
          <cell r="Z18" t="str">
            <v/>
          </cell>
          <cell r="AB18" t="str">
            <v/>
          </cell>
          <cell r="AE18" t="str">
            <v/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K19" t="str">
            <v/>
          </cell>
          <cell r="M19" t="str">
            <v/>
          </cell>
          <cell r="P19" t="str">
            <v/>
          </cell>
          <cell r="R19" t="str">
            <v/>
          </cell>
          <cell r="U19" t="str">
            <v/>
          </cell>
          <cell r="W19" t="str">
            <v/>
          </cell>
          <cell r="Z19" t="str">
            <v/>
          </cell>
          <cell r="AB19" t="str">
            <v/>
          </cell>
          <cell r="AE19" t="str">
            <v/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K20" t="str">
            <v/>
          </cell>
          <cell r="M20" t="str">
            <v/>
          </cell>
          <cell r="P20" t="str">
            <v/>
          </cell>
          <cell r="R20" t="str">
            <v/>
          </cell>
          <cell r="U20" t="str">
            <v/>
          </cell>
          <cell r="W20" t="str">
            <v/>
          </cell>
          <cell r="Z20" t="str">
            <v/>
          </cell>
          <cell r="AB20" t="str">
            <v/>
          </cell>
          <cell r="AE20" t="str">
            <v/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K21" t="str">
            <v/>
          </cell>
          <cell r="M21" t="str">
            <v/>
          </cell>
          <cell r="P21" t="str">
            <v/>
          </cell>
          <cell r="R21" t="str">
            <v/>
          </cell>
          <cell r="U21" t="str">
            <v/>
          </cell>
          <cell r="W21" t="str">
            <v/>
          </cell>
          <cell r="Z21" t="str">
            <v/>
          </cell>
          <cell r="AB21" t="str">
            <v/>
          </cell>
          <cell r="AE21" t="str">
            <v/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K22" t="str">
            <v/>
          </cell>
          <cell r="M22" t="str">
            <v/>
          </cell>
          <cell r="P22" t="str">
            <v/>
          </cell>
          <cell r="R22" t="str">
            <v/>
          </cell>
          <cell r="U22" t="str">
            <v/>
          </cell>
          <cell r="W22" t="str">
            <v/>
          </cell>
          <cell r="Z22" t="str">
            <v/>
          </cell>
          <cell r="AB22" t="str">
            <v/>
          </cell>
          <cell r="AE22" t="str">
            <v/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K23" t="str">
            <v/>
          </cell>
          <cell r="M23" t="str">
            <v/>
          </cell>
          <cell r="P23" t="str">
            <v/>
          </cell>
          <cell r="R23" t="str">
            <v/>
          </cell>
          <cell r="U23" t="str">
            <v/>
          </cell>
          <cell r="W23" t="str">
            <v/>
          </cell>
          <cell r="Z23" t="str">
            <v/>
          </cell>
          <cell r="AB23" t="str">
            <v/>
          </cell>
          <cell r="AE23" t="str">
            <v/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K24" t="str">
            <v/>
          </cell>
          <cell r="M24" t="str">
            <v/>
          </cell>
          <cell r="P24" t="str">
            <v/>
          </cell>
          <cell r="R24" t="str">
            <v/>
          </cell>
          <cell r="U24" t="str">
            <v/>
          </cell>
          <cell r="W24" t="str">
            <v/>
          </cell>
          <cell r="Z24" t="str">
            <v/>
          </cell>
          <cell r="AB24" t="str">
            <v/>
          </cell>
          <cell r="AE24" t="str">
            <v/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K25" t="str">
            <v/>
          </cell>
          <cell r="M25" t="str">
            <v/>
          </cell>
          <cell r="P25" t="str">
            <v/>
          </cell>
          <cell r="R25" t="str">
            <v/>
          </cell>
          <cell r="U25" t="str">
            <v/>
          </cell>
          <cell r="W25" t="str">
            <v/>
          </cell>
          <cell r="Z25" t="str">
            <v/>
          </cell>
          <cell r="AB25" t="str">
            <v/>
          </cell>
          <cell r="AE25" t="str">
            <v/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K26" t="str">
            <v/>
          </cell>
          <cell r="M26" t="str">
            <v/>
          </cell>
          <cell r="P26" t="str">
            <v/>
          </cell>
          <cell r="R26" t="str">
            <v/>
          </cell>
          <cell r="U26" t="str">
            <v/>
          </cell>
          <cell r="W26" t="str">
            <v/>
          </cell>
          <cell r="Z26" t="str">
            <v/>
          </cell>
          <cell r="AB26" t="str">
            <v/>
          </cell>
          <cell r="AE26" t="str">
            <v/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K27" t="str">
            <v/>
          </cell>
          <cell r="M27" t="str">
            <v/>
          </cell>
          <cell r="P27" t="str">
            <v/>
          </cell>
          <cell r="R27" t="str">
            <v/>
          </cell>
          <cell r="U27" t="str">
            <v/>
          </cell>
          <cell r="W27" t="str">
            <v/>
          </cell>
          <cell r="Z27" t="str">
            <v/>
          </cell>
          <cell r="AB27" t="str">
            <v/>
          </cell>
          <cell r="AE27" t="str">
            <v/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K28" t="str">
            <v/>
          </cell>
          <cell r="M28" t="str">
            <v/>
          </cell>
          <cell r="P28" t="str">
            <v/>
          </cell>
          <cell r="R28" t="str">
            <v/>
          </cell>
          <cell r="U28" t="str">
            <v/>
          </cell>
          <cell r="W28" t="str">
            <v/>
          </cell>
          <cell r="Z28" t="str">
            <v/>
          </cell>
          <cell r="AB28" t="str">
            <v/>
          </cell>
          <cell r="AE28" t="str">
            <v/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K29" t="str">
            <v/>
          </cell>
          <cell r="M29" t="str">
            <v/>
          </cell>
          <cell r="P29" t="str">
            <v/>
          </cell>
          <cell r="R29" t="str">
            <v/>
          </cell>
          <cell r="U29" t="str">
            <v/>
          </cell>
          <cell r="W29" t="str">
            <v/>
          </cell>
          <cell r="Z29" t="str">
            <v/>
          </cell>
          <cell r="AB29" t="str">
            <v/>
          </cell>
          <cell r="AE29" t="str">
            <v/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</row>
        <row r="30"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K30" t="str">
            <v/>
          </cell>
          <cell r="M30" t="str">
            <v/>
          </cell>
          <cell r="P30" t="str">
            <v/>
          </cell>
          <cell r="R30" t="str">
            <v/>
          </cell>
          <cell r="U30" t="str">
            <v/>
          </cell>
          <cell r="W30" t="str">
            <v/>
          </cell>
          <cell r="Z30" t="str">
            <v/>
          </cell>
          <cell r="AB30" t="str">
            <v/>
          </cell>
          <cell r="AE30" t="str">
            <v/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K31" t="str">
            <v/>
          </cell>
          <cell r="M31" t="str">
            <v/>
          </cell>
          <cell r="P31" t="str">
            <v/>
          </cell>
          <cell r="R31" t="str">
            <v/>
          </cell>
          <cell r="U31" t="str">
            <v/>
          </cell>
          <cell r="W31" t="str">
            <v/>
          </cell>
          <cell r="Z31" t="str">
            <v/>
          </cell>
          <cell r="AB31" t="str">
            <v/>
          </cell>
          <cell r="AE31" t="str">
            <v/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K32" t="str">
            <v/>
          </cell>
          <cell r="M32" t="str">
            <v/>
          </cell>
          <cell r="P32" t="str">
            <v/>
          </cell>
          <cell r="R32" t="str">
            <v/>
          </cell>
          <cell r="U32" t="str">
            <v/>
          </cell>
          <cell r="W32" t="str">
            <v/>
          </cell>
          <cell r="Z32" t="str">
            <v/>
          </cell>
          <cell r="AB32" t="str">
            <v/>
          </cell>
          <cell r="AE32" t="str">
            <v/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K33" t="str">
            <v/>
          </cell>
          <cell r="M33" t="str">
            <v/>
          </cell>
          <cell r="P33" t="str">
            <v/>
          </cell>
          <cell r="R33" t="str">
            <v/>
          </cell>
          <cell r="U33" t="str">
            <v/>
          </cell>
          <cell r="W33" t="str">
            <v/>
          </cell>
          <cell r="Z33" t="str">
            <v/>
          </cell>
          <cell r="AB33" t="str">
            <v/>
          </cell>
          <cell r="AE33" t="str">
            <v/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K34" t="str">
            <v/>
          </cell>
          <cell r="M34" t="str">
            <v/>
          </cell>
          <cell r="P34" t="str">
            <v/>
          </cell>
          <cell r="R34" t="str">
            <v/>
          </cell>
          <cell r="U34" t="str">
            <v/>
          </cell>
          <cell r="W34" t="str">
            <v/>
          </cell>
          <cell r="Z34" t="str">
            <v/>
          </cell>
          <cell r="AB34" t="str">
            <v/>
          </cell>
          <cell r="AE34" t="str">
            <v/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K35" t="str">
            <v/>
          </cell>
          <cell r="M35" t="str">
            <v/>
          </cell>
          <cell r="P35" t="str">
            <v/>
          </cell>
          <cell r="R35" t="str">
            <v/>
          </cell>
          <cell r="U35" t="str">
            <v/>
          </cell>
          <cell r="W35" t="str">
            <v/>
          </cell>
          <cell r="Z35" t="str">
            <v/>
          </cell>
          <cell r="AB35" t="str">
            <v/>
          </cell>
          <cell r="AE35" t="str">
            <v/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K36" t="str">
            <v/>
          </cell>
          <cell r="M36" t="str">
            <v/>
          </cell>
          <cell r="P36" t="str">
            <v/>
          </cell>
          <cell r="R36" t="str">
            <v/>
          </cell>
          <cell r="U36" t="str">
            <v/>
          </cell>
          <cell r="W36" t="str">
            <v/>
          </cell>
          <cell r="Z36" t="str">
            <v/>
          </cell>
          <cell r="AB36" t="str">
            <v/>
          </cell>
          <cell r="AE36" t="str">
            <v/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K37" t="str">
            <v/>
          </cell>
          <cell r="M37" t="str">
            <v/>
          </cell>
          <cell r="P37" t="str">
            <v/>
          </cell>
          <cell r="R37" t="str">
            <v/>
          </cell>
          <cell r="U37" t="str">
            <v/>
          </cell>
          <cell r="W37" t="str">
            <v/>
          </cell>
          <cell r="Z37" t="str">
            <v/>
          </cell>
          <cell r="AB37" t="str">
            <v/>
          </cell>
          <cell r="AE37" t="str">
            <v/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K38" t="str">
            <v/>
          </cell>
          <cell r="M38" t="str">
            <v/>
          </cell>
          <cell r="P38" t="str">
            <v/>
          </cell>
          <cell r="R38" t="str">
            <v/>
          </cell>
          <cell r="U38" t="str">
            <v/>
          </cell>
          <cell r="W38" t="str">
            <v/>
          </cell>
          <cell r="Z38" t="str">
            <v/>
          </cell>
          <cell r="AB38" t="str">
            <v/>
          </cell>
          <cell r="AE38" t="str">
            <v/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K39" t="str">
            <v/>
          </cell>
          <cell r="M39" t="str">
            <v/>
          </cell>
          <cell r="P39" t="str">
            <v/>
          </cell>
          <cell r="R39" t="str">
            <v/>
          </cell>
          <cell r="U39" t="str">
            <v/>
          </cell>
          <cell r="W39" t="str">
            <v/>
          </cell>
          <cell r="Z39" t="str">
            <v/>
          </cell>
          <cell r="AB39" t="str">
            <v/>
          </cell>
          <cell r="AE39" t="str">
            <v/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K40" t="str">
            <v/>
          </cell>
          <cell r="M40" t="str">
            <v/>
          </cell>
          <cell r="P40" t="str">
            <v/>
          </cell>
          <cell r="R40" t="str">
            <v/>
          </cell>
          <cell r="U40" t="str">
            <v/>
          </cell>
          <cell r="W40" t="str">
            <v/>
          </cell>
          <cell r="Z40" t="str">
            <v/>
          </cell>
          <cell r="AB40" t="str">
            <v/>
          </cell>
          <cell r="AE40" t="str">
            <v/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K41" t="str">
            <v/>
          </cell>
          <cell r="M41" t="str">
            <v/>
          </cell>
          <cell r="P41" t="str">
            <v/>
          </cell>
          <cell r="R41" t="str">
            <v/>
          </cell>
          <cell r="U41" t="str">
            <v/>
          </cell>
          <cell r="W41" t="str">
            <v/>
          </cell>
          <cell r="Z41" t="str">
            <v/>
          </cell>
          <cell r="AB41" t="str">
            <v/>
          </cell>
          <cell r="AE41" t="str">
            <v/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K42" t="str">
            <v/>
          </cell>
          <cell r="M42" t="str">
            <v/>
          </cell>
          <cell r="P42" t="str">
            <v/>
          </cell>
          <cell r="R42" t="str">
            <v/>
          </cell>
          <cell r="U42" t="str">
            <v/>
          </cell>
          <cell r="W42" t="str">
            <v/>
          </cell>
          <cell r="Z42" t="str">
            <v/>
          </cell>
          <cell r="AB42" t="str">
            <v/>
          </cell>
          <cell r="AE42" t="str">
            <v/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K43" t="str">
            <v/>
          </cell>
          <cell r="M43" t="str">
            <v/>
          </cell>
          <cell r="P43" t="str">
            <v/>
          </cell>
          <cell r="R43" t="str">
            <v/>
          </cell>
          <cell r="U43" t="str">
            <v/>
          </cell>
          <cell r="W43" t="str">
            <v/>
          </cell>
          <cell r="Z43" t="str">
            <v/>
          </cell>
          <cell r="AB43" t="str">
            <v/>
          </cell>
          <cell r="AE43" t="str">
            <v/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K44" t="str">
            <v/>
          </cell>
          <cell r="M44" t="str">
            <v/>
          </cell>
          <cell r="P44" t="str">
            <v/>
          </cell>
          <cell r="R44" t="str">
            <v/>
          </cell>
          <cell r="U44" t="str">
            <v/>
          </cell>
          <cell r="W44" t="str">
            <v/>
          </cell>
          <cell r="Z44" t="str">
            <v/>
          </cell>
          <cell r="AB44" t="str">
            <v/>
          </cell>
          <cell r="AE44" t="str">
            <v/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</row>
        <row r="45">
          <cell r="G45" t="str">
            <v>Décembre total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94F0E-CC6A-4E4D-8847-7B797B45C590}">
  <dimension ref="B1:HF86"/>
  <sheetViews>
    <sheetView workbookViewId="0">
      <selection activeCell="R2" sqref="R2"/>
    </sheetView>
  </sheetViews>
  <sheetFormatPr baseColWidth="10" defaultRowHeight="14.4" x14ac:dyDescent="0.3"/>
  <cols>
    <col min="1" max="1" width="3.77734375" customWidth="1"/>
    <col min="2" max="2" width="15.5546875" customWidth="1"/>
    <col min="3" max="3" width="16.6640625" customWidth="1"/>
    <col min="4" max="4" width="15.44140625" customWidth="1"/>
    <col min="5" max="5" width="13.33203125" customWidth="1"/>
    <col min="6" max="6" width="12.77734375" customWidth="1"/>
  </cols>
  <sheetData>
    <row r="1" spans="2:16" x14ac:dyDescent="0.3">
      <c r="B1" s="1"/>
      <c r="C1" s="1"/>
      <c r="D1" s="1"/>
      <c r="E1" s="1"/>
      <c r="F1" s="2" t="s">
        <v>0</v>
      </c>
      <c r="G1" s="2"/>
      <c r="H1" s="2"/>
      <c r="I1" s="2"/>
      <c r="J1" s="2"/>
      <c r="K1" s="2"/>
      <c r="L1" s="2"/>
      <c r="M1" s="2"/>
      <c r="N1" s="2"/>
      <c r="O1" s="2"/>
      <c r="P1" s="2"/>
    </row>
    <row r="2" spans="2:16" x14ac:dyDescent="0.3">
      <c r="B2" s="1"/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2:16" x14ac:dyDescent="0.3">
      <c r="B3" s="1"/>
      <c r="C3" s="1"/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16" x14ac:dyDescent="0.3">
      <c r="B4" s="1"/>
      <c r="C4" s="1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7" spans="2:16" x14ac:dyDescent="0.3">
      <c r="B7" s="3" t="s">
        <v>1</v>
      </c>
    </row>
    <row r="8" spans="2:16" x14ac:dyDescent="0.3">
      <c r="B8" s="4" t="s">
        <v>2</v>
      </c>
      <c r="C8" s="5" t="s">
        <v>3</v>
      </c>
      <c r="D8" s="5"/>
      <c r="E8" s="4" t="s">
        <v>4</v>
      </c>
    </row>
    <row r="9" spans="2:16" x14ac:dyDescent="0.3">
      <c r="B9" s="6" t="s">
        <v>5</v>
      </c>
      <c r="C9" s="7" t="s">
        <v>6</v>
      </c>
      <c r="D9" s="7"/>
      <c r="E9" s="8">
        <f>COUNTIF($E$17:$E$85,"Réception")</f>
        <v>0</v>
      </c>
    </row>
    <row r="10" spans="2:16" x14ac:dyDescent="0.3">
      <c r="B10" s="6"/>
      <c r="C10" s="7" t="s">
        <v>7</v>
      </c>
      <c r="D10" s="7"/>
      <c r="E10" s="8">
        <f>COUNTIF($E$17:$E$85,"Stockage")</f>
        <v>0</v>
      </c>
    </row>
    <row r="11" spans="2:16" x14ac:dyDescent="0.3">
      <c r="B11" s="6"/>
      <c r="C11" s="7" t="s">
        <v>8</v>
      </c>
      <c r="D11" s="7"/>
      <c r="E11" s="8">
        <f>COUNTIF($E$17:$E$85,"GDS")</f>
        <v>0</v>
      </c>
    </row>
    <row r="13" spans="2:16" x14ac:dyDescent="0.3">
      <c r="B13" s="9" t="s">
        <v>9</v>
      </c>
      <c r="C13" s="9"/>
      <c r="D13" s="10">
        <v>1.25</v>
      </c>
    </row>
    <row r="14" spans="2:16" x14ac:dyDescent="0.3">
      <c r="B14" s="9" t="s">
        <v>10</v>
      </c>
      <c r="C14" s="9"/>
      <c r="D14" s="10">
        <v>1.5</v>
      </c>
    </row>
    <row r="16" spans="2:16" ht="15" thickBot="1" x14ac:dyDescent="0.35"/>
    <row r="17" spans="2:214" ht="28.8" x14ac:dyDescent="0.3">
      <c r="B17" s="11" t="s">
        <v>11</v>
      </c>
      <c r="C17" s="12" t="s">
        <v>12</v>
      </c>
      <c r="D17" s="12" t="s">
        <v>13</v>
      </c>
      <c r="E17" s="13" t="s">
        <v>3</v>
      </c>
      <c r="F17" s="14" t="s">
        <v>14</v>
      </c>
      <c r="G17" s="15" t="s">
        <v>15</v>
      </c>
      <c r="H17" s="16"/>
      <c r="I17" s="16"/>
      <c r="J17" s="17"/>
      <c r="K17" s="15" t="s">
        <v>16</v>
      </c>
      <c r="L17" s="16"/>
      <c r="M17" s="16"/>
      <c r="N17" s="17"/>
      <c r="O17" s="15" t="s">
        <v>17</v>
      </c>
      <c r="P17" s="16"/>
      <c r="Q17" s="16"/>
      <c r="R17" s="17"/>
      <c r="S17" s="15" t="s">
        <v>18</v>
      </c>
      <c r="T17" s="16"/>
      <c r="U17" s="16"/>
      <c r="V17" s="17"/>
      <c r="W17" s="15" t="s">
        <v>19</v>
      </c>
      <c r="X17" s="16"/>
      <c r="Y17" s="16"/>
      <c r="Z17" s="17"/>
      <c r="AA17" s="15" t="s">
        <v>20</v>
      </c>
      <c r="AB17" s="16"/>
      <c r="AC17" s="16"/>
      <c r="AD17" s="17"/>
      <c r="AE17" s="15" t="s">
        <v>21</v>
      </c>
      <c r="AF17" s="16"/>
      <c r="AG17" s="16"/>
      <c r="AH17" s="17"/>
      <c r="AI17" s="15" t="s">
        <v>22</v>
      </c>
      <c r="AJ17" s="16"/>
      <c r="AK17" s="16"/>
      <c r="AL17" s="17"/>
      <c r="AM17" s="15" t="s">
        <v>23</v>
      </c>
      <c r="AN17" s="16"/>
      <c r="AO17" s="16"/>
      <c r="AP17" s="17"/>
      <c r="AQ17" s="15" t="s">
        <v>24</v>
      </c>
      <c r="AR17" s="16"/>
      <c r="AS17" s="16"/>
      <c r="AT17" s="17"/>
      <c r="AU17" s="15" t="s">
        <v>25</v>
      </c>
      <c r="AV17" s="16"/>
      <c r="AW17" s="16"/>
      <c r="AX17" s="17"/>
      <c r="AY17" s="15" t="s">
        <v>26</v>
      </c>
      <c r="AZ17" s="16"/>
      <c r="BA17" s="16"/>
      <c r="BB17" s="17"/>
      <c r="BC17" s="15" t="s">
        <v>27</v>
      </c>
      <c r="BD17" s="16"/>
      <c r="BE17" s="16"/>
      <c r="BF17" s="17"/>
      <c r="BG17" s="15" t="s">
        <v>28</v>
      </c>
      <c r="BH17" s="16"/>
      <c r="BI17" s="16"/>
      <c r="BJ17" s="17"/>
      <c r="BK17" s="15" t="s">
        <v>29</v>
      </c>
      <c r="BL17" s="16"/>
      <c r="BM17" s="16"/>
      <c r="BN17" s="17"/>
      <c r="BO17" s="15" t="s">
        <v>30</v>
      </c>
      <c r="BP17" s="16"/>
      <c r="BQ17" s="16"/>
      <c r="BR17" s="17"/>
      <c r="BS17" s="15" t="s">
        <v>31</v>
      </c>
      <c r="BT17" s="16"/>
      <c r="BU17" s="16"/>
      <c r="BV17" s="17"/>
      <c r="BW17" s="15" t="s">
        <v>32</v>
      </c>
      <c r="BX17" s="16"/>
      <c r="BY17" s="16"/>
      <c r="BZ17" s="17"/>
      <c r="CA17" s="15" t="s">
        <v>33</v>
      </c>
      <c r="CB17" s="16"/>
      <c r="CC17" s="16"/>
      <c r="CD17" s="17"/>
      <c r="CE17" s="15" t="s">
        <v>34</v>
      </c>
      <c r="CF17" s="16"/>
      <c r="CG17" s="16"/>
      <c r="CH17" s="17"/>
      <c r="CI17" s="15" t="s">
        <v>35</v>
      </c>
      <c r="CJ17" s="16"/>
      <c r="CK17" s="16"/>
      <c r="CL17" s="17"/>
      <c r="CM17" s="15" t="s">
        <v>36</v>
      </c>
      <c r="CN17" s="16"/>
      <c r="CO17" s="16"/>
      <c r="CP17" s="17"/>
      <c r="CQ17" s="15" t="s">
        <v>37</v>
      </c>
      <c r="CR17" s="16"/>
      <c r="CS17" s="16"/>
      <c r="CT17" s="17"/>
      <c r="CU17" s="15" t="s">
        <v>38</v>
      </c>
      <c r="CV17" s="16"/>
      <c r="CW17" s="16"/>
      <c r="CX17" s="17"/>
      <c r="CY17" s="15" t="s">
        <v>39</v>
      </c>
      <c r="CZ17" s="16"/>
      <c r="DA17" s="16"/>
      <c r="DB17" s="17"/>
      <c r="DC17" s="15" t="s">
        <v>40</v>
      </c>
      <c r="DD17" s="16"/>
      <c r="DE17" s="16"/>
      <c r="DF17" s="17"/>
      <c r="DG17" s="15" t="s">
        <v>41</v>
      </c>
      <c r="DH17" s="16"/>
      <c r="DI17" s="16"/>
      <c r="DJ17" s="17"/>
      <c r="DK17" s="15" t="s">
        <v>42</v>
      </c>
      <c r="DL17" s="16"/>
      <c r="DM17" s="16"/>
      <c r="DN17" s="17"/>
      <c r="DO17" s="15" t="s">
        <v>43</v>
      </c>
      <c r="DP17" s="16"/>
      <c r="DQ17" s="16"/>
      <c r="DR17" s="17"/>
      <c r="DS17" s="15" t="s">
        <v>44</v>
      </c>
      <c r="DT17" s="16"/>
      <c r="DU17" s="16"/>
      <c r="DV17" s="17"/>
      <c r="DW17" s="15" t="s">
        <v>45</v>
      </c>
      <c r="DX17" s="16"/>
      <c r="DY17" s="16"/>
      <c r="DZ17" s="17"/>
      <c r="EA17" s="15" t="s">
        <v>46</v>
      </c>
      <c r="EB17" s="16"/>
      <c r="EC17" s="16"/>
      <c r="ED17" s="17"/>
      <c r="EE17" s="15" t="s">
        <v>47</v>
      </c>
      <c r="EF17" s="16"/>
      <c r="EG17" s="16"/>
      <c r="EH17" s="17"/>
      <c r="EI17" s="15" t="s">
        <v>48</v>
      </c>
      <c r="EJ17" s="16"/>
      <c r="EK17" s="16"/>
      <c r="EL17" s="17"/>
      <c r="EM17" s="15" t="s">
        <v>49</v>
      </c>
      <c r="EN17" s="16"/>
      <c r="EO17" s="16"/>
      <c r="EP17" s="17"/>
      <c r="EQ17" s="15" t="s">
        <v>50</v>
      </c>
      <c r="ER17" s="16"/>
      <c r="ES17" s="16"/>
      <c r="ET17" s="17"/>
      <c r="EU17" s="15" t="s">
        <v>51</v>
      </c>
      <c r="EV17" s="16"/>
      <c r="EW17" s="16"/>
      <c r="EX17" s="17"/>
      <c r="EY17" s="15" t="s">
        <v>52</v>
      </c>
      <c r="EZ17" s="16"/>
      <c r="FA17" s="16"/>
      <c r="FB17" s="17"/>
      <c r="FC17" s="15" t="s">
        <v>53</v>
      </c>
      <c r="FD17" s="16"/>
      <c r="FE17" s="16"/>
      <c r="FF17" s="17"/>
      <c r="FG17" s="15" t="s">
        <v>54</v>
      </c>
      <c r="FH17" s="16"/>
      <c r="FI17" s="16"/>
      <c r="FJ17" s="17"/>
      <c r="FK17" s="15" t="s">
        <v>55</v>
      </c>
      <c r="FL17" s="16"/>
      <c r="FM17" s="16"/>
      <c r="FN17" s="17"/>
      <c r="FO17" s="15" t="s">
        <v>56</v>
      </c>
      <c r="FP17" s="16"/>
      <c r="FQ17" s="16"/>
      <c r="FR17" s="17"/>
      <c r="FS17" s="15" t="s">
        <v>57</v>
      </c>
      <c r="FT17" s="16"/>
      <c r="FU17" s="16"/>
      <c r="FV17" s="17"/>
      <c r="FW17" s="15" t="s">
        <v>58</v>
      </c>
      <c r="FX17" s="16"/>
      <c r="FY17" s="16"/>
      <c r="FZ17" s="17"/>
      <c r="GA17" s="15" t="s">
        <v>59</v>
      </c>
      <c r="GB17" s="16"/>
      <c r="GC17" s="16"/>
      <c r="GD17" s="17"/>
      <c r="GE17" s="15" t="s">
        <v>60</v>
      </c>
      <c r="GF17" s="16"/>
      <c r="GG17" s="16"/>
      <c r="GH17" s="17"/>
      <c r="GI17" s="15" t="s">
        <v>61</v>
      </c>
      <c r="GJ17" s="16"/>
      <c r="GK17" s="16"/>
      <c r="GL17" s="17"/>
      <c r="GM17" s="15" t="s">
        <v>62</v>
      </c>
      <c r="GN17" s="16"/>
      <c r="GO17" s="16"/>
      <c r="GP17" s="17"/>
      <c r="GQ17" s="15" t="s">
        <v>63</v>
      </c>
      <c r="GR17" s="16"/>
      <c r="GS17" s="16"/>
      <c r="GT17" s="17"/>
      <c r="GU17" s="15" t="s">
        <v>64</v>
      </c>
      <c r="GV17" s="16"/>
      <c r="GW17" s="16"/>
      <c r="GX17" s="17"/>
      <c r="GY17" s="15" t="s">
        <v>65</v>
      </c>
      <c r="GZ17" s="16"/>
      <c r="HA17" s="16"/>
      <c r="HB17" s="17"/>
      <c r="HC17" s="15" t="s">
        <v>66</v>
      </c>
      <c r="HD17" s="16"/>
      <c r="HE17" s="16"/>
      <c r="HF17" s="17"/>
    </row>
    <row r="18" spans="2:214" ht="43.8" thickBot="1" x14ac:dyDescent="0.35">
      <c r="B18" s="18" t="s">
        <v>67</v>
      </c>
      <c r="C18" s="19" t="str">
        <f>IFERROR(VLOOKUP(B18,[1]!Tableau1[[#All],[Matricule]:[Poste]],3),"")</f>
        <v>Causse</v>
      </c>
      <c r="D18" s="19" t="str">
        <f>IFERROR(VLOOKUP(B18,[1]!Tableau1[[#All],[Matricule]:[Poste]],4),"")</f>
        <v>Eddy</v>
      </c>
      <c r="E18" s="20" t="str">
        <f>IFERROR(VLOOKUP(B18,[1]!Tableau1[[#All],[Matricule]:[Poste]],13),"")</f>
        <v>Flux entrant</v>
      </c>
      <c r="F18" s="21" t="str">
        <f>IFERROR(VLOOKUP(B18,[1]!Tableau1[[#All],[Matricule]:[Poste]],2),"")</f>
        <v>OUI</v>
      </c>
      <c r="G18" s="22" t="s">
        <v>68</v>
      </c>
      <c r="H18" s="23" t="s">
        <v>69</v>
      </c>
      <c r="I18" s="23" t="s">
        <v>70</v>
      </c>
      <c r="J18" s="24" t="s">
        <v>71</v>
      </c>
      <c r="K18" s="22" t="s">
        <v>68</v>
      </c>
      <c r="L18" s="23" t="s">
        <v>69</v>
      </c>
      <c r="M18" s="23" t="s">
        <v>70</v>
      </c>
      <c r="N18" s="24" t="s">
        <v>71</v>
      </c>
      <c r="O18" s="22" t="s">
        <v>68</v>
      </c>
      <c r="P18" s="23" t="s">
        <v>69</v>
      </c>
      <c r="Q18" s="23" t="s">
        <v>70</v>
      </c>
      <c r="R18" s="24" t="s">
        <v>71</v>
      </c>
      <c r="S18" s="22" t="s">
        <v>68</v>
      </c>
      <c r="T18" s="23" t="s">
        <v>69</v>
      </c>
      <c r="U18" s="23" t="s">
        <v>70</v>
      </c>
      <c r="V18" s="24" t="s">
        <v>71</v>
      </c>
      <c r="W18" s="22" t="s">
        <v>68</v>
      </c>
      <c r="X18" s="23" t="s">
        <v>69</v>
      </c>
      <c r="Y18" s="23" t="s">
        <v>70</v>
      </c>
      <c r="Z18" s="24" t="s">
        <v>71</v>
      </c>
      <c r="AA18" s="22" t="s">
        <v>68</v>
      </c>
      <c r="AB18" s="23" t="s">
        <v>69</v>
      </c>
      <c r="AC18" s="23" t="s">
        <v>70</v>
      </c>
      <c r="AD18" s="24" t="s">
        <v>71</v>
      </c>
      <c r="AE18" s="22" t="s">
        <v>68</v>
      </c>
      <c r="AF18" s="23" t="s">
        <v>69</v>
      </c>
      <c r="AG18" s="23" t="s">
        <v>70</v>
      </c>
      <c r="AH18" s="24" t="s">
        <v>71</v>
      </c>
      <c r="AI18" s="22" t="s">
        <v>68</v>
      </c>
      <c r="AJ18" s="23" t="s">
        <v>69</v>
      </c>
      <c r="AK18" s="23" t="s">
        <v>70</v>
      </c>
      <c r="AL18" s="24" t="s">
        <v>71</v>
      </c>
      <c r="AM18" s="22" t="s">
        <v>68</v>
      </c>
      <c r="AN18" s="23" t="s">
        <v>69</v>
      </c>
      <c r="AO18" s="23" t="s">
        <v>70</v>
      </c>
      <c r="AP18" s="24" t="s">
        <v>71</v>
      </c>
      <c r="AQ18" s="22" t="s">
        <v>68</v>
      </c>
      <c r="AR18" s="23" t="s">
        <v>69</v>
      </c>
      <c r="AS18" s="23" t="s">
        <v>70</v>
      </c>
      <c r="AT18" s="24" t="s">
        <v>71</v>
      </c>
      <c r="AU18" s="22" t="s">
        <v>68</v>
      </c>
      <c r="AV18" s="23" t="s">
        <v>69</v>
      </c>
      <c r="AW18" s="23" t="s">
        <v>70</v>
      </c>
      <c r="AX18" s="24" t="s">
        <v>71</v>
      </c>
      <c r="AY18" s="22" t="s">
        <v>68</v>
      </c>
      <c r="AZ18" s="23" t="s">
        <v>69</v>
      </c>
      <c r="BA18" s="23" t="s">
        <v>70</v>
      </c>
      <c r="BB18" s="24" t="s">
        <v>71</v>
      </c>
      <c r="BC18" s="22" t="s">
        <v>68</v>
      </c>
      <c r="BD18" s="23" t="s">
        <v>69</v>
      </c>
      <c r="BE18" s="23" t="s">
        <v>70</v>
      </c>
      <c r="BF18" s="24" t="s">
        <v>71</v>
      </c>
      <c r="BG18" s="22" t="s">
        <v>68</v>
      </c>
      <c r="BH18" s="23" t="s">
        <v>69</v>
      </c>
      <c r="BI18" s="23" t="s">
        <v>70</v>
      </c>
      <c r="BJ18" s="24" t="s">
        <v>71</v>
      </c>
      <c r="BK18" s="22" t="s">
        <v>68</v>
      </c>
      <c r="BL18" s="23" t="s">
        <v>69</v>
      </c>
      <c r="BM18" s="23" t="s">
        <v>70</v>
      </c>
      <c r="BN18" s="24" t="s">
        <v>71</v>
      </c>
      <c r="BO18" s="22" t="s">
        <v>68</v>
      </c>
      <c r="BP18" s="23" t="s">
        <v>69</v>
      </c>
      <c r="BQ18" s="23" t="s">
        <v>70</v>
      </c>
      <c r="BR18" s="24" t="s">
        <v>71</v>
      </c>
      <c r="BS18" s="22" t="s">
        <v>68</v>
      </c>
      <c r="BT18" s="23" t="s">
        <v>69</v>
      </c>
      <c r="BU18" s="23" t="s">
        <v>70</v>
      </c>
      <c r="BV18" s="24" t="s">
        <v>71</v>
      </c>
      <c r="BW18" s="22" t="s">
        <v>68</v>
      </c>
      <c r="BX18" s="23" t="s">
        <v>69</v>
      </c>
      <c r="BY18" s="23" t="s">
        <v>70</v>
      </c>
      <c r="BZ18" s="24" t="s">
        <v>71</v>
      </c>
      <c r="CA18" s="22" t="s">
        <v>68</v>
      </c>
      <c r="CB18" s="23" t="s">
        <v>69</v>
      </c>
      <c r="CC18" s="23" t="s">
        <v>70</v>
      </c>
      <c r="CD18" s="24" t="s">
        <v>71</v>
      </c>
      <c r="CE18" s="22" t="s">
        <v>68</v>
      </c>
      <c r="CF18" s="23" t="s">
        <v>69</v>
      </c>
      <c r="CG18" s="23" t="s">
        <v>70</v>
      </c>
      <c r="CH18" s="24" t="s">
        <v>71</v>
      </c>
      <c r="CI18" s="22" t="s">
        <v>68</v>
      </c>
      <c r="CJ18" s="23" t="s">
        <v>69</v>
      </c>
      <c r="CK18" s="23" t="s">
        <v>70</v>
      </c>
      <c r="CL18" s="24" t="s">
        <v>71</v>
      </c>
      <c r="CM18" s="22" t="s">
        <v>68</v>
      </c>
      <c r="CN18" s="23" t="s">
        <v>69</v>
      </c>
      <c r="CO18" s="23" t="s">
        <v>70</v>
      </c>
      <c r="CP18" s="24" t="s">
        <v>71</v>
      </c>
      <c r="CQ18" s="22" t="s">
        <v>68</v>
      </c>
      <c r="CR18" s="23" t="s">
        <v>69</v>
      </c>
      <c r="CS18" s="23" t="s">
        <v>70</v>
      </c>
      <c r="CT18" s="24" t="s">
        <v>71</v>
      </c>
      <c r="CU18" s="22" t="s">
        <v>68</v>
      </c>
      <c r="CV18" s="23" t="s">
        <v>69</v>
      </c>
      <c r="CW18" s="23" t="s">
        <v>70</v>
      </c>
      <c r="CX18" s="24" t="s">
        <v>71</v>
      </c>
      <c r="CY18" s="22" t="s">
        <v>68</v>
      </c>
      <c r="CZ18" s="23" t="s">
        <v>69</v>
      </c>
      <c r="DA18" s="23" t="s">
        <v>70</v>
      </c>
      <c r="DB18" s="24" t="s">
        <v>71</v>
      </c>
      <c r="DC18" s="22" t="s">
        <v>68</v>
      </c>
      <c r="DD18" s="23" t="s">
        <v>69</v>
      </c>
      <c r="DE18" s="23" t="s">
        <v>70</v>
      </c>
      <c r="DF18" s="24" t="s">
        <v>71</v>
      </c>
      <c r="DG18" s="22" t="s">
        <v>68</v>
      </c>
      <c r="DH18" s="23" t="s">
        <v>69</v>
      </c>
      <c r="DI18" s="23" t="s">
        <v>70</v>
      </c>
      <c r="DJ18" s="24" t="s">
        <v>71</v>
      </c>
      <c r="DK18" s="22" t="s">
        <v>68</v>
      </c>
      <c r="DL18" s="23" t="s">
        <v>69</v>
      </c>
      <c r="DM18" s="23" t="s">
        <v>70</v>
      </c>
      <c r="DN18" s="24" t="s">
        <v>71</v>
      </c>
      <c r="DO18" s="22" t="s">
        <v>68</v>
      </c>
      <c r="DP18" s="23" t="s">
        <v>69</v>
      </c>
      <c r="DQ18" s="23" t="s">
        <v>70</v>
      </c>
      <c r="DR18" s="24" t="s">
        <v>71</v>
      </c>
      <c r="DS18" s="22" t="s">
        <v>68</v>
      </c>
      <c r="DT18" s="23" t="s">
        <v>69</v>
      </c>
      <c r="DU18" s="23" t="s">
        <v>70</v>
      </c>
      <c r="DV18" s="24" t="s">
        <v>71</v>
      </c>
      <c r="DW18" s="22" t="s">
        <v>68</v>
      </c>
      <c r="DX18" s="23" t="s">
        <v>69</v>
      </c>
      <c r="DY18" s="23" t="s">
        <v>70</v>
      </c>
      <c r="DZ18" s="24" t="s">
        <v>71</v>
      </c>
      <c r="EA18" s="22" t="s">
        <v>68</v>
      </c>
      <c r="EB18" s="23" t="s">
        <v>69</v>
      </c>
      <c r="EC18" s="23" t="s">
        <v>70</v>
      </c>
      <c r="ED18" s="24" t="s">
        <v>71</v>
      </c>
      <c r="EE18" s="22" t="s">
        <v>68</v>
      </c>
      <c r="EF18" s="23" t="s">
        <v>69</v>
      </c>
      <c r="EG18" s="23" t="s">
        <v>70</v>
      </c>
      <c r="EH18" s="24" t="s">
        <v>71</v>
      </c>
      <c r="EI18" s="22" t="s">
        <v>68</v>
      </c>
      <c r="EJ18" s="23" t="s">
        <v>69</v>
      </c>
      <c r="EK18" s="23" t="s">
        <v>70</v>
      </c>
      <c r="EL18" s="24" t="s">
        <v>71</v>
      </c>
      <c r="EM18" s="22" t="s">
        <v>68</v>
      </c>
      <c r="EN18" s="23" t="s">
        <v>69</v>
      </c>
      <c r="EO18" s="23" t="s">
        <v>70</v>
      </c>
      <c r="EP18" s="24" t="s">
        <v>71</v>
      </c>
      <c r="EQ18" s="22" t="s">
        <v>68</v>
      </c>
      <c r="ER18" s="23" t="s">
        <v>69</v>
      </c>
      <c r="ES18" s="23" t="s">
        <v>70</v>
      </c>
      <c r="ET18" s="24" t="s">
        <v>71</v>
      </c>
      <c r="EU18" s="22" t="s">
        <v>68</v>
      </c>
      <c r="EV18" s="23" t="s">
        <v>69</v>
      </c>
      <c r="EW18" s="23" t="s">
        <v>70</v>
      </c>
      <c r="EX18" s="24" t="s">
        <v>71</v>
      </c>
      <c r="EY18" s="22" t="s">
        <v>68</v>
      </c>
      <c r="EZ18" s="23" t="s">
        <v>69</v>
      </c>
      <c r="FA18" s="23" t="s">
        <v>70</v>
      </c>
      <c r="FB18" s="24" t="s">
        <v>71</v>
      </c>
      <c r="FC18" s="22" t="s">
        <v>68</v>
      </c>
      <c r="FD18" s="23" t="s">
        <v>69</v>
      </c>
      <c r="FE18" s="23" t="s">
        <v>70</v>
      </c>
      <c r="FF18" s="24" t="s">
        <v>71</v>
      </c>
      <c r="FG18" s="22" t="s">
        <v>68</v>
      </c>
      <c r="FH18" s="23" t="s">
        <v>69</v>
      </c>
      <c r="FI18" s="23" t="s">
        <v>70</v>
      </c>
      <c r="FJ18" s="24" t="s">
        <v>71</v>
      </c>
      <c r="FK18" s="22" t="s">
        <v>68</v>
      </c>
      <c r="FL18" s="23" t="s">
        <v>69</v>
      </c>
      <c r="FM18" s="23" t="s">
        <v>70</v>
      </c>
      <c r="FN18" s="24" t="s">
        <v>71</v>
      </c>
      <c r="FO18" s="22" t="s">
        <v>68</v>
      </c>
      <c r="FP18" s="23" t="s">
        <v>69</v>
      </c>
      <c r="FQ18" s="23" t="s">
        <v>70</v>
      </c>
      <c r="FR18" s="24" t="s">
        <v>71</v>
      </c>
      <c r="FS18" s="22" t="s">
        <v>68</v>
      </c>
      <c r="FT18" s="23" t="s">
        <v>69</v>
      </c>
      <c r="FU18" s="23" t="s">
        <v>70</v>
      </c>
      <c r="FV18" s="24" t="s">
        <v>71</v>
      </c>
      <c r="FW18" s="22" t="s">
        <v>68</v>
      </c>
      <c r="FX18" s="23" t="s">
        <v>69</v>
      </c>
      <c r="FY18" s="23" t="s">
        <v>70</v>
      </c>
      <c r="FZ18" s="24" t="s">
        <v>71</v>
      </c>
      <c r="GA18" s="22" t="s">
        <v>68</v>
      </c>
      <c r="GB18" s="23" t="s">
        <v>69</v>
      </c>
      <c r="GC18" s="23" t="s">
        <v>70</v>
      </c>
      <c r="GD18" s="24" t="s">
        <v>71</v>
      </c>
      <c r="GE18" s="22" t="s">
        <v>68</v>
      </c>
      <c r="GF18" s="23" t="s">
        <v>69</v>
      </c>
      <c r="GG18" s="23" t="s">
        <v>70</v>
      </c>
      <c r="GH18" s="24" t="s">
        <v>71</v>
      </c>
      <c r="GI18" s="22" t="s">
        <v>68</v>
      </c>
      <c r="GJ18" s="23" t="s">
        <v>69</v>
      </c>
      <c r="GK18" s="23" t="s">
        <v>70</v>
      </c>
      <c r="GL18" s="24" t="s">
        <v>71</v>
      </c>
      <c r="GM18" s="22" t="s">
        <v>68</v>
      </c>
      <c r="GN18" s="23" t="s">
        <v>69</v>
      </c>
      <c r="GO18" s="23" t="s">
        <v>70</v>
      </c>
      <c r="GP18" s="24" t="s">
        <v>71</v>
      </c>
      <c r="GQ18" s="22" t="s">
        <v>68</v>
      </c>
      <c r="GR18" s="23" t="s">
        <v>69</v>
      </c>
      <c r="GS18" s="23" t="s">
        <v>70</v>
      </c>
      <c r="GT18" s="24" t="s">
        <v>71</v>
      </c>
      <c r="GU18" s="22" t="s">
        <v>68</v>
      </c>
      <c r="GV18" s="23" t="s">
        <v>69</v>
      </c>
      <c r="GW18" s="23" t="s">
        <v>70</v>
      </c>
      <c r="GX18" s="24" t="s">
        <v>71</v>
      </c>
      <c r="GY18" s="22" t="s">
        <v>68</v>
      </c>
      <c r="GZ18" s="23" t="s">
        <v>69</v>
      </c>
      <c r="HA18" s="23" t="s">
        <v>70</v>
      </c>
      <c r="HB18" s="24" t="s">
        <v>71</v>
      </c>
      <c r="HC18" s="22" t="s">
        <v>68</v>
      </c>
      <c r="HD18" s="23" t="s">
        <v>69</v>
      </c>
      <c r="HE18" s="23" t="s">
        <v>70</v>
      </c>
      <c r="HF18" s="24" t="s">
        <v>71</v>
      </c>
    </row>
    <row r="19" spans="2:214" x14ac:dyDescent="0.3">
      <c r="B19" s="25" t="s">
        <v>72</v>
      </c>
      <c r="C19" s="26"/>
      <c r="D19" s="26"/>
      <c r="E19" s="27">
        <f>SUM(I20:I21,M20:M21,Q20:Q21,U20:U21,Y20:Y21,AC20:AC21,AG20:AG21,AK20:AK21,AO20:AO21,AS20:AS21,AW20:AW21,BA20:BA21,BE20:BE21,BI20:BI21,BM20:BM21,BQ20:BQ21,BU20:BU21,BY20:BY21,CC20:CC21,CG20:CG21,CK20:CK21,CO20:CO21,CS20:CS21,CW20:CW21,DA20:DA21,DE20:DE21,DI20:DI21,DM20:DM21,DQ20:DQ21,DU20:DU21,DY20:DY21,EC20:EC21,EG20:EG21,EK20:EK21,EO20:EO21,ES20:ES21,EW20:EW21,FA20:FA21,FE20:FE21,FI20:FI21,FM20:FM21,FQ20:FQ21,FU20:FU21,FY20:FY21,GC20:GC21,GG20:GG21,GK20:GK21,GO20:GO21,GS20:GS21,GW20:GW21,HA20:HA21,HE20:HE21)</f>
        <v>5.2083333333333148E-2</v>
      </c>
      <c r="F19" s="28"/>
      <c r="G19" s="29">
        <f>IFERROR(VLOOKUP(B18,'[1]H S1'!$B$9:$AT$45,43,FALSE),"0:00:00")</f>
        <v>1.6666666666666665</v>
      </c>
      <c r="H19" s="30">
        <v>1.625</v>
      </c>
      <c r="I19" s="30" cm="1">
        <f t="array" ref="I19">_xlfn.IFS(G19="0:00:00","0:00:00",G19&lt;H19,"0:00:00",G19&gt;H19,G19-H19)</f>
        <v>4.1666666666666519E-2</v>
      </c>
      <c r="J19" s="31">
        <f>IFERROR(VLOOKUP(B18,'[1]H S1'!$B$9:$AT$45,45,FALSE),"0:00:00")</f>
        <v>0</v>
      </c>
      <c r="K19" s="29">
        <f>IFERROR(VLOOKUP(B18,'[1]H S2'!$B$9:$AT$45,43,FALSE),"0:00:00")</f>
        <v>0.33333333333333337</v>
      </c>
      <c r="L19" s="30">
        <v>1.625</v>
      </c>
      <c r="M19" s="30" t="str" cm="1">
        <f t="array" ref="M19">_xlfn.IFS(K19="0:00:00","0:00:00",K19&lt;L19,"0:00:00",K19&gt;L19,K19-L19)</f>
        <v>0:00:00</v>
      </c>
      <c r="N19" s="31">
        <f>IFERROR(VLOOKUP(B18,'[1]H S2'!$B$9:$AT$45,45,FALSE),"0:00:00")</f>
        <v>0</v>
      </c>
      <c r="O19" s="29" t="str">
        <f>IFERROR(VLOOKUP(B18,'[1]H S3'!$B$9:$AT$45,43,FALSE),"0:00:00")</f>
        <v>0:00:00</v>
      </c>
      <c r="P19" s="30">
        <v>1.625</v>
      </c>
      <c r="Q19" s="30" t="str" cm="1">
        <f t="array" ref="Q19">_xlfn.IFS(O19="0:00:00","0:00:00",O19&lt;P19,"0:00:00",O19&gt;P19,O19-P19)</f>
        <v>0:00:00</v>
      </c>
      <c r="R19" s="31" t="str">
        <f>IFERROR(VLOOKUP(B18,'[1]H S3'!$B$9:$AT$45,45,FALSE),"0:00:00")</f>
        <v>0:00:00</v>
      </c>
      <c r="S19" s="29" t="str">
        <f>IFERROR(VLOOKUP(B18,'[1]H S4'!$B$9:$AT$45,43,FALSE),"0:00:00")</f>
        <v>0:00:00</v>
      </c>
      <c r="T19" s="30">
        <v>1.625</v>
      </c>
      <c r="U19" s="30" t="str" cm="1">
        <f t="array" ref="U19">_xlfn.IFS(S19="0:00:00","0:00:00",S19&lt;T19,"0:00:00",S19&gt;T19,S19-T19)</f>
        <v>0:00:00</v>
      </c>
      <c r="V19" s="31" t="str">
        <f>IFERROR(VLOOKUP(B18,'[1]H S4'!$B$9:$AT$45,45,FALSE),"0:00:00")</f>
        <v>0:00:00</v>
      </c>
      <c r="W19" s="29" t="str">
        <f>IFERROR(VLOOKUP(B18,'[1]H S5'!$B$9:$AT$45,43,FALSE),"0:00:00")</f>
        <v>0:00:00</v>
      </c>
      <c r="X19" s="30">
        <v>1.625</v>
      </c>
      <c r="Y19" s="30" t="str" cm="1">
        <f t="array" ref="Y19">_xlfn.IFS(W19="0:00:00","0:00:00",W19&lt;X19,"0:00:00",W19&gt;X19,W19-X19)</f>
        <v>0:00:00</v>
      </c>
      <c r="Z19" s="31" t="str">
        <f>IFERROR(VLOOKUP(B18,'[1]H S5'!$B$9:$AT$45,45,FALSE),"0:00:00")</f>
        <v>0:00:00</v>
      </c>
      <c r="AA19" s="29" t="str">
        <f>IFERROR(VLOOKUP(B18,'[1]H S6'!$B$9:$AT$45,43,FALSE),"0:00:00")</f>
        <v>0:00:00</v>
      </c>
      <c r="AB19" s="30">
        <v>1.625</v>
      </c>
      <c r="AC19" s="30" t="str" cm="1">
        <f t="array" ref="AC19">_xlfn.IFS(AA19="0:00:00","0:00:00",AA19&lt;AB19,"0:00:00",AA19&gt;AB19,AA19-AB19)</f>
        <v>0:00:00</v>
      </c>
      <c r="AD19" s="31" t="str">
        <f>IFERROR(VLOOKUP(B18,'[1]H S6'!$B$9:$AT$45,45,FALSE),"0:00:00")</f>
        <v>0:00:00</v>
      </c>
      <c r="AE19" s="29" t="str">
        <f>IFERROR(VLOOKUP(B18,'[1]H S7'!$B$9:$AT$45,43,FALSE),"0:00:00")</f>
        <v>0:00:00</v>
      </c>
      <c r="AF19" s="30">
        <v>1.625</v>
      </c>
      <c r="AG19" s="30" t="str" cm="1">
        <f t="array" ref="AG19">_xlfn.IFS(AE19="0:00:00","0:00:00",AE19&lt;AF19,"0:00:00",AE19&gt;AF19,AE19-AF19)</f>
        <v>0:00:00</v>
      </c>
      <c r="AH19" s="31" t="str">
        <f>IFERROR(VLOOKUP(B18,'[1]H S7'!$B$9:$AT$45,45,FALSE),"0:00:00")</f>
        <v>0:00:00</v>
      </c>
      <c r="AI19" s="29" t="str">
        <f>IFERROR(VLOOKUP(B18,'[1]H S8'!$B$9:$AT$45,43,FALSE),"0:00:00")</f>
        <v>0:00:00</v>
      </c>
      <c r="AJ19" s="30">
        <v>1.625</v>
      </c>
      <c r="AK19" s="30" t="str" cm="1">
        <f t="array" ref="AK19">_xlfn.IFS(AI19="0:00:00","0:00:00",AI19&lt;AJ19,"0:00:00",AI19&gt;AJ19,AI19-AJ19)</f>
        <v>0:00:00</v>
      </c>
      <c r="AL19" s="31" t="str">
        <f>IFERROR(VLOOKUP(B18,'[1]H S8'!$B$9:$AT$45,45,FALSE),"0:00:00")</f>
        <v>0:00:00</v>
      </c>
      <c r="AM19" s="29" t="str">
        <f>IFERROR(VLOOKUP(B18,'[1]H S9'!$B$9:$AT$45,43,FALSE),"0:00:00")</f>
        <v>0:00:00</v>
      </c>
      <c r="AN19" s="30">
        <v>1.625</v>
      </c>
      <c r="AO19" s="30" t="str" cm="1">
        <f t="array" ref="AO19">_xlfn.IFS(AM19="0:00:00","0:00:00",AM19&lt;AN19,"0:00:00",AM19&gt;AN19,AM19-AN19)</f>
        <v>0:00:00</v>
      </c>
      <c r="AP19" s="31" t="str">
        <f>IFERROR(VLOOKUP(B18,'[1]H S9'!$B$9:$AT$45,45,FALSE),"0:00:00")</f>
        <v>0:00:00</v>
      </c>
      <c r="AQ19" s="29" t="str">
        <f>IFERROR(VLOOKUP(B18,'[1]H S10'!$B$9:$AT$45,43,FALSE),"0:00:00")</f>
        <v>0:00:00</v>
      </c>
      <c r="AR19" s="30">
        <v>1.625</v>
      </c>
      <c r="AS19" s="30" t="str" cm="1">
        <f t="array" ref="AS19">_xlfn.IFS(AQ19="0:00:00","0:00:00",AQ19&lt;AR19,"0:00:00",AQ19&gt;AR19,AQ19-AR19)</f>
        <v>0:00:00</v>
      </c>
      <c r="AT19" s="31" t="str">
        <f>IFERROR(VLOOKUP(B18,'[1]H S10'!$B$9:$AT$45,45,FALSE),"0:00:00")</f>
        <v>0:00:00</v>
      </c>
      <c r="AU19" s="29" t="str">
        <f>IFERROR(VLOOKUP(B18,'[1]H S11'!$B$9:$AT$45,43,FALSE),"0:00:00")</f>
        <v>0:00:00</v>
      </c>
      <c r="AV19" s="30">
        <v>1.625</v>
      </c>
      <c r="AW19" s="30" t="str" cm="1">
        <f t="array" ref="AW19">_xlfn.IFS(AU19="0:00:00","0:00:00",AU19&lt;AV19,"0:00:00",AU19&gt;AV19,AU19-AV19)</f>
        <v>0:00:00</v>
      </c>
      <c r="AX19" s="31" t="str">
        <f>IFERROR(VLOOKUP(B18,'[1]H S11'!$B$9:$AT$45,45,FALSE),"0:00:00")</f>
        <v>0:00:00</v>
      </c>
      <c r="AY19" s="29" t="str">
        <f>IFERROR(VLOOKUP(B18,'[1]H S12'!$B$9:$AT$45,43,FALSE),"0:00:00")</f>
        <v>0:00:00</v>
      </c>
      <c r="AZ19" s="30">
        <v>1.625</v>
      </c>
      <c r="BA19" s="30" t="str" cm="1">
        <f t="array" ref="BA19">_xlfn.IFS(AY19="0:00:00","0:00:00",AY19&lt;AZ19,"0:00:00",AY19&gt;AZ19,AY19-AZ19)</f>
        <v>0:00:00</v>
      </c>
      <c r="BB19" s="31" t="str">
        <f>IFERROR(VLOOKUP(B18,'[1]H S12'!$B$9:$AT$45,45,FALSE),"0:00:00")</f>
        <v>0:00:00</v>
      </c>
      <c r="BC19" s="29" t="str">
        <f>IFERROR(VLOOKUP(B18,'[1]H S13'!$B$9:$AT$45,43,FALSE),"0:00:00")</f>
        <v>0:00:00</v>
      </c>
      <c r="BD19" s="30">
        <v>1.625</v>
      </c>
      <c r="BE19" s="30" t="str" cm="1">
        <f t="array" ref="BE19">_xlfn.IFS(BC19="0:00:00","0:00:00",BC19&lt;BD19,"0:00:00",BC19&gt;BD19,BC19-BD19)</f>
        <v>0:00:00</v>
      </c>
      <c r="BF19" s="31" t="str">
        <f>IFERROR(VLOOKUP(B18,'[1]H S13'!$B$9:$AT$45,45,FALSE),"0:00:00")</f>
        <v>0:00:00</v>
      </c>
      <c r="BG19" s="29" t="str">
        <f>IFERROR(VLOOKUP(B18,'[1]H S14'!$B$9:$AT$45,43,FALSE),"0:00:00")</f>
        <v>0:00:00</v>
      </c>
      <c r="BH19" s="30">
        <v>1.625</v>
      </c>
      <c r="BI19" s="30" t="str" cm="1">
        <f t="array" ref="BI19">_xlfn.IFS(BG19="0:00:00","0:00:00",BG19&lt;BH19,"0:00:00",BG19&gt;BH19,BG19-BH19)</f>
        <v>0:00:00</v>
      </c>
      <c r="BJ19" s="31" t="str">
        <f>IFERROR(VLOOKUP(B18,'[1]H S14'!$B$9:$AT$45,45,FALSE),"0:00:00")</f>
        <v>0:00:00</v>
      </c>
      <c r="BK19" s="29" t="str">
        <f>IFERROR(VLOOKUP(B18,'[1]H S15'!$B$9:$AT$45,43,FALSE),"0:00:00")</f>
        <v>0:00:00</v>
      </c>
      <c r="BL19" s="30">
        <v>1.625</v>
      </c>
      <c r="BM19" s="30" t="str" cm="1">
        <f t="array" ref="BM19">_xlfn.IFS(BK19="0:00:00","0:00:00",BK19&lt;BL19,"0:00:00",BK19&gt;BL19,BK19-BL19)</f>
        <v>0:00:00</v>
      </c>
      <c r="BN19" s="31" t="str">
        <f>IFERROR(VLOOKUP(B18,'[1]H S15'!$B$9:$AT$45,45,FALSE),"0:00:00")</f>
        <v>0:00:00</v>
      </c>
      <c r="BO19" s="29" t="str">
        <f>IFERROR(VLOOKUP(B18,'[1]H S16'!$B$9:$AT$45,43,FALSE),"0:00:00")</f>
        <v>0:00:00</v>
      </c>
      <c r="BP19" s="30">
        <v>1.625</v>
      </c>
      <c r="BQ19" s="30" t="str" cm="1">
        <f t="array" ref="BQ19">_xlfn.IFS(BO19="0:00:00","0:00:00",BO19&lt;BP19,"0:00:00",BO19&gt;BP19,BO19-BP19)</f>
        <v>0:00:00</v>
      </c>
      <c r="BR19" s="31" t="str">
        <f>IFERROR(VLOOKUP(B18,'[1]H S16'!$B$9:$AT$45,45,FALSE),"0:00:00")</f>
        <v>0:00:00</v>
      </c>
      <c r="BS19" s="29" t="str">
        <f>IFERROR(VLOOKUP(B18,'[1]H S17'!$B$9:$AT$45,43,FALSE),"0:00:00")</f>
        <v>0:00:00</v>
      </c>
      <c r="BT19" s="30">
        <v>1.625</v>
      </c>
      <c r="BU19" s="30" t="str" cm="1">
        <f t="array" ref="BU19">_xlfn.IFS(BS19="0:00:00","0:00:00",BS19&lt;BT19,"0:00:00",BS19&gt;BT19,BS19-BT19)</f>
        <v>0:00:00</v>
      </c>
      <c r="BV19" s="31" t="str">
        <f>IFERROR(VLOOKUP(B18,'[1]H S17'!$B$9:$AT$45,45,FALSE),"0:00:00")</f>
        <v>0:00:00</v>
      </c>
      <c r="BW19" s="29" t="str">
        <f>IFERROR(VLOOKUP(B18,'[1]H S18'!$B$9:$AT$45,43,FALSE),"0:00:00")</f>
        <v>0:00:00</v>
      </c>
      <c r="BX19" s="30">
        <v>1.625</v>
      </c>
      <c r="BY19" s="30" t="str" cm="1">
        <f t="array" ref="BY19">_xlfn.IFS(BW19="0:00:00","0:00:00",BW19&lt;BX19,"0:00:00",BW19&gt;BX19,BW19-BX19)</f>
        <v>0:00:00</v>
      </c>
      <c r="BZ19" s="31" t="str">
        <f>IFERROR(VLOOKUP(B18,'[1]H S18'!$B$9:$AT$45,45,FALSE),"0:00:00")</f>
        <v>0:00:00</v>
      </c>
      <c r="CA19" s="29" t="str">
        <f>IFERROR(VLOOKUP(B18,'[1]H S19'!$B$9:$AT$45,43,FALSE),"0:00:00")</f>
        <v>0:00:00</v>
      </c>
      <c r="CB19" s="30">
        <v>1.625</v>
      </c>
      <c r="CC19" s="30" t="str" cm="1">
        <f t="array" ref="CC19">_xlfn.IFS(CA19="0:00:00","0:00:00",CA19&lt;CB19,"0:00:00",CA19&gt;CB19,CA19-CB19)</f>
        <v>0:00:00</v>
      </c>
      <c r="CD19" s="31" t="str">
        <f>IFERROR(VLOOKUP(B18,'[1]H S19'!$B$9:$AT$45,45,FALSE),"0:00:00")</f>
        <v>0:00:00</v>
      </c>
      <c r="CE19" s="29" t="str">
        <f>IFERROR(VLOOKUP($B$18,'[1]H S20'!$B$9:AT45,43,FALSE),"0:00:00")</f>
        <v>0:00:00</v>
      </c>
      <c r="CF19" s="30">
        <v>1.625</v>
      </c>
      <c r="CG19" s="30" t="str" cm="1">
        <f t="array" ref="CG19">_xlfn.IFS(CE19="0:00:00","0:00:00",CE19&lt;CF19,"0:00:00",CE19&gt;CF19,CE19-CF19)</f>
        <v>0:00:00</v>
      </c>
      <c r="CH19" s="31" t="str">
        <f>IFERROR(VLOOKUP(B18,'[1]H S20'!$B$9:$AT$45,45,FALSE),"0:00:00")</f>
        <v>0:00:00</v>
      </c>
      <c r="CI19" s="29" t="str">
        <f>IFERROR(VLOOKUP(B18,'[1]H S21'!$B$9:$AT$45,43,FALSE),"0:00:00")</f>
        <v>0:00:00</v>
      </c>
      <c r="CJ19" s="30">
        <v>1.625</v>
      </c>
      <c r="CK19" s="30" t="str" cm="1">
        <f t="array" ref="CK19">_xlfn.IFS(CI19="0:00:00","0:00:00",CI19&lt;CJ19,"0:00:00",CI19&gt;CJ19,CI19-CJ19)</f>
        <v>0:00:00</v>
      </c>
      <c r="CL19" s="31" t="str">
        <f>IFERROR(VLOOKUP(B18,'[1]H S21'!$B$9:$AT$45,45,FALSE),"0:00:00")</f>
        <v>0:00:00</v>
      </c>
      <c r="CM19" s="29" t="str">
        <f>IFERROR(VLOOKUP(B18,'[1]H S22'!$B$9:$AT$45,43,FALSE),"0:00:00")</f>
        <v>0:00:00</v>
      </c>
      <c r="CN19" s="30">
        <v>1.625</v>
      </c>
      <c r="CO19" s="30" t="str" cm="1">
        <f t="array" ref="CO19">_xlfn.IFS(CM19="0:00:00","0:00:00",CM19&lt;CN19,"0:00:00",CM19&gt;CN19,CM19-CN19)</f>
        <v>0:00:00</v>
      </c>
      <c r="CP19" s="31" t="str">
        <f>IFERROR(VLOOKUP(B18,'[1]H S22'!$B$9:$AT$45,45,FALSE),"0:00:00")</f>
        <v>0:00:00</v>
      </c>
      <c r="CQ19" s="29" t="str">
        <f>IFERROR(VLOOKUP(B18,'[1]H S23'!$B$9:$AT$45,43,FALSE),"0:00:00")</f>
        <v>0:00:00</v>
      </c>
      <c r="CR19" s="30">
        <v>1.625</v>
      </c>
      <c r="CS19" s="30" t="str" cm="1">
        <f t="array" ref="CS19">_xlfn.IFS(CQ19="0:00:00","0:00:00",CQ19&lt;CR19,"0:00:00",CQ19&gt;CR19,CQ19-CR19)</f>
        <v>0:00:00</v>
      </c>
      <c r="CT19" s="31" t="str">
        <f>IFERROR(VLOOKUP(B18,'[1]H S23'!$B$9:$AT$45,45,FALSE),"0:00:00")</f>
        <v>0:00:00</v>
      </c>
      <c r="CU19" s="29" t="str">
        <f>IFERROR(VLOOKUP(B18,'[1]H S24'!$B$9:$AT$45,43,FALSE),"0:00:00")</f>
        <v>0:00:00</v>
      </c>
      <c r="CV19" s="30">
        <v>1.625</v>
      </c>
      <c r="CW19" s="30" t="str" cm="1">
        <f t="array" ref="CW19">_xlfn.IFS(CU19="0:00:00","0:00:00",CU19&lt;CV19,"0:00:00",CU19&gt;CV19,CU19-CV19)</f>
        <v>0:00:00</v>
      </c>
      <c r="CX19" s="31" t="str">
        <f>IFERROR(VLOOKUP(B18,'[1]H S24'!$B$9:$AT$45,45,FALSE),"0:00:00")</f>
        <v>0:00:00</v>
      </c>
      <c r="CY19" s="29" t="str">
        <f>IFERROR(VLOOKUP(B18,'[1]H S25'!$B$9:$AT$45,43,FALSE),"0:00:00")</f>
        <v>0:00:00</v>
      </c>
      <c r="CZ19" s="30">
        <v>1.625</v>
      </c>
      <c r="DA19" s="30" t="str" cm="1">
        <f t="array" ref="DA19">_xlfn.IFS(CY19="0:00:00","0:00:00",CY19&lt;CZ19,"0:00:00",CY19&gt;CZ19,CY19-CZ19)</f>
        <v>0:00:00</v>
      </c>
      <c r="DB19" s="31" t="str">
        <f>IFERROR(VLOOKUP(B18,'[1]H S25'!$B$9:$AT$45,45,FALSE),"0:00:00")</f>
        <v>0:00:00</v>
      </c>
      <c r="DC19" s="29" t="str">
        <f>IFERROR(VLOOKUP(B18,'[1]H S26'!$B$9:$AT$45,43,FALSE),"0:00:00")</f>
        <v>0:00:00</v>
      </c>
      <c r="DD19" s="30">
        <v>1.625</v>
      </c>
      <c r="DE19" s="30" t="str" cm="1">
        <f t="array" ref="DE19">_xlfn.IFS(DC19="0:00:00","0:00:00",DC19&lt;DD19,"0:00:00",DC19&gt;DD19,DC19-DD19)</f>
        <v>0:00:00</v>
      </c>
      <c r="DF19" s="31" t="str">
        <f>IFERROR(VLOOKUP(B18,'[1]H S26'!$B$9:$AT$45,45,FALSE),"0:00:00")</f>
        <v>0:00:00</v>
      </c>
      <c r="DG19" s="29" t="str">
        <f>IFERROR(VLOOKUP(B18,'[1]H S27'!$B$9:$AT$45,43,FALSE),"0:00:00")</f>
        <v>0:00:00</v>
      </c>
      <c r="DH19" s="30">
        <v>1.625</v>
      </c>
      <c r="DI19" s="30" t="str" cm="1">
        <f t="array" ref="DI19">_xlfn.IFS(DG19="0:00:00","0:00:00",DG19&lt;DH19,"0:00:00",DG19&gt;DH19,DG19-DH19)</f>
        <v>0:00:00</v>
      </c>
      <c r="DJ19" s="31" t="str">
        <f>IFERROR(VLOOKUP(B18,'[1]H S27'!$B$9:$AT$45,45,FALSE),"0:00:00")</f>
        <v>0:00:00</v>
      </c>
      <c r="DK19" s="29" t="str">
        <f>IFERROR(VLOOKUP(B18,'[1]H S28'!$B$9:$AT$45,43,FALSE),"0:00:00")</f>
        <v>0:00:00</v>
      </c>
      <c r="DL19" s="30">
        <v>1.625</v>
      </c>
      <c r="DM19" s="30" t="str" cm="1">
        <f t="array" ref="DM19">_xlfn.IFS(DK19="0:00:00","0:00:00",DK19&lt;DL19,"0:00:00",DK19&gt;DL19,DK19-DL19)</f>
        <v>0:00:00</v>
      </c>
      <c r="DN19" s="31" t="str">
        <f>IFERROR(VLOOKUP(B18,'[1]H S28'!$B$9:$AT$45,45,FALSE),"0:00:00")</f>
        <v>0:00:00</v>
      </c>
      <c r="DO19" s="29" t="str">
        <f>IFERROR(VLOOKUP(B18,'[1]H S29'!$B$9:$AT$45,43,FALSE),"0:00:00")</f>
        <v>0:00:00</v>
      </c>
      <c r="DP19" s="30">
        <v>1.625</v>
      </c>
      <c r="DQ19" s="30" t="str" cm="1">
        <f t="array" ref="DQ19">_xlfn.IFS(DO19="0:00:00","0:00:00",DO19&gt;DP19,DO19-DP19)</f>
        <v>0:00:00</v>
      </c>
      <c r="DR19" s="31" t="str">
        <f>IFERROR(VLOOKUP(B18,'[1]H S29'!$B$9:$AT$45,45,FALSE),"0:00:00")</f>
        <v>0:00:00</v>
      </c>
      <c r="DS19" s="29" t="str">
        <f>IFERROR(VLOOKUP(B18,'[1]H S30'!$B$9:$AT$45,43,FALSE),"0:00:00")</f>
        <v>0:00:00</v>
      </c>
      <c r="DT19" s="30">
        <v>1.625</v>
      </c>
      <c r="DU19" s="30" t="str" cm="1">
        <f t="array" ref="DU19">_xlfn.IFS(DS19="0:00:00","0:00:00",DS19&lt;DT19,"0:00:00",DS19&gt;DT19,DS19-DT19)</f>
        <v>0:00:00</v>
      </c>
      <c r="DV19" s="31" t="str">
        <f>IFERROR(VLOOKUP(B18,'[1]H S30'!$B$9:$AT$45,45,FALSE),"0:00:00")</f>
        <v>0:00:00</v>
      </c>
      <c r="DW19" s="29" t="str">
        <f>IFERROR(VLOOKUP(B18,'[1]H S31'!$B$9:$AT$45,43,FALSE),"0:00:00")</f>
        <v>0:00:00</v>
      </c>
      <c r="DX19" s="30">
        <v>1.625</v>
      </c>
      <c r="DY19" s="30" t="str" cm="1">
        <f t="array" ref="DY19">_xlfn.IFS(DW19="0:00:00","0:00:00",DW19&lt;DX19,"0:00:00",DW19&gt;DX19,DW19-DX19)</f>
        <v>0:00:00</v>
      </c>
      <c r="DZ19" s="31" t="str">
        <f>IFERROR(VLOOKUP(B18,'[1]H S31'!$B$9:$AT$45,45,FALSE),"0:00:00")</f>
        <v>0:00:00</v>
      </c>
      <c r="EA19" s="29" t="str">
        <f>IFERROR(VLOOKUP(B18,'[1]H S32'!$B$9:$AT$45,43,FALSE),"0:00:00")</f>
        <v>0:00:00</v>
      </c>
      <c r="EB19" s="30">
        <v>1.625</v>
      </c>
      <c r="EC19" s="30" t="str" cm="1">
        <f t="array" ref="EC19">_xlfn.IFS(EA19="0:00:00","0:00:00",EA19&lt;EB19,"0:00:00",EA19&gt;EB19,EA19-EB19)</f>
        <v>0:00:00</v>
      </c>
      <c r="ED19" s="31" t="str">
        <f>IFERROR(VLOOKUP(B18,'[1]H S32'!$B$9:$AT$45,45,FALSE),"0:00:00")</f>
        <v>0:00:00</v>
      </c>
      <c r="EE19" s="29" t="str">
        <f>IFERROR(VLOOKUP(B18,'[1]H S33'!$B$9:$AT$45,43,FALSE),"0:00:00")</f>
        <v>0:00:00</v>
      </c>
      <c r="EF19" s="30">
        <v>1.625</v>
      </c>
      <c r="EG19" s="30" t="str" cm="1">
        <f t="array" ref="EG19">_xlfn.IFS(EE19="0:00:00","0:00:00",EE19&lt;EF19,"0:00:00",EE19&gt;EF19,EE19-EF19)</f>
        <v>0:00:00</v>
      </c>
      <c r="EH19" s="31" t="str">
        <f>IFERROR(VLOOKUP(B18,'[1]H S33'!$B$9:$AT$45,45,FALSE),"0:00:00")</f>
        <v>0:00:00</v>
      </c>
      <c r="EI19" s="29" t="str">
        <f>IFERROR(VLOOKUP(B18,'[1]H S34'!$B$9:$AT$45,43,FALSE),"0:00:00")</f>
        <v>0:00:00</v>
      </c>
      <c r="EJ19" s="30">
        <v>1.625</v>
      </c>
      <c r="EK19" s="30" t="str" cm="1">
        <f t="array" ref="EK19">_xlfn.IFS(EI19="0:00:00","0:00:00",EI19&lt;EJ19,"0:00:00",EI19&gt;EJ19,EI19-EJ19)</f>
        <v>0:00:00</v>
      </c>
      <c r="EL19" s="31" t="str">
        <f>IFERROR(VLOOKUP(B18,'[1]H S34'!$B$9:$AT$45,45,FALSE),"0:00:00")</f>
        <v>0:00:00</v>
      </c>
      <c r="EM19" s="29" t="str">
        <f>IFERROR(VLOOKUP(B18,'[1]H S35'!$B$9:$AT$45,43,FALSE),"0:00:00")</f>
        <v>0:00:00</v>
      </c>
      <c r="EN19" s="30">
        <v>1.625</v>
      </c>
      <c r="EO19" s="30" t="str" cm="1">
        <f t="array" ref="EO19">_xlfn.IFS(EM19="0:00:00","0:00:00",EM19&lt;EN19,"0:00:00",EM19&gt;EN19,EM19-EN19)</f>
        <v>0:00:00</v>
      </c>
      <c r="EP19" s="31" t="str">
        <f>IFERROR(VLOOKUP(B18,'[1]H S35'!$B$9:$AT$45,45,FALSE),"0:00:00")</f>
        <v>0:00:00</v>
      </c>
      <c r="EQ19" s="29" t="str">
        <f>IFERROR(VLOOKUP(B18,'[1]H S36'!$B$9:$AT$45,43,FALSE),"0:00:00")</f>
        <v>0:00:00</v>
      </c>
      <c r="ER19" s="30">
        <v>1.625</v>
      </c>
      <c r="ES19" s="30" t="str" cm="1">
        <f t="array" ref="ES19">_xlfn.IFS(EQ19="0:00:00","0:00:00",EQ19&lt;ER19,"0:00:00",EQ19&gt;ER19,EQ19-ER19)</f>
        <v>0:00:00</v>
      </c>
      <c r="ET19" s="31" t="str">
        <f>IFERROR(VLOOKUP(B18,'[1]H S36'!$B$9:$AT$45,45,FALSE),"0:00:00")</f>
        <v>0:00:00</v>
      </c>
      <c r="EU19" s="29" t="str">
        <f>IFERROR(VLOOKUP(B18,'[1]H S37'!$B$9:$AT$45,43,FALSE),"0:00:00")</f>
        <v>0:00:00</v>
      </c>
      <c r="EV19" s="30">
        <v>1.625</v>
      </c>
      <c r="EW19" s="30" t="str" cm="1">
        <f t="array" ref="EW19">_xlfn.IFS(EU19="0:00:00","0:00:00",EU19&lt;EV19,"0:00:00",EU19&gt;EV19,EU19-EV19)</f>
        <v>0:00:00</v>
      </c>
      <c r="EX19" s="31" t="str">
        <f>IFERROR(VLOOKUP(B18,'[1]H S37'!$B$9:$AT$45,45,FALSE),"0:00:00")</f>
        <v>0:00:00</v>
      </c>
      <c r="EY19" s="29" t="str">
        <f>IFERROR(VLOOKUP(B18,'[1]H S38'!$B$9:$AT$45,43,FALSE),"0:00:00")</f>
        <v>0:00:00</v>
      </c>
      <c r="EZ19" s="30">
        <v>1.625</v>
      </c>
      <c r="FA19" s="30" t="str" cm="1">
        <f t="array" ref="FA19">_xlfn.IFS(EY19="0:00:00","0:00:00",EY19&lt;EZ19,"0:00:00",EY19&gt;EZ19,EY19-EZ19)</f>
        <v>0:00:00</v>
      </c>
      <c r="FB19" s="31" t="str">
        <f>IFERROR(VLOOKUP(B18,'[1]H S38'!$B$9:$AT$45,45,FALSE),"0:00:00")</f>
        <v>0:00:00</v>
      </c>
      <c r="FC19" s="29" t="str">
        <f>IFERROR(VLOOKUP(B18,'[1]H S39'!$B$9:$AT$45,43,FALSE),"0:00:00")</f>
        <v>0:00:00</v>
      </c>
      <c r="FD19" s="30">
        <v>1.625</v>
      </c>
      <c r="FE19" s="30" t="str" cm="1">
        <f t="array" ref="FE19">_xlfn.IFS(FC19="0:00:00","0:00:00",FC19&lt;FD19,"0:00:00",FC19&gt;FD19,FC19-FD19)</f>
        <v>0:00:00</v>
      </c>
      <c r="FF19" s="31" t="str">
        <f>IFERROR(VLOOKUP(B18,'[1]H S39'!$B$9:$AT$45,45,FALSE),"0:00:00")</f>
        <v>0:00:00</v>
      </c>
      <c r="FG19" s="29" t="str">
        <f>IFERROR(VLOOKUP(B18,'[1]H S40'!$B$9:$AT$45,43,FALSE),"0:00:00")</f>
        <v>0:00:00</v>
      </c>
      <c r="FH19" s="30">
        <v>1.625</v>
      </c>
      <c r="FI19" s="30" t="str" cm="1">
        <f t="array" ref="FI19">_xlfn.IFS(FG19="0:00:00","0:00:00",FG19&lt;FH19,"0:00:00",FG19&gt;FH19,FG19-FH19)</f>
        <v>0:00:00</v>
      </c>
      <c r="FJ19" s="31" t="str">
        <f>IFERROR(VLOOKUP(B18,'[1]H S40'!$B$9:$AT$45,45,FALSE),"0:00:00")</f>
        <v>0:00:00</v>
      </c>
      <c r="FK19" s="29" t="str">
        <f>IFERROR(VLOOKUP(B18,'[1]H S41'!$B$9:$AT$45,43,FALSE),"0:00:00")</f>
        <v>0:00:00</v>
      </c>
      <c r="FL19" s="30">
        <v>1.625</v>
      </c>
      <c r="FM19" s="30" t="str" cm="1">
        <f t="array" ref="FM19">_xlfn.IFS(FK19="0:00:00","0:00:00",FK19&lt;FL19,"0:00:00",FK19&gt;FL19,FK19-FL19)</f>
        <v>0:00:00</v>
      </c>
      <c r="FN19" s="31" t="str">
        <f>IFERROR(VLOOKUP(B18,'[1]H S41'!$B$9:$AT$45,45,FALSE),"0:00:00")</f>
        <v>0:00:00</v>
      </c>
      <c r="FO19" s="29" t="str">
        <f>IFERROR(VLOOKUP(B18,'[1]H S42'!$B$9:$AT$45,43,FALSE),"0:00:00")</f>
        <v>0:00:00</v>
      </c>
      <c r="FP19" s="30">
        <v>1.625</v>
      </c>
      <c r="FQ19" s="30" t="str" cm="1">
        <f t="array" ref="FQ19">_xlfn.IFS(FO19="0:00:00","0:00:00",FO19&lt;FP19,"0:00:00",FO19&gt;FP19,FO19-FP19)</f>
        <v>0:00:00</v>
      </c>
      <c r="FR19" s="31" t="str">
        <f>IFERROR(VLOOKUP(B18,'[1]H S42'!$B$9:$AT$45,45,FALSE),"0:00:00")</f>
        <v>0:00:00</v>
      </c>
      <c r="FS19" s="29" t="str">
        <f>IFERROR(VLOOKUP(B18,'[1]H S43'!$B$9:$AT$45,43,FALSE),"0:00:00")</f>
        <v>0:00:00</v>
      </c>
      <c r="FT19" s="30">
        <v>1.625</v>
      </c>
      <c r="FU19" s="30" t="str" cm="1">
        <f t="array" ref="FU19">_xlfn.IFS(FS19="0:00:00","0:00:00",FS19&lt;FT19,"0:00:00",FS19&gt;FT19,FS19-FT19)</f>
        <v>0:00:00</v>
      </c>
      <c r="FV19" s="31" t="str">
        <f>IFERROR(VLOOKUP(B18,'[1]H S43'!$B$9:$AT$45,45,FALSE),"0:00:00")</f>
        <v>0:00:00</v>
      </c>
      <c r="FW19" s="29" t="str">
        <f>IFERROR(VLOOKUP(B18,'[1]H S44'!$B$9:$AT$45,43,FALSE),"0:00:00")</f>
        <v>0:00:00</v>
      </c>
      <c r="FX19" s="30">
        <v>1.625</v>
      </c>
      <c r="FY19" s="30" t="str" cm="1">
        <f t="array" ref="FY19">_xlfn.IFS(FW19="0:00:00","0:00:00",FW19&lt;FX19,"0:00:00",FW19&gt;FX19,FW19-FX19)</f>
        <v>0:00:00</v>
      </c>
      <c r="FZ19" s="31" t="str">
        <f>IFERROR(VLOOKUP(B18,'[1]H S44'!$B$9:$AT$45,45,FALSE),"0:00:00")</f>
        <v>0:00:00</v>
      </c>
      <c r="GA19" s="29" t="str">
        <f>IFERROR(VLOOKUP(B18,'[1]H S45'!$B$9:$AT$45,43,FALSE),"0:00:00")</f>
        <v>0:00:00</v>
      </c>
      <c r="GB19" s="30">
        <v>1.625</v>
      </c>
      <c r="GC19" s="30" t="str" cm="1">
        <f t="array" ref="GC19">_xlfn.IFS(GA19="0:00:00","0:00:00",GA19&lt;GB19,"0:00:00",GA19&gt;GB19,GA19-GB19)</f>
        <v>0:00:00</v>
      </c>
      <c r="GD19" s="31" t="str">
        <f>IFERROR(VLOOKUP(B18,'[1]H S45'!$B$9:$AT$45,45,FALSE),"0:00:00")</f>
        <v>0:00:00</v>
      </c>
      <c r="GE19" s="29" t="str">
        <f>IFERROR(VLOOKUP(B18,'[1]H S46'!$B$9:$AT$45,43,FALSE),"0:00:00")</f>
        <v>0:00:00</v>
      </c>
      <c r="GF19" s="30">
        <v>1.625</v>
      </c>
      <c r="GG19" s="30" t="str" cm="1">
        <f t="array" ref="GG19">_xlfn.IFS(GE19="0:00:00","0:00:00",GE19&lt;GF19,"0:00:00",GE19&gt;GF19,GE19-GF19)</f>
        <v>0:00:00</v>
      </c>
      <c r="GH19" s="31" t="str">
        <f>IFERROR(VLOOKUP(B18,'[1]H S46'!$B$9:$AT$45,45,FALSE),"0:00:00")</f>
        <v>0:00:00</v>
      </c>
      <c r="GI19" s="29" t="str">
        <f>IFERROR(VLOOKUP(B18,'[1]H S47'!$B$9:$AT$45,43,FALSE),"0:00:00")</f>
        <v>0:00:00</v>
      </c>
      <c r="GJ19" s="30">
        <v>1.625</v>
      </c>
      <c r="GK19" s="30" t="str" cm="1">
        <f t="array" ref="GK19">_xlfn.IFS(GI19="0:00:00","0:00:00",GI19&lt;GJ19,"0:00:00",GI19&gt;GJ19,GI19-GJ19)</f>
        <v>0:00:00</v>
      </c>
      <c r="GL19" s="31" t="str">
        <f>IFERROR(VLOOKUP(B18,'[1]H S47'!$B$9:$AT$45,45,FALSE),"0:00:00")</f>
        <v>0:00:00</v>
      </c>
      <c r="GM19" s="29" t="str">
        <f>IFERROR(VLOOKUP(B18,'[1]H S48'!$B$9:$AT$45,43,FALSE),"0:00:00")</f>
        <v>0:00:00</v>
      </c>
      <c r="GN19" s="30">
        <v>1.625</v>
      </c>
      <c r="GO19" s="30" t="str" cm="1">
        <f t="array" ref="GO19">_xlfn.IFS(GM19="0:00:00","0:00:00",GM19&lt;GN19,"0:00:00",GM19&gt;GN19,GM19-GN19)</f>
        <v>0:00:00</v>
      </c>
      <c r="GP19" s="31" t="str">
        <f>IFERROR(VLOOKUP(B18,'[1]H S48'!$B$9:$AT$45,45,FALSE),"0:00:00")</f>
        <v>0:00:00</v>
      </c>
      <c r="GQ19" s="29" t="str">
        <f>IFERROR(VLOOKUP(B18,'[1]H S49'!$B$9:$AT$45,43,FALSE),"0:00:00")</f>
        <v>0:00:00</v>
      </c>
      <c r="GR19" s="30">
        <v>1.625</v>
      </c>
      <c r="GS19" s="30" t="str" cm="1">
        <f t="array" ref="GS19">_xlfn.IFS(GQ19="0:00:00","0:00:00",GQ19&lt;GR19,"0:00:00",GQ19&gt;GR19,GQ19-GR19)</f>
        <v>0:00:00</v>
      </c>
      <c r="GT19" s="31" t="str">
        <f>IFERROR(VLOOKUP(B18,'[1]H S49'!$B$9:$AT$45,45,FALSE),"0:00:00")</f>
        <v>0:00:00</v>
      </c>
      <c r="GU19" s="29" t="str">
        <f>IFERROR(VLOOKUP(B18,'[1]H S50'!$B$9:$AT$45,43,FALSE),"0:00:00")</f>
        <v>0:00:00</v>
      </c>
      <c r="GV19" s="30">
        <v>1.625</v>
      </c>
      <c r="GW19" s="30" t="str" cm="1">
        <f t="array" ref="GW19">_xlfn.IFS(GU19="0:00:00","0:00:00",GU19&lt;GV19,"0:00:00",GU19&gt;GV19,GU19-GV19)</f>
        <v>0:00:00</v>
      </c>
      <c r="GX19" s="31" t="str">
        <f>IFERROR(VLOOKUP(B18,'[1]H S50'!$B$9:$AT$45,45,FALSE),"0:00:00")</f>
        <v>0:00:00</v>
      </c>
      <c r="GY19" s="29" t="str">
        <f>IFERROR(VLOOKUP(B18,'[1]H S51'!$B$9:$AT$45,43,FALSE),"0:00:00")</f>
        <v>0:00:00</v>
      </c>
      <c r="GZ19" s="30">
        <v>1.625</v>
      </c>
      <c r="HA19" s="30" t="str" cm="1">
        <f t="array" ref="HA19">_xlfn.IFS(GY19="0:00:00","0:00:00",GY19&lt;GZ19,"0:00:00",GY19&gt;GZ19,GY19-GZ19)</f>
        <v>0:00:00</v>
      </c>
      <c r="HB19" s="31" t="str">
        <f>IFERROR(VLOOKUP(B18,'[1]H S51'!$B$9:$AT$45,45,FALSE),"0:00:00")</f>
        <v>0:00:00</v>
      </c>
      <c r="HC19" s="29" t="str">
        <f>IFERROR(VLOOKUP(B18,'[1]H S52'!$B$9:$AT$45,43,FALSE),"0:00:00")</f>
        <v>0:00:00</v>
      </c>
      <c r="HD19" s="30">
        <v>1.625</v>
      </c>
      <c r="HE19" s="30" t="str" cm="1">
        <f t="array" ref="HE19">_xlfn.IFS(HC19="0:00:00","0:00:00",HC19&lt;HD19,"0:00:00",HC19&gt;HD19,HC19-HD19)</f>
        <v>0:00:00</v>
      </c>
      <c r="HF19" s="31" t="str">
        <f>IFERROR(VLOOKUP(B18,'[1]H S52'!$B$9:$AT$45,45,FALSE),"0:00:00")</f>
        <v>0:00:00</v>
      </c>
    </row>
    <row r="20" spans="2:214" x14ac:dyDescent="0.3">
      <c r="B20" s="32" t="s">
        <v>73</v>
      </c>
      <c r="C20" s="33"/>
      <c r="D20" s="33"/>
      <c r="E20" s="34">
        <f>SUM(J19,N19,R19,V19,Z19,AD19,AH19,AL19,AP19,AT19,AX19,BB19,BF19,BJ19,BN19,BR19,BV19,BZ19,CD19,CH19,CL19,CP19,CT19,CX19,DB19,DF19,DJ19,DN19,DR19,DV19,DZ19,ED19,EH19,EL19,EP19,ET19,EX19,FB19,FF19,FJ19,FN19,FR19,FV19,FZ19,GD19,GH19,GL19,GP19,GT19,GX19,HB19,HF19)</f>
        <v>0</v>
      </c>
      <c r="F20" s="35"/>
      <c r="G20" s="36"/>
      <c r="H20" s="10">
        <v>1.25</v>
      </c>
      <c r="I20" s="37" cm="1">
        <f t="array" ref="I20">_xlfn.IFS(I19="0:00:00","0:00:00",I19&lt;3,H20*I19,I19&gt;3,3*H20)</f>
        <v>5.2083333333333148E-2</v>
      </c>
      <c r="J20" s="38"/>
      <c r="K20" s="36"/>
      <c r="L20" s="10">
        <v>1.25</v>
      </c>
      <c r="M20" s="37" t="str" cm="1">
        <f t="array" ref="M20">_xlfn.IFS(M19="0:00:00","0:00:00",M19&lt;3,L20*M19,M19&gt;3,3*L20)</f>
        <v>0:00:00</v>
      </c>
      <c r="N20" s="38"/>
      <c r="O20" s="36"/>
      <c r="P20" s="10">
        <v>1.25</v>
      </c>
      <c r="Q20" s="37" t="str" cm="1">
        <f t="array" ref="Q20">_xlfn.IFS(Q19="0:00:00","0:00:00",Q19&lt;3,P20*Q19,Q19&gt;3,3*P20)</f>
        <v>0:00:00</v>
      </c>
      <c r="R20" s="38"/>
      <c r="S20" s="36"/>
      <c r="T20" s="10">
        <v>1.25</v>
      </c>
      <c r="U20" s="37" t="str" cm="1">
        <f t="array" ref="U20">_xlfn.IFS(U19="0:00:00","0:00:00",U19&lt;3,T20*U19,U19&gt;3,3*T20)</f>
        <v>0:00:00</v>
      </c>
      <c r="V20" s="38"/>
      <c r="W20" s="36"/>
      <c r="X20" s="10">
        <v>1.25</v>
      </c>
      <c r="Y20" s="37" t="str" cm="1">
        <f t="array" ref="Y20">_xlfn.IFS(Y19="0:00:00","0:00:00",Y19&lt;3,X20*Y19,Y19&gt;3,3*X20)</f>
        <v>0:00:00</v>
      </c>
      <c r="Z20" s="38"/>
      <c r="AA20" s="36"/>
      <c r="AB20" s="10">
        <v>1.25</v>
      </c>
      <c r="AC20" s="37" t="str" cm="1">
        <f t="array" ref="AC20">_xlfn.IFS(AC19="0:00:00","0:00:00",AC19&lt;3,AB20*AC19,AC19&gt;3,3*AB20)</f>
        <v>0:00:00</v>
      </c>
      <c r="AD20" s="38"/>
      <c r="AE20" s="36"/>
      <c r="AF20" s="10">
        <v>1.25</v>
      </c>
      <c r="AG20" s="37" t="str" cm="1">
        <f t="array" ref="AG20">_xlfn.IFS(AG19="0:00:00","0:00:00",AG19&lt;3,AF20*AG19,AG19&gt;3,3*AF20)</f>
        <v>0:00:00</v>
      </c>
      <c r="AH20" s="38"/>
      <c r="AI20" s="36"/>
      <c r="AJ20" s="10">
        <v>1.25</v>
      </c>
      <c r="AK20" s="37" t="str" cm="1">
        <f t="array" ref="AK20">_xlfn.IFS(AK19="0:00:00","0:00:00",AK19&lt;3,AJ20*AK19,AK19&gt;3,3*AJ20)</f>
        <v>0:00:00</v>
      </c>
      <c r="AL20" s="38"/>
      <c r="AM20" s="36"/>
      <c r="AN20" s="10">
        <v>1.25</v>
      </c>
      <c r="AO20" s="37" t="str" cm="1">
        <f t="array" ref="AO20">_xlfn.IFS(AO19="0:00:00","0:00:00",AO19&lt;3,AN20*AO19,AO19&gt;3,3*AN20)</f>
        <v>0:00:00</v>
      </c>
      <c r="AP20" s="38"/>
      <c r="AQ20" s="36"/>
      <c r="AR20" s="10">
        <v>1.25</v>
      </c>
      <c r="AS20" s="37" t="str" cm="1">
        <f t="array" ref="AS20">_xlfn.IFS(AS19="0:00:00","0:00:00",AS19&lt;3,AR20*AS19,AS19&gt;3,3*AR20)</f>
        <v>0:00:00</v>
      </c>
      <c r="AT20" s="38"/>
      <c r="AU20" s="36"/>
      <c r="AV20" s="10">
        <v>1.25</v>
      </c>
      <c r="AW20" s="37" t="str" cm="1">
        <f t="array" ref="AW20">_xlfn.IFS(AW19="0:00:00","0:00:00",AW19&lt;3,AV20*AW19,AW19&gt;3,3*AV20)</f>
        <v>0:00:00</v>
      </c>
      <c r="AX20" s="38"/>
      <c r="AY20" s="36"/>
      <c r="AZ20" s="10">
        <v>1.25</v>
      </c>
      <c r="BA20" s="37" t="str" cm="1">
        <f t="array" ref="BA20">_xlfn.IFS(BA19="0:00:00","0:00:00",BA19&lt;3,AZ20*BA19,BA19&gt;3,3*AZ20)</f>
        <v>0:00:00</v>
      </c>
      <c r="BB20" s="38"/>
      <c r="BC20" s="36"/>
      <c r="BD20" s="10">
        <v>1.25</v>
      </c>
      <c r="BE20" s="37" t="str" cm="1">
        <f t="array" ref="BE20">_xlfn.IFS(BE19="0:00:00","0:00:00",BE19&lt;3,BD20*BE19,BE19&gt;3,3*BD20)</f>
        <v>0:00:00</v>
      </c>
      <c r="BF20" s="38"/>
      <c r="BG20" s="36"/>
      <c r="BH20" s="10">
        <v>1.25</v>
      </c>
      <c r="BI20" s="37" t="str" cm="1">
        <f t="array" ref="BI20">_xlfn.IFS(BI19="0:00:00","0:00:00",BI19&lt;3,BH20*BI19,BI19&gt;3,3*BH20)</f>
        <v>0:00:00</v>
      </c>
      <c r="BJ20" s="38"/>
      <c r="BK20" s="36"/>
      <c r="BL20" s="10">
        <v>1.25</v>
      </c>
      <c r="BM20" s="37" t="str" cm="1">
        <f t="array" ref="BM20">_xlfn.IFS(BM19="0:00:00","0:00:00",BM19&lt;3,BL20*BM19,BM19&gt;3,3*BL20)</f>
        <v>0:00:00</v>
      </c>
      <c r="BN20" s="38"/>
      <c r="BO20" s="36"/>
      <c r="BP20" s="10">
        <v>1.25</v>
      </c>
      <c r="BQ20" s="37" t="str" cm="1">
        <f t="array" ref="BQ20">_xlfn.IFS(BQ19="0:00:00","0:00:00",BQ19&lt;3,BP20*BQ19,BQ19&gt;3,3*BP20)</f>
        <v>0:00:00</v>
      </c>
      <c r="BR20" s="38"/>
      <c r="BS20" s="36"/>
      <c r="BT20" s="10">
        <v>1.25</v>
      </c>
      <c r="BU20" s="37" t="str" cm="1">
        <f t="array" ref="BU20">_xlfn.IFS(BU19="0:00:00","0:00:00",BU19&lt;3,BT20*BU19,BU19&gt;3,3*BT20)</f>
        <v>0:00:00</v>
      </c>
      <c r="BV20" s="38"/>
      <c r="BW20" s="36"/>
      <c r="BX20" s="10">
        <v>1.25</v>
      </c>
      <c r="BY20" s="37" t="str" cm="1">
        <f t="array" ref="BY20">_xlfn.IFS(BY19="0:00:00","0:00:00",BY19&lt;3,BX20*BY19,BY19&gt;3,3*BX20)</f>
        <v>0:00:00</v>
      </c>
      <c r="BZ20" s="38"/>
      <c r="CA20" s="36"/>
      <c r="CB20" s="10">
        <v>1.25</v>
      </c>
      <c r="CC20" s="37" t="str" cm="1">
        <f t="array" ref="CC20">_xlfn.IFS(CC19="0:00:00","0:00:00",CC19&lt;3,CB20*CC19,CC19&gt;3,3*CB20)</f>
        <v>0:00:00</v>
      </c>
      <c r="CD20" s="38"/>
      <c r="CE20" s="36"/>
      <c r="CF20" s="10">
        <v>1.25</v>
      </c>
      <c r="CG20" s="37" t="str" cm="1">
        <f t="array" ref="CG20">_xlfn.IFS(CG19="0:00:00","0:00:00",CG19&lt;3,CF20*CG19,CG19&gt;3,3*CF20)</f>
        <v>0:00:00</v>
      </c>
      <c r="CH20" s="38"/>
      <c r="CI20" s="36"/>
      <c r="CJ20" s="10">
        <v>1.25</v>
      </c>
      <c r="CK20" s="37" t="str" cm="1">
        <f t="array" ref="CK20">_xlfn.IFS(CK19="0:00:00","0:00:00",CK19&lt;3,CJ20*CK19,CK19&gt;3,3*CJ20)</f>
        <v>0:00:00</v>
      </c>
      <c r="CL20" s="38"/>
      <c r="CM20" s="36"/>
      <c r="CN20" s="10">
        <v>1.25</v>
      </c>
      <c r="CO20" s="37" t="str" cm="1">
        <f t="array" ref="CO20">_xlfn.IFS(CO19="0:00:00","0:00:00",CO19&lt;3,CN20*CO19,CO19&gt;3,3*CN20)</f>
        <v>0:00:00</v>
      </c>
      <c r="CP20" s="38"/>
      <c r="CQ20" s="36"/>
      <c r="CR20" s="10">
        <v>1.25</v>
      </c>
      <c r="CS20" s="37" t="str" cm="1">
        <f t="array" ref="CS20">_xlfn.IFS(CS19="0:00:00","0:00:00",CS19&lt;3,CR20*CS19,CS19&gt;3,3*CR20)</f>
        <v>0:00:00</v>
      </c>
      <c r="CT20" s="38"/>
      <c r="CU20" s="36"/>
      <c r="CV20" s="10">
        <v>1.25</v>
      </c>
      <c r="CW20" s="37" t="str" cm="1">
        <f t="array" ref="CW20">_xlfn.IFS(CW19="0:00:00","0:00:00",CW19&lt;3,CV20*CW19,CW19&gt;3,3*CV20)</f>
        <v>0:00:00</v>
      </c>
      <c r="CX20" s="38"/>
      <c r="CY20" s="36"/>
      <c r="CZ20" s="10">
        <v>1.25</v>
      </c>
      <c r="DA20" s="37" t="str" cm="1">
        <f t="array" ref="DA20">_xlfn.IFS(DA19="0:00:00","0:00:00",DA19&lt;3,CZ20*DA19,DA19&gt;3,3*CZ20)</f>
        <v>0:00:00</v>
      </c>
      <c r="DB20" s="38"/>
      <c r="DC20" s="36"/>
      <c r="DD20" s="10">
        <v>1.25</v>
      </c>
      <c r="DE20" s="37" t="str" cm="1">
        <f t="array" ref="DE20">_xlfn.IFS(DE19="0:00:00","0:00:00",DE19&lt;3,DD20*DE19,DE19&gt;3,3*DD20)</f>
        <v>0:00:00</v>
      </c>
      <c r="DF20" s="38"/>
      <c r="DG20" s="36"/>
      <c r="DH20" s="10">
        <v>1.25</v>
      </c>
      <c r="DI20" s="37" t="str" cm="1">
        <f t="array" ref="DI20">_xlfn.IFS(DI19="0:00:00","0:00:00",DI19&lt;3,DH20*DI19,DI19&gt;3,3*DH20)</f>
        <v>0:00:00</v>
      </c>
      <c r="DJ20" s="38"/>
      <c r="DK20" s="36"/>
      <c r="DL20" s="10">
        <v>1.25</v>
      </c>
      <c r="DM20" s="37" t="str" cm="1">
        <f t="array" ref="DM20">_xlfn.IFS(DM19="0:00:00","0:00:00",DM19&lt;3,DL20*DM19,DM19&gt;3,3*DL20)</f>
        <v>0:00:00</v>
      </c>
      <c r="DN20" s="38"/>
      <c r="DO20" s="36"/>
      <c r="DP20" s="10">
        <v>1.25</v>
      </c>
      <c r="DQ20" s="37" t="str" cm="1">
        <f t="array" ref="DQ20">_xlfn.IFS(DQ19="0:00:00","0:00:00",DQ19&lt;3,DP20*DQ19,DQ19&gt;3,3*DP20)</f>
        <v>0:00:00</v>
      </c>
      <c r="DR20" s="38"/>
      <c r="DS20" s="36"/>
      <c r="DT20" s="10">
        <v>1.25</v>
      </c>
      <c r="DU20" s="37" t="str" cm="1">
        <f t="array" ref="DU20">_xlfn.IFS(DU19="0:00:00","0:00:00",DU19&lt;3,DT20*DU19,DU19&gt;3,3*DT20)</f>
        <v>0:00:00</v>
      </c>
      <c r="DV20" s="38"/>
      <c r="DW20" s="36"/>
      <c r="DX20" s="10">
        <v>1.25</v>
      </c>
      <c r="DY20" s="37" t="str" cm="1">
        <f t="array" ref="DY20">_xlfn.IFS(DY19="0:00:00","0:00:00",DY19&lt;3,DX20*DY19,DY19&gt;3,3*DX20)</f>
        <v>0:00:00</v>
      </c>
      <c r="DZ20" s="38"/>
      <c r="EA20" s="36"/>
      <c r="EB20" s="10">
        <v>1.25</v>
      </c>
      <c r="EC20" s="37" t="str" cm="1">
        <f t="array" ref="EC20">_xlfn.IFS(EC19="0:00:00","0:00:00",EC19&lt;3,EB20*EC19,EC19&gt;3,3*EB20)</f>
        <v>0:00:00</v>
      </c>
      <c r="ED20" s="38"/>
      <c r="EE20" s="36"/>
      <c r="EF20" s="10">
        <v>1.25</v>
      </c>
      <c r="EG20" s="37" t="str" cm="1">
        <f t="array" ref="EG20">_xlfn.IFS(EG19="0:00:00","0:00:00",EG19&lt;3,EF20*EG19,EG19&gt;3,3*EF20)</f>
        <v>0:00:00</v>
      </c>
      <c r="EH20" s="38"/>
      <c r="EI20" s="36"/>
      <c r="EJ20" s="10">
        <v>1.25</v>
      </c>
      <c r="EK20" s="37" t="str" cm="1">
        <f t="array" ref="EK20">_xlfn.IFS(EK19="0:00:00","0:00:00",EK19&lt;3,EJ20*EK19,EK19&gt;3,3*EJ20)</f>
        <v>0:00:00</v>
      </c>
      <c r="EL20" s="38"/>
      <c r="EM20" s="36"/>
      <c r="EN20" s="10">
        <v>1.25</v>
      </c>
      <c r="EO20" s="37" t="str" cm="1">
        <f t="array" ref="EO20">_xlfn.IFS(EO19="0:00:00","0:00:00",EO19&lt;3,EN20*EO19,EO19&gt;3,3*EN20)</f>
        <v>0:00:00</v>
      </c>
      <c r="EP20" s="38"/>
      <c r="EQ20" s="36"/>
      <c r="ER20" s="10">
        <v>1.25</v>
      </c>
      <c r="ES20" s="37" t="str" cm="1">
        <f t="array" ref="ES20">_xlfn.IFS(ES19="0:00:00","0:00:00",ES19&lt;3,ER20*ES19,ES19&gt;3,3*ER20)</f>
        <v>0:00:00</v>
      </c>
      <c r="ET20" s="38"/>
      <c r="EU20" s="36"/>
      <c r="EV20" s="10">
        <v>1.25</v>
      </c>
      <c r="EW20" s="37" t="str" cm="1">
        <f t="array" ref="EW20">_xlfn.IFS(EW19="0:00:00","0:00:00",EW19&lt;3,EV20*EW19,EW19&gt;3,3*EV20)</f>
        <v>0:00:00</v>
      </c>
      <c r="EX20" s="38"/>
      <c r="EY20" s="36"/>
      <c r="EZ20" s="10">
        <v>1.25</v>
      </c>
      <c r="FA20" s="37" t="str" cm="1">
        <f t="array" ref="FA20">_xlfn.IFS(FA19="0:00:00","0:00:00",FA19&lt;3,EZ20*FA19,FA19&gt;3,3*EZ20)</f>
        <v>0:00:00</v>
      </c>
      <c r="FB20" s="38"/>
      <c r="FC20" s="36"/>
      <c r="FD20" s="10">
        <v>1.25</v>
      </c>
      <c r="FE20" s="37" t="str" cm="1">
        <f t="array" ref="FE20">_xlfn.IFS(FE19="0:00:00","0:00:00",FE19&lt;3,FD20*FE19,FE19&gt;3,3*FD20)</f>
        <v>0:00:00</v>
      </c>
      <c r="FF20" s="38"/>
      <c r="FG20" s="36"/>
      <c r="FH20" s="10">
        <v>1.25</v>
      </c>
      <c r="FI20" s="37" t="str" cm="1">
        <f t="array" ref="FI20">_xlfn.IFS(FI19="0:00:00","0:00:00",FI19&lt;3,FH20*FI19,FI19&gt;3,3*FH20)</f>
        <v>0:00:00</v>
      </c>
      <c r="FJ20" s="38"/>
      <c r="FK20" s="36"/>
      <c r="FL20" s="10">
        <v>1.25</v>
      </c>
      <c r="FM20" s="37" t="str" cm="1">
        <f t="array" ref="FM20">_xlfn.IFS(FM19="0:00:00","0:00:00",FM19&lt;3,FL20*FM19,FM19&gt;3,3*FL20)</f>
        <v>0:00:00</v>
      </c>
      <c r="FN20" s="38"/>
      <c r="FO20" s="36"/>
      <c r="FP20" s="10">
        <v>1.25</v>
      </c>
      <c r="FQ20" s="37" t="str" cm="1">
        <f t="array" ref="FQ20">_xlfn.IFS(FQ19="0:00:00","0:00:00",FQ19&lt;3,FP20*FQ19,FQ19&gt;3,3*FP20)</f>
        <v>0:00:00</v>
      </c>
      <c r="FR20" s="38"/>
      <c r="FS20" s="36"/>
      <c r="FT20" s="10">
        <v>1.25</v>
      </c>
      <c r="FU20" s="37" t="str" cm="1">
        <f t="array" ref="FU20">_xlfn.IFS(FU19="0:00:00","0:00:00",FU19&lt;3,FT20*FU19,FU19&gt;3,3*FT20)</f>
        <v>0:00:00</v>
      </c>
      <c r="FV20" s="38"/>
      <c r="FW20" s="36"/>
      <c r="FX20" s="10">
        <v>1.25</v>
      </c>
      <c r="FY20" s="37" t="str" cm="1">
        <f t="array" ref="FY20">_xlfn.IFS(FY19="0:00:00","0:00:00",FY19&lt;3,FX20*FY19,FY19&gt;3,3*FX20)</f>
        <v>0:00:00</v>
      </c>
      <c r="FZ20" s="38"/>
      <c r="GA20" s="36"/>
      <c r="GB20" s="10">
        <v>1.25</v>
      </c>
      <c r="GC20" s="37" t="str" cm="1">
        <f t="array" ref="GC20">_xlfn.IFS(GC19="0:00:00","0:00:00",GC19&lt;3,GB20*GC19,GC19&gt;3,3*GB20)</f>
        <v>0:00:00</v>
      </c>
      <c r="GD20" s="38"/>
      <c r="GE20" s="36"/>
      <c r="GF20" s="10">
        <v>1.25</v>
      </c>
      <c r="GG20" s="37" t="str" cm="1">
        <f t="array" ref="GG20">_xlfn.IFS(GG19="0:00:00","0:00:00",GG19&lt;3,GF20*GG19,GG19&gt;3,3*GF20)</f>
        <v>0:00:00</v>
      </c>
      <c r="GH20" s="38"/>
      <c r="GI20" s="36"/>
      <c r="GJ20" s="10">
        <v>1.25</v>
      </c>
      <c r="GK20" s="37" t="str" cm="1">
        <f t="array" ref="GK20">_xlfn.IFS(GK19="0:00:00","0:00:00",GK19&lt;3,GJ20*GK19,GK19&gt;3,3*GJ20)</f>
        <v>0:00:00</v>
      </c>
      <c r="GL20" s="38"/>
      <c r="GM20" s="36"/>
      <c r="GN20" s="10">
        <v>1.25</v>
      </c>
      <c r="GO20" s="37" t="str" cm="1">
        <f t="array" ref="GO20">_xlfn.IFS(GO19="0:00:00","0:00:00",GO19&lt;3,GN20*GO19,GO19&gt;3,3*GN20)</f>
        <v>0:00:00</v>
      </c>
      <c r="GP20" s="38"/>
      <c r="GQ20" s="36"/>
      <c r="GR20" s="10">
        <v>1.25</v>
      </c>
      <c r="GS20" s="37" t="str" cm="1">
        <f t="array" ref="GS20">_xlfn.IFS(GS19="0:00:00","0:00:00",GS19&lt;3,GR20*GS19,GS19&gt;3,3*GR20)</f>
        <v>0:00:00</v>
      </c>
      <c r="GT20" s="38"/>
      <c r="GU20" s="36"/>
      <c r="GV20" s="10">
        <v>1.25</v>
      </c>
      <c r="GW20" s="37" t="str" cm="1">
        <f t="array" ref="GW20">_xlfn.IFS(GW19="0:00:00","0:00:00",GW19&lt;3,GV20*GW19,GW19&gt;3,3*GV20)</f>
        <v>0:00:00</v>
      </c>
      <c r="GX20" s="38"/>
      <c r="GY20" s="36"/>
      <c r="GZ20" s="10">
        <v>1.25</v>
      </c>
      <c r="HA20" s="37" t="str" cm="1">
        <f t="array" ref="HA20">_xlfn.IFS(HA19="0:00:00","0:00:00",HA19&lt;3,GZ20*HA19,HA19&gt;3,3*GZ20)</f>
        <v>0:00:00</v>
      </c>
      <c r="HB20" s="38"/>
      <c r="HC20" s="36"/>
      <c r="HD20" s="10">
        <v>1.25</v>
      </c>
      <c r="HE20" s="37" t="str" cm="1">
        <f t="array" ref="HE20">_xlfn.IFS(HE19="0:00:00","0:00:00",HE19&lt;3,HD20*HE19,HE19&gt;3,3*HD20)</f>
        <v>0:00:00</v>
      </c>
      <c r="HF20" s="38"/>
    </row>
    <row r="21" spans="2:214" ht="15" thickBot="1" x14ac:dyDescent="0.35">
      <c r="B21" s="39" t="s">
        <v>74</v>
      </c>
      <c r="C21" s="40"/>
      <c r="D21" s="40"/>
      <c r="E21" s="41">
        <f>E19-E20</f>
        <v>5.2083333333333148E-2</v>
      </c>
      <c r="F21" s="42"/>
      <c r="G21" s="43"/>
      <c r="H21" s="44">
        <v>1.5</v>
      </c>
      <c r="I21" s="45" t="str" cm="1">
        <f t="array" ref="I21">_xlfn.IFS(I19="0:00:00","0:00:00",I19&lt;3,"0:00:00",I19&gt;3,(I19-3)*H21)</f>
        <v>0:00:00</v>
      </c>
      <c r="J21" s="46"/>
      <c r="K21" s="43"/>
      <c r="L21" s="44">
        <v>1.5</v>
      </c>
      <c r="M21" s="45" t="str" cm="1">
        <f t="array" ref="M21">_xlfn.IFS(I19="0:00:00","0:00:00",I19&lt;3,"0:00:00",I19&gt;3,(I19-3)*H21)</f>
        <v>0:00:00</v>
      </c>
      <c r="N21" s="46"/>
      <c r="O21" s="43"/>
      <c r="P21" s="44">
        <v>1.5</v>
      </c>
      <c r="Q21" s="45" t="str" cm="1">
        <f t="array" ref="Q21">_xlfn.IFS(I19="0:00:00","0:00:00",I19&lt;3,"0:00:00",I19&gt;3,(I19-3)*H21)</f>
        <v>0:00:00</v>
      </c>
      <c r="R21" s="46"/>
      <c r="S21" s="43"/>
      <c r="T21" s="44">
        <v>1.5</v>
      </c>
      <c r="U21" s="45" t="str" cm="1">
        <f t="array" ref="U21">_xlfn.IFS(I19="0:00:00","0:00:00",I19&lt;3,"0:00:00",I19&gt;3,(I19-3)*H21)</f>
        <v>0:00:00</v>
      </c>
      <c r="V21" s="46"/>
      <c r="W21" s="43"/>
      <c r="X21" s="44">
        <v>1.5</v>
      </c>
      <c r="Y21" s="45" t="str" cm="1">
        <f t="array" ref="Y21">_xlfn.IFS(I19="0:00:00","0:00:00",I19&lt;3,"0:00:00",I19&gt;3,(I19-3)*H21)</f>
        <v>0:00:00</v>
      </c>
      <c r="Z21" s="46"/>
      <c r="AA21" s="43"/>
      <c r="AB21" s="44">
        <v>1.5</v>
      </c>
      <c r="AC21" s="45" t="str" cm="1">
        <f t="array" ref="AC21">_xlfn.IFS(I19="0:00:00","0:00:00",I19&lt;3,"0:00:00",I19&gt;3,(I19-3)*H21)</f>
        <v>0:00:00</v>
      </c>
      <c r="AD21" s="46"/>
      <c r="AE21" s="43"/>
      <c r="AF21" s="44">
        <v>1.5</v>
      </c>
      <c r="AG21" s="45" t="str" cm="1">
        <f t="array" ref="AG21">_xlfn.IFS(I19="0:00:00","0:00:00",I19&lt;3,"0:00:00",I19&gt;3,(I19-3)*H21)</f>
        <v>0:00:00</v>
      </c>
      <c r="AH21" s="46"/>
      <c r="AI21" s="43"/>
      <c r="AJ21" s="44">
        <v>1.5</v>
      </c>
      <c r="AK21" s="45" t="str" cm="1">
        <f t="array" ref="AK21">_xlfn.IFS(I19="0:00:00","0:00:00",I19&lt;3,"0:00:00",I19&gt;3,(I19-3)*H21)</f>
        <v>0:00:00</v>
      </c>
      <c r="AL21" s="46"/>
      <c r="AM21" s="43"/>
      <c r="AN21" s="44">
        <v>1.5</v>
      </c>
      <c r="AO21" s="45" t="str" cm="1">
        <f t="array" ref="AO21">_xlfn.IFS(I19="0:00:00","0:00:00",I19&lt;3,"0:00:00",I19&gt;3,(I19-3)*H21)</f>
        <v>0:00:00</v>
      </c>
      <c r="AP21" s="46"/>
      <c r="AQ21" s="43"/>
      <c r="AR21" s="44">
        <v>1.5</v>
      </c>
      <c r="AS21" s="45" t="str" cm="1">
        <f t="array" ref="AS21">_xlfn.IFS(I19="0:00:00","0:00:00",I19&lt;3,"0:00:00",I19&gt;3,(I19-3)*H21)</f>
        <v>0:00:00</v>
      </c>
      <c r="AT21" s="46"/>
      <c r="AU21" s="43"/>
      <c r="AV21" s="44">
        <v>1.5</v>
      </c>
      <c r="AW21" s="45" t="str" cm="1">
        <f t="array" ref="AW21">_xlfn.IFS(I19="0:00:00","0:00:00",I19&lt;3,"0:00:00",I19&gt;3,(I19-3)*H21)</f>
        <v>0:00:00</v>
      </c>
      <c r="AX21" s="46"/>
      <c r="AY21" s="43"/>
      <c r="AZ21" s="44">
        <v>1.5</v>
      </c>
      <c r="BA21" s="45" t="str" cm="1">
        <f t="array" ref="BA21">_xlfn.IFS(I19="0:00:00","0:00:00",I19&lt;3,"0:00:00",I19&gt;3,(I19-3)*H21)</f>
        <v>0:00:00</v>
      </c>
      <c r="BB21" s="46"/>
      <c r="BC21" s="43"/>
      <c r="BD21" s="44">
        <v>1.5</v>
      </c>
      <c r="BE21" s="45" t="str" cm="1">
        <f t="array" ref="BE21">_xlfn.IFS(I19="0:00:00","0:00:00",I19&lt;3,"0:00:00",I19&gt;3,(I19-3)*H21)</f>
        <v>0:00:00</v>
      </c>
      <c r="BF21" s="46"/>
      <c r="BG21" s="43"/>
      <c r="BH21" s="44">
        <v>1.5</v>
      </c>
      <c r="BI21" s="45" t="str" cm="1">
        <f t="array" ref="BI21">_xlfn.IFS(I19="0:00:00","0:00:00",I19&lt;3,"0:00:00",I19&gt;3,(I19-3)*H21)</f>
        <v>0:00:00</v>
      </c>
      <c r="BJ21" s="46"/>
      <c r="BK21" s="43"/>
      <c r="BL21" s="44">
        <v>1.5</v>
      </c>
      <c r="BM21" s="45" t="str" cm="1">
        <f t="array" ref="BM21">_xlfn.IFS(I19="0:00:00","0:00:00",I19&lt;3,"0:00:00",I19&gt;3,(I19-3)*H21)</f>
        <v>0:00:00</v>
      </c>
      <c r="BN21" s="46"/>
      <c r="BO21" s="43"/>
      <c r="BP21" s="44">
        <v>1.5</v>
      </c>
      <c r="BQ21" s="45" t="str" cm="1">
        <f t="array" ref="BQ21">_xlfn.IFS(I19="0:00:00","0:00:00",I19&lt;3,"0:00:00",I19&gt;3,(I19-3)*H21)</f>
        <v>0:00:00</v>
      </c>
      <c r="BR21" s="46"/>
      <c r="BS21" s="43"/>
      <c r="BT21" s="44">
        <v>1.5</v>
      </c>
      <c r="BU21" s="45" t="str" cm="1">
        <f t="array" ref="BU21">_xlfn.IFS(I19="0:00:00","0:00:00",I19&lt;3,"0:00:00",I19&gt;3,(I19-3)*H21)</f>
        <v>0:00:00</v>
      </c>
      <c r="BV21" s="46"/>
      <c r="BW21" s="43"/>
      <c r="BX21" s="44">
        <v>1.5</v>
      </c>
      <c r="BY21" s="45" t="str" cm="1">
        <f t="array" ref="BY21">_xlfn.IFS(I19="0:00:00","0:00:00",I19&lt;3,"0:00:00",I19&gt;3,(I19-3)*H21)</f>
        <v>0:00:00</v>
      </c>
      <c r="BZ21" s="46"/>
      <c r="CA21" s="43"/>
      <c r="CB21" s="44">
        <v>1.5</v>
      </c>
      <c r="CC21" s="45" t="str" cm="1">
        <f t="array" ref="CC21">_xlfn.IFS(I19="0:00:00","0:00:00",I19&lt;3,"0:00:00",I19&gt;3,(I19-3)*H21)</f>
        <v>0:00:00</v>
      </c>
      <c r="CD21" s="46"/>
      <c r="CE21" s="43"/>
      <c r="CF21" s="44">
        <v>1.5</v>
      </c>
      <c r="CG21" s="45" t="str" cm="1">
        <f t="array" ref="CG21">_xlfn.IFS(I19="0:00:00","0:00:00",I19&lt;3,"0:00:00",I19&gt;3,(I19-3)*H21)</f>
        <v>0:00:00</v>
      </c>
      <c r="CH21" s="46"/>
      <c r="CI21" s="43"/>
      <c r="CJ21" s="44">
        <v>1.5</v>
      </c>
      <c r="CK21" s="45" t="str" cm="1">
        <f t="array" ref="CK21">_xlfn.IFS(I19="0:00:00","0:00:00",I19&lt;3,"0:00:00",I19&gt;3,(I19-3)*H21)</f>
        <v>0:00:00</v>
      </c>
      <c r="CL21" s="46"/>
      <c r="CM21" s="43"/>
      <c r="CN21" s="44">
        <v>1.5</v>
      </c>
      <c r="CO21" s="45" t="str" cm="1">
        <f t="array" ref="CO21">_xlfn.IFS(I19="0:00:00","0:00:00",I19&lt;3,"0:00:00",I19&gt;3,(I19-3)*H21)</f>
        <v>0:00:00</v>
      </c>
      <c r="CP21" s="46"/>
      <c r="CQ21" s="43"/>
      <c r="CR21" s="44">
        <v>1.5</v>
      </c>
      <c r="CS21" s="45" t="str" cm="1">
        <f t="array" ref="CS21">_xlfn.IFS(I19="0:00:00","0:00:00",I19&lt;3,"0:00:00",I19&gt;3,(I19-3)*H21)</f>
        <v>0:00:00</v>
      </c>
      <c r="CT21" s="46"/>
      <c r="CU21" s="43"/>
      <c r="CV21" s="44">
        <v>1.5</v>
      </c>
      <c r="CW21" s="45" t="str" cm="1">
        <f t="array" ref="CW21">_xlfn.IFS(I19="0:00:00","0:00:00",I19&lt;3,"0:00:00",I19&gt;3,(I19-3)*H21)</f>
        <v>0:00:00</v>
      </c>
      <c r="CX21" s="46"/>
      <c r="CY21" s="43"/>
      <c r="CZ21" s="44">
        <v>1.5</v>
      </c>
      <c r="DA21" s="45" t="str" cm="1">
        <f t="array" ref="DA21">_xlfn.IFS(I19="0:00:00","0:00:00",I19&lt;3,"0:00:00",I19&gt;3,(I19-3)*H21)</f>
        <v>0:00:00</v>
      </c>
      <c r="DB21" s="46"/>
      <c r="DC21" s="43"/>
      <c r="DD21" s="44">
        <v>1.5</v>
      </c>
      <c r="DE21" s="45" t="str" cm="1">
        <f t="array" ref="DE21">_xlfn.IFS(I19="0:00:00","0:00:00",I19&lt;3,"0:00:00",I19&gt;3,(I19-3)*H21)</f>
        <v>0:00:00</v>
      </c>
      <c r="DF21" s="46"/>
      <c r="DG21" s="43"/>
      <c r="DH21" s="44">
        <v>1.5</v>
      </c>
      <c r="DI21" s="45" t="str" cm="1">
        <f t="array" ref="DI21">_xlfn.IFS(I19="0:00:00","0:00:00",I19&lt;3,"0:00:00",I19&gt;3,(I19-3)*H21)</f>
        <v>0:00:00</v>
      </c>
      <c r="DJ21" s="46"/>
      <c r="DK21" s="43"/>
      <c r="DL21" s="44">
        <v>1.5</v>
      </c>
      <c r="DM21" s="45" t="str" cm="1">
        <f t="array" ref="DM21">_xlfn.IFS(I19="0:00:00","0:00:00",I19&lt;3,"0:00:00",I19&gt;3,(I19-3)*H21)</f>
        <v>0:00:00</v>
      </c>
      <c r="DN21" s="46"/>
      <c r="DO21" s="43"/>
      <c r="DP21" s="44">
        <v>1.5</v>
      </c>
      <c r="DQ21" s="45" t="str" cm="1">
        <f t="array" ref="DQ21">_xlfn.IFS(I19="0:00:00","0:00:00",I19&lt;3,"0:00:00",I19&gt;3,(I19-3)*H21)</f>
        <v>0:00:00</v>
      </c>
      <c r="DR21" s="46"/>
      <c r="DS21" s="43"/>
      <c r="DT21" s="44">
        <v>1.5</v>
      </c>
      <c r="DU21" s="45" t="str" cm="1">
        <f t="array" ref="DU21">_xlfn.IFS(I19="0:00:00","0:00:00",I19&lt;3,"0:00:00",I19&gt;3,(I19-3)*H21)</f>
        <v>0:00:00</v>
      </c>
      <c r="DV21" s="46"/>
      <c r="DW21" s="43"/>
      <c r="DX21" s="44">
        <v>1.5</v>
      </c>
      <c r="DY21" s="45" t="str" cm="1">
        <f t="array" ref="DY21">_xlfn.IFS(I19="0:00:00","0:00:00",I19&lt;3,"0:00:00",I19&gt;3,(I19-3)*H21)</f>
        <v>0:00:00</v>
      </c>
      <c r="DZ21" s="46"/>
      <c r="EA21" s="43"/>
      <c r="EB21" s="44">
        <v>1.5</v>
      </c>
      <c r="EC21" s="45" t="str" cm="1">
        <f t="array" ref="EC21">_xlfn.IFS(I19="0:00:00","0:00:00",I19&lt;3,"0:00:00",I19&gt;3,(I19-3)*H21)</f>
        <v>0:00:00</v>
      </c>
      <c r="ED21" s="46"/>
      <c r="EE21" s="43"/>
      <c r="EF21" s="44">
        <v>1.5</v>
      </c>
      <c r="EG21" s="45" t="str" cm="1">
        <f t="array" ref="EG21">_xlfn.IFS(I19="0:00:00","0:00:00",I19&lt;3,"0:00:00",I19&gt;3,(I19-3)*H21)</f>
        <v>0:00:00</v>
      </c>
      <c r="EH21" s="46"/>
      <c r="EI21" s="43"/>
      <c r="EJ21" s="44">
        <v>1.5</v>
      </c>
      <c r="EK21" s="45" t="str" cm="1">
        <f t="array" ref="EK21">_xlfn.IFS(I19="0:00:00","0:00:00",I19&lt;3,"0:00:00",I19&gt;3,(I19-3)*H21)</f>
        <v>0:00:00</v>
      </c>
      <c r="EL21" s="46"/>
      <c r="EM21" s="43"/>
      <c r="EN21" s="44">
        <v>1.5</v>
      </c>
      <c r="EO21" s="45" t="str" cm="1">
        <f t="array" ref="EO21">_xlfn.IFS(I19="0:00:00","0:00:00",I19&lt;3,"0:00:00",I19&gt;3,(I19-3)*H21)</f>
        <v>0:00:00</v>
      </c>
      <c r="EP21" s="46"/>
      <c r="EQ21" s="43"/>
      <c r="ER21" s="44">
        <v>1.5</v>
      </c>
      <c r="ES21" s="45" t="str" cm="1">
        <f t="array" ref="ES21">_xlfn.IFS(I19="0:00:00","0:00:00",I19&lt;3,"0:00:00",I19&gt;3,(I19-3)*H21)</f>
        <v>0:00:00</v>
      </c>
      <c r="ET21" s="46"/>
      <c r="EU21" s="43"/>
      <c r="EV21" s="44">
        <v>1.5</v>
      </c>
      <c r="EW21" s="45" t="str" cm="1">
        <f t="array" ref="EW21">_xlfn.IFS(I19="0:00:00","0:00:00",I19&lt;3,"0:00:00",I19&gt;3,(I19-3)*H21)</f>
        <v>0:00:00</v>
      </c>
      <c r="EX21" s="46"/>
      <c r="EY21" s="43"/>
      <c r="EZ21" s="44">
        <v>1.5</v>
      </c>
      <c r="FA21" s="45" t="str" cm="1">
        <f t="array" ref="FA21">_xlfn.IFS(I19="0:00:00","0:00:00",I19&lt;3,"0:00:00",I19&gt;3,(I19-3)*H21)</f>
        <v>0:00:00</v>
      </c>
      <c r="FB21" s="46"/>
      <c r="FC21" s="43"/>
      <c r="FD21" s="44">
        <v>1.5</v>
      </c>
      <c r="FE21" s="45" t="str" cm="1">
        <f t="array" ref="FE21">_xlfn.IFS(I19="0:00:00","0:00:00",I19&lt;3,"0:00:00",I19&gt;3,(I19-3)*H21)</f>
        <v>0:00:00</v>
      </c>
      <c r="FF21" s="46"/>
      <c r="FG21" s="43"/>
      <c r="FH21" s="44">
        <v>1.5</v>
      </c>
      <c r="FI21" s="45" t="str" cm="1">
        <f t="array" ref="FI21">_xlfn.IFS(I19="0:00:00","0:00:00",I19&lt;3,"0:00:00",I19&gt;3,(I19-3)*H21)</f>
        <v>0:00:00</v>
      </c>
      <c r="FJ21" s="46"/>
      <c r="FK21" s="43"/>
      <c r="FL21" s="44">
        <v>1.5</v>
      </c>
      <c r="FM21" s="45" t="str" cm="1">
        <f t="array" ref="FM21">_xlfn.IFS(I19="0:00:00","0:00:00",I19&lt;3,"0:00:00",I19&gt;3,(I19-3)*H21)</f>
        <v>0:00:00</v>
      </c>
      <c r="FN21" s="46"/>
      <c r="FO21" s="43"/>
      <c r="FP21" s="44">
        <v>1.5</v>
      </c>
      <c r="FQ21" s="45" t="str" cm="1">
        <f t="array" ref="FQ21">_xlfn.IFS(I19="0:00:00","0:00:00",I19&lt;3,"0:00:00",I19&gt;3,(I19-3)*H21)</f>
        <v>0:00:00</v>
      </c>
      <c r="FR21" s="46"/>
      <c r="FS21" s="43"/>
      <c r="FT21" s="44">
        <v>1.5</v>
      </c>
      <c r="FU21" s="45" t="str" cm="1">
        <f t="array" ref="FU21">_xlfn.IFS(I19="0:00:00","0:00:00",I19&lt;3,"0:00:00",I19&gt;3,(I19-3)*H21)</f>
        <v>0:00:00</v>
      </c>
      <c r="FV21" s="46"/>
      <c r="FW21" s="43"/>
      <c r="FX21" s="44">
        <v>1.5</v>
      </c>
      <c r="FY21" s="45" t="str" cm="1">
        <f t="array" ref="FY21">_xlfn.IFS(I19="0:00:00","0:00:00",I19&lt;3,"0:00:00",I19&gt;3,(I19-3)*H21)</f>
        <v>0:00:00</v>
      </c>
      <c r="FZ21" s="46"/>
      <c r="GA21" s="43"/>
      <c r="GB21" s="44">
        <v>1.5</v>
      </c>
      <c r="GC21" s="45" t="str" cm="1">
        <f t="array" ref="GC21">_xlfn.IFS(I19="0:00:00","0:00:00",I19&lt;3,"0:00:00",I19&gt;3,(I19-3)*H21)</f>
        <v>0:00:00</v>
      </c>
      <c r="GD21" s="46"/>
      <c r="GE21" s="43"/>
      <c r="GF21" s="44">
        <v>1.5</v>
      </c>
      <c r="GG21" s="45" t="str" cm="1">
        <f t="array" ref="GG21">_xlfn.IFS(I19="0:00:00","0:00:00",I19&lt;3,"0:00:00",I19&gt;3,(I19-3)*H21)</f>
        <v>0:00:00</v>
      </c>
      <c r="GH21" s="46"/>
      <c r="GI21" s="43"/>
      <c r="GJ21" s="44">
        <v>1.5</v>
      </c>
      <c r="GK21" s="45" t="str" cm="1">
        <f t="array" ref="GK21">_xlfn.IFS(I19="0:00:00","0:00:00",I19&lt;3,"0:00:00",I19&gt;3,(I19-3)*H21)</f>
        <v>0:00:00</v>
      </c>
      <c r="GL21" s="46"/>
      <c r="GM21" s="43"/>
      <c r="GN21" s="44">
        <v>1.5</v>
      </c>
      <c r="GO21" s="45" t="str" cm="1">
        <f t="array" ref="GO21">_xlfn.IFS(I19="0:00:00","0:00:00",I19&lt;3,"0:00:00",I19&gt;3,(I19-3)*H21)</f>
        <v>0:00:00</v>
      </c>
      <c r="GP21" s="46"/>
      <c r="GQ21" s="43"/>
      <c r="GR21" s="44">
        <v>1.5</v>
      </c>
      <c r="GS21" s="45" t="str" cm="1">
        <f t="array" ref="GS21">_xlfn.IFS(I19="0:00:00","0:00:00",I19&lt;3,"0:00:00",I19&gt;3,(I19-3)*H21)</f>
        <v>0:00:00</v>
      </c>
      <c r="GT21" s="46"/>
      <c r="GU21" s="43"/>
      <c r="GV21" s="44">
        <v>1.5</v>
      </c>
      <c r="GW21" s="45" t="str" cm="1">
        <f t="array" ref="GW21">_xlfn.IFS(I19="0:00:00","0:00:00",I19&lt;3,"0:00:00",I19&gt;3,(I19-3)*H21)</f>
        <v>0:00:00</v>
      </c>
      <c r="GX21" s="46"/>
      <c r="GY21" s="43"/>
      <c r="GZ21" s="44">
        <v>1.5</v>
      </c>
      <c r="HA21" s="45" t="str" cm="1">
        <f t="array" ref="HA21">_xlfn.IFS(I19="0:00:00","0:00:00",I19&lt;3,"0:00:00",I19&gt;3,(I19-3)*H21)</f>
        <v>0:00:00</v>
      </c>
      <c r="HB21" s="46"/>
      <c r="HC21" s="43"/>
      <c r="HD21" s="44">
        <v>1.5</v>
      </c>
      <c r="HE21" s="45" t="str" cm="1">
        <f t="array" ref="HE21">_xlfn.IFS(I19="0:00:00","0:00:00",I19&lt;3,"0:00:00",I19&gt;3,(I19-3)*H21)</f>
        <v>0:00:00</v>
      </c>
      <c r="HF21" s="46"/>
    </row>
    <row r="22" spans="2:214" ht="29.4" thickBot="1" x14ac:dyDescent="0.35">
      <c r="B22" s="47" t="s">
        <v>75</v>
      </c>
      <c r="C22" s="48" t="s">
        <v>76</v>
      </c>
      <c r="D22" s="49">
        <f>SUM(H22,L22,P22,T22,AB22,AF22,AJ22,AN22,AR22,AV22,AZ22,BD22,BH22,BL22,BP22,BT22,BX22,CB22,CF22,CJ22,CN22,CR22,CV22,CZ22,DD22,DH22,DL22,DP22,DT22,DX22,EB22,EF22,EJ22,EN22,ER22,EV22,EZ22,FD22,FH22,FL22,FP22,FT22,FX22,GB22,GF22,GJ22,GN22,GR22,GV22,GZ22,HD22)</f>
        <v>0</v>
      </c>
      <c r="E22" s="50" t="s">
        <v>77</v>
      </c>
      <c r="F22" s="51">
        <f>SUM(J22,N22,R22,V22,Z22,AD22,AH22,AL22,AP22,AT22,AX22,BB22,BF22,BJ22,BN22,BR22,BV22,BZ22,CD22,CH22,CL22,CP22,CT22,CX22,DB22,DF22,DJ22,DN22,DR22,DV22,DZ22,ED22,EH22,EL22,EP22,ET22:EU22,EX22,FB22,FF22,FJ22,FN22,FR22:FR23,FV22,FZ22,GD22,GH22,GL22,GP22,GT22,GX22,HB22,HF22)</f>
        <v>0</v>
      </c>
      <c r="G22" s="52" t="s">
        <v>78</v>
      </c>
      <c r="H22" s="53"/>
      <c r="I22" s="54" t="s">
        <v>79</v>
      </c>
      <c r="J22" s="55"/>
      <c r="K22" s="52" t="s">
        <v>78</v>
      </c>
      <c r="L22" s="53"/>
      <c r="M22" s="54" t="s">
        <v>79</v>
      </c>
      <c r="N22" s="55"/>
      <c r="O22" s="52" t="s">
        <v>78</v>
      </c>
      <c r="P22" s="53"/>
      <c r="Q22" s="54" t="s">
        <v>79</v>
      </c>
      <c r="R22" s="55"/>
      <c r="S22" s="52" t="s">
        <v>78</v>
      </c>
      <c r="T22" s="53"/>
      <c r="U22" s="54" t="s">
        <v>79</v>
      </c>
      <c r="V22" s="55"/>
      <c r="W22" s="52" t="s">
        <v>78</v>
      </c>
      <c r="X22" s="53"/>
      <c r="Y22" s="54" t="s">
        <v>79</v>
      </c>
      <c r="Z22" s="55"/>
      <c r="AA22" s="52" t="s">
        <v>78</v>
      </c>
      <c r="AB22" s="53"/>
      <c r="AC22" s="54" t="s">
        <v>79</v>
      </c>
      <c r="AD22" s="55"/>
      <c r="AE22" s="52" t="s">
        <v>78</v>
      </c>
      <c r="AF22" s="53"/>
      <c r="AG22" s="54" t="s">
        <v>79</v>
      </c>
      <c r="AH22" s="55"/>
      <c r="AI22" s="52" t="s">
        <v>78</v>
      </c>
      <c r="AJ22" s="53"/>
      <c r="AK22" s="54" t="s">
        <v>79</v>
      </c>
      <c r="AL22" s="55"/>
      <c r="AM22" s="52" t="s">
        <v>78</v>
      </c>
      <c r="AN22" s="53"/>
      <c r="AO22" s="54" t="s">
        <v>79</v>
      </c>
      <c r="AP22" s="55"/>
      <c r="AQ22" s="52" t="s">
        <v>78</v>
      </c>
      <c r="AR22" s="53"/>
      <c r="AS22" s="54" t="s">
        <v>79</v>
      </c>
      <c r="AT22" s="55"/>
      <c r="AU22" s="52" t="s">
        <v>78</v>
      </c>
      <c r="AV22" s="53"/>
      <c r="AW22" s="54" t="s">
        <v>79</v>
      </c>
      <c r="AX22" s="55"/>
      <c r="AY22" s="52" t="s">
        <v>78</v>
      </c>
      <c r="AZ22" s="53"/>
      <c r="BA22" s="54" t="s">
        <v>79</v>
      </c>
      <c r="BB22" s="55"/>
      <c r="BC22" s="52" t="s">
        <v>78</v>
      </c>
      <c r="BD22" s="53"/>
      <c r="BE22" s="54" t="s">
        <v>79</v>
      </c>
      <c r="BF22" s="55"/>
      <c r="BG22" s="52" t="s">
        <v>78</v>
      </c>
      <c r="BH22" s="53"/>
      <c r="BI22" s="54" t="s">
        <v>79</v>
      </c>
      <c r="BJ22" s="55"/>
      <c r="BK22" s="52" t="s">
        <v>78</v>
      </c>
      <c r="BL22" s="53"/>
      <c r="BM22" s="54" t="s">
        <v>79</v>
      </c>
      <c r="BN22" s="55"/>
      <c r="BO22" s="52" t="s">
        <v>78</v>
      </c>
      <c r="BP22" s="53"/>
      <c r="BQ22" s="54" t="s">
        <v>79</v>
      </c>
      <c r="BR22" s="55"/>
      <c r="BS22" s="52" t="s">
        <v>78</v>
      </c>
      <c r="BT22" s="53"/>
      <c r="BU22" s="54" t="s">
        <v>79</v>
      </c>
      <c r="BV22" s="55"/>
      <c r="BW22" s="52" t="s">
        <v>78</v>
      </c>
      <c r="BX22" s="53"/>
      <c r="BY22" s="54" t="s">
        <v>79</v>
      </c>
      <c r="BZ22" s="55"/>
      <c r="CA22" s="52" t="s">
        <v>78</v>
      </c>
      <c r="CB22" s="53"/>
      <c r="CC22" s="54" t="s">
        <v>79</v>
      </c>
      <c r="CD22" s="55"/>
      <c r="CE22" s="52" t="s">
        <v>78</v>
      </c>
      <c r="CF22" s="53"/>
      <c r="CG22" s="54" t="s">
        <v>79</v>
      </c>
      <c r="CH22" s="55"/>
      <c r="CI22" s="52" t="s">
        <v>78</v>
      </c>
      <c r="CJ22" s="53"/>
      <c r="CK22" s="54" t="s">
        <v>79</v>
      </c>
      <c r="CL22" s="55"/>
      <c r="CM22" s="52" t="s">
        <v>78</v>
      </c>
      <c r="CN22" s="53"/>
      <c r="CO22" s="54" t="s">
        <v>79</v>
      </c>
      <c r="CP22" s="55"/>
      <c r="CQ22" s="52" t="s">
        <v>78</v>
      </c>
      <c r="CR22" s="53"/>
      <c r="CS22" s="54" t="s">
        <v>79</v>
      </c>
      <c r="CT22" s="55"/>
      <c r="CU22" s="52" t="s">
        <v>78</v>
      </c>
      <c r="CV22" s="53"/>
      <c r="CW22" s="54" t="s">
        <v>79</v>
      </c>
      <c r="CX22" s="55"/>
      <c r="CY22" s="52" t="s">
        <v>78</v>
      </c>
      <c r="CZ22" s="53"/>
      <c r="DA22" s="54" t="s">
        <v>79</v>
      </c>
      <c r="DB22" s="55"/>
      <c r="DC22" s="52" t="s">
        <v>78</v>
      </c>
      <c r="DD22" s="53"/>
      <c r="DE22" s="54" t="s">
        <v>79</v>
      </c>
      <c r="DF22" s="55"/>
      <c r="DG22" s="52" t="s">
        <v>78</v>
      </c>
      <c r="DH22" s="53"/>
      <c r="DI22" s="54" t="s">
        <v>79</v>
      </c>
      <c r="DJ22" s="55"/>
      <c r="DK22" s="52" t="s">
        <v>78</v>
      </c>
      <c r="DL22" s="53"/>
      <c r="DM22" s="54" t="s">
        <v>79</v>
      </c>
      <c r="DN22" s="55"/>
      <c r="DO22" s="52" t="s">
        <v>78</v>
      </c>
      <c r="DP22" s="53"/>
      <c r="DQ22" s="54" t="s">
        <v>79</v>
      </c>
      <c r="DR22" s="55"/>
      <c r="DS22" s="52" t="s">
        <v>78</v>
      </c>
      <c r="DT22" s="53"/>
      <c r="DU22" s="54" t="s">
        <v>79</v>
      </c>
      <c r="DV22" s="55"/>
      <c r="DW22" s="52" t="s">
        <v>78</v>
      </c>
      <c r="DX22" s="53"/>
      <c r="DY22" s="54" t="s">
        <v>79</v>
      </c>
      <c r="DZ22" s="55"/>
      <c r="EA22" s="52" t="s">
        <v>78</v>
      </c>
      <c r="EB22" s="53"/>
      <c r="EC22" s="54" t="s">
        <v>79</v>
      </c>
      <c r="ED22" s="55"/>
      <c r="EE22" s="52" t="s">
        <v>78</v>
      </c>
      <c r="EF22" s="53"/>
      <c r="EG22" s="54" t="s">
        <v>79</v>
      </c>
      <c r="EH22" s="55"/>
      <c r="EI22" s="52" t="s">
        <v>78</v>
      </c>
      <c r="EJ22" s="53"/>
      <c r="EK22" s="54" t="s">
        <v>79</v>
      </c>
      <c r="EL22" s="55"/>
      <c r="EM22" s="52" t="s">
        <v>78</v>
      </c>
      <c r="EN22" s="53"/>
      <c r="EO22" s="54" t="s">
        <v>79</v>
      </c>
      <c r="EP22" s="55"/>
      <c r="EQ22" s="52" t="s">
        <v>78</v>
      </c>
      <c r="ER22" s="53"/>
      <c r="ES22" s="54" t="s">
        <v>79</v>
      </c>
      <c r="ET22" s="55"/>
      <c r="EU22" s="52" t="s">
        <v>78</v>
      </c>
      <c r="EV22" s="53"/>
      <c r="EW22" s="54" t="s">
        <v>79</v>
      </c>
      <c r="EX22" s="55"/>
      <c r="EY22" s="52" t="s">
        <v>78</v>
      </c>
      <c r="EZ22" s="53"/>
      <c r="FA22" s="54" t="s">
        <v>79</v>
      </c>
      <c r="FB22" s="55"/>
      <c r="FC22" s="52" t="s">
        <v>78</v>
      </c>
      <c r="FD22" s="53"/>
      <c r="FE22" s="54" t="s">
        <v>79</v>
      </c>
      <c r="FF22" s="55"/>
      <c r="FG22" s="52" t="s">
        <v>78</v>
      </c>
      <c r="FH22" s="53"/>
      <c r="FI22" s="54" t="s">
        <v>79</v>
      </c>
      <c r="FJ22" s="55"/>
      <c r="FK22" s="52" t="s">
        <v>78</v>
      </c>
      <c r="FL22" s="53"/>
      <c r="FM22" s="54" t="s">
        <v>79</v>
      </c>
      <c r="FN22" s="55"/>
      <c r="FO22" s="52" t="s">
        <v>78</v>
      </c>
      <c r="FP22" s="53"/>
      <c r="FQ22" s="54" t="s">
        <v>79</v>
      </c>
      <c r="FR22" s="55"/>
      <c r="FS22" s="52" t="s">
        <v>78</v>
      </c>
      <c r="FT22" s="53"/>
      <c r="FU22" s="54" t="s">
        <v>79</v>
      </c>
      <c r="FV22" s="55"/>
      <c r="FW22" s="52" t="s">
        <v>78</v>
      </c>
      <c r="FX22" s="53"/>
      <c r="FY22" s="54" t="s">
        <v>79</v>
      </c>
      <c r="FZ22" s="55"/>
      <c r="GA22" s="52" t="s">
        <v>78</v>
      </c>
      <c r="GB22" s="53"/>
      <c r="GC22" s="54" t="s">
        <v>79</v>
      </c>
      <c r="GD22" s="55"/>
      <c r="GE22" s="52" t="s">
        <v>78</v>
      </c>
      <c r="GF22" s="53"/>
      <c r="GG22" s="54" t="s">
        <v>79</v>
      </c>
      <c r="GH22" s="55"/>
      <c r="GI22" s="52" t="s">
        <v>78</v>
      </c>
      <c r="GJ22" s="53"/>
      <c r="GK22" s="54" t="s">
        <v>79</v>
      </c>
      <c r="GL22" s="55"/>
      <c r="GM22" s="52" t="s">
        <v>78</v>
      </c>
      <c r="GN22" s="53"/>
      <c r="GO22" s="54" t="s">
        <v>79</v>
      </c>
      <c r="GP22" s="55"/>
      <c r="GQ22" s="52" t="s">
        <v>78</v>
      </c>
      <c r="GR22" s="53"/>
      <c r="GS22" s="54" t="s">
        <v>79</v>
      </c>
      <c r="GT22" s="55"/>
      <c r="GU22" s="52" t="s">
        <v>78</v>
      </c>
      <c r="GV22" s="53"/>
      <c r="GW22" s="54" t="s">
        <v>79</v>
      </c>
      <c r="GX22" s="55"/>
      <c r="GY22" s="52" t="s">
        <v>78</v>
      </c>
      <c r="GZ22" s="53"/>
      <c r="HA22" s="54" t="s">
        <v>79</v>
      </c>
      <c r="HB22" s="55"/>
      <c r="HC22" s="52" t="s">
        <v>78</v>
      </c>
      <c r="HD22" s="53"/>
      <c r="HE22" s="54" t="s">
        <v>79</v>
      </c>
      <c r="HF22" s="55"/>
    </row>
    <row r="23" spans="2:214" ht="4.95" customHeight="1" thickBot="1" x14ac:dyDescent="0.35"/>
    <row r="24" spans="2:214" ht="28.8" x14ac:dyDescent="0.3">
      <c r="B24" s="11" t="s">
        <v>11</v>
      </c>
      <c r="C24" s="12" t="s">
        <v>12</v>
      </c>
      <c r="D24" s="12" t="s">
        <v>13</v>
      </c>
      <c r="E24" s="13" t="s">
        <v>3</v>
      </c>
      <c r="F24" s="14" t="s">
        <v>14</v>
      </c>
      <c r="G24" s="15" t="s">
        <v>15</v>
      </c>
      <c r="H24" s="16"/>
      <c r="I24" s="16"/>
      <c r="J24" s="17"/>
      <c r="K24" s="15" t="s">
        <v>16</v>
      </c>
      <c r="L24" s="16"/>
      <c r="M24" s="16"/>
      <c r="N24" s="17"/>
      <c r="O24" s="15" t="s">
        <v>17</v>
      </c>
      <c r="P24" s="16"/>
      <c r="Q24" s="16"/>
      <c r="R24" s="17"/>
      <c r="S24" s="15" t="s">
        <v>18</v>
      </c>
      <c r="T24" s="16"/>
      <c r="U24" s="16"/>
      <c r="V24" s="17"/>
      <c r="W24" s="15" t="s">
        <v>19</v>
      </c>
      <c r="X24" s="16"/>
      <c r="Y24" s="16"/>
      <c r="Z24" s="17"/>
      <c r="AA24" s="15" t="s">
        <v>20</v>
      </c>
      <c r="AB24" s="16"/>
      <c r="AC24" s="16"/>
      <c r="AD24" s="17"/>
      <c r="AE24" s="15" t="s">
        <v>21</v>
      </c>
      <c r="AF24" s="16"/>
      <c r="AG24" s="16"/>
      <c r="AH24" s="17"/>
      <c r="AI24" s="15" t="s">
        <v>22</v>
      </c>
      <c r="AJ24" s="16"/>
      <c r="AK24" s="16"/>
      <c r="AL24" s="17"/>
      <c r="AM24" s="15" t="s">
        <v>23</v>
      </c>
      <c r="AN24" s="16"/>
      <c r="AO24" s="16"/>
      <c r="AP24" s="17"/>
      <c r="AQ24" s="15" t="s">
        <v>24</v>
      </c>
      <c r="AR24" s="16"/>
      <c r="AS24" s="16"/>
      <c r="AT24" s="17"/>
      <c r="AU24" s="15" t="s">
        <v>25</v>
      </c>
      <c r="AV24" s="16"/>
      <c r="AW24" s="16"/>
      <c r="AX24" s="17"/>
      <c r="AY24" s="15" t="s">
        <v>26</v>
      </c>
      <c r="AZ24" s="16"/>
      <c r="BA24" s="16"/>
      <c r="BB24" s="17"/>
      <c r="BC24" s="15" t="s">
        <v>27</v>
      </c>
      <c r="BD24" s="16"/>
      <c r="BE24" s="16"/>
      <c r="BF24" s="17"/>
      <c r="BG24" s="15" t="s">
        <v>28</v>
      </c>
      <c r="BH24" s="16"/>
      <c r="BI24" s="16"/>
      <c r="BJ24" s="17"/>
      <c r="BK24" s="15" t="s">
        <v>29</v>
      </c>
      <c r="BL24" s="16"/>
      <c r="BM24" s="16"/>
      <c r="BN24" s="17"/>
      <c r="BO24" s="15" t="s">
        <v>30</v>
      </c>
      <c r="BP24" s="16"/>
      <c r="BQ24" s="16"/>
      <c r="BR24" s="17"/>
      <c r="BS24" s="15" t="s">
        <v>31</v>
      </c>
      <c r="BT24" s="16"/>
      <c r="BU24" s="16"/>
      <c r="BV24" s="17"/>
      <c r="BW24" s="15" t="s">
        <v>32</v>
      </c>
      <c r="BX24" s="16"/>
      <c r="BY24" s="16"/>
      <c r="BZ24" s="17"/>
      <c r="CA24" s="15" t="s">
        <v>33</v>
      </c>
      <c r="CB24" s="16"/>
      <c r="CC24" s="16"/>
      <c r="CD24" s="17"/>
      <c r="CE24" s="15" t="s">
        <v>34</v>
      </c>
      <c r="CF24" s="16"/>
      <c r="CG24" s="16"/>
      <c r="CH24" s="17"/>
      <c r="CI24" s="15" t="s">
        <v>35</v>
      </c>
      <c r="CJ24" s="16"/>
      <c r="CK24" s="16"/>
      <c r="CL24" s="17"/>
      <c r="CM24" s="15" t="s">
        <v>36</v>
      </c>
      <c r="CN24" s="16"/>
      <c r="CO24" s="16"/>
      <c r="CP24" s="17"/>
      <c r="CQ24" s="15" t="s">
        <v>37</v>
      </c>
      <c r="CR24" s="16"/>
      <c r="CS24" s="16"/>
      <c r="CT24" s="17"/>
      <c r="CU24" s="15" t="s">
        <v>38</v>
      </c>
      <c r="CV24" s="16"/>
      <c r="CW24" s="16"/>
      <c r="CX24" s="17"/>
      <c r="CY24" s="15" t="s">
        <v>39</v>
      </c>
      <c r="CZ24" s="16"/>
      <c r="DA24" s="16"/>
      <c r="DB24" s="17"/>
      <c r="DC24" s="15" t="s">
        <v>40</v>
      </c>
      <c r="DD24" s="16"/>
      <c r="DE24" s="16"/>
      <c r="DF24" s="17"/>
      <c r="DG24" s="15" t="s">
        <v>41</v>
      </c>
      <c r="DH24" s="16"/>
      <c r="DI24" s="16"/>
      <c r="DJ24" s="17"/>
      <c r="DK24" s="15" t="s">
        <v>42</v>
      </c>
      <c r="DL24" s="16"/>
      <c r="DM24" s="16"/>
      <c r="DN24" s="17"/>
      <c r="DO24" s="15" t="s">
        <v>43</v>
      </c>
      <c r="DP24" s="16"/>
      <c r="DQ24" s="16"/>
      <c r="DR24" s="17"/>
      <c r="DS24" s="15" t="s">
        <v>44</v>
      </c>
      <c r="DT24" s="16"/>
      <c r="DU24" s="16"/>
      <c r="DV24" s="17"/>
      <c r="DW24" s="15" t="s">
        <v>45</v>
      </c>
      <c r="DX24" s="16"/>
      <c r="DY24" s="16"/>
      <c r="DZ24" s="17"/>
      <c r="EA24" s="15" t="s">
        <v>46</v>
      </c>
      <c r="EB24" s="16"/>
      <c r="EC24" s="16"/>
      <c r="ED24" s="17"/>
      <c r="EE24" s="15" t="s">
        <v>47</v>
      </c>
      <c r="EF24" s="16"/>
      <c r="EG24" s="16"/>
      <c r="EH24" s="17"/>
      <c r="EI24" s="15" t="s">
        <v>48</v>
      </c>
      <c r="EJ24" s="16"/>
      <c r="EK24" s="16"/>
      <c r="EL24" s="17"/>
      <c r="EM24" s="15" t="s">
        <v>49</v>
      </c>
      <c r="EN24" s="16"/>
      <c r="EO24" s="16"/>
      <c r="EP24" s="17"/>
      <c r="EQ24" s="15" t="s">
        <v>50</v>
      </c>
      <c r="ER24" s="16"/>
      <c r="ES24" s="16"/>
      <c r="ET24" s="17"/>
      <c r="EU24" s="15" t="s">
        <v>51</v>
      </c>
      <c r="EV24" s="16"/>
      <c r="EW24" s="16"/>
      <c r="EX24" s="17"/>
      <c r="EY24" s="15" t="s">
        <v>52</v>
      </c>
      <c r="EZ24" s="16"/>
      <c r="FA24" s="16"/>
      <c r="FB24" s="17"/>
      <c r="FC24" s="15" t="s">
        <v>53</v>
      </c>
      <c r="FD24" s="16"/>
      <c r="FE24" s="16"/>
      <c r="FF24" s="17"/>
      <c r="FG24" s="15" t="s">
        <v>54</v>
      </c>
      <c r="FH24" s="16"/>
      <c r="FI24" s="16"/>
      <c r="FJ24" s="17"/>
      <c r="FK24" s="15" t="s">
        <v>55</v>
      </c>
      <c r="FL24" s="16"/>
      <c r="FM24" s="16"/>
      <c r="FN24" s="17"/>
      <c r="FO24" s="15" t="s">
        <v>56</v>
      </c>
      <c r="FP24" s="16"/>
      <c r="FQ24" s="16"/>
      <c r="FR24" s="17"/>
      <c r="FS24" s="15" t="s">
        <v>57</v>
      </c>
      <c r="FT24" s="16"/>
      <c r="FU24" s="16"/>
      <c r="FV24" s="17"/>
      <c r="FW24" s="15" t="s">
        <v>58</v>
      </c>
      <c r="FX24" s="16"/>
      <c r="FY24" s="16"/>
      <c r="FZ24" s="17"/>
      <c r="GA24" s="15" t="s">
        <v>59</v>
      </c>
      <c r="GB24" s="16"/>
      <c r="GC24" s="16"/>
      <c r="GD24" s="17"/>
      <c r="GE24" s="15" t="s">
        <v>60</v>
      </c>
      <c r="GF24" s="16"/>
      <c r="GG24" s="16"/>
      <c r="GH24" s="17"/>
      <c r="GI24" s="15" t="s">
        <v>61</v>
      </c>
      <c r="GJ24" s="16"/>
      <c r="GK24" s="16"/>
      <c r="GL24" s="17"/>
      <c r="GM24" s="15" t="s">
        <v>62</v>
      </c>
      <c r="GN24" s="16"/>
      <c r="GO24" s="16"/>
      <c r="GP24" s="17"/>
      <c r="GQ24" s="15" t="s">
        <v>63</v>
      </c>
      <c r="GR24" s="16"/>
      <c r="GS24" s="16"/>
      <c r="GT24" s="17"/>
      <c r="GU24" s="15" t="s">
        <v>64</v>
      </c>
      <c r="GV24" s="16"/>
      <c r="GW24" s="16"/>
      <c r="GX24" s="17"/>
      <c r="GY24" s="15" t="s">
        <v>65</v>
      </c>
      <c r="GZ24" s="16"/>
      <c r="HA24" s="16"/>
      <c r="HB24" s="17"/>
      <c r="HC24" s="15" t="s">
        <v>66</v>
      </c>
      <c r="HD24" s="16"/>
      <c r="HE24" s="16"/>
      <c r="HF24" s="17"/>
    </row>
    <row r="25" spans="2:214" ht="43.8" thickBot="1" x14ac:dyDescent="0.35">
      <c r="B25" s="18" t="s">
        <v>80</v>
      </c>
      <c r="C25" s="19" t="str">
        <f>IFERROR(VLOOKUP(B25,[1]!Tableau1[[#All],[Matricule]:[Poste]],3),"")</f>
        <v xml:space="preserve">Morellon </v>
      </c>
      <c r="D25" s="19" t="str">
        <f>IFERROR(VLOOKUP(B25,[1]!Tableau1[[#All],[Matricule]:[Poste]],4),"")</f>
        <v>Mylène</v>
      </c>
      <c r="E25" s="20" t="str">
        <f>IFERROR(VLOOKUP(B25,[1]!Tableau1[[#All],[Matricule]:[Poste]],13),"")</f>
        <v>Flux entrant</v>
      </c>
      <c r="F25" s="21" t="str">
        <f>IFERROR(VLOOKUP(B25,[1]!Tableau1[[#All],[Matricule]:[Poste]],2),"")</f>
        <v>OUI</v>
      </c>
      <c r="G25" s="22" t="s">
        <v>68</v>
      </c>
      <c r="H25" s="23" t="s">
        <v>69</v>
      </c>
      <c r="I25" s="23" t="s">
        <v>70</v>
      </c>
      <c r="J25" s="24" t="s">
        <v>71</v>
      </c>
      <c r="K25" s="22" t="s">
        <v>68</v>
      </c>
      <c r="L25" s="23" t="s">
        <v>69</v>
      </c>
      <c r="M25" s="23" t="s">
        <v>70</v>
      </c>
      <c r="N25" s="24" t="s">
        <v>71</v>
      </c>
      <c r="O25" s="22" t="s">
        <v>68</v>
      </c>
      <c r="P25" s="23" t="s">
        <v>69</v>
      </c>
      <c r="Q25" s="23" t="s">
        <v>70</v>
      </c>
      <c r="R25" s="24" t="s">
        <v>71</v>
      </c>
      <c r="S25" s="22" t="s">
        <v>68</v>
      </c>
      <c r="T25" s="23" t="s">
        <v>69</v>
      </c>
      <c r="U25" s="23" t="s">
        <v>70</v>
      </c>
      <c r="V25" s="24" t="s">
        <v>71</v>
      </c>
      <c r="W25" s="22" t="s">
        <v>68</v>
      </c>
      <c r="X25" s="23" t="s">
        <v>69</v>
      </c>
      <c r="Y25" s="23" t="s">
        <v>70</v>
      </c>
      <c r="Z25" s="24" t="s">
        <v>71</v>
      </c>
      <c r="AA25" s="22" t="s">
        <v>68</v>
      </c>
      <c r="AB25" s="23" t="s">
        <v>69</v>
      </c>
      <c r="AC25" s="23" t="s">
        <v>70</v>
      </c>
      <c r="AD25" s="24" t="s">
        <v>71</v>
      </c>
      <c r="AE25" s="22" t="s">
        <v>68</v>
      </c>
      <c r="AF25" s="23" t="s">
        <v>69</v>
      </c>
      <c r="AG25" s="23" t="s">
        <v>70</v>
      </c>
      <c r="AH25" s="24" t="s">
        <v>71</v>
      </c>
      <c r="AI25" s="22" t="s">
        <v>68</v>
      </c>
      <c r="AJ25" s="23" t="s">
        <v>69</v>
      </c>
      <c r="AK25" s="23" t="s">
        <v>70</v>
      </c>
      <c r="AL25" s="24" t="s">
        <v>71</v>
      </c>
      <c r="AM25" s="22" t="s">
        <v>68</v>
      </c>
      <c r="AN25" s="23" t="s">
        <v>69</v>
      </c>
      <c r="AO25" s="23" t="s">
        <v>70</v>
      </c>
      <c r="AP25" s="24" t="s">
        <v>71</v>
      </c>
      <c r="AQ25" s="22" t="s">
        <v>68</v>
      </c>
      <c r="AR25" s="23" t="s">
        <v>69</v>
      </c>
      <c r="AS25" s="23" t="s">
        <v>70</v>
      </c>
      <c r="AT25" s="24" t="s">
        <v>71</v>
      </c>
      <c r="AU25" s="22" t="s">
        <v>68</v>
      </c>
      <c r="AV25" s="23" t="s">
        <v>69</v>
      </c>
      <c r="AW25" s="23" t="s">
        <v>70</v>
      </c>
      <c r="AX25" s="24" t="s">
        <v>71</v>
      </c>
      <c r="AY25" s="22" t="s">
        <v>68</v>
      </c>
      <c r="AZ25" s="23" t="s">
        <v>69</v>
      </c>
      <c r="BA25" s="23" t="s">
        <v>70</v>
      </c>
      <c r="BB25" s="24" t="s">
        <v>71</v>
      </c>
      <c r="BC25" s="22" t="s">
        <v>68</v>
      </c>
      <c r="BD25" s="23" t="s">
        <v>69</v>
      </c>
      <c r="BE25" s="23" t="s">
        <v>70</v>
      </c>
      <c r="BF25" s="24" t="s">
        <v>71</v>
      </c>
      <c r="BG25" s="22" t="s">
        <v>68</v>
      </c>
      <c r="BH25" s="23" t="s">
        <v>69</v>
      </c>
      <c r="BI25" s="23" t="s">
        <v>70</v>
      </c>
      <c r="BJ25" s="24" t="s">
        <v>71</v>
      </c>
      <c r="BK25" s="22" t="s">
        <v>68</v>
      </c>
      <c r="BL25" s="23" t="s">
        <v>69</v>
      </c>
      <c r="BM25" s="23" t="s">
        <v>70</v>
      </c>
      <c r="BN25" s="24" t="s">
        <v>71</v>
      </c>
      <c r="BO25" s="22" t="s">
        <v>68</v>
      </c>
      <c r="BP25" s="23" t="s">
        <v>69</v>
      </c>
      <c r="BQ25" s="23" t="s">
        <v>70</v>
      </c>
      <c r="BR25" s="24" t="s">
        <v>71</v>
      </c>
      <c r="BS25" s="22" t="s">
        <v>68</v>
      </c>
      <c r="BT25" s="23" t="s">
        <v>69</v>
      </c>
      <c r="BU25" s="23" t="s">
        <v>70</v>
      </c>
      <c r="BV25" s="24" t="s">
        <v>71</v>
      </c>
      <c r="BW25" s="22" t="s">
        <v>68</v>
      </c>
      <c r="BX25" s="23" t="s">
        <v>69</v>
      </c>
      <c r="BY25" s="23" t="s">
        <v>70</v>
      </c>
      <c r="BZ25" s="24" t="s">
        <v>71</v>
      </c>
      <c r="CA25" s="22" t="s">
        <v>68</v>
      </c>
      <c r="CB25" s="23" t="s">
        <v>69</v>
      </c>
      <c r="CC25" s="23" t="s">
        <v>70</v>
      </c>
      <c r="CD25" s="24" t="s">
        <v>71</v>
      </c>
      <c r="CE25" s="22" t="s">
        <v>68</v>
      </c>
      <c r="CF25" s="23" t="s">
        <v>69</v>
      </c>
      <c r="CG25" s="23" t="s">
        <v>70</v>
      </c>
      <c r="CH25" s="24" t="s">
        <v>71</v>
      </c>
      <c r="CI25" s="22" t="s">
        <v>68</v>
      </c>
      <c r="CJ25" s="23" t="s">
        <v>69</v>
      </c>
      <c r="CK25" s="23" t="s">
        <v>70</v>
      </c>
      <c r="CL25" s="24" t="s">
        <v>71</v>
      </c>
      <c r="CM25" s="22" t="s">
        <v>68</v>
      </c>
      <c r="CN25" s="23" t="s">
        <v>69</v>
      </c>
      <c r="CO25" s="23" t="s">
        <v>70</v>
      </c>
      <c r="CP25" s="24" t="s">
        <v>71</v>
      </c>
      <c r="CQ25" s="22" t="s">
        <v>68</v>
      </c>
      <c r="CR25" s="23" t="s">
        <v>69</v>
      </c>
      <c r="CS25" s="23" t="s">
        <v>70</v>
      </c>
      <c r="CT25" s="24" t="s">
        <v>71</v>
      </c>
      <c r="CU25" s="22" t="s">
        <v>68</v>
      </c>
      <c r="CV25" s="23" t="s">
        <v>69</v>
      </c>
      <c r="CW25" s="23" t="s">
        <v>70</v>
      </c>
      <c r="CX25" s="24" t="s">
        <v>71</v>
      </c>
      <c r="CY25" s="22" t="s">
        <v>68</v>
      </c>
      <c r="CZ25" s="23" t="s">
        <v>69</v>
      </c>
      <c r="DA25" s="23" t="s">
        <v>70</v>
      </c>
      <c r="DB25" s="24" t="s">
        <v>71</v>
      </c>
      <c r="DC25" s="22" t="s">
        <v>68</v>
      </c>
      <c r="DD25" s="23" t="s">
        <v>69</v>
      </c>
      <c r="DE25" s="23" t="s">
        <v>70</v>
      </c>
      <c r="DF25" s="24" t="s">
        <v>71</v>
      </c>
      <c r="DG25" s="22" t="s">
        <v>68</v>
      </c>
      <c r="DH25" s="23" t="s">
        <v>69</v>
      </c>
      <c r="DI25" s="23" t="s">
        <v>70</v>
      </c>
      <c r="DJ25" s="24" t="s">
        <v>71</v>
      </c>
      <c r="DK25" s="22" t="s">
        <v>68</v>
      </c>
      <c r="DL25" s="23" t="s">
        <v>69</v>
      </c>
      <c r="DM25" s="23" t="s">
        <v>70</v>
      </c>
      <c r="DN25" s="24" t="s">
        <v>71</v>
      </c>
      <c r="DO25" s="22" t="s">
        <v>68</v>
      </c>
      <c r="DP25" s="23" t="s">
        <v>69</v>
      </c>
      <c r="DQ25" s="23" t="s">
        <v>70</v>
      </c>
      <c r="DR25" s="24" t="s">
        <v>71</v>
      </c>
      <c r="DS25" s="22" t="s">
        <v>68</v>
      </c>
      <c r="DT25" s="23" t="s">
        <v>69</v>
      </c>
      <c r="DU25" s="23" t="s">
        <v>70</v>
      </c>
      <c r="DV25" s="24" t="s">
        <v>71</v>
      </c>
      <c r="DW25" s="22" t="s">
        <v>68</v>
      </c>
      <c r="DX25" s="23" t="s">
        <v>69</v>
      </c>
      <c r="DY25" s="23" t="s">
        <v>70</v>
      </c>
      <c r="DZ25" s="24" t="s">
        <v>71</v>
      </c>
      <c r="EA25" s="22" t="s">
        <v>68</v>
      </c>
      <c r="EB25" s="23" t="s">
        <v>69</v>
      </c>
      <c r="EC25" s="23" t="s">
        <v>70</v>
      </c>
      <c r="ED25" s="24" t="s">
        <v>71</v>
      </c>
      <c r="EE25" s="22" t="s">
        <v>68</v>
      </c>
      <c r="EF25" s="23" t="s">
        <v>69</v>
      </c>
      <c r="EG25" s="23" t="s">
        <v>70</v>
      </c>
      <c r="EH25" s="24" t="s">
        <v>71</v>
      </c>
      <c r="EI25" s="22" t="s">
        <v>68</v>
      </c>
      <c r="EJ25" s="23" t="s">
        <v>69</v>
      </c>
      <c r="EK25" s="23" t="s">
        <v>70</v>
      </c>
      <c r="EL25" s="24" t="s">
        <v>71</v>
      </c>
      <c r="EM25" s="22" t="s">
        <v>68</v>
      </c>
      <c r="EN25" s="23" t="s">
        <v>69</v>
      </c>
      <c r="EO25" s="23" t="s">
        <v>70</v>
      </c>
      <c r="EP25" s="24" t="s">
        <v>71</v>
      </c>
      <c r="EQ25" s="22" t="s">
        <v>68</v>
      </c>
      <c r="ER25" s="23" t="s">
        <v>69</v>
      </c>
      <c r="ES25" s="23" t="s">
        <v>70</v>
      </c>
      <c r="ET25" s="24" t="s">
        <v>71</v>
      </c>
      <c r="EU25" s="22" t="s">
        <v>68</v>
      </c>
      <c r="EV25" s="23" t="s">
        <v>69</v>
      </c>
      <c r="EW25" s="23" t="s">
        <v>70</v>
      </c>
      <c r="EX25" s="24" t="s">
        <v>71</v>
      </c>
      <c r="EY25" s="22" t="s">
        <v>68</v>
      </c>
      <c r="EZ25" s="23" t="s">
        <v>69</v>
      </c>
      <c r="FA25" s="23" t="s">
        <v>70</v>
      </c>
      <c r="FB25" s="24" t="s">
        <v>71</v>
      </c>
      <c r="FC25" s="22" t="s">
        <v>68</v>
      </c>
      <c r="FD25" s="23" t="s">
        <v>69</v>
      </c>
      <c r="FE25" s="23" t="s">
        <v>70</v>
      </c>
      <c r="FF25" s="24" t="s">
        <v>71</v>
      </c>
      <c r="FG25" s="22" t="s">
        <v>68</v>
      </c>
      <c r="FH25" s="23" t="s">
        <v>69</v>
      </c>
      <c r="FI25" s="23" t="s">
        <v>70</v>
      </c>
      <c r="FJ25" s="24" t="s">
        <v>71</v>
      </c>
      <c r="FK25" s="22" t="s">
        <v>68</v>
      </c>
      <c r="FL25" s="23" t="s">
        <v>69</v>
      </c>
      <c r="FM25" s="23" t="s">
        <v>70</v>
      </c>
      <c r="FN25" s="24" t="s">
        <v>71</v>
      </c>
      <c r="FO25" s="22" t="s">
        <v>68</v>
      </c>
      <c r="FP25" s="23" t="s">
        <v>69</v>
      </c>
      <c r="FQ25" s="23" t="s">
        <v>70</v>
      </c>
      <c r="FR25" s="24" t="s">
        <v>71</v>
      </c>
      <c r="FS25" s="22" t="s">
        <v>68</v>
      </c>
      <c r="FT25" s="23" t="s">
        <v>69</v>
      </c>
      <c r="FU25" s="23" t="s">
        <v>70</v>
      </c>
      <c r="FV25" s="24" t="s">
        <v>71</v>
      </c>
      <c r="FW25" s="22" t="s">
        <v>68</v>
      </c>
      <c r="FX25" s="23" t="s">
        <v>69</v>
      </c>
      <c r="FY25" s="23" t="s">
        <v>70</v>
      </c>
      <c r="FZ25" s="24" t="s">
        <v>71</v>
      </c>
      <c r="GA25" s="22" t="s">
        <v>68</v>
      </c>
      <c r="GB25" s="23" t="s">
        <v>69</v>
      </c>
      <c r="GC25" s="23" t="s">
        <v>70</v>
      </c>
      <c r="GD25" s="24" t="s">
        <v>71</v>
      </c>
      <c r="GE25" s="22" t="s">
        <v>68</v>
      </c>
      <c r="GF25" s="23" t="s">
        <v>69</v>
      </c>
      <c r="GG25" s="23" t="s">
        <v>70</v>
      </c>
      <c r="GH25" s="24" t="s">
        <v>71</v>
      </c>
      <c r="GI25" s="22" t="s">
        <v>68</v>
      </c>
      <c r="GJ25" s="23" t="s">
        <v>69</v>
      </c>
      <c r="GK25" s="23" t="s">
        <v>70</v>
      </c>
      <c r="GL25" s="24" t="s">
        <v>71</v>
      </c>
      <c r="GM25" s="22" t="s">
        <v>68</v>
      </c>
      <c r="GN25" s="23" t="s">
        <v>69</v>
      </c>
      <c r="GO25" s="23" t="s">
        <v>70</v>
      </c>
      <c r="GP25" s="24" t="s">
        <v>71</v>
      </c>
      <c r="GQ25" s="22" t="s">
        <v>68</v>
      </c>
      <c r="GR25" s="23" t="s">
        <v>69</v>
      </c>
      <c r="GS25" s="23" t="s">
        <v>70</v>
      </c>
      <c r="GT25" s="24" t="s">
        <v>71</v>
      </c>
      <c r="GU25" s="22" t="s">
        <v>68</v>
      </c>
      <c r="GV25" s="23" t="s">
        <v>69</v>
      </c>
      <c r="GW25" s="23" t="s">
        <v>70</v>
      </c>
      <c r="GX25" s="24" t="s">
        <v>71</v>
      </c>
      <c r="GY25" s="22" t="s">
        <v>68</v>
      </c>
      <c r="GZ25" s="23" t="s">
        <v>69</v>
      </c>
      <c r="HA25" s="23" t="s">
        <v>70</v>
      </c>
      <c r="HB25" s="24" t="s">
        <v>71</v>
      </c>
      <c r="HC25" s="22" t="s">
        <v>68</v>
      </c>
      <c r="HD25" s="23" t="s">
        <v>69</v>
      </c>
      <c r="HE25" s="23" t="s">
        <v>70</v>
      </c>
      <c r="HF25" s="24" t="s">
        <v>71</v>
      </c>
    </row>
    <row r="26" spans="2:214" x14ac:dyDescent="0.3">
      <c r="B26" s="25" t="s">
        <v>72</v>
      </c>
      <c r="C26" s="26"/>
      <c r="D26" s="26"/>
      <c r="E26" s="27">
        <f>SUM(I27:I28,M27:M28,Q27:Q28,U27:U28,Y27:Y28,AC27:AC28,AG27:AG28,AK27:AK28,AO27:AO28,AS27:AS28,AW27:AW28,BA27:BA28,BE27:BE28,BI27:BI28,BM27:BM28,BQ27:BQ28,BU27:BU28,BY27:BY28,CC27:CC28,CG27:CG28,CK27:CK28,CO27:CO28,CS27:CS28,CW27:CW28,DA27:DA28,DE27:DE28,DI27:DI28,DM27:DM28,DQ27:DQ28,DU27:DU28,DY27:DY28,EC27:EC28,EG27:EG28,EK27:EK28,EO27:EO28,ES27:ES28,EW27:EW28,FA27:FA28,FE27:FE28,FI27:FI28,FM27:FM28,FQ27:FQ28,FU27:FU28,FY27:FY28,GC27:GC28,GG27:GG28,GK27:GK28,GO27:GO28,GS27:GS28,GW27:GW28,HA27:HA28,HE27:HE28)</f>
        <v>0</v>
      </c>
      <c r="F26" s="28"/>
      <c r="G26" s="29">
        <f>IFERROR(VLOOKUP(B25,'[1]H S1'!$B$9:$AT$45,43,FALSE),"0:00:00")</f>
        <v>1.3958333333333333</v>
      </c>
      <c r="H26" s="30">
        <v>1.625</v>
      </c>
      <c r="I26" s="30" t="str" cm="1">
        <f t="array" ref="I26">_xlfn.IFS(G26="0:00:00","0:00:00",G26&lt;H26,"0:00:00",G26&gt;H26,G26-H26)</f>
        <v>0:00:00</v>
      </c>
      <c r="J26" s="31">
        <f>IFERROR(VLOOKUP(B25,'[1]H S1'!$B$9:$AT$45,45,FALSE),"0:00:00")</f>
        <v>8.3333333333333329E-2</v>
      </c>
      <c r="K26" s="29" t="str">
        <f>IFERROR(VLOOKUP(B25,'[1]H S2'!$B$9:$AT$45,43,FALSE),"0:00:00")</f>
        <v>0:00:00</v>
      </c>
      <c r="L26" s="30">
        <v>1.625</v>
      </c>
      <c r="M26" s="30" t="str" cm="1">
        <f t="array" ref="M26">_xlfn.IFS(K26="0:00:00","0:00:00",K26&lt;L26,"0:00:00",K26&gt;L26,K26-L26)</f>
        <v>0:00:00</v>
      </c>
      <c r="N26" s="31" t="str">
        <f>IFERROR(VLOOKUP(B25,'[1]H S2'!$B$9:$AT$45,45,FALSE),"0:00:00")</f>
        <v>0:00:00</v>
      </c>
      <c r="O26" s="29" t="str">
        <f>IFERROR(VLOOKUP(B25,'[1]H S3'!$B$9:$AT$45,43,FALSE),"0:00:00")</f>
        <v>0:00:00</v>
      </c>
      <c r="P26" s="30">
        <v>1.625</v>
      </c>
      <c r="Q26" s="30" t="str" cm="1">
        <f t="array" ref="Q26">_xlfn.IFS(O26="0:00:00","0:00:00",O26&lt;P26,"0:00:00",O26&gt;P26,O26-P26)</f>
        <v>0:00:00</v>
      </c>
      <c r="R26" s="31" t="str">
        <f>IFERROR(VLOOKUP(B25,'[1]H S3'!$B$9:$AT$45,45,FALSE),"0:00:00")</f>
        <v>0:00:00</v>
      </c>
      <c r="S26" s="29" t="str">
        <f>IFERROR(VLOOKUP(B25,'[1]H S4'!$B$9:$AT$45,43,FALSE),"0:00:00")</f>
        <v>0:00:00</v>
      </c>
      <c r="T26" s="30">
        <v>1.625</v>
      </c>
      <c r="U26" s="30" t="str" cm="1">
        <f t="array" ref="U26">_xlfn.IFS(S26="0:00:00","0:00:00",S26&lt;T26,"0:00:00",S26&gt;T26,S26-T26)</f>
        <v>0:00:00</v>
      </c>
      <c r="V26" s="31" t="str">
        <f>IFERROR(VLOOKUP(B25,'[1]H S4'!$B$9:$AT$45,45,FALSE),"0:00:00")</f>
        <v>0:00:00</v>
      </c>
      <c r="W26" s="29" t="str">
        <f>IFERROR(VLOOKUP(B25,'[1]H S5'!$B$9:$AT$45,43,FALSE),"0:00:00")</f>
        <v>0:00:00</v>
      </c>
      <c r="X26" s="30">
        <v>1.625</v>
      </c>
      <c r="Y26" s="30" t="str" cm="1">
        <f t="array" ref="Y26">_xlfn.IFS(W26="0:00:00","0:00:00",W26&lt;X26,"0:00:00",W26&gt;X26,W26-X26)</f>
        <v>0:00:00</v>
      </c>
      <c r="Z26" s="31" t="str">
        <f>IFERROR(VLOOKUP(B25,'[1]H S5'!$B$9:$AT$45,45,FALSE),"0:00:00")</f>
        <v>0:00:00</v>
      </c>
      <c r="AA26" s="29" t="str">
        <f>IFERROR(VLOOKUP(B25,'[1]H S6'!$B$9:$AT$45,43,FALSE),"0:00:00")</f>
        <v>0:00:00</v>
      </c>
      <c r="AB26" s="30">
        <v>1.625</v>
      </c>
      <c r="AC26" s="30" t="str" cm="1">
        <f t="array" ref="AC26">_xlfn.IFS(AA26="0:00:00","0:00:00",AA26&lt;AB26,"0:00:00",AA26&gt;AB26,AA26-AB26)</f>
        <v>0:00:00</v>
      </c>
      <c r="AD26" s="31" t="str">
        <f>IFERROR(VLOOKUP(B25,'[1]H S6'!$B$9:$AT$45,45,FALSE),"0:00:00")</f>
        <v>0:00:00</v>
      </c>
      <c r="AE26" s="29" t="str">
        <f>IFERROR(VLOOKUP(B25,'[1]H S7'!$B$9:$AT$45,43,FALSE),"0:00:00")</f>
        <v>0:00:00</v>
      </c>
      <c r="AF26" s="30">
        <v>1.625</v>
      </c>
      <c r="AG26" s="30" t="str" cm="1">
        <f t="array" ref="AG26">_xlfn.IFS(AE26="0:00:00","0:00:00",AE26&lt;AF26,"0:00:00",AE26&gt;AF26,AE26-AF26)</f>
        <v>0:00:00</v>
      </c>
      <c r="AH26" s="31" t="str">
        <f>IFERROR(VLOOKUP(B25,'[1]H S7'!$B$9:$AT$45,45,FALSE),"0:00:00")</f>
        <v>0:00:00</v>
      </c>
      <c r="AI26" s="29" t="str">
        <f>IFERROR(VLOOKUP(B25,'[1]H S8'!$B$9:$AT$45,43,FALSE),"0:00:00")</f>
        <v>0:00:00</v>
      </c>
      <c r="AJ26" s="30">
        <v>1.625</v>
      </c>
      <c r="AK26" s="30" t="str" cm="1">
        <f t="array" ref="AK26">_xlfn.IFS(AI26="0:00:00","0:00:00",AI26&lt;AJ26,"0:00:00",AI26&gt;AJ26,AI26-AJ26)</f>
        <v>0:00:00</v>
      </c>
      <c r="AL26" s="31" t="str">
        <f>IFERROR(VLOOKUP(B25,'[1]H S8'!$B$9:$AT$45,45,FALSE),"0:00:00")</f>
        <v>0:00:00</v>
      </c>
      <c r="AM26" s="29" t="str">
        <f>IFERROR(VLOOKUP(B25,'[1]H S9'!$B$9:$AT$45,43,FALSE),"0:00:00")</f>
        <v>0:00:00</v>
      </c>
      <c r="AN26" s="30">
        <v>1.625</v>
      </c>
      <c r="AO26" s="30" t="str" cm="1">
        <f t="array" ref="AO26">_xlfn.IFS(AM26="0:00:00","0:00:00",AM26&lt;AN26,"0:00:00",AM26&gt;AN26,AM26-AN26)</f>
        <v>0:00:00</v>
      </c>
      <c r="AP26" s="31" t="str">
        <f>IFERROR(VLOOKUP(B25,'[1]H S9'!$B$9:$AT$45,45,FALSE),"0:00:00")</f>
        <v>0:00:00</v>
      </c>
      <c r="AQ26" s="29" t="str">
        <f>IFERROR(VLOOKUP(B25,'[1]H S10'!$B$9:$AT$45,43,FALSE),"0:00:00")</f>
        <v>0:00:00</v>
      </c>
      <c r="AR26" s="30">
        <v>1.625</v>
      </c>
      <c r="AS26" s="30" t="str" cm="1">
        <f t="array" ref="AS26">_xlfn.IFS(AQ26="0:00:00","0:00:00",AQ26&lt;AR26,"0:00:00",AQ26&gt;AR26,AQ26-AR26)</f>
        <v>0:00:00</v>
      </c>
      <c r="AT26" s="31" t="str">
        <f>IFERROR(VLOOKUP(B25,'[1]H S10'!$B$9:$AT$45,45,FALSE),"0:00:00")</f>
        <v>0:00:00</v>
      </c>
      <c r="AU26" s="29" t="str">
        <f>IFERROR(VLOOKUP(B25,'[1]H S11'!$B$9:$AT$45,43,FALSE),"0:00:00")</f>
        <v>0:00:00</v>
      </c>
      <c r="AV26" s="30">
        <v>1.625</v>
      </c>
      <c r="AW26" s="30" t="str" cm="1">
        <f t="array" ref="AW26">_xlfn.IFS(AU26="0:00:00","0:00:00",AU26&lt;AV26,"0:00:00",AU26&gt;AV26,AU26-AV26)</f>
        <v>0:00:00</v>
      </c>
      <c r="AX26" s="31" t="str">
        <f>IFERROR(VLOOKUP(B25,'[1]H S11'!$B$9:$AT$45,45,FALSE),"0:00:00")</f>
        <v>0:00:00</v>
      </c>
      <c r="AY26" s="29" t="str">
        <f>IFERROR(VLOOKUP(B25,'[1]H S12'!$B$9:$AT$45,43,FALSE),"0:00:00")</f>
        <v>0:00:00</v>
      </c>
      <c r="AZ26" s="30">
        <v>1.625</v>
      </c>
      <c r="BA26" s="30" t="str" cm="1">
        <f t="array" ref="BA26">_xlfn.IFS(AY26="0:00:00","0:00:00",AY26&lt;AZ26,"0:00:00",AY26&gt;AZ26,AY26-AZ26)</f>
        <v>0:00:00</v>
      </c>
      <c r="BB26" s="31" t="str">
        <f>IFERROR(VLOOKUP(B25,'[1]H S12'!$B$9:$AT$45,45,FALSE),"0:00:00")</f>
        <v>0:00:00</v>
      </c>
      <c r="BC26" s="29" t="str">
        <f>IFERROR(VLOOKUP(B25,'[1]H S13'!$B$9:$AT$45,43,FALSE),"0:00:00")</f>
        <v>0:00:00</v>
      </c>
      <c r="BD26" s="30">
        <v>1.625</v>
      </c>
      <c r="BE26" s="30" t="str" cm="1">
        <f t="array" ref="BE26">_xlfn.IFS(BC26="0:00:00","0:00:00",BC26&lt;BD26,"0:00:00",BC26&gt;BD26,BC26-BD26)</f>
        <v>0:00:00</v>
      </c>
      <c r="BF26" s="31" t="str">
        <f>IFERROR(VLOOKUP(B25,'[1]H S13'!$B$9:$AT$45,45,FALSE),"0:00:00")</f>
        <v>0:00:00</v>
      </c>
      <c r="BG26" s="29" t="str">
        <f>IFERROR(VLOOKUP(B25,'[1]H S14'!$B$9:$AT$45,43,FALSE),"0:00:00")</f>
        <v>0:00:00</v>
      </c>
      <c r="BH26" s="30">
        <v>1.625</v>
      </c>
      <c r="BI26" s="30" t="str" cm="1">
        <f t="array" ref="BI26">_xlfn.IFS(BG26="0:00:00","0:00:00",BG26&lt;BH26,"0:00:00",BG26&gt;BH26,BG26-BH26)</f>
        <v>0:00:00</v>
      </c>
      <c r="BJ26" s="31" t="str">
        <f>IFERROR(VLOOKUP(B25,'[1]H S14'!$B$9:$AT$45,45,FALSE),"0:00:00")</f>
        <v>0:00:00</v>
      </c>
      <c r="BK26" s="29" t="str">
        <f>IFERROR(VLOOKUP(B25,'[1]H S15'!$B$9:$AT$45,43,FALSE),"0:00:00")</f>
        <v>0:00:00</v>
      </c>
      <c r="BL26" s="30">
        <v>1.625</v>
      </c>
      <c r="BM26" s="30" t="str" cm="1">
        <f t="array" ref="BM26">_xlfn.IFS(BK26="0:00:00","0:00:00",BK26&lt;BL26,"0:00:00",BK26&gt;BL26,BK26-BL26)</f>
        <v>0:00:00</v>
      </c>
      <c r="BN26" s="31" t="str">
        <f>IFERROR(VLOOKUP(B25,'[1]H S15'!$B$9:$AT$45,45,FALSE),"0:00:00")</f>
        <v>0:00:00</v>
      </c>
      <c r="BO26" s="29" t="str">
        <f>IFERROR(VLOOKUP(B25,'[1]H S16'!$B$9:$AT$45,43,FALSE),"0:00:00")</f>
        <v>0:00:00</v>
      </c>
      <c r="BP26" s="30">
        <v>1.625</v>
      </c>
      <c r="BQ26" s="30" t="str" cm="1">
        <f t="array" ref="BQ26">_xlfn.IFS(BO26="0:00:00","0:00:00",BO26&lt;BP26,"0:00:00",BO26&gt;BP26,BO26-BP26)</f>
        <v>0:00:00</v>
      </c>
      <c r="BR26" s="31" t="str">
        <f>IFERROR(VLOOKUP(B25,'[1]H S16'!$B$9:$AT$45,45,FALSE),"0:00:00")</f>
        <v>0:00:00</v>
      </c>
      <c r="BS26" s="29" t="str">
        <f>IFERROR(VLOOKUP(B25,'[1]H S17'!$B$9:$AT$45,43,FALSE),"0:00:00")</f>
        <v>0:00:00</v>
      </c>
      <c r="BT26" s="30">
        <v>1.625</v>
      </c>
      <c r="BU26" s="30" t="str" cm="1">
        <f t="array" ref="BU26">_xlfn.IFS(BS26="0:00:00","0:00:00",BS26&lt;BT26,"0:00:00",BS26&gt;BT26,BS26-BT26)</f>
        <v>0:00:00</v>
      </c>
      <c r="BV26" s="31" t="str">
        <f>IFERROR(VLOOKUP(B25,'[1]H S17'!$B$9:$AT$45,45,FALSE),"0:00:00")</f>
        <v>0:00:00</v>
      </c>
      <c r="BW26" s="29" t="str">
        <f>IFERROR(VLOOKUP(B25,'[1]H S18'!$B$9:$AT$45,43,FALSE),"0:00:00")</f>
        <v>0:00:00</v>
      </c>
      <c r="BX26" s="30">
        <v>1.625</v>
      </c>
      <c r="BY26" s="30" t="str" cm="1">
        <f t="array" ref="BY26">_xlfn.IFS(BW26="0:00:00","0:00:00",BW26&lt;BX26,"0:00:00",BW26&gt;BX26,BW26-BX26)</f>
        <v>0:00:00</v>
      </c>
      <c r="BZ26" s="31" t="str">
        <f>IFERROR(VLOOKUP(B25,'[1]H S18'!$B$9:$AT$45,45,FALSE),"0:00:00")</f>
        <v>0:00:00</v>
      </c>
      <c r="CA26" s="29" t="str">
        <f>IFERROR(VLOOKUP(B25,'[1]H S19'!$B$9:$AT$45,43,FALSE),"0:00:00")</f>
        <v>0:00:00</v>
      </c>
      <c r="CB26" s="30">
        <v>1.625</v>
      </c>
      <c r="CC26" s="30" t="str" cm="1">
        <f t="array" ref="CC26">_xlfn.IFS(CA26="0:00:00","0:00:00",CA26&lt;CB26,"0:00:00",CA26&gt;CB26,CA26-CB26)</f>
        <v>0:00:00</v>
      </c>
      <c r="CD26" s="31" t="str">
        <f>IFERROR(VLOOKUP(B25,'[1]H S19'!$B$9:$AT$45,45,FALSE),"0:00:00")</f>
        <v>0:00:00</v>
      </c>
      <c r="CE26" s="29" t="str">
        <f>IFERROR(VLOOKUP($B$18,'[1]H S20'!$B$9:AT52,43,FALSE),"0:00:00")</f>
        <v>0:00:00</v>
      </c>
      <c r="CF26" s="30">
        <v>1.625</v>
      </c>
      <c r="CG26" s="30" t="str" cm="1">
        <f t="array" ref="CG26">_xlfn.IFS(CE26="0:00:00","0:00:00",CE26&lt;CF26,"0:00:00",CE26&gt;CF26,CE26-CF26)</f>
        <v>0:00:00</v>
      </c>
      <c r="CH26" s="31" t="str">
        <f>IFERROR(VLOOKUP(B25,'[1]H S20'!$B$9:$AT$45,45,FALSE),"0:00:00")</f>
        <v>0:00:00</v>
      </c>
      <c r="CI26" s="29" t="str">
        <f>IFERROR(VLOOKUP(B25,'[1]H S21'!$B$9:$AT$45,43,FALSE),"0:00:00")</f>
        <v>0:00:00</v>
      </c>
      <c r="CJ26" s="30">
        <v>1.625</v>
      </c>
      <c r="CK26" s="30" t="str" cm="1">
        <f t="array" ref="CK26">_xlfn.IFS(CI26="0:00:00","0:00:00",CI26&lt;CJ26,"0:00:00",CI26&gt;CJ26,CI26-CJ26)</f>
        <v>0:00:00</v>
      </c>
      <c r="CL26" s="31" t="str">
        <f>IFERROR(VLOOKUP(B25,'[1]H S21'!$B$9:$AT$45,45,FALSE),"0:00:00")</f>
        <v>0:00:00</v>
      </c>
      <c r="CM26" s="29" t="str">
        <f>IFERROR(VLOOKUP(B25,'[1]H S22'!$B$9:$AT$45,43,FALSE),"0:00:00")</f>
        <v>0:00:00</v>
      </c>
      <c r="CN26" s="30">
        <v>1.625</v>
      </c>
      <c r="CO26" s="30" t="str" cm="1">
        <f t="array" ref="CO26">_xlfn.IFS(CM26="0:00:00","0:00:00",CM26&lt;CN26,"0:00:00",CM26&gt;CN26,CM26-CN26)</f>
        <v>0:00:00</v>
      </c>
      <c r="CP26" s="31" t="str">
        <f>IFERROR(VLOOKUP(B25,'[1]H S22'!$B$9:$AT$45,45,FALSE),"0:00:00")</f>
        <v>0:00:00</v>
      </c>
      <c r="CQ26" s="29" t="str">
        <f>IFERROR(VLOOKUP(B25,'[1]H S23'!$B$9:$AT$45,43,FALSE),"0:00:00")</f>
        <v>0:00:00</v>
      </c>
      <c r="CR26" s="30">
        <v>1.625</v>
      </c>
      <c r="CS26" s="30" t="str" cm="1">
        <f t="array" ref="CS26">_xlfn.IFS(CQ26="0:00:00","0:00:00",CQ26&lt;CR26,"0:00:00",CQ26&gt;CR26,CQ26-CR26)</f>
        <v>0:00:00</v>
      </c>
      <c r="CT26" s="31" t="str">
        <f>IFERROR(VLOOKUP(B25,'[1]H S23'!$B$9:$AT$45,45,FALSE),"0:00:00")</f>
        <v>0:00:00</v>
      </c>
      <c r="CU26" s="29" t="str">
        <f>IFERROR(VLOOKUP(B25,'[1]H S24'!$B$9:$AT$45,43,FALSE),"0:00:00")</f>
        <v>0:00:00</v>
      </c>
      <c r="CV26" s="30">
        <v>1.625</v>
      </c>
      <c r="CW26" s="30" t="str" cm="1">
        <f t="array" ref="CW26">_xlfn.IFS(CU26="0:00:00","0:00:00",CU26&lt;CV26,"0:00:00",CU26&gt;CV26,CU26-CV26)</f>
        <v>0:00:00</v>
      </c>
      <c r="CX26" s="31" t="str">
        <f>IFERROR(VLOOKUP(B25,'[1]H S24'!$B$9:$AT$45,45,FALSE),"0:00:00")</f>
        <v>0:00:00</v>
      </c>
      <c r="CY26" s="29" t="str">
        <f>IFERROR(VLOOKUP(B25,'[1]H S25'!$B$9:$AT$45,43,FALSE),"0:00:00")</f>
        <v>0:00:00</v>
      </c>
      <c r="CZ26" s="30">
        <v>1.625</v>
      </c>
      <c r="DA26" s="30" t="str" cm="1">
        <f t="array" ref="DA26">_xlfn.IFS(CY26="0:00:00","0:00:00",CY26&lt;CZ26,"0:00:00",CY26&gt;CZ26,CY26-CZ26)</f>
        <v>0:00:00</v>
      </c>
      <c r="DB26" s="31" t="str">
        <f>IFERROR(VLOOKUP(B25,'[1]H S25'!$B$9:$AT$45,45,FALSE),"0:00:00")</f>
        <v>0:00:00</v>
      </c>
      <c r="DC26" s="29" t="str">
        <f>IFERROR(VLOOKUP(B25,'[1]H S26'!$B$9:$AT$45,43,FALSE),"0:00:00")</f>
        <v>0:00:00</v>
      </c>
      <c r="DD26" s="30">
        <v>1.625</v>
      </c>
      <c r="DE26" s="30" t="str" cm="1">
        <f t="array" ref="DE26">_xlfn.IFS(DC26="0:00:00","0:00:00",DC26&lt;DD26,"0:00:00",DC26&gt;DD26,DC26-DD26)</f>
        <v>0:00:00</v>
      </c>
      <c r="DF26" s="31" t="str">
        <f>IFERROR(VLOOKUP(B25,'[1]H S26'!$B$9:$AT$45,45,FALSE),"0:00:00")</f>
        <v>0:00:00</v>
      </c>
      <c r="DG26" s="29" t="str">
        <f>IFERROR(VLOOKUP(B25,'[1]H S27'!$B$9:$AT$45,43,FALSE),"0:00:00")</f>
        <v>0:00:00</v>
      </c>
      <c r="DH26" s="30">
        <v>1.625</v>
      </c>
      <c r="DI26" s="30" t="str" cm="1">
        <f t="array" ref="DI26">_xlfn.IFS(DG26="0:00:00","0:00:00",DG26&lt;DH26,"0:00:00",DG26&gt;DH26,DG26-DH26)</f>
        <v>0:00:00</v>
      </c>
      <c r="DJ26" s="31" t="str">
        <f>IFERROR(VLOOKUP(B25,'[1]H S27'!$B$9:$AT$45,45,FALSE),"0:00:00")</f>
        <v>0:00:00</v>
      </c>
      <c r="DK26" s="29" t="str">
        <f>IFERROR(VLOOKUP(B25,'[1]H S28'!$B$9:$AT$45,43,FALSE),"0:00:00")</f>
        <v>0:00:00</v>
      </c>
      <c r="DL26" s="30">
        <v>1.625</v>
      </c>
      <c r="DM26" s="30" t="str" cm="1">
        <f t="array" ref="DM26">_xlfn.IFS(DK26="0:00:00","0:00:00",DK26&lt;DL26,"0:00:00",DK26&gt;DL26,DK26-DL26)</f>
        <v>0:00:00</v>
      </c>
      <c r="DN26" s="31" t="str">
        <f>IFERROR(VLOOKUP(B25,'[1]H S28'!$B$9:$AT$45,45,FALSE),"0:00:00")</f>
        <v>0:00:00</v>
      </c>
      <c r="DO26" s="29" t="str">
        <f>IFERROR(VLOOKUP(B25,'[1]H S29'!$B$9:$AT$45,43,FALSE),"0:00:00")</f>
        <v>0:00:00</v>
      </c>
      <c r="DP26" s="30">
        <v>1.625</v>
      </c>
      <c r="DQ26" s="30" t="str" cm="1">
        <f t="array" ref="DQ26">_xlfn.IFS(DO26="0:00:00","0:00:00",DO26&gt;DP26,DO26-DP26)</f>
        <v>0:00:00</v>
      </c>
      <c r="DR26" s="31" t="str">
        <f>IFERROR(VLOOKUP(B25,'[1]H S29'!$B$9:$AT$45,45,FALSE),"0:00:00")</f>
        <v>0:00:00</v>
      </c>
      <c r="DS26" s="29" t="str">
        <f>IFERROR(VLOOKUP(B25,'[1]H S30'!$B$9:$AT$45,43,FALSE),"0:00:00")</f>
        <v>0:00:00</v>
      </c>
      <c r="DT26" s="30">
        <v>1.625</v>
      </c>
      <c r="DU26" s="30" t="str" cm="1">
        <f t="array" ref="DU26">_xlfn.IFS(DS26="0:00:00","0:00:00",DS26&lt;DT26,"0:00:00",DS26&gt;DT26,DS26-DT26)</f>
        <v>0:00:00</v>
      </c>
      <c r="DV26" s="31" t="str">
        <f>IFERROR(VLOOKUP(B25,'[1]H S30'!$B$9:$AT$45,45,FALSE),"0:00:00")</f>
        <v>0:00:00</v>
      </c>
      <c r="DW26" s="29" t="str">
        <f>IFERROR(VLOOKUP(B25,'[1]H S31'!$B$9:$AT$45,43,FALSE),"0:00:00")</f>
        <v>0:00:00</v>
      </c>
      <c r="DX26" s="30">
        <v>1.625</v>
      </c>
      <c r="DY26" s="30" t="str" cm="1">
        <f t="array" ref="DY26">_xlfn.IFS(DW26="0:00:00","0:00:00",DW26&lt;DX26,"0:00:00",DW26&gt;DX26,DW26-DX26)</f>
        <v>0:00:00</v>
      </c>
      <c r="DZ26" s="31" t="str">
        <f>IFERROR(VLOOKUP(B25,'[1]H S31'!$B$9:$AT$45,45,FALSE),"0:00:00")</f>
        <v>0:00:00</v>
      </c>
      <c r="EA26" s="29" t="str">
        <f>IFERROR(VLOOKUP(B25,'[1]H S32'!$B$9:$AT$45,43,FALSE),"0:00:00")</f>
        <v>0:00:00</v>
      </c>
      <c r="EB26" s="30">
        <v>1.625</v>
      </c>
      <c r="EC26" s="30" t="str" cm="1">
        <f t="array" ref="EC26">_xlfn.IFS(EA26="0:00:00","0:00:00",EA26&lt;EB26,"0:00:00",EA26&gt;EB26,EA26-EB26)</f>
        <v>0:00:00</v>
      </c>
      <c r="ED26" s="31" t="str">
        <f>IFERROR(VLOOKUP(B25,'[1]H S32'!$B$9:$AT$45,45,FALSE),"0:00:00")</f>
        <v>0:00:00</v>
      </c>
      <c r="EE26" s="29" t="str">
        <f>IFERROR(VLOOKUP(B25,'[1]H S33'!$B$9:$AT$45,43,FALSE),"0:00:00")</f>
        <v>0:00:00</v>
      </c>
      <c r="EF26" s="30">
        <v>1.625</v>
      </c>
      <c r="EG26" s="30" t="str" cm="1">
        <f t="array" ref="EG26">_xlfn.IFS(EE26="0:00:00","0:00:00",EE26&lt;EF26,"0:00:00",EE26&gt;EF26,EE26-EF26)</f>
        <v>0:00:00</v>
      </c>
      <c r="EH26" s="31" t="str">
        <f>IFERROR(VLOOKUP(B25,'[1]H S33'!$B$9:$AT$45,45,FALSE),"0:00:00")</f>
        <v>0:00:00</v>
      </c>
      <c r="EI26" s="29" t="str">
        <f>IFERROR(VLOOKUP(B25,'[1]H S34'!$B$9:$AT$45,43,FALSE),"0:00:00")</f>
        <v>0:00:00</v>
      </c>
      <c r="EJ26" s="30">
        <v>1.625</v>
      </c>
      <c r="EK26" s="30" t="str" cm="1">
        <f t="array" ref="EK26">_xlfn.IFS(EI26="0:00:00","0:00:00",EI26&lt;EJ26,"0:00:00",EI26&gt;EJ26,EI26-EJ26)</f>
        <v>0:00:00</v>
      </c>
      <c r="EL26" s="31" t="str">
        <f>IFERROR(VLOOKUP(B25,'[1]H S34'!$B$9:$AT$45,45,FALSE),"0:00:00")</f>
        <v>0:00:00</v>
      </c>
      <c r="EM26" s="29" t="str">
        <f>IFERROR(VLOOKUP(B25,'[1]H S35'!$B$9:$AT$45,43,FALSE),"0:00:00")</f>
        <v>0:00:00</v>
      </c>
      <c r="EN26" s="30">
        <v>1.625</v>
      </c>
      <c r="EO26" s="30" t="str" cm="1">
        <f t="array" ref="EO26">_xlfn.IFS(EM26="0:00:00","0:00:00",EM26&lt;EN26,"0:00:00",EM26&gt;EN26,EM26-EN26)</f>
        <v>0:00:00</v>
      </c>
      <c r="EP26" s="31" t="str">
        <f>IFERROR(VLOOKUP(B25,'[1]H S35'!$B$9:$AT$45,45,FALSE),"0:00:00")</f>
        <v>0:00:00</v>
      </c>
      <c r="EQ26" s="29" t="str">
        <f>IFERROR(VLOOKUP(B25,'[1]H S36'!$B$9:$AT$45,43,FALSE),"0:00:00")</f>
        <v>0:00:00</v>
      </c>
      <c r="ER26" s="30">
        <v>1.625</v>
      </c>
      <c r="ES26" s="30" t="str" cm="1">
        <f t="array" ref="ES26">_xlfn.IFS(EQ26="0:00:00","0:00:00",EQ26&lt;ER26,"0:00:00",EQ26&gt;ER26,EQ26-ER26)</f>
        <v>0:00:00</v>
      </c>
      <c r="ET26" s="31" t="str">
        <f>IFERROR(VLOOKUP(B25,'[1]H S36'!$B$9:$AT$45,45,FALSE),"0:00:00")</f>
        <v>0:00:00</v>
      </c>
      <c r="EU26" s="29" t="str">
        <f>IFERROR(VLOOKUP(B25,'[1]H S37'!$B$9:$AT$45,43,FALSE),"0:00:00")</f>
        <v>0:00:00</v>
      </c>
      <c r="EV26" s="30">
        <v>1.625</v>
      </c>
      <c r="EW26" s="30" t="str" cm="1">
        <f t="array" ref="EW26">_xlfn.IFS(EU26="0:00:00","0:00:00",EU26&lt;EV26,"0:00:00",EU26&gt;EV26,EU26-EV26)</f>
        <v>0:00:00</v>
      </c>
      <c r="EX26" s="31" t="str">
        <f>IFERROR(VLOOKUP(B25,'[1]H S37'!$B$9:$AT$45,45,FALSE),"0:00:00")</f>
        <v>0:00:00</v>
      </c>
      <c r="EY26" s="29" t="str">
        <f>IFERROR(VLOOKUP(B25,'[1]H S38'!$B$9:$AT$45,43,FALSE),"0:00:00")</f>
        <v>0:00:00</v>
      </c>
      <c r="EZ26" s="30">
        <v>1.625</v>
      </c>
      <c r="FA26" s="30" t="str" cm="1">
        <f t="array" ref="FA26">_xlfn.IFS(EY26="0:00:00","0:00:00",EY26&lt;EZ26,"0:00:00",EY26&gt;EZ26,EY26-EZ26)</f>
        <v>0:00:00</v>
      </c>
      <c r="FB26" s="31" t="str">
        <f>IFERROR(VLOOKUP(B25,'[1]H S38'!$B$9:$AT$45,45,FALSE),"0:00:00")</f>
        <v>0:00:00</v>
      </c>
      <c r="FC26" s="29" t="str">
        <f>IFERROR(VLOOKUP(B25,'[1]H S39'!$B$9:$AT$45,43,FALSE),"0:00:00")</f>
        <v>0:00:00</v>
      </c>
      <c r="FD26" s="30">
        <v>1.625</v>
      </c>
      <c r="FE26" s="30" t="str" cm="1">
        <f t="array" ref="FE26">_xlfn.IFS(FC26="0:00:00","0:00:00",FC26&lt;FD26,"0:00:00",FC26&gt;FD26,FC26-FD26)</f>
        <v>0:00:00</v>
      </c>
      <c r="FF26" s="31" t="str">
        <f>IFERROR(VLOOKUP(B25,'[1]H S39'!$B$9:$AT$45,45,FALSE),"0:00:00")</f>
        <v>0:00:00</v>
      </c>
      <c r="FG26" s="29" t="str">
        <f>IFERROR(VLOOKUP(B25,'[1]H S40'!$B$9:$AT$45,43,FALSE),"0:00:00")</f>
        <v>0:00:00</v>
      </c>
      <c r="FH26" s="30">
        <v>1.625</v>
      </c>
      <c r="FI26" s="30" t="str" cm="1">
        <f t="array" ref="FI26">_xlfn.IFS(FG26="0:00:00","0:00:00",FG26&lt;FH26,"0:00:00",FG26&gt;FH26,FG26-FH26)</f>
        <v>0:00:00</v>
      </c>
      <c r="FJ26" s="31" t="str">
        <f>IFERROR(VLOOKUP(B25,'[1]H S40'!$B$9:$AT$45,45,FALSE),"0:00:00")</f>
        <v>0:00:00</v>
      </c>
      <c r="FK26" s="29" t="str">
        <f>IFERROR(VLOOKUP(B25,'[1]H S41'!$B$9:$AT$45,43,FALSE),"0:00:00")</f>
        <v>0:00:00</v>
      </c>
      <c r="FL26" s="30">
        <v>1.625</v>
      </c>
      <c r="FM26" s="30" t="str" cm="1">
        <f t="array" ref="FM26">_xlfn.IFS(FK26="0:00:00","0:00:00",FK26&lt;FL26,"0:00:00",FK26&gt;FL26,FK26-FL26)</f>
        <v>0:00:00</v>
      </c>
      <c r="FN26" s="31" t="str">
        <f>IFERROR(VLOOKUP(B25,'[1]H S41'!$B$9:$AT$45,45,FALSE),"0:00:00")</f>
        <v>0:00:00</v>
      </c>
      <c r="FO26" s="29" t="str">
        <f>IFERROR(VLOOKUP(B25,'[1]H S42'!$B$9:$AT$45,43,FALSE),"0:00:00")</f>
        <v>0:00:00</v>
      </c>
      <c r="FP26" s="30">
        <v>1.625</v>
      </c>
      <c r="FQ26" s="30" t="str" cm="1">
        <f t="array" ref="FQ26">_xlfn.IFS(FO26="0:00:00","0:00:00",FO26&lt;FP26,"0:00:00",FO26&gt;FP26,FO26-FP26)</f>
        <v>0:00:00</v>
      </c>
      <c r="FR26" s="31" t="str">
        <f>IFERROR(VLOOKUP(B25,'[1]H S42'!$B$9:$AT$45,45,FALSE),"0:00:00")</f>
        <v>0:00:00</v>
      </c>
      <c r="FS26" s="29" t="str">
        <f>IFERROR(VLOOKUP(B25,'[1]H S43'!$B$9:$AT$45,43,FALSE),"0:00:00")</f>
        <v>0:00:00</v>
      </c>
      <c r="FT26" s="30">
        <v>1.625</v>
      </c>
      <c r="FU26" s="30" t="str" cm="1">
        <f t="array" ref="FU26">_xlfn.IFS(FS26="0:00:00","0:00:00",FS26&lt;FT26,"0:00:00",FS26&gt;FT26,FS26-FT26)</f>
        <v>0:00:00</v>
      </c>
      <c r="FV26" s="31" t="str">
        <f>IFERROR(VLOOKUP(B25,'[1]H S43'!$B$9:$AT$45,45,FALSE),"0:00:00")</f>
        <v>0:00:00</v>
      </c>
      <c r="FW26" s="29" t="str">
        <f>IFERROR(VLOOKUP(B25,'[1]H S44'!$B$9:$AT$45,43,FALSE),"0:00:00")</f>
        <v>0:00:00</v>
      </c>
      <c r="FX26" s="30">
        <v>1.625</v>
      </c>
      <c r="FY26" s="30" t="str" cm="1">
        <f t="array" ref="FY26">_xlfn.IFS(FW26="0:00:00","0:00:00",FW26&lt;FX26,"0:00:00",FW26&gt;FX26,FW26-FX26)</f>
        <v>0:00:00</v>
      </c>
      <c r="FZ26" s="31" t="str">
        <f>IFERROR(VLOOKUP(B25,'[1]H S44'!$B$9:$AT$45,45,FALSE),"0:00:00")</f>
        <v>0:00:00</v>
      </c>
      <c r="GA26" s="29" t="str">
        <f>IFERROR(VLOOKUP(B25,'[1]H S45'!$B$9:$AT$45,43,FALSE),"0:00:00")</f>
        <v>0:00:00</v>
      </c>
      <c r="GB26" s="30">
        <v>1.625</v>
      </c>
      <c r="GC26" s="30" t="str" cm="1">
        <f t="array" ref="GC26">_xlfn.IFS(GA26="0:00:00","0:00:00",GA26&lt;GB26,"0:00:00",GA26&gt;GB26,GA26-GB26)</f>
        <v>0:00:00</v>
      </c>
      <c r="GD26" s="31" t="str">
        <f>IFERROR(VLOOKUP(B25,'[1]H S45'!$B$9:$AT$45,45,FALSE),"0:00:00")</f>
        <v>0:00:00</v>
      </c>
      <c r="GE26" s="29" t="str">
        <f>IFERROR(VLOOKUP(B25,'[1]H S46'!$B$9:$AT$45,43,FALSE),"0:00:00")</f>
        <v>0:00:00</v>
      </c>
      <c r="GF26" s="30">
        <v>1.625</v>
      </c>
      <c r="GG26" s="30" t="str" cm="1">
        <f t="array" ref="GG26">_xlfn.IFS(GE26="0:00:00","0:00:00",GE26&lt;GF26,"0:00:00",GE26&gt;GF26,GE26-GF26)</f>
        <v>0:00:00</v>
      </c>
      <c r="GH26" s="31" t="str">
        <f>IFERROR(VLOOKUP(B25,'[1]H S46'!$B$9:$AT$45,45,FALSE),"0:00:00")</f>
        <v>0:00:00</v>
      </c>
      <c r="GI26" s="29" t="str">
        <f>IFERROR(VLOOKUP(B25,'[1]H S47'!$B$9:$AT$45,43,FALSE),"0:00:00")</f>
        <v>0:00:00</v>
      </c>
      <c r="GJ26" s="30">
        <v>1.625</v>
      </c>
      <c r="GK26" s="30" t="str" cm="1">
        <f t="array" ref="GK26">_xlfn.IFS(GI26="0:00:00","0:00:00",GI26&lt;GJ26,"0:00:00",GI26&gt;GJ26,GI26-GJ26)</f>
        <v>0:00:00</v>
      </c>
      <c r="GL26" s="31" t="str">
        <f>IFERROR(VLOOKUP(B25,'[1]H S47'!$B$9:$AT$45,45,FALSE),"0:00:00")</f>
        <v>0:00:00</v>
      </c>
      <c r="GM26" s="29" t="str">
        <f>IFERROR(VLOOKUP(B25,'[1]H S48'!$B$9:$AT$45,43,FALSE),"0:00:00")</f>
        <v>0:00:00</v>
      </c>
      <c r="GN26" s="30">
        <v>1.625</v>
      </c>
      <c r="GO26" s="30" t="str" cm="1">
        <f t="array" ref="GO26">_xlfn.IFS(GM26="0:00:00","0:00:00",GM26&lt;GN26,"0:00:00",GM26&gt;GN26,GM26-GN26)</f>
        <v>0:00:00</v>
      </c>
      <c r="GP26" s="31" t="str">
        <f>IFERROR(VLOOKUP(B25,'[1]H S48'!$B$9:$AT$45,45,FALSE),"0:00:00")</f>
        <v>0:00:00</v>
      </c>
      <c r="GQ26" s="29" t="str">
        <f>IFERROR(VLOOKUP(B25,'[1]H S49'!$B$9:$AT$45,43,FALSE),"0:00:00")</f>
        <v>0:00:00</v>
      </c>
      <c r="GR26" s="30">
        <v>1.625</v>
      </c>
      <c r="GS26" s="30" t="str" cm="1">
        <f t="array" ref="GS26">_xlfn.IFS(GQ26="0:00:00","0:00:00",GQ26&lt;GR26,"0:00:00",GQ26&gt;GR26,GQ26-GR26)</f>
        <v>0:00:00</v>
      </c>
      <c r="GT26" s="31" t="str">
        <f>IFERROR(VLOOKUP(B25,'[1]H S49'!$B$9:$AT$45,45,FALSE),"0:00:00")</f>
        <v>0:00:00</v>
      </c>
      <c r="GU26" s="29" t="str">
        <f>IFERROR(VLOOKUP(B25,'[1]H S50'!$B$9:$AT$45,43,FALSE),"0:00:00")</f>
        <v>0:00:00</v>
      </c>
      <c r="GV26" s="30">
        <v>1.625</v>
      </c>
      <c r="GW26" s="30" t="str" cm="1">
        <f t="array" ref="GW26">_xlfn.IFS(GU26="0:00:00","0:00:00",GU26&lt;GV26,"0:00:00",GU26&gt;GV26,GU26-GV26)</f>
        <v>0:00:00</v>
      </c>
      <c r="GX26" s="31" t="str">
        <f>IFERROR(VLOOKUP(B25,'[1]H S50'!$B$9:$AT$45,45,FALSE),"0:00:00")</f>
        <v>0:00:00</v>
      </c>
      <c r="GY26" s="29" t="str">
        <f>IFERROR(VLOOKUP(B25,'[1]H S51'!$B$9:$AT$45,43,FALSE),"0:00:00")</f>
        <v>0:00:00</v>
      </c>
      <c r="GZ26" s="30">
        <v>1.625</v>
      </c>
      <c r="HA26" s="30" t="str" cm="1">
        <f t="array" ref="HA26">_xlfn.IFS(GY26="0:00:00","0:00:00",GY26&lt;GZ26,"0:00:00",GY26&gt;GZ26,GY26-GZ26)</f>
        <v>0:00:00</v>
      </c>
      <c r="HB26" s="31" t="str">
        <f>IFERROR(VLOOKUP(B25,'[1]H S51'!$B$9:$AT$45,45,FALSE),"0:00:00")</f>
        <v>0:00:00</v>
      </c>
      <c r="HC26" s="29" t="str">
        <f>IFERROR(VLOOKUP(B25,'[1]H S52'!$B$9:$AT$45,43,FALSE),"0:00:00")</f>
        <v>0:00:00</v>
      </c>
      <c r="HD26" s="30">
        <v>1.625</v>
      </c>
      <c r="HE26" s="30" t="str" cm="1">
        <f t="array" ref="HE26">_xlfn.IFS(HC26="0:00:00","0:00:00",HC26&lt;HD26,"0:00:00",HC26&gt;HD26,HC26-HD26)</f>
        <v>0:00:00</v>
      </c>
      <c r="HF26" s="31" t="str">
        <f>IFERROR(VLOOKUP(B25,'[1]H S52'!$B$9:$AT$45,45,FALSE),"0:00:00")</f>
        <v>0:00:00</v>
      </c>
    </row>
    <row r="27" spans="2:214" x14ac:dyDescent="0.3">
      <c r="B27" s="32" t="s">
        <v>73</v>
      </c>
      <c r="C27" s="33"/>
      <c r="D27" s="33"/>
      <c r="E27" s="34">
        <f>SUM(J26,N26,R26,V26,Z26,AD26,AH26,AL26,AP26,AT26,AX26,BB26,BF26,BJ26,BN26,BR26,BV26,BZ26,CD26,CH26,CL26,CP26,CT26,CX26,DB26,DF26,DJ26,DN26,DR26,DV26,DZ26,ED26,EH26,EL26,EP26,ET26,EX26,FB26,FF26,FJ26,FN26,FR26,FV26,FZ26,GD26,GH26,GL26,GP26,GT26,GX26,HB26,HF26)</f>
        <v>8.3333333333333329E-2</v>
      </c>
      <c r="F27" s="35"/>
      <c r="G27" s="36"/>
      <c r="H27" s="10">
        <v>1.25</v>
      </c>
      <c r="I27" s="37" t="str" cm="1">
        <f t="array" ref="I27">_xlfn.IFS(I26="0:00:00","0:00:00",I26&lt;3,H27*I26,I26&gt;3,3*H27)</f>
        <v>0:00:00</v>
      </c>
      <c r="J27" s="38"/>
      <c r="K27" s="36"/>
      <c r="L27" s="10">
        <v>1.25</v>
      </c>
      <c r="M27" s="37" t="str" cm="1">
        <f t="array" ref="M27">_xlfn.IFS(M26="0:00:00","0:00:00",M26&lt;3,L27*M26,M26&gt;3,3*L27)</f>
        <v>0:00:00</v>
      </c>
      <c r="N27" s="38"/>
      <c r="O27" s="36"/>
      <c r="P27" s="10">
        <v>1.25</v>
      </c>
      <c r="Q27" s="37" t="str" cm="1">
        <f t="array" ref="Q27">_xlfn.IFS(Q26="0:00:00","0:00:00",Q26&lt;3,P27*Q26,Q26&gt;3,3*P27)</f>
        <v>0:00:00</v>
      </c>
      <c r="R27" s="38"/>
      <c r="S27" s="36"/>
      <c r="T27" s="10">
        <v>1.25</v>
      </c>
      <c r="U27" s="37" t="str" cm="1">
        <f t="array" ref="U27">_xlfn.IFS(U26="0:00:00","0:00:00",U26&lt;3,T27*U26,U26&gt;3,3*T27)</f>
        <v>0:00:00</v>
      </c>
      <c r="V27" s="38"/>
      <c r="W27" s="36"/>
      <c r="X27" s="10">
        <v>1.25</v>
      </c>
      <c r="Y27" s="37" t="str" cm="1">
        <f t="array" ref="Y27">_xlfn.IFS(Y26="0:00:00","0:00:00",Y26&lt;3,X27*Y26,Y26&gt;3,3*X27)</f>
        <v>0:00:00</v>
      </c>
      <c r="Z27" s="38"/>
      <c r="AA27" s="36"/>
      <c r="AB27" s="10">
        <v>1.25</v>
      </c>
      <c r="AC27" s="37" t="str" cm="1">
        <f t="array" ref="AC27">_xlfn.IFS(AC26="0:00:00","0:00:00",AC26&lt;3,AB27*AC26,AC26&gt;3,3*AB27)</f>
        <v>0:00:00</v>
      </c>
      <c r="AD27" s="38"/>
      <c r="AE27" s="36"/>
      <c r="AF27" s="10">
        <v>1.25</v>
      </c>
      <c r="AG27" s="37" t="str" cm="1">
        <f t="array" ref="AG27">_xlfn.IFS(AG26="0:00:00","0:00:00",AG26&lt;3,AF27*AG26,AG26&gt;3,3*AF27)</f>
        <v>0:00:00</v>
      </c>
      <c r="AH27" s="38"/>
      <c r="AI27" s="36"/>
      <c r="AJ27" s="10">
        <v>1.25</v>
      </c>
      <c r="AK27" s="37" t="str" cm="1">
        <f t="array" ref="AK27">_xlfn.IFS(AK26="0:00:00","0:00:00",AK26&lt;3,AJ27*AK26,AK26&gt;3,3*AJ27)</f>
        <v>0:00:00</v>
      </c>
      <c r="AL27" s="38"/>
      <c r="AM27" s="36"/>
      <c r="AN27" s="10">
        <v>1.25</v>
      </c>
      <c r="AO27" s="37" t="str" cm="1">
        <f t="array" ref="AO27">_xlfn.IFS(AO26="0:00:00","0:00:00",AO26&lt;3,AN27*AO26,AO26&gt;3,3*AN27)</f>
        <v>0:00:00</v>
      </c>
      <c r="AP27" s="38"/>
      <c r="AQ27" s="36"/>
      <c r="AR27" s="10">
        <v>1.25</v>
      </c>
      <c r="AS27" s="37" t="str" cm="1">
        <f t="array" ref="AS27">_xlfn.IFS(AS26="0:00:00","0:00:00",AS26&lt;3,AR27*AS26,AS26&gt;3,3*AR27)</f>
        <v>0:00:00</v>
      </c>
      <c r="AT27" s="38"/>
      <c r="AU27" s="36"/>
      <c r="AV27" s="10">
        <v>1.25</v>
      </c>
      <c r="AW27" s="37" t="str" cm="1">
        <f t="array" ref="AW27">_xlfn.IFS(AW26="0:00:00","0:00:00",AW26&lt;3,AV27*AW26,AW26&gt;3,3*AV27)</f>
        <v>0:00:00</v>
      </c>
      <c r="AX27" s="38"/>
      <c r="AY27" s="36"/>
      <c r="AZ27" s="10">
        <v>1.25</v>
      </c>
      <c r="BA27" s="37" t="str" cm="1">
        <f t="array" ref="BA27">_xlfn.IFS(BA26="0:00:00","0:00:00",BA26&lt;3,AZ27*BA26,BA26&gt;3,3*AZ27)</f>
        <v>0:00:00</v>
      </c>
      <c r="BB27" s="38"/>
      <c r="BC27" s="36"/>
      <c r="BD27" s="10">
        <v>1.25</v>
      </c>
      <c r="BE27" s="37" t="str" cm="1">
        <f t="array" ref="BE27">_xlfn.IFS(BE26="0:00:00","0:00:00",BE26&lt;3,BD27*BE26,BE26&gt;3,3*BD27)</f>
        <v>0:00:00</v>
      </c>
      <c r="BF27" s="38"/>
      <c r="BG27" s="36"/>
      <c r="BH27" s="10">
        <v>1.25</v>
      </c>
      <c r="BI27" s="37" t="str" cm="1">
        <f t="array" ref="BI27">_xlfn.IFS(BI26="0:00:00","0:00:00",BI26&lt;3,BH27*BI26,BI26&gt;3,3*BH27)</f>
        <v>0:00:00</v>
      </c>
      <c r="BJ27" s="38"/>
      <c r="BK27" s="36"/>
      <c r="BL27" s="10">
        <v>1.25</v>
      </c>
      <c r="BM27" s="37" t="str" cm="1">
        <f t="array" ref="BM27">_xlfn.IFS(BM26="0:00:00","0:00:00",BM26&lt;3,BL27*BM26,BM26&gt;3,3*BL27)</f>
        <v>0:00:00</v>
      </c>
      <c r="BN27" s="38"/>
      <c r="BO27" s="36"/>
      <c r="BP27" s="10">
        <v>1.25</v>
      </c>
      <c r="BQ27" s="37" t="str" cm="1">
        <f t="array" ref="BQ27">_xlfn.IFS(BQ26="0:00:00","0:00:00",BQ26&lt;3,BP27*BQ26,BQ26&gt;3,3*BP27)</f>
        <v>0:00:00</v>
      </c>
      <c r="BR27" s="38"/>
      <c r="BS27" s="36"/>
      <c r="BT27" s="10">
        <v>1.25</v>
      </c>
      <c r="BU27" s="37" t="str" cm="1">
        <f t="array" ref="BU27">_xlfn.IFS(BU26="0:00:00","0:00:00",BU26&lt;3,BT27*BU26,BU26&gt;3,3*BT27)</f>
        <v>0:00:00</v>
      </c>
      <c r="BV27" s="38"/>
      <c r="BW27" s="36"/>
      <c r="BX27" s="10">
        <v>1.25</v>
      </c>
      <c r="BY27" s="37" t="str" cm="1">
        <f t="array" ref="BY27">_xlfn.IFS(BY26="0:00:00","0:00:00",BY26&lt;3,BX27*BY26,BY26&gt;3,3*BX27)</f>
        <v>0:00:00</v>
      </c>
      <c r="BZ27" s="38"/>
      <c r="CA27" s="36"/>
      <c r="CB27" s="10">
        <v>1.25</v>
      </c>
      <c r="CC27" s="37" t="str" cm="1">
        <f t="array" ref="CC27">_xlfn.IFS(CC26="0:00:00","0:00:00",CC26&lt;3,CB27*CC26,CC26&gt;3,3*CB27)</f>
        <v>0:00:00</v>
      </c>
      <c r="CD27" s="38"/>
      <c r="CE27" s="36"/>
      <c r="CF27" s="10">
        <v>1.25</v>
      </c>
      <c r="CG27" s="37" t="str" cm="1">
        <f t="array" ref="CG27">_xlfn.IFS(CG26="0:00:00","0:00:00",CG26&lt;3,CF27*CG26,CG26&gt;3,3*CF27)</f>
        <v>0:00:00</v>
      </c>
      <c r="CH27" s="38"/>
      <c r="CI27" s="36"/>
      <c r="CJ27" s="10">
        <v>1.25</v>
      </c>
      <c r="CK27" s="37" t="str" cm="1">
        <f t="array" ref="CK27">_xlfn.IFS(CK26="0:00:00","0:00:00",CK26&lt;3,CJ27*CK26,CK26&gt;3,3*CJ27)</f>
        <v>0:00:00</v>
      </c>
      <c r="CL27" s="38"/>
      <c r="CM27" s="36"/>
      <c r="CN27" s="10">
        <v>1.25</v>
      </c>
      <c r="CO27" s="37" t="str" cm="1">
        <f t="array" ref="CO27">_xlfn.IFS(CO26="0:00:00","0:00:00",CO26&lt;3,CN27*CO26,CO26&gt;3,3*CN27)</f>
        <v>0:00:00</v>
      </c>
      <c r="CP27" s="38"/>
      <c r="CQ27" s="36"/>
      <c r="CR27" s="10">
        <v>1.25</v>
      </c>
      <c r="CS27" s="37" t="str" cm="1">
        <f t="array" ref="CS27">_xlfn.IFS(CS26="0:00:00","0:00:00",CS26&lt;3,CR27*CS26,CS26&gt;3,3*CR27)</f>
        <v>0:00:00</v>
      </c>
      <c r="CT27" s="38"/>
      <c r="CU27" s="36"/>
      <c r="CV27" s="10">
        <v>1.25</v>
      </c>
      <c r="CW27" s="37" t="str" cm="1">
        <f t="array" ref="CW27">_xlfn.IFS(CW26="0:00:00","0:00:00",CW26&lt;3,CV27*CW26,CW26&gt;3,3*CV27)</f>
        <v>0:00:00</v>
      </c>
      <c r="CX27" s="38"/>
      <c r="CY27" s="36"/>
      <c r="CZ27" s="10">
        <v>1.25</v>
      </c>
      <c r="DA27" s="37" t="str" cm="1">
        <f t="array" ref="DA27">_xlfn.IFS(DA26="0:00:00","0:00:00",DA26&lt;3,CZ27*DA26,DA26&gt;3,3*CZ27)</f>
        <v>0:00:00</v>
      </c>
      <c r="DB27" s="38"/>
      <c r="DC27" s="36"/>
      <c r="DD27" s="10">
        <v>1.25</v>
      </c>
      <c r="DE27" s="37" t="str" cm="1">
        <f t="array" ref="DE27">_xlfn.IFS(DE26="0:00:00","0:00:00",DE26&lt;3,DD27*DE26,DE26&gt;3,3*DD27)</f>
        <v>0:00:00</v>
      </c>
      <c r="DF27" s="38"/>
      <c r="DG27" s="36"/>
      <c r="DH27" s="10">
        <v>1.25</v>
      </c>
      <c r="DI27" s="37" t="str" cm="1">
        <f t="array" ref="DI27">_xlfn.IFS(DI26="0:00:00","0:00:00",DI26&lt;3,DH27*DI26,DI26&gt;3,3*DH27)</f>
        <v>0:00:00</v>
      </c>
      <c r="DJ27" s="38"/>
      <c r="DK27" s="36"/>
      <c r="DL27" s="10">
        <v>1.25</v>
      </c>
      <c r="DM27" s="37" t="str" cm="1">
        <f t="array" ref="DM27">_xlfn.IFS(DM26="0:00:00","0:00:00",DM26&lt;3,DL27*DM26,DM26&gt;3,3*DL27)</f>
        <v>0:00:00</v>
      </c>
      <c r="DN27" s="38"/>
      <c r="DO27" s="36"/>
      <c r="DP27" s="10">
        <v>1.25</v>
      </c>
      <c r="DQ27" s="37" t="str" cm="1">
        <f t="array" ref="DQ27">_xlfn.IFS(DQ26="0:00:00","0:00:00",DQ26&lt;3,DP27*DQ26,DQ26&gt;3,3*DP27)</f>
        <v>0:00:00</v>
      </c>
      <c r="DR27" s="38"/>
      <c r="DS27" s="36"/>
      <c r="DT27" s="10">
        <v>1.25</v>
      </c>
      <c r="DU27" s="37" t="str" cm="1">
        <f t="array" ref="DU27">_xlfn.IFS(DU26="0:00:00","0:00:00",DU26&lt;3,DT27*DU26,DU26&gt;3,3*DT27)</f>
        <v>0:00:00</v>
      </c>
      <c r="DV27" s="38"/>
      <c r="DW27" s="36"/>
      <c r="DX27" s="10">
        <v>1.25</v>
      </c>
      <c r="DY27" s="37" t="str" cm="1">
        <f t="array" ref="DY27">_xlfn.IFS(DY26="0:00:00","0:00:00",DY26&lt;3,DX27*DY26,DY26&gt;3,3*DX27)</f>
        <v>0:00:00</v>
      </c>
      <c r="DZ27" s="38"/>
      <c r="EA27" s="36"/>
      <c r="EB27" s="10">
        <v>1.25</v>
      </c>
      <c r="EC27" s="37" t="str" cm="1">
        <f t="array" ref="EC27">_xlfn.IFS(EC26="0:00:00","0:00:00",EC26&lt;3,EB27*EC26,EC26&gt;3,3*EB27)</f>
        <v>0:00:00</v>
      </c>
      <c r="ED27" s="38"/>
      <c r="EE27" s="36"/>
      <c r="EF27" s="10">
        <v>1.25</v>
      </c>
      <c r="EG27" s="37" t="str" cm="1">
        <f t="array" ref="EG27">_xlfn.IFS(EG26="0:00:00","0:00:00",EG26&lt;3,EF27*EG26,EG26&gt;3,3*EF27)</f>
        <v>0:00:00</v>
      </c>
      <c r="EH27" s="38"/>
      <c r="EI27" s="36"/>
      <c r="EJ27" s="10">
        <v>1.25</v>
      </c>
      <c r="EK27" s="37" t="str" cm="1">
        <f t="array" ref="EK27">_xlfn.IFS(EK26="0:00:00","0:00:00",EK26&lt;3,EJ27*EK26,EK26&gt;3,3*EJ27)</f>
        <v>0:00:00</v>
      </c>
      <c r="EL27" s="38"/>
      <c r="EM27" s="36"/>
      <c r="EN27" s="10">
        <v>1.25</v>
      </c>
      <c r="EO27" s="37" t="str" cm="1">
        <f t="array" ref="EO27">_xlfn.IFS(EO26="0:00:00","0:00:00",EO26&lt;3,EN27*EO26,EO26&gt;3,3*EN27)</f>
        <v>0:00:00</v>
      </c>
      <c r="EP27" s="38"/>
      <c r="EQ27" s="36"/>
      <c r="ER27" s="10">
        <v>1.25</v>
      </c>
      <c r="ES27" s="37" t="str" cm="1">
        <f t="array" ref="ES27">_xlfn.IFS(ES26="0:00:00","0:00:00",ES26&lt;3,ER27*ES26,ES26&gt;3,3*ER27)</f>
        <v>0:00:00</v>
      </c>
      <c r="ET27" s="38"/>
      <c r="EU27" s="36"/>
      <c r="EV27" s="10">
        <v>1.25</v>
      </c>
      <c r="EW27" s="37" t="str" cm="1">
        <f t="array" ref="EW27">_xlfn.IFS(EW26="0:00:00","0:00:00",EW26&lt;3,EV27*EW26,EW26&gt;3,3*EV27)</f>
        <v>0:00:00</v>
      </c>
      <c r="EX27" s="38"/>
      <c r="EY27" s="36"/>
      <c r="EZ27" s="10">
        <v>1.25</v>
      </c>
      <c r="FA27" s="37" t="str" cm="1">
        <f t="array" ref="FA27">_xlfn.IFS(FA26="0:00:00","0:00:00",FA26&lt;3,EZ27*FA26,FA26&gt;3,3*EZ27)</f>
        <v>0:00:00</v>
      </c>
      <c r="FB27" s="38"/>
      <c r="FC27" s="36"/>
      <c r="FD27" s="10">
        <v>1.25</v>
      </c>
      <c r="FE27" s="37" t="str" cm="1">
        <f t="array" ref="FE27">_xlfn.IFS(FE26="0:00:00","0:00:00",FE26&lt;3,FD27*FE26,FE26&gt;3,3*FD27)</f>
        <v>0:00:00</v>
      </c>
      <c r="FF27" s="38"/>
      <c r="FG27" s="36"/>
      <c r="FH27" s="10">
        <v>1.25</v>
      </c>
      <c r="FI27" s="37" t="str" cm="1">
        <f t="array" ref="FI27">_xlfn.IFS(FI26="0:00:00","0:00:00",FI26&lt;3,FH27*FI26,FI26&gt;3,3*FH27)</f>
        <v>0:00:00</v>
      </c>
      <c r="FJ27" s="38"/>
      <c r="FK27" s="36"/>
      <c r="FL27" s="10">
        <v>1.25</v>
      </c>
      <c r="FM27" s="37" t="str" cm="1">
        <f t="array" ref="FM27">_xlfn.IFS(FM26="0:00:00","0:00:00",FM26&lt;3,FL27*FM26,FM26&gt;3,3*FL27)</f>
        <v>0:00:00</v>
      </c>
      <c r="FN27" s="38"/>
      <c r="FO27" s="36"/>
      <c r="FP27" s="10">
        <v>1.25</v>
      </c>
      <c r="FQ27" s="37" t="str" cm="1">
        <f t="array" ref="FQ27">_xlfn.IFS(FQ26="0:00:00","0:00:00",FQ26&lt;3,FP27*FQ26,FQ26&gt;3,3*FP27)</f>
        <v>0:00:00</v>
      </c>
      <c r="FR27" s="38"/>
      <c r="FS27" s="36"/>
      <c r="FT27" s="10">
        <v>1.25</v>
      </c>
      <c r="FU27" s="37" t="str" cm="1">
        <f t="array" ref="FU27">_xlfn.IFS(FU26="0:00:00","0:00:00",FU26&lt;3,FT27*FU26,FU26&gt;3,3*FT27)</f>
        <v>0:00:00</v>
      </c>
      <c r="FV27" s="38"/>
      <c r="FW27" s="36"/>
      <c r="FX27" s="10">
        <v>1.25</v>
      </c>
      <c r="FY27" s="37" t="str" cm="1">
        <f t="array" ref="FY27">_xlfn.IFS(FY26="0:00:00","0:00:00",FY26&lt;3,FX27*FY26,FY26&gt;3,3*FX27)</f>
        <v>0:00:00</v>
      </c>
      <c r="FZ27" s="38"/>
      <c r="GA27" s="36"/>
      <c r="GB27" s="10">
        <v>1.25</v>
      </c>
      <c r="GC27" s="37" t="str" cm="1">
        <f t="array" ref="GC27">_xlfn.IFS(GC26="0:00:00","0:00:00",GC26&lt;3,GB27*GC26,GC26&gt;3,3*GB27)</f>
        <v>0:00:00</v>
      </c>
      <c r="GD27" s="38"/>
      <c r="GE27" s="36"/>
      <c r="GF27" s="10">
        <v>1.25</v>
      </c>
      <c r="GG27" s="37" t="str" cm="1">
        <f t="array" ref="GG27">_xlfn.IFS(GG26="0:00:00","0:00:00",GG26&lt;3,GF27*GG26,GG26&gt;3,3*GF27)</f>
        <v>0:00:00</v>
      </c>
      <c r="GH27" s="38"/>
      <c r="GI27" s="36"/>
      <c r="GJ27" s="10">
        <v>1.25</v>
      </c>
      <c r="GK27" s="37" t="str" cm="1">
        <f t="array" ref="GK27">_xlfn.IFS(GK26="0:00:00","0:00:00",GK26&lt;3,GJ27*GK26,GK26&gt;3,3*GJ27)</f>
        <v>0:00:00</v>
      </c>
      <c r="GL27" s="38"/>
      <c r="GM27" s="36"/>
      <c r="GN27" s="10">
        <v>1.25</v>
      </c>
      <c r="GO27" s="37" t="str" cm="1">
        <f t="array" ref="GO27">_xlfn.IFS(GO26="0:00:00","0:00:00",GO26&lt;3,GN27*GO26,GO26&gt;3,3*GN27)</f>
        <v>0:00:00</v>
      </c>
      <c r="GP27" s="38"/>
      <c r="GQ27" s="36"/>
      <c r="GR27" s="10">
        <v>1.25</v>
      </c>
      <c r="GS27" s="37" t="str" cm="1">
        <f t="array" ref="GS27">_xlfn.IFS(GS26="0:00:00","0:00:00",GS26&lt;3,GR27*GS26,GS26&gt;3,3*GR27)</f>
        <v>0:00:00</v>
      </c>
      <c r="GT27" s="38"/>
      <c r="GU27" s="36"/>
      <c r="GV27" s="10">
        <v>1.25</v>
      </c>
      <c r="GW27" s="37" t="str" cm="1">
        <f t="array" ref="GW27">_xlfn.IFS(GW26="0:00:00","0:00:00",GW26&lt;3,GV27*GW26,GW26&gt;3,3*GV27)</f>
        <v>0:00:00</v>
      </c>
      <c r="GX27" s="38"/>
      <c r="GY27" s="36"/>
      <c r="GZ27" s="10">
        <v>1.25</v>
      </c>
      <c r="HA27" s="37" t="str" cm="1">
        <f t="array" ref="HA27">_xlfn.IFS(HA26="0:00:00","0:00:00",HA26&lt;3,GZ27*HA26,HA26&gt;3,3*GZ27)</f>
        <v>0:00:00</v>
      </c>
      <c r="HB27" s="38"/>
      <c r="HC27" s="36"/>
      <c r="HD27" s="10">
        <v>1.25</v>
      </c>
      <c r="HE27" s="37" t="str" cm="1">
        <f t="array" ref="HE27">_xlfn.IFS(HE26="0:00:00","0:00:00",HE26&lt;3,HD27*HE26,HE26&gt;3,3*HD27)</f>
        <v>0:00:00</v>
      </c>
      <c r="HF27" s="38"/>
    </row>
    <row r="28" spans="2:214" ht="15" thickBot="1" x14ac:dyDescent="0.35">
      <c r="B28" s="39" t="s">
        <v>74</v>
      </c>
      <c r="C28" s="40"/>
      <c r="D28" s="40"/>
      <c r="E28" s="41">
        <f>E26-E27</f>
        <v>-8.3333333333333329E-2</v>
      </c>
      <c r="F28" s="42"/>
      <c r="G28" s="43"/>
      <c r="H28" s="44">
        <v>1.5</v>
      </c>
      <c r="I28" s="45" t="str" cm="1">
        <f t="array" ref="I28">_xlfn.IFS(I26="0:00:00","0:00:00",I26&lt;3,"0:00:00",I26&gt;3,(I26-3)*H28)</f>
        <v>0:00:00</v>
      </c>
      <c r="J28" s="46"/>
      <c r="K28" s="43"/>
      <c r="L28" s="44">
        <v>1.5</v>
      </c>
      <c r="M28" s="45" t="str" cm="1">
        <f t="array" ref="M28">_xlfn.IFS(I26="0:00:00","0:00:00",I26&lt;3,"0:00:00",I26&gt;3,(I26-3)*H28)</f>
        <v>0:00:00</v>
      </c>
      <c r="N28" s="46"/>
      <c r="O28" s="43"/>
      <c r="P28" s="44">
        <v>1.5</v>
      </c>
      <c r="Q28" s="45" t="str" cm="1">
        <f t="array" ref="Q28">_xlfn.IFS(I26="0:00:00","0:00:00",I26&lt;3,"0:00:00",I26&gt;3,(I26-3)*H28)</f>
        <v>0:00:00</v>
      </c>
      <c r="R28" s="46"/>
      <c r="S28" s="43"/>
      <c r="T28" s="44">
        <v>1.5</v>
      </c>
      <c r="U28" s="45" t="str" cm="1">
        <f t="array" ref="U28">_xlfn.IFS(I26="0:00:00","0:00:00",I26&lt;3,"0:00:00",I26&gt;3,(I26-3)*H28)</f>
        <v>0:00:00</v>
      </c>
      <c r="V28" s="46"/>
      <c r="W28" s="43"/>
      <c r="X28" s="44">
        <v>1.5</v>
      </c>
      <c r="Y28" s="45" t="str" cm="1">
        <f t="array" ref="Y28">_xlfn.IFS(I26="0:00:00","0:00:00",I26&lt;3,"0:00:00",I26&gt;3,(I26-3)*H28)</f>
        <v>0:00:00</v>
      </c>
      <c r="Z28" s="46"/>
      <c r="AA28" s="43"/>
      <c r="AB28" s="44">
        <v>1.5</v>
      </c>
      <c r="AC28" s="45" t="str" cm="1">
        <f t="array" ref="AC28">_xlfn.IFS(I26="0:00:00","0:00:00",I26&lt;3,"0:00:00",I26&gt;3,(I26-3)*H28)</f>
        <v>0:00:00</v>
      </c>
      <c r="AD28" s="46"/>
      <c r="AE28" s="43"/>
      <c r="AF28" s="44">
        <v>1.5</v>
      </c>
      <c r="AG28" s="45" t="str" cm="1">
        <f t="array" ref="AG28">_xlfn.IFS(I26="0:00:00","0:00:00",I26&lt;3,"0:00:00",I26&gt;3,(I26-3)*H28)</f>
        <v>0:00:00</v>
      </c>
      <c r="AH28" s="46"/>
      <c r="AI28" s="43"/>
      <c r="AJ28" s="44">
        <v>1.5</v>
      </c>
      <c r="AK28" s="45" t="str" cm="1">
        <f t="array" ref="AK28">_xlfn.IFS(I26="0:00:00","0:00:00",I26&lt;3,"0:00:00",I26&gt;3,(I26-3)*H28)</f>
        <v>0:00:00</v>
      </c>
      <c r="AL28" s="46"/>
      <c r="AM28" s="43"/>
      <c r="AN28" s="44">
        <v>1.5</v>
      </c>
      <c r="AO28" s="45" t="str" cm="1">
        <f t="array" ref="AO28">_xlfn.IFS(I26="0:00:00","0:00:00",I26&lt;3,"0:00:00",I26&gt;3,(I26-3)*H28)</f>
        <v>0:00:00</v>
      </c>
      <c r="AP28" s="46"/>
      <c r="AQ28" s="43"/>
      <c r="AR28" s="44">
        <v>1.5</v>
      </c>
      <c r="AS28" s="45" t="str" cm="1">
        <f t="array" ref="AS28">_xlfn.IFS(I26="0:00:00","0:00:00",I26&lt;3,"0:00:00",I26&gt;3,(I26-3)*H28)</f>
        <v>0:00:00</v>
      </c>
      <c r="AT28" s="46"/>
      <c r="AU28" s="43"/>
      <c r="AV28" s="44">
        <v>1.5</v>
      </c>
      <c r="AW28" s="45" t="str" cm="1">
        <f t="array" ref="AW28">_xlfn.IFS(I26="0:00:00","0:00:00",I26&lt;3,"0:00:00",I26&gt;3,(I26-3)*H28)</f>
        <v>0:00:00</v>
      </c>
      <c r="AX28" s="46"/>
      <c r="AY28" s="43"/>
      <c r="AZ28" s="44">
        <v>1.5</v>
      </c>
      <c r="BA28" s="45" t="str" cm="1">
        <f t="array" ref="BA28">_xlfn.IFS(I26="0:00:00","0:00:00",I26&lt;3,"0:00:00",I26&gt;3,(I26-3)*H28)</f>
        <v>0:00:00</v>
      </c>
      <c r="BB28" s="46"/>
      <c r="BC28" s="43"/>
      <c r="BD28" s="44">
        <v>1.5</v>
      </c>
      <c r="BE28" s="45" t="str" cm="1">
        <f t="array" ref="BE28">_xlfn.IFS(I26="0:00:00","0:00:00",I26&lt;3,"0:00:00",I26&gt;3,(I26-3)*H28)</f>
        <v>0:00:00</v>
      </c>
      <c r="BF28" s="46"/>
      <c r="BG28" s="43"/>
      <c r="BH28" s="44">
        <v>1.5</v>
      </c>
      <c r="BI28" s="45" t="str" cm="1">
        <f t="array" ref="BI28">_xlfn.IFS(I26="0:00:00","0:00:00",I26&lt;3,"0:00:00",I26&gt;3,(I26-3)*H28)</f>
        <v>0:00:00</v>
      </c>
      <c r="BJ28" s="46"/>
      <c r="BK28" s="43"/>
      <c r="BL28" s="44">
        <v>1.5</v>
      </c>
      <c r="BM28" s="45" t="str" cm="1">
        <f t="array" ref="BM28">_xlfn.IFS(I26="0:00:00","0:00:00",I26&lt;3,"0:00:00",I26&gt;3,(I26-3)*H28)</f>
        <v>0:00:00</v>
      </c>
      <c r="BN28" s="46"/>
      <c r="BO28" s="43"/>
      <c r="BP28" s="44">
        <v>1.5</v>
      </c>
      <c r="BQ28" s="45" t="str" cm="1">
        <f t="array" ref="BQ28">_xlfn.IFS(I26="0:00:00","0:00:00",I26&lt;3,"0:00:00",I26&gt;3,(I26-3)*H28)</f>
        <v>0:00:00</v>
      </c>
      <c r="BR28" s="46"/>
      <c r="BS28" s="43"/>
      <c r="BT28" s="44">
        <v>1.5</v>
      </c>
      <c r="BU28" s="45" t="str" cm="1">
        <f t="array" ref="BU28">_xlfn.IFS(I26="0:00:00","0:00:00",I26&lt;3,"0:00:00",I26&gt;3,(I26-3)*H28)</f>
        <v>0:00:00</v>
      </c>
      <c r="BV28" s="46"/>
      <c r="BW28" s="43"/>
      <c r="BX28" s="44">
        <v>1.5</v>
      </c>
      <c r="BY28" s="45" t="str" cm="1">
        <f t="array" ref="BY28">_xlfn.IFS(I26="0:00:00","0:00:00",I26&lt;3,"0:00:00",I26&gt;3,(I26-3)*H28)</f>
        <v>0:00:00</v>
      </c>
      <c r="BZ28" s="46"/>
      <c r="CA28" s="43"/>
      <c r="CB28" s="44">
        <v>1.5</v>
      </c>
      <c r="CC28" s="45" t="str" cm="1">
        <f t="array" ref="CC28">_xlfn.IFS(I26="0:00:00","0:00:00",I26&lt;3,"0:00:00",I26&gt;3,(I26-3)*H28)</f>
        <v>0:00:00</v>
      </c>
      <c r="CD28" s="46"/>
      <c r="CE28" s="43"/>
      <c r="CF28" s="44">
        <v>1.5</v>
      </c>
      <c r="CG28" s="45" t="str" cm="1">
        <f t="array" ref="CG28">_xlfn.IFS(I26="0:00:00","0:00:00",I26&lt;3,"0:00:00",I26&gt;3,(I26-3)*H28)</f>
        <v>0:00:00</v>
      </c>
      <c r="CH28" s="46"/>
      <c r="CI28" s="43"/>
      <c r="CJ28" s="44">
        <v>1.5</v>
      </c>
      <c r="CK28" s="45" t="str" cm="1">
        <f t="array" ref="CK28">_xlfn.IFS(I26="0:00:00","0:00:00",I26&lt;3,"0:00:00",I26&gt;3,(I26-3)*H28)</f>
        <v>0:00:00</v>
      </c>
      <c r="CL28" s="46"/>
      <c r="CM28" s="43"/>
      <c r="CN28" s="44">
        <v>1.5</v>
      </c>
      <c r="CO28" s="45" t="str" cm="1">
        <f t="array" ref="CO28">_xlfn.IFS(I26="0:00:00","0:00:00",I26&lt;3,"0:00:00",I26&gt;3,(I26-3)*H28)</f>
        <v>0:00:00</v>
      </c>
      <c r="CP28" s="46"/>
      <c r="CQ28" s="43"/>
      <c r="CR28" s="44">
        <v>1.5</v>
      </c>
      <c r="CS28" s="45" t="str" cm="1">
        <f t="array" ref="CS28">_xlfn.IFS(I26="0:00:00","0:00:00",I26&lt;3,"0:00:00",I26&gt;3,(I26-3)*H28)</f>
        <v>0:00:00</v>
      </c>
      <c r="CT28" s="46"/>
      <c r="CU28" s="43"/>
      <c r="CV28" s="44">
        <v>1.5</v>
      </c>
      <c r="CW28" s="45" t="str" cm="1">
        <f t="array" ref="CW28">_xlfn.IFS(I26="0:00:00","0:00:00",I26&lt;3,"0:00:00",I26&gt;3,(I26-3)*H28)</f>
        <v>0:00:00</v>
      </c>
      <c r="CX28" s="46"/>
      <c r="CY28" s="43"/>
      <c r="CZ28" s="44">
        <v>1.5</v>
      </c>
      <c r="DA28" s="45" t="str" cm="1">
        <f t="array" ref="DA28">_xlfn.IFS(I26="0:00:00","0:00:00",I26&lt;3,"0:00:00",I26&gt;3,(I26-3)*H28)</f>
        <v>0:00:00</v>
      </c>
      <c r="DB28" s="46"/>
      <c r="DC28" s="43"/>
      <c r="DD28" s="44">
        <v>1.5</v>
      </c>
      <c r="DE28" s="45" t="str" cm="1">
        <f t="array" ref="DE28">_xlfn.IFS(I26="0:00:00","0:00:00",I26&lt;3,"0:00:00",I26&gt;3,(I26-3)*H28)</f>
        <v>0:00:00</v>
      </c>
      <c r="DF28" s="46"/>
      <c r="DG28" s="43"/>
      <c r="DH28" s="44">
        <v>1.5</v>
      </c>
      <c r="DI28" s="45" t="str" cm="1">
        <f t="array" ref="DI28">_xlfn.IFS(I26="0:00:00","0:00:00",I26&lt;3,"0:00:00",I26&gt;3,(I26-3)*H28)</f>
        <v>0:00:00</v>
      </c>
      <c r="DJ28" s="46"/>
      <c r="DK28" s="43"/>
      <c r="DL28" s="44">
        <v>1.5</v>
      </c>
      <c r="DM28" s="45" t="str" cm="1">
        <f t="array" ref="DM28">_xlfn.IFS(I26="0:00:00","0:00:00",I26&lt;3,"0:00:00",I26&gt;3,(I26-3)*H28)</f>
        <v>0:00:00</v>
      </c>
      <c r="DN28" s="46"/>
      <c r="DO28" s="43"/>
      <c r="DP28" s="44">
        <v>1.5</v>
      </c>
      <c r="DQ28" s="45" t="str" cm="1">
        <f t="array" ref="DQ28">_xlfn.IFS(I26="0:00:00","0:00:00",I26&lt;3,"0:00:00",I26&gt;3,(I26-3)*H28)</f>
        <v>0:00:00</v>
      </c>
      <c r="DR28" s="46"/>
      <c r="DS28" s="43"/>
      <c r="DT28" s="44">
        <v>1.5</v>
      </c>
      <c r="DU28" s="45" t="str" cm="1">
        <f t="array" ref="DU28">_xlfn.IFS(I26="0:00:00","0:00:00",I26&lt;3,"0:00:00",I26&gt;3,(I26-3)*H28)</f>
        <v>0:00:00</v>
      </c>
      <c r="DV28" s="46"/>
      <c r="DW28" s="43"/>
      <c r="DX28" s="44">
        <v>1.5</v>
      </c>
      <c r="DY28" s="45" t="str" cm="1">
        <f t="array" ref="DY28">_xlfn.IFS(I26="0:00:00","0:00:00",I26&lt;3,"0:00:00",I26&gt;3,(I26-3)*H28)</f>
        <v>0:00:00</v>
      </c>
      <c r="DZ28" s="46"/>
      <c r="EA28" s="43"/>
      <c r="EB28" s="44">
        <v>1.5</v>
      </c>
      <c r="EC28" s="45" t="str" cm="1">
        <f t="array" ref="EC28">_xlfn.IFS(I26="0:00:00","0:00:00",I26&lt;3,"0:00:00",I26&gt;3,(I26-3)*H28)</f>
        <v>0:00:00</v>
      </c>
      <c r="ED28" s="46"/>
      <c r="EE28" s="43"/>
      <c r="EF28" s="44">
        <v>1.5</v>
      </c>
      <c r="EG28" s="45" t="str" cm="1">
        <f t="array" ref="EG28">_xlfn.IFS(I26="0:00:00","0:00:00",I26&lt;3,"0:00:00",I26&gt;3,(I26-3)*H28)</f>
        <v>0:00:00</v>
      </c>
      <c r="EH28" s="46"/>
      <c r="EI28" s="43"/>
      <c r="EJ28" s="44">
        <v>1.5</v>
      </c>
      <c r="EK28" s="45" t="str" cm="1">
        <f t="array" ref="EK28">_xlfn.IFS(I26="0:00:00","0:00:00",I26&lt;3,"0:00:00",I26&gt;3,(I26-3)*H28)</f>
        <v>0:00:00</v>
      </c>
      <c r="EL28" s="46"/>
      <c r="EM28" s="43"/>
      <c r="EN28" s="44">
        <v>1.5</v>
      </c>
      <c r="EO28" s="45" t="str" cm="1">
        <f t="array" ref="EO28">_xlfn.IFS(I26="0:00:00","0:00:00",I26&lt;3,"0:00:00",I26&gt;3,(I26-3)*H28)</f>
        <v>0:00:00</v>
      </c>
      <c r="EP28" s="46"/>
      <c r="EQ28" s="43"/>
      <c r="ER28" s="44">
        <v>1.5</v>
      </c>
      <c r="ES28" s="45" t="str" cm="1">
        <f t="array" ref="ES28">_xlfn.IFS(I26="0:00:00","0:00:00",I26&lt;3,"0:00:00",I26&gt;3,(I26-3)*H28)</f>
        <v>0:00:00</v>
      </c>
      <c r="ET28" s="46"/>
      <c r="EU28" s="43"/>
      <c r="EV28" s="44">
        <v>1.5</v>
      </c>
      <c r="EW28" s="45" t="str" cm="1">
        <f t="array" ref="EW28">_xlfn.IFS(I26="0:00:00","0:00:00",I26&lt;3,"0:00:00",I26&gt;3,(I26-3)*H28)</f>
        <v>0:00:00</v>
      </c>
      <c r="EX28" s="46"/>
      <c r="EY28" s="43"/>
      <c r="EZ28" s="44">
        <v>1.5</v>
      </c>
      <c r="FA28" s="45" t="str" cm="1">
        <f t="array" ref="FA28">_xlfn.IFS(I26="0:00:00","0:00:00",I26&lt;3,"0:00:00",I26&gt;3,(I26-3)*H28)</f>
        <v>0:00:00</v>
      </c>
      <c r="FB28" s="46"/>
      <c r="FC28" s="43"/>
      <c r="FD28" s="44">
        <v>1.5</v>
      </c>
      <c r="FE28" s="45" t="str" cm="1">
        <f t="array" ref="FE28">_xlfn.IFS(I26="0:00:00","0:00:00",I26&lt;3,"0:00:00",I26&gt;3,(I26-3)*H28)</f>
        <v>0:00:00</v>
      </c>
      <c r="FF28" s="46"/>
      <c r="FG28" s="43"/>
      <c r="FH28" s="44">
        <v>1.5</v>
      </c>
      <c r="FI28" s="45" t="str" cm="1">
        <f t="array" ref="FI28">_xlfn.IFS(I26="0:00:00","0:00:00",I26&lt;3,"0:00:00",I26&gt;3,(I26-3)*H28)</f>
        <v>0:00:00</v>
      </c>
      <c r="FJ28" s="46"/>
      <c r="FK28" s="43"/>
      <c r="FL28" s="44">
        <v>1.5</v>
      </c>
      <c r="FM28" s="45" t="str" cm="1">
        <f t="array" ref="FM28">_xlfn.IFS(I26="0:00:00","0:00:00",I26&lt;3,"0:00:00",I26&gt;3,(I26-3)*H28)</f>
        <v>0:00:00</v>
      </c>
      <c r="FN28" s="46"/>
      <c r="FO28" s="43"/>
      <c r="FP28" s="44">
        <v>1.5</v>
      </c>
      <c r="FQ28" s="45" t="str" cm="1">
        <f t="array" ref="FQ28">_xlfn.IFS(I26="0:00:00","0:00:00",I26&lt;3,"0:00:00",I26&gt;3,(I26-3)*H28)</f>
        <v>0:00:00</v>
      </c>
      <c r="FR28" s="46"/>
      <c r="FS28" s="43"/>
      <c r="FT28" s="44">
        <v>1.5</v>
      </c>
      <c r="FU28" s="45" t="str" cm="1">
        <f t="array" ref="FU28">_xlfn.IFS(I26="0:00:00","0:00:00",I26&lt;3,"0:00:00",I26&gt;3,(I26-3)*H28)</f>
        <v>0:00:00</v>
      </c>
      <c r="FV28" s="46"/>
      <c r="FW28" s="43"/>
      <c r="FX28" s="44">
        <v>1.5</v>
      </c>
      <c r="FY28" s="45" t="str" cm="1">
        <f t="array" ref="FY28">_xlfn.IFS(I26="0:00:00","0:00:00",I26&lt;3,"0:00:00",I26&gt;3,(I26-3)*H28)</f>
        <v>0:00:00</v>
      </c>
      <c r="FZ28" s="46"/>
      <c r="GA28" s="43"/>
      <c r="GB28" s="44">
        <v>1.5</v>
      </c>
      <c r="GC28" s="45" t="str" cm="1">
        <f t="array" ref="GC28">_xlfn.IFS(I26="0:00:00","0:00:00",I26&lt;3,"0:00:00",I26&gt;3,(I26-3)*H28)</f>
        <v>0:00:00</v>
      </c>
      <c r="GD28" s="46"/>
      <c r="GE28" s="43"/>
      <c r="GF28" s="44">
        <v>1.5</v>
      </c>
      <c r="GG28" s="45" t="str" cm="1">
        <f t="array" ref="GG28">_xlfn.IFS(I26="0:00:00","0:00:00",I26&lt;3,"0:00:00",I26&gt;3,(I26-3)*H28)</f>
        <v>0:00:00</v>
      </c>
      <c r="GH28" s="46"/>
      <c r="GI28" s="43"/>
      <c r="GJ28" s="44">
        <v>1.5</v>
      </c>
      <c r="GK28" s="45" t="str" cm="1">
        <f t="array" ref="GK28">_xlfn.IFS(I26="0:00:00","0:00:00",I26&lt;3,"0:00:00",I26&gt;3,(I26-3)*H28)</f>
        <v>0:00:00</v>
      </c>
      <c r="GL28" s="46"/>
      <c r="GM28" s="43"/>
      <c r="GN28" s="44">
        <v>1.5</v>
      </c>
      <c r="GO28" s="45" t="str" cm="1">
        <f t="array" ref="GO28">_xlfn.IFS(I26="0:00:00","0:00:00",I26&lt;3,"0:00:00",I26&gt;3,(I26-3)*H28)</f>
        <v>0:00:00</v>
      </c>
      <c r="GP28" s="46"/>
      <c r="GQ28" s="43"/>
      <c r="GR28" s="44">
        <v>1.5</v>
      </c>
      <c r="GS28" s="45" t="str" cm="1">
        <f t="array" ref="GS28">_xlfn.IFS(I26="0:00:00","0:00:00",I26&lt;3,"0:00:00",I26&gt;3,(I26-3)*H28)</f>
        <v>0:00:00</v>
      </c>
      <c r="GT28" s="46"/>
      <c r="GU28" s="43"/>
      <c r="GV28" s="44">
        <v>1.5</v>
      </c>
      <c r="GW28" s="45" t="str" cm="1">
        <f t="array" ref="GW28">_xlfn.IFS(I26="0:00:00","0:00:00",I26&lt;3,"0:00:00",I26&gt;3,(I26-3)*H28)</f>
        <v>0:00:00</v>
      </c>
      <c r="GX28" s="46"/>
      <c r="GY28" s="43"/>
      <c r="GZ28" s="44">
        <v>1.5</v>
      </c>
      <c r="HA28" s="45" t="str" cm="1">
        <f t="array" ref="HA28">_xlfn.IFS(I26="0:00:00","0:00:00",I26&lt;3,"0:00:00",I26&gt;3,(I26-3)*H28)</f>
        <v>0:00:00</v>
      </c>
      <c r="HB28" s="46"/>
      <c r="HC28" s="43"/>
      <c r="HD28" s="44">
        <v>1.5</v>
      </c>
      <c r="HE28" s="45" t="str" cm="1">
        <f t="array" ref="HE28">_xlfn.IFS(I26="0:00:00","0:00:00",I26&lt;3,"0:00:00",I26&gt;3,(I26-3)*H28)</f>
        <v>0:00:00</v>
      </c>
      <c r="HF28" s="46"/>
    </row>
    <row r="29" spans="2:214" ht="29.4" thickBot="1" x14ac:dyDescent="0.35">
      <c r="B29" s="47" t="s">
        <v>75</v>
      </c>
      <c r="C29" s="48" t="s">
        <v>76</v>
      </c>
      <c r="D29" s="49">
        <f>SUM(H29,L29,P29,T29,AB29,AF29,AJ29,AN29,AR29,AV29,AZ29,BD29,BH29,BL29,BP29,BT29,BX29,CB29,CF29,CJ29,CN29,CR29,CV29,CZ29,DD29,DH29,DL29,DP29,DT29,DX29,EB29,EF29,EJ29,EN29,ER29,EV29,EZ29,FD29,FH29,FL29,FP29,FT29,FX29,GB29,GF29,GJ29,GN29,GR29,GV29,GZ29,HD29)</f>
        <v>0</v>
      </c>
      <c r="E29" s="50" t="s">
        <v>77</v>
      </c>
      <c r="F29" s="51">
        <f>SUM(J29,N29,R29,V29,Z29,AD29,AH29,AL29,AP29,AT29,AX29,BB29,BF29,BJ29,BN29,BR29,BV29,BZ29,CD29,CH29,CL29,CP29,CT29,CX29,DB29,DF29,DJ29,DN29,DR29,DV29,DZ29,ED29,EH29,EL29,EP29,ET29:EU29,EX29,FB29,FF29,FJ29,FN29,FR29:FR30,FV29,FZ29,GD29,GH29,GL29,GP29,GT29,GX29,HB29,HF29)</f>
        <v>0</v>
      </c>
      <c r="G29" s="52" t="s">
        <v>78</v>
      </c>
      <c r="H29" s="53"/>
      <c r="I29" s="54" t="s">
        <v>79</v>
      </c>
      <c r="J29" s="55"/>
      <c r="K29" s="52" t="s">
        <v>78</v>
      </c>
      <c r="L29" s="53"/>
      <c r="M29" s="54" t="s">
        <v>79</v>
      </c>
      <c r="N29" s="55"/>
      <c r="O29" s="52" t="s">
        <v>78</v>
      </c>
      <c r="P29" s="53"/>
      <c r="Q29" s="54" t="s">
        <v>79</v>
      </c>
      <c r="R29" s="55"/>
      <c r="S29" s="52" t="s">
        <v>78</v>
      </c>
      <c r="T29" s="53"/>
      <c r="U29" s="54" t="s">
        <v>79</v>
      </c>
      <c r="V29" s="55"/>
      <c r="W29" s="52" t="s">
        <v>78</v>
      </c>
      <c r="X29" s="53"/>
      <c r="Y29" s="54" t="s">
        <v>79</v>
      </c>
      <c r="Z29" s="55"/>
      <c r="AA29" s="52" t="s">
        <v>78</v>
      </c>
      <c r="AB29" s="53"/>
      <c r="AC29" s="54" t="s">
        <v>79</v>
      </c>
      <c r="AD29" s="55"/>
      <c r="AE29" s="52" t="s">
        <v>78</v>
      </c>
      <c r="AF29" s="53"/>
      <c r="AG29" s="54" t="s">
        <v>79</v>
      </c>
      <c r="AH29" s="55"/>
      <c r="AI29" s="52" t="s">
        <v>78</v>
      </c>
      <c r="AJ29" s="53"/>
      <c r="AK29" s="54" t="s">
        <v>79</v>
      </c>
      <c r="AL29" s="55"/>
      <c r="AM29" s="52" t="s">
        <v>78</v>
      </c>
      <c r="AN29" s="53"/>
      <c r="AO29" s="54" t="s">
        <v>79</v>
      </c>
      <c r="AP29" s="55"/>
      <c r="AQ29" s="52" t="s">
        <v>78</v>
      </c>
      <c r="AR29" s="53"/>
      <c r="AS29" s="54" t="s">
        <v>79</v>
      </c>
      <c r="AT29" s="55"/>
      <c r="AU29" s="52" t="s">
        <v>78</v>
      </c>
      <c r="AV29" s="53"/>
      <c r="AW29" s="54" t="s">
        <v>79</v>
      </c>
      <c r="AX29" s="55"/>
      <c r="AY29" s="52" t="s">
        <v>78</v>
      </c>
      <c r="AZ29" s="53"/>
      <c r="BA29" s="54" t="s">
        <v>79</v>
      </c>
      <c r="BB29" s="55"/>
      <c r="BC29" s="52" t="s">
        <v>78</v>
      </c>
      <c r="BD29" s="53"/>
      <c r="BE29" s="54" t="s">
        <v>79</v>
      </c>
      <c r="BF29" s="55"/>
      <c r="BG29" s="52" t="s">
        <v>78</v>
      </c>
      <c r="BH29" s="53"/>
      <c r="BI29" s="54" t="s">
        <v>79</v>
      </c>
      <c r="BJ29" s="55"/>
      <c r="BK29" s="52" t="s">
        <v>78</v>
      </c>
      <c r="BL29" s="53"/>
      <c r="BM29" s="54" t="s">
        <v>79</v>
      </c>
      <c r="BN29" s="55"/>
      <c r="BO29" s="52" t="s">
        <v>78</v>
      </c>
      <c r="BP29" s="53"/>
      <c r="BQ29" s="54" t="s">
        <v>79</v>
      </c>
      <c r="BR29" s="55"/>
      <c r="BS29" s="52" t="s">
        <v>78</v>
      </c>
      <c r="BT29" s="53"/>
      <c r="BU29" s="54" t="s">
        <v>79</v>
      </c>
      <c r="BV29" s="55"/>
      <c r="BW29" s="52" t="s">
        <v>78</v>
      </c>
      <c r="BX29" s="53"/>
      <c r="BY29" s="54" t="s">
        <v>79</v>
      </c>
      <c r="BZ29" s="55"/>
      <c r="CA29" s="52" t="s">
        <v>78</v>
      </c>
      <c r="CB29" s="53"/>
      <c r="CC29" s="54" t="s">
        <v>79</v>
      </c>
      <c r="CD29" s="55"/>
      <c r="CE29" s="52" t="s">
        <v>78</v>
      </c>
      <c r="CF29" s="53"/>
      <c r="CG29" s="54" t="s">
        <v>79</v>
      </c>
      <c r="CH29" s="55"/>
      <c r="CI29" s="52" t="s">
        <v>78</v>
      </c>
      <c r="CJ29" s="53"/>
      <c r="CK29" s="54" t="s">
        <v>79</v>
      </c>
      <c r="CL29" s="55"/>
      <c r="CM29" s="52" t="s">
        <v>78</v>
      </c>
      <c r="CN29" s="53"/>
      <c r="CO29" s="54" t="s">
        <v>79</v>
      </c>
      <c r="CP29" s="55"/>
      <c r="CQ29" s="52" t="s">
        <v>78</v>
      </c>
      <c r="CR29" s="53"/>
      <c r="CS29" s="54" t="s">
        <v>79</v>
      </c>
      <c r="CT29" s="55"/>
      <c r="CU29" s="52" t="s">
        <v>78</v>
      </c>
      <c r="CV29" s="53"/>
      <c r="CW29" s="54" t="s">
        <v>79</v>
      </c>
      <c r="CX29" s="55"/>
      <c r="CY29" s="52" t="s">
        <v>78</v>
      </c>
      <c r="CZ29" s="53"/>
      <c r="DA29" s="54" t="s">
        <v>79</v>
      </c>
      <c r="DB29" s="55"/>
      <c r="DC29" s="52" t="s">
        <v>78</v>
      </c>
      <c r="DD29" s="53"/>
      <c r="DE29" s="54" t="s">
        <v>79</v>
      </c>
      <c r="DF29" s="55"/>
      <c r="DG29" s="52" t="s">
        <v>78</v>
      </c>
      <c r="DH29" s="53"/>
      <c r="DI29" s="54" t="s">
        <v>79</v>
      </c>
      <c r="DJ29" s="55"/>
      <c r="DK29" s="52" t="s">
        <v>78</v>
      </c>
      <c r="DL29" s="53"/>
      <c r="DM29" s="54" t="s">
        <v>79</v>
      </c>
      <c r="DN29" s="55"/>
      <c r="DO29" s="52" t="s">
        <v>78</v>
      </c>
      <c r="DP29" s="53"/>
      <c r="DQ29" s="54" t="s">
        <v>79</v>
      </c>
      <c r="DR29" s="55"/>
      <c r="DS29" s="52" t="s">
        <v>78</v>
      </c>
      <c r="DT29" s="53"/>
      <c r="DU29" s="54" t="s">
        <v>79</v>
      </c>
      <c r="DV29" s="55"/>
      <c r="DW29" s="52" t="s">
        <v>78</v>
      </c>
      <c r="DX29" s="53"/>
      <c r="DY29" s="54" t="s">
        <v>79</v>
      </c>
      <c r="DZ29" s="55"/>
      <c r="EA29" s="52" t="s">
        <v>78</v>
      </c>
      <c r="EB29" s="53"/>
      <c r="EC29" s="54" t="s">
        <v>79</v>
      </c>
      <c r="ED29" s="55"/>
      <c r="EE29" s="52" t="s">
        <v>78</v>
      </c>
      <c r="EF29" s="53"/>
      <c r="EG29" s="54" t="s">
        <v>79</v>
      </c>
      <c r="EH29" s="55"/>
      <c r="EI29" s="52" t="s">
        <v>78</v>
      </c>
      <c r="EJ29" s="53"/>
      <c r="EK29" s="54" t="s">
        <v>79</v>
      </c>
      <c r="EL29" s="55"/>
      <c r="EM29" s="52" t="s">
        <v>78</v>
      </c>
      <c r="EN29" s="53"/>
      <c r="EO29" s="54" t="s">
        <v>79</v>
      </c>
      <c r="EP29" s="55"/>
      <c r="EQ29" s="52" t="s">
        <v>78</v>
      </c>
      <c r="ER29" s="53"/>
      <c r="ES29" s="54" t="s">
        <v>79</v>
      </c>
      <c r="ET29" s="55"/>
      <c r="EU29" s="52" t="s">
        <v>78</v>
      </c>
      <c r="EV29" s="53"/>
      <c r="EW29" s="54" t="s">
        <v>79</v>
      </c>
      <c r="EX29" s="55"/>
      <c r="EY29" s="52" t="s">
        <v>78</v>
      </c>
      <c r="EZ29" s="53"/>
      <c r="FA29" s="54" t="s">
        <v>79</v>
      </c>
      <c r="FB29" s="55"/>
      <c r="FC29" s="52" t="s">
        <v>78</v>
      </c>
      <c r="FD29" s="53"/>
      <c r="FE29" s="54" t="s">
        <v>79</v>
      </c>
      <c r="FF29" s="55"/>
      <c r="FG29" s="52" t="s">
        <v>78</v>
      </c>
      <c r="FH29" s="53"/>
      <c r="FI29" s="54" t="s">
        <v>79</v>
      </c>
      <c r="FJ29" s="55"/>
      <c r="FK29" s="52" t="s">
        <v>78</v>
      </c>
      <c r="FL29" s="53"/>
      <c r="FM29" s="54" t="s">
        <v>79</v>
      </c>
      <c r="FN29" s="55"/>
      <c r="FO29" s="52" t="s">
        <v>78</v>
      </c>
      <c r="FP29" s="53"/>
      <c r="FQ29" s="54" t="s">
        <v>79</v>
      </c>
      <c r="FR29" s="55"/>
      <c r="FS29" s="52" t="s">
        <v>78</v>
      </c>
      <c r="FT29" s="53"/>
      <c r="FU29" s="54" t="s">
        <v>79</v>
      </c>
      <c r="FV29" s="55"/>
      <c r="FW29" s="52" t="s">
        <v>78</v>
      </c>
      <c r="FX29" s="53"/>
      <c r="FY29" s="54" t="s">
        <v>79</v>
      </c>
      <c r="FZ29" s="55"/>
      <c r="GA29" s="52" t="s">
        <v>78</v>
      </c>
      <c r="GB29" s="53"/>
      <c r="GC29" s="54" t="s">
        <v>79</v>
      </c>
      <c r="GD29" s="55"/>
      <c r="GE29" s="52" t="s">
        <v>78</v>
      </c>
      <c r="GF29" s="53"/>
      <c r="GG29" s="54" t="s">
        <v>79</v>
      </c>
      <c r="GH29" s="55"/>
      <c r="GI29" s="52" t="s">
        <v>78</v>
      </c>
      <c r="GJ29" s="53"/>
      <c r="GK29" s="54" t="s">
        <v>79</v>
      </c>
      <c r="GL29" s="55"/>
      <c r="GM29" s="52" t="s">
        <v>78</v>
      </c>
      <c r="GN29" s="53"/>
      <c r="GO29" s="54" t="s">
        <v>79</v>
      </c>
      <c r="GP29" s="55"/>
      <c r="GQ29" s="52" t="s">
        <v>78</v>
      </c>
      <c r="GR29" s="53"/>
      <c r="GS29" s="54" t="s">
        <v>79</v>
      </c>
      <c r="GT29" s="55"/>
      <c r="GU29" s="52" t="s">
        <v>78</v>
      </c>
      <c r="GV29" s="53"/>
      <c r="GW29" s="54" t="s">
        <v>79</v>
      </c>
      <c r="GX29" s="55"/>
      <c r="GY29" s="52" t="s">
        <v>78</v>
      </c>
      <c r="GZ29" s="53"/>
      <c r="HA29" s="54" t="s">
        <v>79</v>
      </c>
      <c r="HB29" s="55"/>
      <c r="HC29" s="52" t="s">
        <v>78</v>
      </c>
      <c r="HD29" s="53"/>
      <c r="HE29" s="54" t="s">
        <v>79</v>
      </c>
      <c r="HF29" s="55"/>
    </row>
    <row r="30" spans="2:214" ht="4.95" customHeight="1" thickBot="1" x14ac:dyDescent="0.35"/>
    <row r="31" spans="2:214" ht="28.8" x14ac:dyDescent="0.3">
      <c r="B31" s="11" t="s">
        <v>11</v>
      </c>
      <c r="C31" s="12" t="s">
        <v>12</v>
      </c>
      <c r="D31" s="12" t="s">
        <v>13</v>
      </c>
      <c r="E31" s="13" t="s">
        <v>3</v>
      </c>
      <c r="F31" s="14" t="s">
        <v>14</v>
      </c>
      <c r="G31" s="15" t="s">
        <v>15</v>
      </c>
      <c r="H31" s="16"/>
      <c r="I31" s="16"/>
      <c r="J31" s="17"/>
      <c r="K31" s="15" t="s">
        <v>16</v>
      </c>
      <c r="L31" s="16"/>
      <c r="M31" s="16"/>
      <c r="N31" s="17"/>
      <c r="O31" s="15" t="s">
        <v>17</v>
      </c>
      <c r="P31" s="16"/>
      <c r="Q31" s="16"/>
      <c r="R31" s="17"/>
      <c r="S31" s="15" t="s">
        <v>18</v>
      </c>
      <c r="T31" s="16"/>
      <c r="U31" s="16"/>
      <c r="V31" s="17"/>
      <c r="W31" s="15" t="s">
        <v>19</v>
      </c>
      <c r="X31" s="16"/>
      <c r="Y31" s="16"/>
      <c r="Z31" s="17"/>
      <c r="AA31" s="15" t="s">
        <v>20</v>
      </c>
      <c r="AB31" s="16"/>
      <c r="AC31" s="16"/>
      <c r="AD31" s="17"/>
      <c r="AE31" s="15" t="s">
        <v>21</v>
      </c>
      <c r="AF31" s="16"/>
      <c r="AG31" s="16"/>
      <c r="AH31" s="17"/>
      <c r="AI31" s="15" t="s">
        <v>22</v>
      </c>
      <c r="AJ31" s="16"/>
      <c r="AK31" s="16"/>
      <c r="AL31" s="17"/>
      <c r="AM31" s="15" t="s">
        <v>23</v>
      </c>
      <c r="AN31" s="16"/>
      <c r="AO31" s="16"/>
      <c r="AP31" s="17"/>
      <c r="AQ31" s="15" t="s">
        <v>24</v>
      </c>
      <c r="AR31" s="16"/>
      <c r="AS31" s="16"/>
      <c r="AT31" s="17"/>
      <c r="AU31" s="15" t="s">
        <v>25</v>
      </c>
      <c r="AV31" s="16"/>
      <c r="AW31" s="16"/>
      <c r="AX31" s="17"/>
      <c r="AY31" s="15" t="s">
        <v>26</v>
      </c>
      <c r="AZ31" s="16"/>
      <c r="BA31" s="16"/>
      <c r="BB31" s="17"/>
      <c r="BC31" s="15" t="s">
        <v>27</v>
      </c>
      <c r="BD31" s="16"/>
      <c r="BE31" s="16"/>
      <c r="BF31" s="17"/>
      <c r="BG31" s="15" t="s">
        <v>28</v>
      </c>
      <c r="BH31" s="16"/>
      <c r="BI31" s="16"/>
      <c r="BJ31" s="17"/>
      <c r="BK31" s="15" t="s">
        <v>29</v>
      </c>
      <c r="BL31" s="16"/>
      <c r="BM31" s="16"/>
      <c r="BN31" s="17"/>
      <c r="BO31" s="15" t="s">
        <v>30</v>
      </c>
      <c r="BP31" s="16"/>
      <c r="BQ31" s="16"/>
      <c r="BR31" s="17"/>
      <c r="BS31" s="15" t="s">
        <v>31</v>
      </c>
      <c r="BT31" s="16"/>
      <c r="BU31" s="16"/>
      <c r="BV31" s="17"/>
      <c r="BW31" s="15" t="s">
        <v>32</v>
      </c>
      <c r="BX31" s="16"/>
      <c r="BY31" s="16"/>
      <c r="BZ31" s="17"/>
      <c r="CA31" s="15" t="s">
        <v>33</v>
      </c>
      <c r="CB31" s="16"/>
      <c r="CC31" s="16"/>
      <c r="CD31" s="17"/>
      <c r="CE31" s="15" t="s">
        <v>34</v>
      </c>
      <c r="CF31" s="16"/>
      <c r="CG31" s="16"/>
      <c r="CH31" s="17"/>
      <c r="CI31" s="15" t="s">
        <v>35</v>
      </c>
      <c r="CJ31" s="16"/>
      <c r="CK31" s="16"/>
      <c r="CL31" s="17"/>
      <c r="CM31" s="15" t="s">
        <v>36</v>
      </c>
      <c r="CN31" s="16"/>
      <c r="CO31" s="16"/>
      <c r="CP31" s="17"/>
      <c r="CQ31" s="15" t="s">
        <v>37</v>
      </c>
      <c r="CR31" s="16"/>
      <c r="CS31" s="16"/>
      <c r="CT31" s="17"/>
      <c r="CU31" s="15" t="s">
        <v>38</v>
      </c>
      <c r="CV31" s="16"/>
      <c r="CW31" s="16"/>
      <c r="CX31" s="17"/>
      <c r="CY31" s="15" t="s">
        <v>39</v>
      </c>
      <c r="CZ31" s="16"/>
      <c r="DA31" s="16"/>
      <c r="DB31" s="17"/>
      <c r="DC31" s="15" t="s">
        <v>40</v>
      </c>
      <c r="DD31" s="16"/>
      <c r="DE31" s="16"/>
      <c r="DF31" s="17"/>
      <c r="DG31" s="15" t="s">
        <v>41</v>
      </c>
      <c r="DH31" s="16"/>
      <c r="DI31" s="16"/>
      <c r="DJ31" s="17"/>
      <c r="DK31" s="15" t="s">
        <v>42</v>
      </c>
      <c r="DL31" s="16"/>
      <c r="DM31" s="16"/>
      <c r="DN31" s="17"/>
      <c r="DO31" s="15" t="s">
        <v>43</v>
      </c>
      <c r="DP31" s="16"/>
      <c r="DQ31" s="16"/>
      <c r="DR31" s="17"/>
      <c r="DS31" s="15" t="s">
        <v>44</v>
      </c>
      <c r="DT31" s="16"/>
      <c r="DU31" s="16"/>
      <c r="DV31" s="17"/>
      <c r="DW31" s="15" t="s">
        <v>45</v>
      </c>
      <c r="DX31" s="16"/>
      <c r="DY31" s="16"/>
      <c r="DZ31" s="17"/>
      <c r="EA31" s="15" t="s">
        <v>46</v>
      </c>
      <c r="EB31" s="16"/>
      <c r="EC31" s="16"/>
      <c r="ED31" s="17"/>
      <c r="EE31" s="15" t="s">
        <v>47</v>
      </c>
      <c r="EF31" s="16"/>
      <c r="EG31" s="16"/>
      <c r="EH31" s="17"/>
      <c r="EI31" s="15" t="s">
        <v>48</v>
      </c>
      <c r="EJ31" s="16"/>
      <c r="EK31" s="16"/>
      <c r="EL31" s="17"/>
      <c r="EM31" s="15" t="s">
        <v>49</v>
      </c>
      <c r="EN31" s="16"/>
      <c r="EO31" s="16"/>
      <c r="EP31" s="17"/>
      <c r="EQ31" s="15" t="s">
        <v>50</v>
      </c>
      <c r="ER31" s="16"/>
      <c r="ES31" s="16"/>
      <c r="ET31" s="17"/>
      <c r="EU31" s="15" t="s">
        <v>51</v>
      </c>
      <c r="EV31" s="16"/>
      <c r="EW31" s="16"/>
      <c r="EX31" s="17"/>
      <c r="EY31" s="15" t="s">
        <v>52</v>
      </c>
      <c r="EZ31" s="16"/>
      <c r="FA31" s="16"/>
      <c r="FB31" s="17"/>
      <c r="FC31" s="15" t="s">
        <v>53</v>
      </c>
      <c r="FD31" s="16"/>
      <c r="FE31" s="16"/>
      <c r="FF31" s="17"/>
      <c r="FG31" s="15" t="s">
        <v>54</v>
      </c>
      <c r="FH31" s="16"/>
      <c r="FI31" s="16"/>
      <c r="FJ31" s="17"/>
      <c r="FK31" s="15" t="s">
        <v>55</v>
      </c>
      <c r="FL31" s="16"/>
      <c r="FM31" s="16"/>
      <c r="FN31" s="17"/>
      <c r="FO31" s="15" t="s">
        <v>56</v>
      </c>
      <c r="FP31" s="16"/>
      <c r="FQ31" s="16"/>
      <c r="FR31" s="17"/>
      <c r="FS31" s="15" t="s">
        <v>57</v>
      </c>
      <c r="FT31" s="16"/>
      <c r="FU31" s="16"/>
      <c r="FV31" s="17"/>
      <c r="FW31" s="15" t="s">
        <v>58</v>
      </c>
      <c r="FX31" s="16"/>
      <c r="FY31" s="16"/>
      <c r="FZ31" s="17"/>
      <c r="GA31" s="15" t="s">
        <v>59</v>
      </c>
      <c r="GB31" s="16"/>
      <c r="GC31" s="16"/>
      <c r="GD31" s="17"/>
      <c r="GE31" s="15" t="s">
        <v>60</v>
      </c>
      <c r="GF31" s="16"/>
      <c r="GG31" s="16"/>
      <c r="GH31" s="17"/>
      <c r="GI31" s="15" t="s">
        <v>61</v>
      </c>
      <c r="GJ31" s="16"/>
      <c r="GK31" s="16"/>
      <c r="GL31" s="17"/>
      <c r="GM31" s="15" t="s">
        <v>62</v>
      </c>
      <c r="GN31" s="16"/>
      <c r="GO31" s="16"/>
      <c r="GP31" s="17"/>
      <c r="GQ31" s="15" t="s">
        <v>63</v>
      </c>
      <c r="GR31" s="16"/>
      <c r="GS31" s="16"/>
      <c r="GT31" s="17"/>
      <c r="GU31" s="15" t="s">
        <v>64</v>
      </c>
      <c r="GV31" s="16"/>
      <c r="GW31" s="16"/>
      <c r="GX31" s="17"/>
      <c r="GY31" s="15" t="s">
        <v>65</v>
      </c>
      <c r="GZ31" s="16"/>
      <c r="HA31" s="16"/>
      <c r="HB31" s="17"/>
      <c r="HC31" s="15" t="s">
        <v>66</v>
      </c>
      <c r="HD31" s="16"/>
      <c r="HE31" s="16"/>
      <c r="HF31" s="17"/>
    </row>
    <row r="32" spans="2:214" ht="43.8" thickBot="1" x14ac:dyDescent="0.35">
      <c r="B32" s="18" t="s">
        <v>81</v>
      </c>
      <c r="C32" s="19" t="str">
        <f>IFERROR(VLOOKUP(B32,[1]!Tableau1[[#All],[Matricule]:[Poste]],3),"")</f>
        <v>Labadia</v>
      </c>
      <c r="D32" s="19" t="str">
        <f>IFERROR(VLOOKUP(B32,[1]!Tableau1[[#All],[Matricule]:[Poste]],4),"")</f>
        <v>Zakaria</v>
      </c>
      <c r="E32" s="20" t="str">
        <f>IFERROR(VLOOKUP(B32,[1]!Tableau1[[#All],[Matricule]:[Poste]],13),"")</f>
        <v>Flux entrant</v>
      </c>
      <c r="F32" s="21" t="str">
        <f>IFERROR(VLOOKUP(B32,[1]!Tableau1[[#All],[Matricule]:[Poste]],2),"")</f>
        <v>OUI</v>
      </c>
      <c r="G32" s="22" t="s">
        <v>68</v>
      </c>
      <c r="H32" s="23" t="s">
        <v>69</v>
      </c>
      <c r="I32" s="23" t="s">
        <v>70</v>
      </c>
      <c r="J32" s="24" t="s">
        <v>71</v>
      </c>
      <c r="K32" s="22" t="s">
        <v>68</v>
      </c>
      <c r="L32" s="23" t="s">
        <v>69</v>
      </c>
      <c r="M32" s="23" t="s">
        <v>70</v>
      </c>
      <c r="N32" s="24" t="s">
        <v>71</v>
      </c>
      <c r="O32" s="22" t="s">
        <v>68</v>
      </c>
      <c r="P32" s="23" t="s">
        <v>69</v>
      </c>
      <c r="Q32" s="23" t="s">
        <v>70</v>
      </c>
      <c r="R32" s="24" t="s">
        <v>71</v>
      </c>
      <c r="S32" s="22" t="s">
        <v>68</v>
      </c>
      <c r="T32" s="23" t="s">
        <v>69</v>
      </c>
      <c r="U32" s="23" t="s">
        <v>70</v>
      </c>
      <c r="V32" s="24" t="s">
        <v>71</v>
      </c>
      <c r="W32" s="22" t="s">
        <v>68</v>
      </c>
      <c r="X32" s="23" t="s">
        <v>69</v>
      </c>
      <c r="Y32" s="23" t="s">
        <v>70</v>
      </c>
      <c r="Z32" s="24" t="s">
        <v>71</v>
      </c>
      <c r="AA32" s="22" t="s">
        <v>68</v>
      </c>
      <c r="AB32" s="23" t="s">
        <v>69</v>
      </c>
      <c r="AC32" s="23" t="s">
        <v>70</v>
      </c>
      <c r="AD32" s="24" t="s">
        <v>71</v>
      </c>
      <c r="AE32" s="22" t="s">
        <v>68</v>
      </c>
      <c r="AF32" s="23" t="s">
        <v>69</v>
      </c>
      <c r="AG32" s="23" t="s">
        <v>70</v>
      </c>
      <c r="AH32" s="24" t="s">
        <v>71</v>
      </c>
      <c r="AI32" s="22" t="s">
        <v>68</v>
      </c>
      <c r="AJ32" s="23" t="s">
        <v>69</v>
      </c>
      <c r="AK32" s="23" t="s">
        <v>70</v>
      </c>
      <c r="AL32" s="24" t="s">
        <v>71</v>
      </c>
      <c r="AM32" s="22" t="s">
        <v>68</v>
      </c>
      <c r="AN32" s="23" t="s">
        <v>69</v>
      </c>
      <c r="AO32" s="23" t="s">
        <v>70</v>
      </c>
      <c r="AP32" s="24" t="s">
        <v>71</v>
      </c>
      <c r="AQ32" s="22" t="s">
        <v>68</v>
      </c>
      <c r="AR32" s="23" t="s">
        <v>69</v>
      </c>
      <c r="AS32" s="23" t="s">
        <v>70</v>
      </c>
      <c r="AT32" s="24" t="s">
        <v>71</v>
      </c>
      <c r="AU32" s="22" t="s">
        <v>68</v>
      </c>
      <c r="AV32" s="23" t="s">
        <v>69</v>
      </c>
      <c r="AW32" s="23" t="s">
        <v>70</v>
      </c>
      <c r="AX32" s="24" t="s">
        <v>71</v>
      </c>
      <c r="AY32" s="22" t="s">
        <v>68</v>
      </c>
      <c r="AZ32" s="23" t="s">
        <v>69</v>
      </c>
      <c r="BA32" s="23" t="s">
        <v>70</v>
      </c>
      <c r="BB32" s="24" t="s">
        <v>71</v>
      </c>
      <c r="BC32" s="22" t="s">
        <v>68</v>
      </c>
      <c r="BD32" s="23" t="s">
        <v>69</v>
      </c>
      <c r="BE32" s="23" t="s">
        <v>70</v>
      </c>
      <c r="BF32" s="24" t="s">
        <v>71</v>
      </c>
      <c r="BG32" s="22" t="s">
        <v>68</v>
      </c>
      <c r="BH32" s="23" t="s">
        <v>69</v>
      </c>
      <c r="BI32" s="23" t="s">
        <v>70</v>
      </c>
      <c r="BJ32" s="24" t="s">
        <v>71</v>
      </c>
      <c r="BK32" s="22" t="s">
        <v>68</v>
      </c>
      <c r="BL32" s="23" t="s">
        <v>69</v>
      </c>
      <c r="BM32" s="23" t="s">
        <v>70</v>
      </c>
      <c r="BN32" s="24" t="s">
        <v>71</v>
      </c>
      <c r="BO32" s="22" t="s">
        <v>68</v>
      </c>
      <c r="BP32" s="23" t="s">
        <v>69</v>
      </c>
      <c r="BQ32" s="23" t="s">
        <v>70</v>
      </c>
      <c r="BR32" s="24" t="s">
        <v>71</v>
      </c>
      <c r="BS32" s="22" t="s">
        <v>68</v>
      </c>
      <c r="BT32" s="23" t="s">
        <v>69</v>
      </c>
      <c r="BU32" s="23" t="s">
        <v>70</v>
      </c>
      <c r="BV32" s="24" t="s">
        <v>71</v>
      </c>
      <c r="BW32" s="22" t="s">
        <v>68</v>
      </c>
      <c r="BX32" s="23" t="s">
        <v>69</v>
      </c>
      <c r="BY32" s="23" t="s">
        <v>70</v>
      </c>
      <c r="BZ32" s="24" t="s">
        <v>71</v>
      </c>
      <c r="CA32" s="22" t="s">
        <v>68</v>
      </c>
      <c r="CB32" s="23" t="s">
        <v>69</v>
      </c>
      <c r="CC32" s="23" t="s">
        <v>70</v>
      </c>
      <c r="CD32" s="24" t="s">
        <v>71</v>
      </c>
      <c r="CE32" s="22" t="s">
        <v>68</v>
      </c>
      <c r="CF32" s="23" t="s">
        <v>69</v>
      </c>
      <c r="CG32" s="23" t="s">
        <v>70</v>
      </c>
      <c r="CH32" s="24" t="s">
        <v>71</v>
      </c>
      <c r="CI32" s="22" t="s">
        <v>68</v>
      </c>
      <c r="CJ32" s="23" t="s">
        <v>69</v>
      </c>
      <c r="CK32" s="23" t="s">
        <v>70</v>
      </c>
      <c r="CL32" s="24" t="s">
        <v>71</v>
      </c>
      <c r="CM32" s="22" t="s">
        <v>68</v>
      </c>
      <c r="CN32" s="23" t="s">
        <v>69</v>
      </c>
      <c r="CO32" s="23" t="s">
        <v>70</v>
      </c>
      <c r="CP32" s="24" t="s">
        <v>71</v>
      </c>
      <c r="CQ32" s="22" t="s">
        <v>68</v>
      </c>
      <c r="CR32" s="23" t="s">
        <v>69</v>
      </c>
      <c r="CS32" s="23" t="s">
        <v>70</v>
      </c>
      <c r="CT32" s="24" t="s">
        <v>71</v>
      </c>
      <c r="CU32" s="22" t="s">
        <v>68</v>
      </c>
      <c r="CV32" s="23" t="s">
        <v>69</v>
      </c>
      <c r="CW32" s="23" t="s">
        <v>70</v>
      </c>
      <c r="CX32" s="24" t="s">
        <v>71</v>
      </c>
      <c r="CY32" s="22" t="s">
        <v>68</v>
      </c>
      <c r="CZ32" s="23" t="s">
        <v>69</v>
      </c>
      <c r="DA32" s="23" t="s">
        <v>70</v>
      </c>
      <c r="DB32" s="24" t="s">
        <v>71</v>
      </c>
      <c r="DC32" s="22" t="s">
        <v>68</v>
      </c>
      <c r="DD32" s="23" t="s">
        <v>69</v>
      </c>
      <c r="DE32" s="23" t="s">
        <v>70</v>
      </c>
      <c r="DF32" s="24" t="s">
        <v>71</v>
      </c>
      <c r="DG32" s="22" t="s">
        <v>68</v>
      </c>
      <c r="DH32" s="23" t="s">
        <v>69</v>
      </c>
      <c r="DI32" s="23" t="s">
        <v>70</v>
      </c>
      <c r="DJ32" s="24" t="s">
        <v>71</v>
      </c>
      <c r="DK32" s="22" t="s">
        <v>68</v>
      </c>
      <c r="DL32" s="23" t="s">
        <v>69</v>
      </c>
      <c r="DM32" s="23" t="s">
        <v>70</v>
      </c>
      <c r="DN32" s="24" t="s">
        <v>71</v>
      </c>
      <c r="DO32" s="22" t="s">
        <v>68</v>
      </c>
      <c r="DP32" s="23" t="s">
        <v>69</v>
      </c>
      <c r="DQ32" s="23" t="s">
        <v>70</v>
      </c>
      <c r="DR32" s="24" t="s">
        <v>71</v>
      </c>
      <c r="DS32" s="22" t="s">
        <v>68</v>
      </c>
      <c r="DT32" s="23" t="s">
        <v>69</v>
      </c>
      <c r="DU32" s="23" t="s">
        <v>70</v>
      </c>
      <c r="DV32" s="24" t="s">
        <v>71</v>
      </c>
      <c r="DW32" s="22" t="s">
        <v>68</v>
      </c>
      <c r="DX32" s="23" t="s">
        <v>69</v>
      </c>
      <c r="DY32" s="23" t="s">
        <v>70</v>
      </c>
      <c r="DZ32" s="24" t="s">
        <v>71</v>
      </c>
      <c r="EA32" s="22" t="s">
        <v>68</v>
      </c>
      <c r="EB32" s="23" t="s">
        <v>69</v>
      </c>
      <c r="EC32" s="23" t="s">
        <v>70</v>
      </c>
      <c r="ED32" s="24" t="s">
        <v>71</v>
      </c>
      <c r="EE32" s="22" t="s">
        <v>68</v>
      </c>
      <c r="EF32" s="23" t="s">
        <v>69</v>
      </c>
      <c r="EG32" s="23" t="s">
        <v>70</v>
      </c>
      <c r="EH32" s="24" t="s">
        <v>71</v>
      </c>
      <c r="EI32" s="22" t="s">
        <v>68</v>
      </c>
      <c r="EJ32" s="23" t="s">
        <v>69</v>
      </c>
      <c r="EK32" s="23" t="s">
        <v>70</v>
      </c>
      <c r="EL32" s="24" t="s">
        <v>71</v>
      </c>
      <c r="EM32" s="22" t="s">
        <v>68</v>
      </c>
      <c r="EN32" s="23" t="s">
        <v>69</v>
      </c>
      <c r="EO32" s="23" t="s">
        <v>70</v>
      </c>
      <c r="EP32" s="24" t="s">
        <v>71</v>
      </c>
      <c r="EQ32" s="22" t="s">
        <v>68</v>
      </c>
      <c r="ER32" s="23" t="s">
        <v>69</v>
      </c>
      <c r="ES32" s="23" t="s">
        <v>70</v>
      </c>
      <c r="ET32" s="24" t="s">
        <v>71</v>
      </c>
      <c r="EU32" s="22" t="s">
        <v>68</v>
      </c>
      <c r="EV32" s="23" t="s">
        <v>69</v>
      </c>
      <c r="EW32" s="23" t="s">
        <v>70</v>
      </c>
      <c r="EX32" s="24" t="s">
        <v>71</v>
      </c>
      <c r="EY32" s="22" t="s">
        <v>68</v>
      </c>
      <c r="EZ32" s="23" t="s">
        <v>69</v>
      </c>
      <c r="FA32" s="23" t="s">
        <v>70</v>
      </c>
      <c r="FB32" s="24" t="s">
        <v>71</v>
      </c>
      <c r="FC32" s="22" t="s">
        <v>68</v>
      </c>
      <c r="FD32" s="23" t="s">
        <v>69</v>
      </c>
      <c r="FE32" s="23" t="s">
        <v>70</v>
      </c>
      <c r="FF32" s="24" t="s">
        <v>71</v>
      </c>
      <c r="FG32" s="22" t="s">
        <v>68</v>
      </c>
      <c r="FH32" s="23" t="s">
        <v>69</v>
      </c>
      <c r="FI32" s="23" t="s">
        <v>70</v>
      </c>
      <c r="FJ32" s="24" t="s">
        <v>71</v>
      </c>
      <c r="FK32" s="22" t="s">
        <v>68</v>
      </c>
      <c r="FL32" s="23" t="s">
        <v>69</v>
      </c>
      <c r="FM32" s="23" t="s">
        <v>70</v>
      </c>
      <c r="FN32" s="24" t="s">
        <v>71</v>
      </c>
      <c r="FO32" s="22" t="s">
        <v>68</v>
      </c>
      <c r="FP32" s="23" t="s">
        <v>69</v>
      </c>
      <c r="FQ32" s="23" t="s">
        <v>70</v>
      </c>
      <c r="FR32" s="24" t="s">
        <v>71</v>
      </c>
      <c r="FS32" s="22" t="s">
        <v>68</v>
      </c>
      <c r="FT32" s="23" t="s">
        <v>69</v>
      </c>
      <c r="FU32" s="23" t="s">
        <v>70</v>
      </c>
      <c r="FV32" s="24" t="s">
        <v>71</v>
      </c>
      <c r="FW32" s="22" t="s">
        <v>68</v>
      </c>
      <c r="FX32" s="23" t="s">
        <v>69</v>
      </c>
      <c r="FY32" s="23" t="s">
        <v>70</v>
      </c>
      <c r="FZ32" s="24" t="s">
        <v>71</v>
      </c>
      <c r="GA32" s="22" t="s">
        <v>68</v>
      </c>
      <c r="GB32" s="23" t="s">
        <v>69</v>
      </c>
      <c r="GC32" s="23" t="s">
        <v>70</v>
      </c>
      <c r="GD32" s="24" t="s">
        <v>71</v>
      </c>
      <c r="GE32" s="22" t="s">
        <v>68</v>
      </c>
      <c r="GF32" s="23" t="s">
        <v>69</v>
      </c>
      <c r="GG32" s="23" t="s">
        <v>70</v>
      </c>
      <c r="GH32" s="24" t="s">
        <v>71</v>
      </c>
      <c r="GI32" s="22" t="s">
        <v>68</v>
      </c>
      <c r="GJ32" s="23" t="s">
        <v>69</v>
      </c>
      <c r="GK32" s="23" t="s">
        <v>70</v>
      </c>
      <c r="GL32" s="24" t="s">
        <v>71</v>
      </c>
      <c r="GM32" s="22" t="s">
        <v>68</v>
      </c>
      <c r="GN32" s="23" t="s">
        <v>69</v>
      </c>
      <c r="GO32" s="23" t="s">
        <v>70</v>
      </c>
      <c r="GP32" s="24" t="s">
        <v>71</v>
      </c>
      <c r="GQ32" s="22" t="s">
        <v>68</v>
      </c>
      <c r="GR32" s="23" t="s">
        <v>69</v>
      </c>
      <c r="GS32" s="23" t="s">
        <v>70</v>
      </c>
      <c r="GT32" s="24" t="s">
        <v>71</v>
      </c>
      <c r="GU32" s="22" t="s">
        <v>68</v>
      </c>
      <c r="GV32" s="23" t="s">
        <v>69</v>
      </c>
      <c r="GW32" s="23" t="s">
        <v>70</v>
      </c>
      <c r="GX32" s="24" t="s">
        <v>71</v>
      </c>
      <c r="GY32" s="22" t="s">
        <v>68</v>
      </c>
      <c r="GZ32" s="23" t="s">
        <v>69</v>
      </c>
      <c r="HA32" s="23" t="s">
        <v>70</v>
      </c>
      <c r="HB32" s="24" t="s">
        <v>71</v>
      </c>
      <c r="HC32" s="22" t="s">
        <v>68</v>
      </c>
      <c r="HD32" s="23" t="s">
        <v>69</v>
      </c>
      <c r="HE32" s="23" t="s">
        <v>70</v>
      </c>
      <c r="HF32" s="24" t="s">
        <v>71</v>
      </c>
    </row>
    <row r="33" spans="2:214" x14ac:dyDescent="0.3">
      <c r="B33" s="25" t="s">
        <v>72</v>
      </c>
      <c r="C33" s="26"/>
      <c r="D33" s="26"/>
      <c r="E33" s="27">
        <f>SUM(I34:I35,M34:M35,Q34:Q35,U34:U35,Y34:Y35,AC34:AC35,AG34:AG35,AK34:AK35,AO34:AO35,AS34:AS35,AW34:AW35,BA34:BA35,BE34:BE35,BI34:BI35,BM34:BM35,BQ34:BQ35,BU34:BU35,BY34:BY35,CC34:CC35,CG34:CG35,CK34:CK35,CO34:CO35,CS34:CS35,CW34:CW35,DA34:DA35,DE34:DE35,DI34:DI35,DM34:DM35,DQ34:DQ35,DU34:DU35,DY34:DY35,EC34:EC35,EG34:EG35,EK34:EK35,EO34:EO35,ES34:ES35,EW34:EW35,FA34:FA35,FE34:FE35,FI34:FI35,FM34:FM35,FQ34:FQ35,FU34:FU35,FY34:FY35,GC34:GC35,GG34:GG35,GK34:GK35,GO34:GO35,GS34:GS35,GW34:GW35,HA34:HA35,HE34:HE35)</f>
        <v>0</v>
      </c>
      <c r="F33" s="28"/>
      <c r="G33" s="29">
        <f>IFERROR(VLOOKUP(B32,'[1]H S1'!$B$9:$AT$45,43,FALSE),"0:00:00")</f>
        <v>0.39583333333333326</v>
      </c>
      <c r="H33" s="30">
        <v>1.625</v>
      </c>
      <c r="I33" s="30" t="str" cm="1">
        <f t="array" ref="I33">_xlfn.IFS(G33="0:00:00","0:00:00",G33&lt;H33,"0:00:00",G33&gt;H33,G33-H33)</f>
        <v>0:00:00</v>
      </c>
      <c r="J33" s="31">
        <f>IFERROR(VLOOKUP(B32,'[1]H S1'!$B$9:$AT$45,45,FALSE),"0:00:00")</f>
        <v>0</v>
      </c>
      <c r="K33" s="29" t="str">
        <f>IFERROR(VLOOKUP(B32,'[1]H S2'!$B$9:$AT$45,43,FALSE),"0:00:00")</f>
        <v>0:00:00</v>
      </c>
      <c r="L33" s="30">
        <v>1.625</v>
      </c>
      <c r="M33" s="30" t="str" cm="1">
        <f t="array" ref="M33">_xlfn.IFS(K33="0:00:00","0:00:00",K33&lt;L33,"0:00:00",K33&gt;L33,K33-L33)</f>
        <v>0:00:00</v>
      </c>
      <c r="N33" s="31" t="str">
        <f>IFERROR(VLOOKUP(B32,'[1]H S2'!$B$9:$AT$45,45,FALSE),"0:00:00")</f>
        <v>0:00:00</v>
      </c>
      <c r="O33" s="29" t="str">
        <f>IFERROR(VLOOKUP(B32,'[1]H S3'!$B$9:$AT$45,43,FALSE),"0:00:00")</f>
        <v>0:00:00</v>
      </c>
      <c r="P33" s="30">
        <v>1.625</v>
      </c>
      <c r="Q33" s="30" t="str" cm="1">
        <f t="array" ref="Q33">_xlfn.IFS(O33="0:00:00","0:00:00",O33&lt;P33,"0:00:00",O33&gt;P33,O33-P33)</f>
        <v>0:00:00</v>
      </c>
      <c r="R33" s="31" t="str">
        <f>IFERROR(VLOOKUP(B32,'[1]H S3'!$B$9:$AT$45,45,FALSE),"0:00:00")</f>
        <v>0:00:00</v>
      </c>
      <c r="S33" s="29" t="str">
        <f>IFERROR(VLOOKUP(B32,'[1]H S4'!$B$9:$AT$45,43,FALSE),"0:00:00")</f>
        <v>0:00:00</v>
      </c>
      <c r="T33" s="30">
        <v>1.625</v>
      </c>
      <c r="U33" s="30" t="str" cm="1">
        <f t="array" ref="U33">_xlfn.IFS(S33="0:00:00","0:00:00",S33&lt;T33,"0:00:00",S33&gt;T33,S33-T33)</f>
        <v>0:00:00</v>
      </c>
      <c r="V33" s="31" t="str">
        <f>IFERROR(VLOOKUP(B32,'[1]H S4'!$B$9:$AT$45,45,FALSE),"0:00:00")</f>
        <v>0:00:00</v>
      </c>
      <c r="W33" s="29" t="str">
        <f>IFERROR(VLOOKUP(B32,'[1]H S5'!$B$9:$AT$45,43,FALSE),"0:00:00")</f>
        <v>0:00:00</v>
      </c>
      <c r="X33" s="30">
        <v>1.625</v>
      </c>
      <c r="Y33" s="30" t="str" cm="1">
        <f t="array" ref="Y33">_xlfn.IFS(W33="0:00:00","0:00:00",W33&lt;X33,"0:00:00",W33&gt;X33,W33-X33)</f>
        <v>0:00:00</v>
      </c>
      <c r="Z33" s="31" t="str">
        <f>IFERROR(VLOOKUP(B32,'[1]H S5'!$B$9:$AT$45,45,FALSE),"0:00:00")</f>
        <v>0:00:00</v>
      </c>
      <c r="AA33" s="29" t="str">
        <f>IFERROR(VLOOKUP(B32,'[1]H S6'!$B$9:$AT$45,43,FALSE),"0:00:00")</f>
        <v>0:00:00</v>
      </c>
      <c r="AB33" s="30">
        <v>1.625</v>
      </c>
      <c r="AC33" s="30" t="str" cm="1">
        <f t="array" ref="AC33">_xlfn.IFS(AA33="0:00:00","0:00:00",AA33&lt;AB33,"0:00:00",AA33&gt;AB33,AA33-AB33)</f>
        <v>0:00:00</v>
      </c>
      <c r="AD33" s="31" t="str">
        <f>IFERROR(VLOOKUP(B32,'[1]H S6'!$B$9:$AT$45,45,FALSE),"0:00:00")</f>
        <v>0:00:00</v>
      </c>
      <c r="AE33" s="29" t="str">
        <f>IFERROR(VLOOKUP(B32,'[1]H S7'!$B$9:$AT$45,43,FALSE),"0:00:00")</f>
        <v>0:00:00</v>
      </c>
      <c r="AF33" s="30">
        <v>1.625</v>
      </c>
      <c r="AG33" s="30" t="str" cm="1">
        <f t="array" ref="AG33">_xlfn.IFS(AE33="0:00:00","0:00:00",AE33&lt;AF33,"0:00:00",AE33&gt;AF33,AE33-AF33)</f>
        <v>0:00:00</v>
      </c>
      <c r="AH33" s="31" t="str">
        <f>IFERROR(VLOOKUP(B32,'[1]H S7'!$B$9:$AT$45,45,FALSE),"0:00:00")</f>
        <v>0:00:00</v>
      </c>
      <c r="AI33" s="29" t="str">
        <f>IFERROR(VLOOKUP(B32,'[1]H S8'!$B$9:$AT$45,43,FALSE),"0:00:00")</f>
        <v>0:00:00</v>
      </c>
      <c r="AJ33" s="30">
        <v>1.625</v>
      </c>
      <c r="AK33" s="30" t="str" cm="1">
        <f t="array" ref="AK33">_xlfn.IFS(AI33="0:00:00","0:00:00",AI33&lt;AJ33,"0:00:00",AI33&gt;AJ33,AI33-AJ33)</f>
        <v>0:00:00</v>
      </c>
      <c r="AL33" s="31" t="str">
        <f>IFERROR(VLOOKUP(B32,'[1]H S8'!$B$9:$AT$45,45,FALSE),"0:00:00")</f>
        <v>0:00:00</v>
      </c>
      <c r="AM33" s="29" t="str">
        <f>IFERROR(VLOOKUP(B32,'[1]H S9'!$B$9:$AT$45,43,FALSE),"0:00:00")</f>
        <v>0:00:00</v>
      </c>
      <c r="AN33" s="30">
        <v>1.625</v>
      </c>
      <c r="AO33" s="30" t="str" cm="1">
        <f t="array" ref="AO33">_xlfn.IFS(AM33="0:00:00","0:00:00",AM33&lt;AN33,"0:00:00",AM33&gt;AN33,AM33-AN33)</f>
        <v>0:00:00</v>
      </c>
      <c r="AP33" s="31" t="str">
        <f>IFERROR(VLOOKUP(B32,'[1]H S9'!$B$9:$AT$45,45,FALSE),"0:00:00")</f>
        <v>0:00:00</v>
      </c>
      <c r="AQ33" s="29" t="str">
        <f>IFERROR(VLOOKUP(B32,'[1]H S10'!$B$9:$AT$45,43,FALSE),"0:00:00")</f>
        <v>0:00:00</v>
      </c>
      <c r="AR33" s="30">
        <v>1.625</v>
      </c>
      <c r="AS33" s="30" t="str" cm="1">
        <f t="array" ref="AS33">_xlfn.IFS(AQ33="0:00:00","0:00:00",AQ33&lt;AR33,"0:00:00",AQ33&gt;AR33,AQ33-AR33)</f>
        <v>0:00:00</v>
      </c>
      <c r="AT33" s="31" t="str">
        <f>IFERROR(VLOOKUP(B32,'[1]H S10'!$B$9:$AT$45,45,FALSE),"0:00:00")</f>
        <v>0:00:00</v>
      </c>
      <c r="AU33" s="29" t="str">
        <f>IFERROR(VLOOKUP(B32,'[1]H S11'!$B$9:$AT$45,43,FALSE),"0:00:00")</f>
        <v>0:00:00</v>
      </c>
      <c r="AV33" s="30">
        <v>1.625</v>
      </c>
      <c r="AW33" s="30" t="str" cm="1">
        <f t="array" ref="AW33">_xlfn.IFS(AU33="0:00:00","0:00:00",AU33&lt;AV33,"0:00:00",AU33&gt;AV33,AU33-AV33)</f>
        <v>0:00:00</v>
      </c>
      <c r="AX33" s="31" t="str">
        <f>IFERROR(VLOOKUP(B32,'[1]H S11'!$B$9:$AT$45,45,FALSE),"0:00:00")</f>
        <v>0:00:00</v>
      </c>
      <c r="AY33" s="29" t="str">
        <f>IFERROR(VLOOKUP(B32,'[1]H S12'!$B$9:$AT$45,43,FALSE),"0:00:00")</f>
        <v>0:00:00</v>
      </c>
      <c r="AZ33" s="30">
        <v>1.625</v>
      </c>
      <c r="BA33" s="30" t="str" cm="1">
        <f t="array" ref="BA33">_xlfn.IFS(AY33="0:00:00","0:00:00",AY33&lt;AZ33,"0:00:00",AY33&gt;AZ33,AY33-AZ33)</f>
        <v>0:00:00</v>
      </c>
      <c r="BB33" s="31" t="str">
        <f>IFERROR(VLOOKUP(B32,'[1]H S12'!$B$9:$AT$45,45,FALSE),"0:00:00")</f>
        <v>0:00:00</v>
      </c>
      <c r="BC33" s="29" t="str">
        <f>IFERROR(VLOOKUP(B32,'[1]H S13'!$B$9:$AT$45,43,FALSE),"0:00:00")</f>
        <v>0:00:00</v>
      </c>
      <c r="BD33" s="30">
        <v>1.625</v>
      </c>
      <c r="BE33" s="30" t="str" cm="1">
        <f t="array" ref="BE33">_xlfn.IFS(BC33="0:00:00","0:00:00",BC33&lt;BD33,"0:00:00",BC33&gt;BD33,BC33-BD33)</f>
        <v>0:00:00</v>
      </c>
      <c r="BF33" s="31" t="str">
        <f>IFERROR(VLOOKUP(B32,'[1]H S13'!$B$9:$AT$45,45,FALSE),"0:00:00")</f>
        <v>0:00:00</v>
      </c>
      <c r="BG33" s="29" t="str">
        <f>IFERROR(VLOOKUP(B32,'[1]H S14'!$B$9:$AT$45,43,FALSE),"0:00:00")</f>
        <v>0:00:00</v>
      </c>
      <c r="BH33" s="30">
        <v>1.625</v>
      </c>
      <c r="BI33" s="30" t="str" cm="1">
        <f t="array" ref="BI33">_xlfn.IFS(BG33="0:00:00","0:00:00",BG33&lt;BH33,"0:00:00",BG33&gt;BH33,BG33-BH33)</f>
        <v>0:00:00</v>
      </c>
      <c r="BJ33" s="31" t="str">
        <f>IFERROR(VLOOKUP(B32,'[1]H S14'!$B$9:$AT$45,45,FALSE),"0:00:00")</f>
        <v>0:00:00</v>
      </c>
      <c r="BK33" s="29" t="str">
        <f>IFERROR(VLOOKUP(B32,'[1]H S15'!$B$9:$AT$45,43,FALSE),"0:00:00")</f>
        <v>0:00:00</v>
      </c>
      <c r="BL33" s="30">
        <v>1.625</v>
      </c>
      <c r="BM33" s="30" t="str" cm="1">
        <f t="array" ref="BM33">_xlfn.IFS(BK33="0:00:00","0:00:00",BK33&lt;BL33,"0:00:00",BK33&gt;BL33,BK33-BL33)</f>
        <v>0:00:00</v>
      </c>
      <c r="BN33" s="31" t="str">
        <f>IFERROR(VLOOKUP(B32,'[1]H S15'!$B$9:$AT$45,45,FALSE),"0:00:00")</f>
        <v>0:00:00</v>
      </c>
      <c r="BO33" s="29" t="str">
        <f>IFERROR(VLOOKUP(B32,'[1]H S16'!$B$9:$AT$45,43,FALSE),"0:00:00")</f>
        <v>0:00:00</v>
      </c>
      <c r="BP33" s="30">
        <v>1.625</v>
      </c>
      <c r="BQ33" s="30" t="str" cm="1">
        <f t="array" ref="BQ33">_xlfn.IFS(BO33="0:00:00","0:00:00",BO33&lt;BP33,"0:00:00",BO33&gt;BP33,BO33-BP33)</f>
        <v>0:00:00</v>
      </c>
      <c r="BR33" s="31" t="str">
        <f>IFERROR(VLOOKUP(B32,'[1]H S16'!$B$9:$AT$45,45,FALSE),"0:00:00")</f>
        <v>0:00:00</v>
      </c>
      <c r="BS33" s="29" t="str">
        <f>IFERROR(VLOOKUP(B32,'[1]H S17'!$B$9:$AT$45,43,FALSE),"0:00:00")</f>
        <v>0:00:00</v>
      </c>
      <c r="BT33" s="30">
        <v>1.625</v>
      </c>
      <c r="BU33" s="30" t="str" cm="1">
        <f t="array" ref="BU33">_xlfn.IFS(BS33="0:00:00","0:00:00",BS33&lt;BT33,"0:00:00",BS33&gt;BT33,BS33-BT33)</f>
        <v>0:00:00</v>
      </c>
      <c r="BV33" s="31" t="str">
        <f>IFERROR(VLOOKUP(B32,'[1]H S17'!$B$9:$AT$45,45,FALSE),"0:00:00")</f>
        <v>0:00:00</v>
      </c>
      <c r="BW33" s="29" t="str">
        <f>IFERROR(VLOOKUP(B32,'[1]H S18'!$B$9:$AT$45,43,FALSE),"0:00:00")</f>
        <v>0:00:00</v>
      </c>
      <c r="BX33" s="30">
        <v>1.625</v>
      </c>
      <c r="BY33" s="30" t="str" cm="1">
        <f t="array" ref="BY33">_xlfn.IFS(BW33="0:00:00","0:00:00",BW33&lt;BX33,"0:00:00",BW33&gt;BX33,BW33-BX33)</f>
        <v>0:00:00</v>
      </c>
      <c r="BZ33" s="31" t="str">
        <f>IFERROR(VLOOKUP(B32,'[1]H S18'!$B$9:$AT$45,45,FALSE),"0:00:00")</f>
        <v>0:00:00</v>
      </c>
      <c r="CA33" s="29" t="str">
        <f>IFERROR(VLOOKUP(B32,'[1]H S19'!$B$9:$AT$45,43,FALSE),"0:00:00")</f>
        <v>0:00:00</v>
      </c>
      <c r="CB33" s="30">
        <v>1.625</v>
      </c>
      <c r="CC33" s="30" t="str" cm="1">
        <f t="array" ref="CC33">_xlfn.IFS(CA33="0:00:00","0:00:00",CA33&lt;CB33,"0:00:00",CA33&gt;CB33,CA33-CB33)</f>
        <v>0:00:00</v>
      </c>
      <c r="CD33" s="31" t="str">
        <f>IFERROR(VLOOKUP(B32,'[1]H S19'!$B$9:$AT$45,45,FALSE),"0:00:00")</f>
        <v>0:00:00</v>
      </c>
      <c r="CE33" s="29" t="str">
        <f>IFERROR(VLOOKUP($B$18,'[1]H S20'!$B$9:AT59,43,FALSE),"0:00:00")</f>
        <v>0:00:00</v>
      </c>
      <c r="CF33" s="30">
        <v>1.625</v>
      </c>
      <c r="CG33" s="30" t="str" cm="1">
        <f t="array" ref="CG33">_xlfn.IFS(CE33="0:00:00","0:00:00",CE33&lt;CF33,"0:00:00",CE33&gt;CF33,CE33-CF33)</f>
        <v>0:00:00</v>
      </c>
      <c r="CH33" s="31" t="str">
        <f>IFERROR(VLOOKUP(B32,'[1]H S20'!$B$9:$AT$45,45,FALSE),"0:00:00")</f>
        <v>0:00:00</v>
      </c>
      <c r="CI33" s="29" t="str">
        <f>IFERROR(VLOOKUP(B32,'[1]H S21'!$B$9:$AT$45,43,FALSE),"0:00:00")</f>
        <v>0:00:00</v>
      </c>
      <c r="CJ33" s="30">
        <v>1.625</v>
      </c>
      <c r="CK33" s="30" t="str" cm="1">
        <f t="array" ref="CK33">_xlfn.IFS(CI33="0:00:00","0:00:00",CI33&lt;CJ33,"0:00:00",CI33&gt;CJ33,CI33-CJ33)</f>
        <v>0:00:00</v>
      </c>
      <c r="CL33" s="31" t="str">
        <f>IFERROR(VLOOKUP(B32,'[1]H S21'!$B$9:$AT$45,45,FALSE),"0:00:00")</f>
        <v>0:00:00</v>
      </c>
      <c r="CM33" s="29" t="str">
        <f>IFERROR(VLOOKUP(B32,'[1]H S22'!$B$9:$AT$45,43,FALSE),"0:00:00")</f>
        <v>0:00:00</v>
      </c>
      <c r="CN33" s="30">
        <v>1.625</v>
      </c>
      <c r="CO33" s="30" t="str" cm="1">
        <f t="array" ref="CO33">_xlfn.IFS(CM33="0:00:00","0:00:00",CM33&lt;CN33,"0:00:00",CM33&gt;CN33,CM33-CN33)</f>
        <v>0:00:00</v>
      </c>
      <c r="CP33" s="31" t="str">
        <f>IFERROR(VLOOKUP(B32,'[1]H S22'!$B$9:$AT$45,45,FALSE),"0:00:00")</f>
        <v>0:00:00</v>
      </c>
      <c r="CQ33" s="29" t="str">
        <f>IFERROR(VLOOKUP(B32,'[1]H S23'!$B$9:$AT$45,43,FALSE),"0:00:00")</f>
        <v>0:00:00</v>
      </c>
      <c r="CR33" s="30">
        <v>1.625</v>
      </c>
      <c r="CS33" s="30" t="str" cm="1">
        <f t="array" ref="CS33">_xlfn.IFS(CQ33="0:00:00","0:00:00",CQ33&lt;CR33,"0:00:00",CQ33&gt;CR33,CQ33-CR33)</f>
        <v>0:00:00</v>
      </c>
      <c r="CT33" s="31" t="str">
        <f>IFERROR(VLOOKUP(B32,'[1]H S23'!$B$9:$AT$45,45,FALSE),"0:00:00")</f>
        <v>0:00:00</v>
      </c>
      <c r="CU33" s="29" t="str">
        <f>IFERROR(VLOOKUP(B32,'[1]H S24'!$B$9:$AT$45,43,FALSE),"0:00:00")</f>
        <v>0:00:00</v>
      </c>
      <c r="CV33" s="30">
        <v>1.625</v>
      </c>
      <c r="CW33" s="30" t="str" cm="1">
        <f t="array" ref="CW33">_xlfn.IFS(CU33="0:00:00","0:00:00",CU33&lt;CV33,"0:00:00",CU33&gt;CV33,CU33-CV33)</f>
        <v>0:00:00</v>
      </c>
      <c r="CX33" s="31" t="str">
        <f>IFERROR(VLOOKUP(B32,'[1]H S24'!$B$9:$AT$45,45,FALSE),"0:00:00")</f>
        <v>0:00:00</v>
      </c>
      <c r="CY33" s="29" t="str">
        <f>IFERROR(VLOOKUP(B32,'[1]H S25'!$B$9:$AT$45,43,FALSE),"0:00:00")</f>
        <v>0:00:00</v>
      </c>
      <c r="CZ33" s="30">
        <v>1.625</v>
      </c>
      <c r="DA33" s="30" t="str" cm="1">
        <f t="array" ref="DA33">_xlfn.IFS(CY33="0:00:00","0:00:00",CY33&lt;CZ33,"0:00:00",CY33&gt;CZ33,CY33-CZ33)</f>
        <v>0:00:00</v>
      </c>
      <c r="DB33" s="31" t="str">
        <f>IFERROR(VLOOKUP(B32,'[1]H S25'!$B$9:$AT$45,45,FALSE),"0:00:00")</f>
        <v>0:00:00</v>
      </c>
      <c r="DC33" s="29" t="str">
        <f>IFERROR(VLOOKUP(B32,'[1]H S26'!$B$9:$AT$45,43,FALSE),"0:00:00")</f>
        <v>0:00:00</v>
      </c>
      <c r="DD33" s="30">
        <v>1.625</v>
      </c>
      <c r="DE33" s="30" t="str" cm="1">
        <f t="array" ref="DE33">_xlfn.IFS(DC33="0:00:00","0:00:00",DC33&lt;DD33,"0:00:00",DC33&gt;DD33,DC33-DD33)</f>
        <v>0:00:00</v>
      </c>
      <c r="DF33" s="31" t="str">
        <f>IFERROR(VLOOKUP(B32,'[1]H S26'!$B$9:$AT$45,45,FALSE),"0:00:00")</f>
        <v>0:00:00</v>
      </c>
      <c r="DG33" s="29" t="str">
        <f>IFERROR(VLOOKUP(B32,'[1]H S27'!$B$9:$AT$45,43,FALSE),"0:00:00")</f>
        <v>0:00:00</v>
      </c>
      <c r="DH33" s="30">
        <v>1.625</v>
      </c>
      <c r="DI33" s="30" t="str" cm="1">
        <f t="array" ref="DI33">_xlfn.IFS(DG33="0:00:00","0:00:00",DG33&lt;DH33,"0:00:00",DG33&gt;DH33,DG33-DH33)</f>
        <v>0:00:00</v>
      </c>
      <c r="DJ33" s="31" t="str">
        <f>IFERROR(VLOOKUP(B32,'[1]H S27'!$B$9:$AT$45,45,FALSE),"0:00:00")</f>
        <v>0:00:00</v>
      </c>
      <c r="DK33" s="29" t="str">
        <f>IFERROR(VLOOKUP(B32,'[1]H S28'!$B$9:$AT$45,43,FALSE),"0:00:00")</f>
        <v>0:00:00</v>
      </c>
      <c r="DL33" s="30">
        <v>1.625</v>
      </c>
      <c r="DM33" s="30" t="str" cm="1">
        <f t="array" ref="DM33">_xlfn.IFS(DK33="0:00:00","0:00:00",DK33&lt;DL33,"0:00:00",DK33&gt;DL33,DK33-DL33)</f>
        <v>0:00:00</v>
      </c>
      <c r="DN33" s="31" t="str">
        <f>IFERROR(VLOOKUP(B32,'[1]H S28'!$B$9:$AT$45,45,FALSE),"0:00:00")</f>
        <v>0:00:00</v>
      </c>
      <c r="DO33" s="29" t="str">
        <f>IFERROR(VLOOKUP(B32,'[1]H S29'!$B$9:$AT$45,43,FALSE),"0:00:00")</f>
        <v>0:00:00</v>
      </c>
      <c r="DP33" s="30">
        <v>1.625</v>
      </c>
      <c r="DQ33" s="30" t="str" cm="1">
        <f t="array" ref="DQ33">_xlfn.IFS(DO33="0:00:00","0:00:00",DO33&gt;DP33,DO33-DP33)</f>
        <v>0:00:00</v>
      </c>
      <c r="DR33" s="31" t="str">
        <f>IFERROR(VLOOKUP(B32,'[1]H S29'!$B$9:$AT$45,45,FALSE),"0:00:00")</f>
        <v>0:00:00</v>
      </c>
      <c r="DS33" s="29" t="str">
        <f>IFERROR(VLOOKUP(B32,'[1]H S30'!$B$9:$AT$45,43,FALSE),"0:00:00")</f>
        <v>0:00:00</v>
      </c>
      <c r="DT33" s="30">
        <v>1.625</v>
      </c>
      <c r="DU33" s="30" t="str" cm="1">
        <f t="array" ref="DU33">_xlfn.IFS(DS33="0:00:00","0:00:00",DS33&lt;DT33,"0:00:00",DS33&gt;DT33,DS33-DT33)</f>
        <v>0:00:00</v>
      </c>
      <c r="DV33" s="31" t="str">
        <f>IFERROR(VLOOKUP(B32,'[1]H S30'!$B$9:$AT$45,45,FALSE),"0:00:00")</f>
        <v>0:00:00</v>
      </c>
      <c r="DW33" s="29" t="str">
        <f>IFERROR(VLOOKUP(B32,'[1]H S31'!$B$9:$AT$45,43,FALSE),"0:00:00")</f>
        <v>0:00:00</v>
      </c>
      <c r="DX33" s="30">
        <v>1.625</v>
      </c>
      <c r="DY33" s="30" t="str" cm="1">
        <f t="array" ref="DY33">_xlfn.IFS(DW33="0:00:00","0:00:00",DW33&lt;DX33,"0:00:00",DW33&gt;DX33,DW33-DX33)</f>
        <v>0:00:00</v>
      </c>
      <c r="DZ33" s="31" t="str">
        <f>IFERROR(VLOOKUP(B32,'[1]H S31'!$B$9:$AT$45,45,FALSE),"0:00:00")</f>
        <v>0:00:00</v>
      </c>
      <c r="EA33" s="29" t="str">
        <f>IFERROR(VLOOKUP(B32,'[1]H S32'!$B$9:$AT$45,43,FALSE),"0:00:00")</f>
        <v>0:00:00</v>
      </c>
      <c r="EB33" s="30">
        <v>1.625</v>
      </c>
      <c r="EC33" s="30" t="str" cm="1">
        <f t="array" ref="EC33">_xlfn.IFS(EA33="0:00:00","0:00:00",EA33&lt;EB33,"0:00:00",EA33&gt;EB33,EA33-EB33)</f>
        <v>0:00:00</v>
      </c>
      <c r="ED33" s="31" t="str">
        <f>IFERROR(VLOOKUP(B32,'[1]H S32'!$B$9:$AT$45,45,FALSE),"0:00:00")</f>
        <v>0:00:00</v>
      </c>
      <c r="EE33" s="29" t="str">
        <f>IFERROR(VLOOKUP(B32,'[1]H S33'!$B$9:$AT$45,43,FALSE),"0:00:00")</f>
        <v>0:00:00</v>
      </c>
      <c r="EF33" s="30">
        <v>1.625</v>
      </c>
      <c r="EG33" s="30" t="str" cm="1">
        <f t="array" ref="EG33">_xlfn.IFS(EE33="0:00:00","0:00:00",EE33&lt;EF33,"0:00:00",EE33&gt;EF33,EE33-EF33)</f>
        <v>0:00:00</v>
      </c>
      <c r="EH33" s="31" t="str">
        <f>IFERROR(VLOOKUP(B32,'[1]H S33'!$B$9:$AT$45,45,FALSE),"0:00:00")</f>
        <v>0:00:00</v>
      </c>
      <c r="EI33" s="29" t="str">
        <f>IFERROR(VLOOKUP(B32,'[1]H S34'!$B$9:$AT$45,43,FALSE),"0:00:00")</f>
        <v>0:00:00</v>
      </c>
      <c r="EJ33" s="30">
        <v>1.625</v>
      </c>
      <c r="EK33" s="30" t="str" cm="1">
        <f t="array" ref="EK33">_xlfn.IFS(EI33="0:00:00","0:00:00",EI33&lt;EJ33,"0:00:00",EI33&gt;EJ33,EI33-EJ33)</f>
        <v>0:00:00</v>
      </c>
      <c r="EL33" s="31" t="str">
        <f>IFERROR(VLOOKUP(B32,'[1]H S34'!$B$9:$AT$45,45,FALSE),"0:00:00")</f>
        <v>0:00:00</v>
      </c>
      <c r="EM33" s="29" t="str">
        <f>IFERROR(VLOOKUP(B32,'[1]H S35'!$B$9:$AT$45,43,FALSE),"0:00:00")</f>
        <v>0:00:00</v>
      </c>
      <c r="EN33" s="30">
        <v>1.625</v>
      </c>
      <c r="EO33" s="30" t="str" cm="1">
        <f t="array" ref="EO33">_xlfn.IFS(EM33="0:00:00","0:00:00",EM33&lt;EN33,"0:00:00",EM33&gt;EN33,EM33-EN33)</f>
        <v>0:00:00</v>
      </c>
      <c r="EP33" s="31" t="str">
        <f>IFERROR(VLOOKUP(B32,'[1]H S35'!$B$9:$AT$45,45,FALSE),"0:00:00")</f>
        <v>0:00:00</v>
      </c>
      <c r="EQ33" s="29" t="str">
        <f>IFERROR(VLOOKUP(B32,'[1]H S36'!$B$9:$AT$45,43,FALSE),"0:00:00")</f>
        <v>0:00:00</v>
      </c>
      <c r="ER33" s="30">
        <v>1.625</v>
      </c>
      <c r="ES33" s="30" t="str" cm="1">
        <f t="array" ref="ES33">_xlfn.IFS(EQ33="0:00:00","0:00:00",EQ33&lt;ER33,"0:00:00",EQ33&gt;ER33,EQ33-ER33)</f>
        <v>0:00:00</v>
      </c>
      <c r="ET33" s="31" t="str">
        <f>IFERROR(VLOOKUP(B32,'[1]H S36'!$B$9:$AT$45,45,FALSE),"0:00:00")</f>
        <v>0:00:00</v>
      </c>
      <c r="EU33" s="29" t="str">
        <f>IFERROR(VLOOKUP(B32,'[1]H S37'!$B$9:$AT$45,43,FALSE),"0:00:00")</f>
        <v>0:00:00</v>
      </c>
      <c r="EV33" s="30">
        <v>1.625</v>
      </c>
      <c r="EW33" s="30" t="str" cm="1">
        <f t="array" ref="EW33">_xlfn.IFS(EU33="0:00:00","0:00:00",EU33&lt;EV33,"0:00:00",EU33&gt;EV33,EU33-EV33)</f>
        <v>0:00:00</v>
      </c>
      <c r="EX33" s="31" t="str">
        <f>IFERROR(VLOOKUP(B32,'[1]H S37'!$B$9:$AT$45,45,FALSE),"0:00:00")</f>
        <v>0:00:00</v>
      </c>
      <c r="EY33" s="29" t="str">
        <f>IFERROR(VLOOKUP(B32,'[1]H S38'!$B$9:$AT$45,43,FALSE),"0:00:00")</f>
        <v>0:00:00</v>
      </c>
      <c r="EZ33" s="30">
        <v>1.625</v>
      </c>
      <c r="FA33" s="30" t="str" cm="1">
        <f t="array" ref="FA33">_xlfn.IFS(EY33="0:00:00","0:00:00",EY33&lt;EZ33,"0:00:00",EY33&gt;EZ33,EY33-EZ33)</f>
        <v>0:00:00</v>
      </c>
      <c r="FB33" s="31" t="str">
        <f>IFERROR(VLOOKUP(B32,'[1]H S38'!$B$9:$AT$45,45,FALSE),"0:00:00")</f>
        <v>0:00:00</v>
      </c>
      <c r="FC33" s="29" t="str">
        <f>IFERROR(VLOOKUP(B32,'[1]H S39'!$B$9:$AT$45,43,FALSE),"0:00:00")</f>
        <v>0:00:00</v>
      </c>
      <c r="FD33" s="30">
        <v>1.625</v>
      </c>
      <c r="FE33" s="30" t="str" cm="1">
        <f t="array" ref="FE33">_xlfn.IFS(FC33="0:00:00","0:00:00",FC33&lt;FD33,"0:00:00",FC33&gt;FD33,FC33-FD33)</f>
        <v>0:00:00</v>
      </c>
      <c r="FF33" s="31" t="str">
        <f>IFERROR(VLOOKUP(B32,'[1]H S39'!$B$9:$AT$45,45,FALSE),"0:00:00")</f>
        <v>0:00:00</v>
      </c>
      <c r="FG33" s="29" t="str">
        <f>IFERROR(VLOOKUP(B32,'[1]H S40'!$B$9:$AT$45,43,FALSE),"0:00:00")</f>
        <v>0:00:00</v>
      </c>
      <c r="FH33" s="30">
        <v>1.625</v>
      </c>
      <c r="FI33" s="30" t="str" cm="1">
        <f t="array" ref="FI33">_xlfn.IFS(FG33="0:00:00","0:00:00",FG33&lt;FH33,"0:00:00",FG33&gt;FH33,FG33-FH33)</f>
        <v>0:00:00</v>
      </c>
      <c r="FJ33" s="31" t="str">
        <f>IFERROR(VLOOKUP(B32,'[1]H S40'!$B$9:$AT$45,45,FALSE),"0:00:00")</f>
        <v>0:00:00</v>
      </c>
      <c r="FK33" s="29" t="str">
        <f>IFERROR(VLOOKUP(B32,'[1]H S41'!$B$9:$AT$45,43,FALSE),"0:00:00")</f>
        <v>0:00:00</v>
      </c>
      <c r="FL33" s="30">
        <v>1.625</v>
      </c>
      <c r="FM33" s="30" t="str" cm="1">
        <f t="array" ref="FM33">_xlfn.IFS(FK33="0:00:00","0:00:00",FK33&lt;FL33,"0:00:00",FK33&gt;FL33,FK33-FL33)</f>
        <v>0:00:00</v>
      </c>
      <c r="FN33" s="31" t="str">
        <f>IFERROR(VLOOKUP(B32,'[1]H S41'!$B$9:$AT$45,45,FALSE),"0:00:00")</f>
        <v>0:00:00</v>
      </c>
      <c r="FO33" s="29" t="str">
        <f>IFERROR(VLOOKUP(B32,'[1]H S42'!$B$9:$AT$45,43,FALSE),"0:00:00")</f>
        <v>0:00:00</v>
      </c>
      <c r="FP33" s="30">
        <v>1.625</v>
      </c>
      <c r="FQ33" s="30" t="str" cm="1">
        <f t="array" ref="FQ33">_xlfn.IFS(FO33="0:00:00","0:00:00",FO33&lt;FP33,"0:00:00",FO33&gt;FP33,FO33-FP33)</f>
        <v>0:00:00</v>
      </c>
      <c r="FR33" s="31" t="str">
        <f>IFERROR(VLOOKUP(B32,'[1]H S42'!$B$9:$AT$45,45,FALSE),"0:00:00")</f>
        <v>0:00:00</v>
      </c>
      <c r="FS33" s="29" t="str">
        <f>IFERROR(VLOOKUP(B32,'[1]H S43'!$B$9:$AT$45,43,FALSE),"0:00:00")</f>
        <v>0:00:00</v>
      </c>
      <c r="FT33" s="30">
        <v>1.625</v>
      </c>
      <c r="FU33" s="30" t="str" cm="1">
        <f t="array" ref="FU33">_xlfn.IFS(FS33="0:00:00","0:00:00",FS33&lt;FT33,"0:00:00",FS33&gt;FT33,FS33-FT33)</f>
        <v>0:00:00</v>
      </c>
      <c r="FV33" s="31" t="str">
        <f>IFERROR(VLOOKUP(B32,'[1]H S43'!$B$9:$AT$45,45,FALSE),"0:00:00")</f>
        <v>0:00:00</v>
      </c>
      <c r="FW33" s="29" t="str">
        <f>IFERROR(VLOOKUP(B32,'[1]H S44'!$B$9:$AT$45,43,FALSE),"0:00:00")</f>
        <v>0:00:00</v>
      </c>
      <c r="FX33" s="30">
        <v>1.625</v>
      </c>
      <c r="FY33" s="30" t="str" cm="1">
        <f t="array" ref="FY33">_xlfn.IFS(FW33="0:00:00","0:00:00",FW33&lt;FX33,"0:00:00",FW33&gt;FX33,FW33-FX33)</f>
        <v>0:00:00</v>
      </c>
      <c r="FZ33" s="31" t="str">
        <f>IFERROR(VLOOKUP(B32,'[1]H S44'!$B$9:$AT$45,45,FALSE),"0:00:00")</f>
        <v>0:00:00</v>
      </c>
      <c r="GA33" s="29" t="str">
        <f>IFERROR(VLOOKUP(B32,'[1]H S45'!$B$9:$AT$45,43,FALSE),"0:00:00")</f>
        <v>0:00:00</v>
      </c>
      <c r="GB33" s="30">
        <v>1.625</v>
      </c>
      <c r="GC33" s="30" t="str" cm="1">
        <f t="array" ref="GC33">_xlfn.IFS(GA33="0:00:00","0:00:00",GA33&lt;GB33,"0:00:00",GA33&gt;GB33,GA33-GB33)</f>
        <v>0:00:00</v>
      </c>
      <c r="GD33" s="31" t="str">
        <f>IFERROR(VLOOKUP(B32,'[1]H S45'!$B$9:$AT$45,45,FALSE),"0:00:00")</f>
        <v>0:00:00</v>
      </c>
      <c r="GE33" s="29" t="str">
        <f>IFERROR(VLOOKUP(B32,'[1]H S46'!$B$9:$AT$45,43,FALSE),"0:00:00")</f>
        <v>0:00:00</v>
      </c>
      <c r="GF33" s="30">
        <v>1.625</v>
      </c>
      <c r="GG33" s="30" t="str" cm="1">
        <f t="array" ref="GG33">_xlfn.IFS(GE33="0:00:00","0:00:00",GE33&lt;GF33,"0:00:00",GE33&gt;GF33,GE33-GF33)</f>
        <v>0:00:00</v>
      </c>
      <c r="GH33" s="31" t="str">
        <f>IFERROR(VLOOKUP(B32,'[1]H S46'!$B$9:$AT$45,45,FALSE),"0:00:00")</f>
        <v>0:00:00</v>
      </c>
      <c r="GI33" s="29" t="str">
        <f>IFERROR(VLOOKUP(B32,'[1]H S47'!$B$9:$AT$45,43,FALSE),"0:00:00")</f>
        <v>0:00:00</v>
      </c>
      <c r="GJ33" s="30">
        <v>1.625</v>
      </c>
      <c r="GK33" s="30" t="str" cm="1">
        <f t="array" ref="GK33">_xlfn.IFS(GI33="0:00:00","0:00:00",GI33&lt;GJ33,"0:00:00",GI33&gt;GJ33,GI33-GJ33)</f>
        <v>0:00:00</v>
      </c>
      <c r="GL33" s="31" t="str">
        <f>IFERROR(VLOOKUP(B32,'[1]H S47'!$B$9:$AT$45,45,FALSE),"0:00:00")</f>
        <v>0:00:00</v>
      </c>
      <c r="GM33" s="29" t="str">
        <f>IFERROR(VLOOKUP(B32,'[1]H S48'!$B$9:$AT$45,43,FALSE),"0:00:00")</f>
        <v>0:00:00</v>
      </c>
      <c r="GN33" s="30">
        <v>1.625</v>
      </c>
      <c r="GO33" s="30" t="str" cm="1">
        <f t="array" ref="GO33">_xlfn.IFS(GM33="0:00:00","0:00:00",GM33&lt;GN33,"0:00:00",GM33&gt;GN33,GM33-GN33)</f>
        <v>0:00:00</v>
      </c>
      <c r="GP33" s="31" t="str">
        <f>IFERROR(VLOOKUP(B32,'[1]H S48'!$B$9:$AT$45,45,FALSE),"0:00:00")</f>
        <v>0:00:00</v>
      </c>
      <c r="GQ33" s="29" t="str">
        <f>IFERROR(VLOOKUP(B32,'[1]H S49'!$B$9:$AT$45,43,FALSE),"0:00:00")</f>
        <v>0:00:00</v>
      </c>
      <c r="GR33" s="30">
        <v>1.625</v>
      </c>
      <c r="GS33" s="30" t="str" cm="1">
        <f t="array" ref="GS33">_xlfn.IFS(GQ33="0:00:00","0:00:00",GQ33&lt;GR33,"0:00:00",GQ33&gt;GR33,GQ33-GR33)</f>
        <v>0:00:00</v>
      </c>
      <c r="GT33" s="31" t="str">
        <f>IFERROR(VLOOKUP(B32,'[1]H S49'!$B$9:$AT$45,45,FALSE),"0:00:00")</f>
        <v>0:00:00</v>
      </c>
      <c r="GU33" s="29" t="str">
        <f>IFERROR(VLOOKUP(B32,'[1]H S50'!$B$9:$AT$45,43,FALSE),"0:00:00")</f>
        <v>0:00:00</v>
      </c>
      <c r="GV33" s="30">
        <v>1.625</v>
      </c>
      <c r="GW33" s="30" t="str" cm="1">
        <f t="array" ref="GW33">_xlfn.IFS(GU33="0:00:00","0:00:00",GU33&lt;GV33,"0:00:00",GU33&gt;GV33,GU33-GV33)</f>
        <v>0:00:00</v>
      </c>
      <c r="GX33" s="31" t="str">
        <f>IFERROR(VLOOKUP(B32,'[1]H S50'!$B$9:$AT$45,45,FALSE),"0:00:00")</f>
        <v>0:00:00</v>
      </c>
      <c r="GY33" s="29" t="str">
        <f>IFERROR(VLOOKUP(B32,'[1]H S51'!$B$9:$AT$45,43,FALSE),"0:00:00")</f>
        <v>0:00:00</v>
      </c>
      <c r="GZ33" s="30">
        <v>1.625</v>
      </c>
      <c r="HA33" s="30" t="str" cm="1">
        <f t="array" ref="HA33">_xlfn.IFS(GY33="0:00:00","0:00:00",GY33&lt;GZ33,"0:00:00",GY33&gt;GZ33,GY33-GZ33)</f>
        <v>0:00:00</v>
      </c>
      <c r="HB33" s="31" t="str">
        <f>IFERROR(VLOOKUP(B32,'[1]H S51'!$B$9:$AT$45,45,FALSE),"0:00:00")</f>
        <v>0:00:00</v>
      </c>
      <c r="HC33" s="29" t="str">
        <f>IFERROR(VLOOKUP(B32,'[1]H S52'!$B$9:$AT$45,43,FALSE),"0:00:00")</f>
        <v>0:00:00</v>
      </c>
      <c r="HD33" s="30">
        <v>1.625</v>
      </c>
      <c r="HE33" s="30" t="str" cm="1">
        <f t="array" ref="HE33">_xlfn.IFS(HC33="0:00:00","0:00:00",HC33&lt;HD33,"0:00:00",HC33&gt;HD33,HC33-HD33)</f>
        <v>0:00:00</v>
      </c>
      <c r="HF33" s="31" t="str">
        <f>IFERROR(VLOOKUP(B32,'[1]H S52'!$B$9:$AT$45,45,FALSE),"0:00:00")</f>
        <v>0:00:00</v>
      </c>
    </row>
    <row r="34" spans="2:214" x14ac:dyDescent="0.3">
      <c r="B34" s="32" t="s">
        <v>73</v>
      </c>
      <c r="C34" s="33"/>
      <c r="D34" s="33"/>
      <c r="E34" s="34">
        <f>SUM(J33,N33,R33,V33,Z33,AD33,AH33,AL33,AP33,AT33,AX33,BB33,BF33,BJ33,BN33,BR33,BV33,BZ33,CD33,CH33,CL33,CP33,CT33,CX33,DB33,DF33,DJ33,DN33,DR33,DV33,DZ33,ED33,EH33,EL33,EP33,ET33,EX33,FB33,FF33,FJ33,FN33,FR33,FV33,FZ33,GD33,GH33,GL33,GP33,GT33,GX33,HB33,HF33)</f>
        <v>0</v>
      </c>
      <c r="F34" s="35"/>
      <c r="G34" s="36"/>
      <c r="H34" s="10">
        <v>1.25</v>
      </c>
      <c r="I34" s="37" t="str" cm="1">
        <f t="array" ref="I34">_xlfn.IFS(I33="0:00:00","0:00:00",I33&lt;3,H34*I33,I33&gt;3,3*H34)</f>
        <v>0:00:00</v>
      </c>
      <c r="J34" s="38"/>
      <c r="K34" s="36"/>
      <c r="L34" s="10">
        <v>1.25</v>
      </c>
      <c r="M34" s="37" t="str" cm="1">
        <f t="array" ref="M34">_xlfn.IFS(M33="0:00:00","0:00:00",M33&lt;3,L34*M33,M33&gt;3,3*L34)</f>
        <v>0:00:00</v>
      </c>
      <c r="N34" s="38"/>
      <c r="O34" s="36"/>
      <c r="P34" s="10">
        <v>1.25</v>
      </c>
      <c r="Q34" s="37" t="str" cm="1">
        <f t="array" ref="Q34">_xlfn.IFS(Q33="0:00:00","0:00:00",Q33&lt;3,P34*Q33,Q33&gt;3,3*P34)</f>
        <v>0:00:00</v>
      </c>
      <c r="R34" s="38"/>
      <c r="S34" s="36"/>
      <c r="T34" s="10">
        <v>1.25</v>
      </c>
      <c r="U34" s="37" t="str" cm="1">
        <f t="array" ref="U34">_xlfn.IFS(U33="0:00:00","0:00:00",U33&lt;3,T34*U33,U33&gt;3,3*T34)</f>
        <v>0:00:00</v>
      </c>
      <c r="V34" s="38"/>
      <c r="W34" s="36"/>
      <c r="X34" s="10">
        <v>1.25</v>
      </c>
      <c r="Y34" s="37" t="str" cm="1">
        <f t="array" ref="Y34">_xlfn.IFS(Y33="0:00:00","0:00:00",Y33&lt;3,X34*Y33,Y33&gt;3,3*X34)</f>
        <v>0:00:00</v>
      </c>
      <c r="Z34" s="38"/>
      <c r="AA34" s="36"/>
      <c r="AB34" s="10">
        <v>1.25</v>
      </c>
      <c r="AC34" s="37" t="str" cm="1">
        <f t="array" ref="AC34">_xlfn.IFS(AC33="0:00:00","0:00:00",AC33&lt;3,AB34*AC33,AC33&gt;3,3*AB34)</f>
        <v>0:00:00</v>
      </c>
      <c r="AD34" s="38"/>
      <c r="AE34" s="36"/>
      <c r="AF34" s="10">
        <v>1.25</v>
      </c>
      <c r="AG34" s="37" t="str" cm="1">
        <f t="array" ref="AG34">_xlfn.IFS(AG33="0:00:00","0:00:00",AG33&lt;3,AF34*AG33,AG33&gt;3,3*AF34)</f>
        <v>0:00:00</v>
      </c>
      <c r="AH34" s="38"/>
      <c r="AI34" s="36"/>
      <c r="AJ34" s="10">
        <v>1.25</v>
      </c>
      <c r="AK34" s="37" t="str" cm="1">
        <f t="array" ref="AK34">_xlfn.IFS(AK33="0:00:00","0:00:00",AK33&lt;3,AJ34*AK33,AK33&gt;3,3*AJ34)</f>
        <v>0:00:00</v>
      </c>
      <c r="AL34" s="38"/>
      <c r="AM34" s="36"/>
      <c r="AN34" s="10">
        <v>1.25</v>
      </c>
      <c r="AO34" s="37" t="str" cm="1">
        <f t="array" ref="AO34">_xlfn.IFS(AO33="0:00:00","0:00:00",AO33&lt;3,AN34*AO33,AO33&gt;3,3*AN34)</f>
        <v>0:00:00</v>
      </c>
      <c r="AP34" s="38"/>
      <c r="AQ34" s="36"/>
      <c r="AR34" s="10">
        <v>1.25</v>
      </c>
      <c r="AS34" s="37" t="str" cm="1">
        <f t="array" ref="AS34">_xlfn.IFS(AS33="0:00:00","0:00:00",AS33&lt;3,AR34*AS33,AS33&gt;3,3*AR34)</f>
        <v>0:00:00</v>
      </c>
      <c r="AT34" s="38"/>
      <c r="AU34" s="36"/>
      <c r="AV34" s="10">
        <v>1.25</v>
      </c>
      <c r="AW34" s="37" t="str" cm="1">
        <f t="array" ref="AW34">_xlfn.IFS(AW33="0:00:00","0:00:00",AW33&lt;3,AV34*AW33,AW33&gt;3,3*AV34)</f>
        <v>0:00:00</v>
      </c>
      <c r="AX34" s="38"/>
      <c r="AY34" s="36"/>
      <c r="AZ34" s="10">
        <v>1.25</v>
      </c>
      <c r="BA34" s="37" t="str" cm="1">
        <f t="array" ref="BA34">_xlfn.IFS(BA33="0:00:00","0:00:00",BA33&lt;3,AZ34*BA33,BA33&gt;3,3*AZ34)</f>
        <v>0:00:00</v>
      </c>
      <c r="BB34" s="38"/>
      <c r="BC34" s="36"/>
      <c r="BD34" s="10">
        <v>1.25</v>
      </c>
      <c r="BE34" s="37" t="str" cm="1">
        <f t="array" ref="BE34">_xlfn.IFS(BE33="0:00:00","0:00:00",BE33&lt;3,BD34*BE33,BE33&gt;3,3*BD34)</f>
        <v>0:00:00</v>
      </c>
      <c r="BF34" s="38"/>
      <c r="BG34" s="36"/>
      <c r="BH34" s="10">
        <v>1.25</v>
      </c>
      <c r="BI34" s="37" t="str" cm="1">
        <f t="array" ref="BI34">_xlfn.IFS(BI33="0:00:00","0:00:00",BI33&lt;3,BH34*BI33,BI33&gt;3,3*BH34)</f>
        <v>0:00:00</v>
      </c>
      <c r="BJ34" s="38"/>
      <c r="BK34" s="36"/>
      <c r="BL34" s="10">
        <v>1.25</v>
      </c>
      <c r="BM34" s="37" t="str" cm="1">
        <f t="array" ref="BM34">_xlfn.IFS(BM33="0:00:00","0:00:00",BM33&lt;3,BL34*BM33,BM33&gt;3,3*BL34)</f>
        <v>0:00:00</v>
      </c>
      <c r="BN34" s="38"/>
      <c r="BO34" s="36"/>
      <c r="BP34" s="10">
        <v>1.25</v>
      </c>
      <c r="BQ34" s="37" t="str" cm="1">
        <f t="array" ref="BQ34">_xlfn.IFS(BQ33="0:00:00","0:00:00",BQ33&lt;3,BP34*BQ33,BQ33&gt;3,3*BP34)</f>
        <v>0:00:00</v>
      </c>
      <c r="BR34" s="38"/>
      <c r="BS34" s="36"/>
      <c r="BT34" s="10">
        <v>1.25</v>
      </c>
      <c r="BU34" s="37" t="str" cm="1">
        <f t="array" ref="BU34">_xlfn.IFS(BU33="0:00:00","0:00:00",BU33&lt;3,BT34*BU33,BU33&gt;3,3*BT34)</f>
        <v>0:00:00</v>
      </c>
      <c r="BV34" s="38"/>
      <c r="BW34" s="36"/>
      <c r="BX34" s="10">
        <v>1.25</v>
      </c>
      <c r="BY34" s="37" t="str" cm="1">
        <f t="array" ref="BY34">_xlfn.IFS(BY33="0:00:00","0:00:00",BY33&lt;3,BX34*BY33,BY33&gt;3,3*BX34)</f>
        <v>0:00:00</v>
      </c>
      <c r="BZ34" s="38"/>
      <c r="CA34" s="36"/>
      <c r="CB34" s="10">
        <v>1.25</v>
      </c>
      <c r="CC34" s="37" t="str" cm="1">
        <f t="array" ref="CC34">_xlfn.IFS(CC33="0:00:00","0:00:00",CC33&lt;3,CB34*CC33,CC33&gt;3,3*CB34)</f>
        <v>0:00:00</v>
      </c>
      <c r="CD34" s="38"/>
      <c r="CE34" s="36"/>
      <c r="CF34" s="10">
        <v>1.25</v>
      </c>
      <c r="CG34" s="37" t="str" cm="1">
        <f t="array" ref="CG34">_xlfn.IFS(CG33="0:00:00","0:00:00",CG33&lt;3,CF34*CG33,CG33&gt;3,3*CF34)</f>
        <v>0:00:00</v>
      </c>
      <c r="CH34" s="38"/>
      <c r="CI34" s="36"/>
      <c r="CJ34" s="10">
        <v>1.25</v>
      </c>
      <c r="CK34" s="37" t="str" cm="1">
        <f t="array" ref="CK34">_xlfn.IFS(CK33="0:00:00","0:00:00",CK33&lt;3,CJ34*CK33,CK33&gt;3,3*CJ34)</f>
        <v>0:00:00</v>
      </c>
      <c r="CL34" s="38"/>
      <c r="CM34" s="36"/>
      <c r="CN34" s="10">
        <v>1.25</v>
      </c>
      <c r="CO34" s="37" t="str" cm="1">
        <f t="array" ref="CO34">_xlfn.IFS(CO33="0:00:00","0:00:00",CO33&lt;3,CN34*CO33,CO33&gt;3,3*CN34)</f>
        <v>0:00:00</v>
      </c>
      <c r="CP34" s="38"/>
      <c r="CQ34" s="36"/>
      <c r="CR34" s="10">
        <v>1.25</v>
      </c>
      <c r="CS34" s="37" t="str" cm="1">
        <f t="array" ref="CS34">_xlfn.IFS(CS33="0:00:00","0:00:00",CS33&lt;3,CR34*CS33,CS33&gt;3,3*CR34)</f>
        <v>0:00:00</v>
      </c>
      <c r="CT34" s="38"/>
      <c r="CU34" s="36"/>
      <c r="CV34" s="10">
        <v>1.25</v>
      </c>
      <c r="CW34" s="37" t="str" cm="1">
        <f t="array" ref="CW34">_xlfn.IFS(CW33="0:00:00","0:00:00",CW33&lt;3,CV34*CW33,CW33&gt;3,3*CV34)</f>
        <v>0:00:00</v>
      </c>
      <c r="CX34" s="38"/>
      <c r="CY34" s="36"/>
      <c r="CZ34" s="10">
        <v>1.25</v>
      </c>
      <c r="DA34" s="37" t="str" cm="1">
        <f t="array" ref="DA34">_xlfn.IFS(DA33="0:00:00","0:00:00",DA33&lt;3,CZ34*DA33,DA33&gt;3,3*CZ34)</f>
        <v>0:00:00</v>
      </c>
      <c r="DB34" s="38"/>
      <c r="DC34" s="36"/>
      <c r="DD34" s="10">
        <v>1.25</v>
      </c>
      <c r="DE34" s="37" t="str" cm="1">
        <f t="array" ref="DE34">_xlfn.IFS(DE33="0:00:00","0:00:00",DE33&lt;3,DD34*DE33,DE33&gt;3,3*DD34)</f>
        <v>0:00:00</v>
      </c>
      <c r="DF34" s="38"/>
      <c r="DG34" s="36"/>
      <c r="DH34" s="10">
        <v>1.25</v>
      </c>
      <c r="DI34" s="37" t="str" cm="1">
        <f t="array" ref="DI34">_xlfn.IFS(DI33="0:00:00","0:00:00",DI33&lt;3,DH34*DI33,DI33&gt;3,3*DH34)</f>
        <v>0:00:00</v>
      </c>
      <c r="DJ34" s="38"/>
      <c r="DK34" s="36"/>
      <c r="DL34" s="10">
        <v>1.25</v>
      </c>
      <c r="DM34" s="37" t="str" cm="1">
        <f t="array" ref="DM34">_xlfn.IFS(DM33="0:00:00","0:00:00",DM33&lt;3,DL34*DM33,DM33&gt;3,3*DL34)</f>
        <v>0:00:00</v>
      </c>
      <c r="DN34" s="38"/>
      <c r="DO34" s="36"/>
      <c r="DP34" s="10">
        <v>1.25</v>
      </c>
      <c r="DQ34" s="37" t="str" cm="1">
        <f t="array" ref="DQ34">_xlfn.IFS(DQ33="0:00:00","0:00:00",DQ33&lt;3,DP34*DQ33,DQ33&gt;3,3*DP34)</f>
        <v>0:00:00</v>
      </c>
      <c r="DR34" s="38"/>
      <c r="DS34" s="36"/>
      <c r="DT34" s="10">
        <v>1.25</v>
      </c>
      <c r="DU34" s="37" t="str" cm="1">
        <f t="array" ref="DU34">_xlfn.IFS(DU33="0:00:00","0:00:00",DU33&lt;3,DT34*DU33,DU33&gt;3,3*DT34)</f>
        <v>0:00:00</v>
      </c>
      <c r="DV34" s="38"/>
      <c r="DW34" s="36"/>
      <c r="DX34" s="10">
        <v>1.25</v>
      </c>
      <c r="DY34" s="37" t="str" cm="1">
        <f t="array" ref="DY34">_xlfn.IFS(DY33="0:00:00","0:00:00",DY33&lt;3,DX34*DY33,DY33&gt;3,3*DX34)</f>
        <v>0:00:00</v>
      </c>
      <c r="DZ34" s="38"/>
      <c r="EA34" s="36"/>
      <c r="EB34" s="10">
        <v>1.25</v>
      </c>
      <c r="EC34" s="37" t="str" cm="1">
        <f t="array" ref="EC34">_xlfn.IFS(EC33="0:00:00","0:00:00",EC33&lt;3,EB34*EC33,EC33&gt;3,3*EB34)</f>
        <v>0:00:00</v>
      </c>
      <c r="ED34" s="38"/>
      <c r="EE34" s="36"/>
      <c r="EF34" s="10">
        <v>1.25</v>
      </c>
      <c r="EG34" s="37" t="str" cm="1">
        <f t="array" ref="EG34">_xlfn.IFS(EG33="0:00:00","0:00:00",EG33&lt;3,EF34*EG33,EG33&gt;3,3*EF34)</f>
        <v>0:00:00</v>
      </c>
      <c r="EH34" s="38"/>
      <c r="EI34" s="36"/>
      <c r="EJ34" s="10">
        <v>1.25</v>
      </c>
      <c r="EK34" s="37" t="str" cm="1">
        <f t="array" ref="EK34">_xlfn.IFS(EK33="0:00:00","0:00:00",EK33&lt;3,EJ34*EK33,EK33&gt;3,3*EJ34)</f>
        <v>0:00:00</v>
      </c>
      <c r="EL34" s="38"/>
      <c r="EM34" s="36"/>
      <c r="EN34" s="10">
        <v>1.25</v>
      </c>
      <c r="EO34" s="37" t="str" cm="1">
        <f t="array" ref="EO34">_xlfn.IFS(EO33="0:00:00","0:00:00",EO33&lt;3,EN34*EO33,EO33&gt;3,3*EN34)</f>
        <v>0:00:00</v>
      </c>
      <c r="EP34" s="38"/>
      <c r="EQ34" s="36"/>
      <c r="ER34" s="10">
        <v>1.25</v>
      </c>
      <c r="ES34" s="37" t="str" cm="1">
        <f t="array" ref="ES34">_xlfn.IFS(ES33="0:00:00","0:00:00",ES33&lt;3,ER34*ES33,ES33&gt;3,3*ER34)</f>
        <v>0:00:00</v>
      </c>
      <c r="ET34" s="38"/>
      <c r="EU34" s="36"/>
      <c r="EV34" s="10">
        <v>1.25</v>
      </c>
      <c r="EW34" s="37" t="str" cm="1">
        <f t="array" ref="EW34">_xlfn.IFS(EW33="0:00:00","0:00:00",EW33&lt;3,EV34*EW33,EW33&gt;3,3*EV34)</f>
        <v>0:00:00</v>
      </c>
      <c r="EX34" s="38"/>
      <c r="EY34" s="36"/>
      <c r="EZ34" s="10">
        <v>1.25</v>
      </c>
      <c r="FA34" s="37" t="str" cm="1">
        <f t="array" ref="FA34">_xlfn.IFS(FA33="0:00:00","0:00:00",FA33&lt;3,EZ34*FA33,FA33&gt;3,3*EZ34)</f>
        <v>0:00:00</v>
      </c>
      <c r="FB34" s="38"/>
      <c r="FC34" s="36"/>
      <c r="FD34" s="10">
        <v>1.25</v>
      </c>
      <c r="FE34" s="37" t="str" cm="1">
        <f t="array" ref="FE34">_xlfn.IFS(FE33="0:00:00","0:00:00",FE33&lt;3,FD34*FE33,FE33&gt;3,3*FD34)</f>
        <v>0:00:00</v>
      </c>
      <c r="FF34" s="38"/>
      <c r="FG34" s="36"/>
      <c r="FH34" s="10">
        <v>1.25</v>
      </c>
      <c r="FI34" s="37" t="str" cm="1">
        <f t="array" ref="FI34">_xlfn.IFS(FI33="0:00:00","0:00:00",FI33&lt;3,FH34*FI33,FI33&gt;3,3*FH34)</f>
        <v>0:00:00</v>
      </c>
      <c r="FJ34" s="38"/>
      <c r="FK34" s="36"/>
      <c r="FL34" s="10">
        <v>1.25</v>
      </c>
      <c r="FM34" s="37" t="str" cm="1">
        <f t="array" ref="FM34">_xlfn.IFS(FM33="0:00:00","0:00:00",FM33&lt;3,FL34*FM33,FM33&gt;3,3*FL34)</f>
        <v>0:00:00</v>
      </c>
      <c r="FN34" s="38"/>
      <c r="FO34" s="36"/>
      <c r="FP34" s="10">
        <v>1.25</v>
      </c>
      <c r="FQ34" s="37" t="str" cm="1">
        <f t="array" ref="FQ34">_xlfn.IFS(FQ33="0:00:00","0:00:00",FQ33&lt;3,FP34*FQ33,FQ33&gt;3,3*FP34)</f>
        <v>0:00:00</v>
      </c>
      <c r="FR34" s="38"/>
      <c r="FS34" s="36"/>
      <c r="FT34" s="10">
        <v>1.25</v>
      </c>
      <c r="FU34" s="37" t="str" cm="1">
        <f t="array" ref="FU34">_xlfn.IFS(FU33="0:00:00","0:00:00",FU33&lt;3,FT34*FU33,FU33&gt;3,3*FT34)</f>
        <v>0:00:00</v>
      </c>
      <c r="FV34" s="38"/>
      <c r="FW34" s="36"/>
      <c r="FX34" s="10">
        <v>1.25</v>
      </c>
      <c r="FY34" s="37" t="str" cm="1">
        <f t="array" ref="FY34">_xlfn.IFS(FY33="0:00:00","0:00:00",FY33&lt;3,FX34*FY33,FY33&gt;3,3*FX34)</f>
        <v>0:00:00</v>
      </c>
      <c r="FZ34" s="38"/>
      <c r="GA34" s="36"/>
      <c r="GB34" s="10">
        <v>1.25</v>
      </c>
      <c r="GC34" s="37" t="str" cm="1">
        <f t="array" ref="GC34">_xlfn.IFS(GC33="0:00:00","0:00:00",GC33&lt;3,GB34*GC33,GC33&gt;3,3*GB34)</f>
        <v>0:00:00</v>
      </c>
      <c r="GD34" s="38"/>
      <c r="GE34" s="36"/>
      <c r="GF34" s="10">
        <v>1.25</v>
      </c>
      <c r="GG34" s="37" t="str" cm="1">
        <f t="array" ref="GG34">_xlfn.IFS(GG33="0:00:00","0:00:00",GG33&lt;3,GF34*GG33,GG33&gt;3,3*GF34)</f>
        <v>0:00:00</v>
      </c>
      <c r="GH34" s="38"/>
      <c r="GI34" s="36"/>
      <c r="GJ34" s="10">
        <v>1.25</v>
      </c>
      <c r="GK34" s="37" t="str" cm="1">
        <f t="array" ref="GK34">_xlfn.IFS(GK33="0:00:00","0:00:00",GK33&lt;3,GJ34*GK33,GK33&gt;3,3*GJ34)</f>
        <v>0:00:00</v>
      </c>
      <c r="GL34" s="38"/>
      <c r="GM34" s="36"/>
      <c r="GN34" s="10">
        <v>1.25</v>
      </c>
      <c r="GO34" s="37" t="str" cm="1">
        <f t="array" ref="GO34">_xlfn.IFS(GO33="0:00:00","0:00:00",GO33&lt;3,GN34*GO33,GO33&gt;3,3*GN34)</f>
        <v>0:00:00</v>
      </c>
      <c r="GP34" s="38"/>
      <c r="GQ34" s="36"/>
      <c r="GR34" s="10">
        <v>1.25</v>
      </c>
      <c r="GS34" s="37" t="str" cm="1">
        <f t="array" ref="GS34">_xlfn.IFS(GS33="0:00:00","0:00:00",GS33&lt;3,GR34*GS33,GS33&gt;3,3*GR34)</f>
        <v>0:00:00</v>
      </c>
      <c r="GT34" s="38"/>
      <c r="GU34" s="36"/>
      <c r="GV34" s="10">
        <v>1.25</v>
      </c>
      <c r="GW34" s="37" t="str" cm="1">
        <f t="array" ref="GW34">_xlfn.IFS(GW33="0:00:00","0:00:00",GW33&lt;3,GV34*GW33,GW33&gt;3,3*GV34)</f>
        <v>0:00:00</v>
      </c>
      <c r="GX34" s="38"/>
      <c r="GY34" s="36"/>
      <c r="GZ34" s="10">
        <v>1.25</v>
      </c>
      <c r="HA34" s="37" t="str" cm="1">
        <f t="array" ref="HA34">_xlfn.IFS(HA33="0:00:00","0:00:00",HA33&lt;3,GZ34*HA33,HA33&gt;3,3*GZ34)</f>
        <v>0:00:00</v>
      </c>
      <c r="HB34" s="38"/>
      <c r="HC34" s="36"/>
      <c r="HD34" s="10">
        <v>1.25</v>
      </c>
      <c r="HE34" s="37" t="str" cm="1">
        <f t="array" ref="HE34">_xlfn.IFS(HE33="0:00:00","0:00:00",HE33&lt;3,HD34*HE33,HE33&gt;3,3*HD34)</f>
        <v>0:00:00</v>
      </c>
      <c r="HF34" s="38"/>
    </row>
    <row r="35" spans="2:214" ht="15" thickBot="1" x14ac:dyDescent="0.35">
      <c r="B35" s="39" t="s">
        <v>74</v>
      </c>
      <c r="C35" s="40"/>
      <c r="D35" s="40"/>
      <c r="E35" s="41">
        <f>E33-E34</f>
        <v>0</v>
      </c>
      <c r="F35" s="42"/>
      <c r="G35" s="43"/>
      <c r="H35" s="44">
        <v>1.5</v>
      </c>
      <c r="I35" s="45" t="str" cm="1">
        <f t="array" ref="I35">_xlfn.IFS(I33="0:00:00","0:00:00",I33&lt;3,"0:00:00",I33&gt;3,(I33-3)*H35)</f>
        <v>0:00:00</v>
      </c>
      <c r="J35" s="46"/>
      <c r="K35" s="43"/>
      <c r="L35" s="44">
        <v>1.5</v>
      </c>
      <c r="M35" s="45" t="str" cm="1">
        <f t="array" ref="M35">_xlfn.IFS(I33="0:00:00","0:00:00",I33&lt;3,"0:00:00",I33&gt;3,(I33-3)*H35)</f>
        <v>0:00:00</v>
      </c>
      <c r="N35" s="46"/>
      <c r="O35" s="43"/>
      <c r="P35" s="44">
        <v>1.5</v>
      </c>
      <c r="Q35" s="45" t="str" cm="1">
        <f t="array" ref="Q35">_xlfn.IFS(I33="0:00:00","0:00:00",I33&lt;3,"0:00:00",I33&gt;3,(I33-3)*H35)</f>
        <v>0:00:00</v>
      </c>
      <c r="R35" s="46"/>
      <c r="S35" s="43"/>
      <c r="T35" s="44">
        <v>1.5</v>
      </c>
      <c r="U35" s="45" t="str" cm="1">
        <f t="array" ref="U35">_xlfn.IFS(I33="0:00:00","0:00:00",I33&lt;3,"0:00:00",I33&gt;3,(I33-3)*H35)</f>
        <v>0:00:00</v>
      </c>
      <c r="V35" s="46"/>
      <c r="W35" s="43"/>
      <c r="X35" s="44">
        <v>1.5</v>
      </c>
      <c r="Y35" s="45" t="str" cm="1">
        <f t="array" ref="Y35">_xlfn.IFS(I33="0:00:00","0:00:00",I33&lt;3,"0:00:00",I33&gt;3,(I33-3)*H35)</f>
        <v>0:00:00</v>
      </c>
      <c r="Z35" s="46"/>
      <c r="AA35" s="43"/>
      <c r="AB35" s="44">
        <v>1.5</v>
      </c>
      <c r="AC35" s="45" t="str" cm="1">
        <f t="array" ref="AC35">_xlfn.IFS(I33="0:00:00","0:00:00",I33&lt;3,"0:00:00",I33&gt;3,(I33-3)*H35)</f>
        <v>0:00:00</v>
      </c>
      <c r="AD35" s="46"/>
      <c r="AE35" s="43"/>
      <c r="AF35" s="44">
        <v>1.5</v>
      </c>
      <c r="AG35" s="45" t="str" cm="1">
        <f t="array" ref="AG35">_xlfn.IFS(I33="0:00:00","0:00:00",I33&lt;3,"0:00:00",I33&gt;3,(I33-3)*H35)</f>
        <v>0:00:00</v>
      </c>
      <c r="AH35" s="46"/>
      <c r="AI35" s="43"/>
      <c r="AJ35" s="44">
        <v>1.5</v>
      </c>
      <c r="AK35" s="45" t="str" cm="1">
        <f t="array" ref="AK35">_xlfn.IFS(I33="0:00:00","0:00:00",I33&lt;3,"0:00:00",I33&gt;3,(I33-3)*H35)</f>
        <v>0:00:00</v>
      </c>
      <c r="AL35" s="46"/>
      <c r="AM35" s="43"/>
      <c r="AN35" s="44">
        <v>1.5</v>
      </c>
      <c r="AO35" s="45" t="str" cm="1">
        <f t="array" ref="AO35">_xlfn.IFS(I33="0:00:00","0:00:00",I33&lt;3,"0:00:00",I33&gt;3,(I33-3)*H35)</f>
        <v>0:00:00</v>
      </c>
      <c r="AP35" s="46"/>
      <c r="AQ35" s="43"/>
      <c r="AR35" s="44">
        <v>1.5</v>
      </c>
      <c r="AS35" s="45" t="str" cm="1">
        <f t="array" ref="AS35">_xlfn.IFS(I33="0:00:00","0:00:00",I33&lt;3,"0:00:00",I33&gt;3,(I33-3)*H35)</f>
        <v>0:00:00</v>
      </c>
      <c r="AT35" s="46"/>
      <c r="AU35" s="43"/>
      <c r="AV35" s="44">
        <v>1.5</v>
      </c>
      <c r="AW35" s="45" t="str" cm="1">
        <f t="array" ref="AW35">_xlfn.IFS(I33="0:00:00","0:00:00",I33&lt;3,"0:00:00",I33&gt;3,(I33-3)*H35)</f>
        <v>0:00:00</v>
      </c>
      <c r="AX35" s="46"/>
      <c r="AY35" s="43"/>
      <c r="AZ35" s="44">
        <v>1.5</v>
      </c>
      <c r="BA35" s="45" t="str" cm="1">
        <f t="array" ref="BA35">_xlfn.IFS(I33="0:00:00","0:00:00",I33&lt;3,"0:00:00",I33&gt;3,(I33-3)*H35)</f>
        <v>0:00:00</v>
      </c>
      <c r="BB35" s="46"/>
      <c r="BC35" s="43"/>
      <c r="BD35" s="44">
        <v>1.5</v>
      </c>
      <c r="BE35" s="45" t="str" cm="1">
        <f t="array" ref="BE35">_xlfn.IFS(I33="0:00:00","0:00:00",I33&lt;3,"0:00:00",I33&gt;3,(I33-3)*H35)</f>
        <v>0:00:00</v>
      </c>
      <c r="BF35" s="46"/>
      <c r="BG35" s="43"/>
      <c r="BH35" s="44">
        <v>1.5</v>
      </c>
      <c r="BI35" s="45" t="str" cm="1">
        <f t="array" ref="BI35">_xlfn.IFS(I33="0:00:00","0:00:00",I33&lt;3,"0:00:00",I33&gt;3,(I33-3)*H35)</f>
        <v>0:00:00</v>
      </c>
      <c r="BJ35" s="46"/>
      <c r="BK35" s="43"/>
      <c r="BL35" s="44">
        <v>1.5</v>
      </c>
      <c r="BM35" s="45" t="str" cm="1">
        <f t="array" ref="BM35">_xlfn.IFS(I33="0:00:00","0:00:00",I33&lt;3,"0:00:00",I33&gt;3,(I33-3)*H35)</f>
        <v>0:00:00</v>
      </c>
      <c r="BN35" s="46"/>
      <c r="BO35" s="43"/>
      <c r="BP35" s="44">
        <v>1.5</v>
      </c>
      <c r="BQ35" s="45" t="str" cm="1">
        <f t="array" ref="BQ35">_xlfn.IFS(I33="0:00:00","0:00:00",I33&lt;3,"0:00:00",I33&gt;3,(I33-3)*H35)</f>
        <v>0:00:00</v>
      </c>
      <c r="BR35" s="46"/>
      <c r="BS35" s="43"/>
      <c r="BT35" s="44">
        <v>1.5</v>
      </c>
      <c r="BU35" s="45" t="str" cm="1">
        <f t="array" ref="BU35">_xlfn.IFS(I33="0:00:00","0:00:00",I33&lt;3,"0:00:00",I33&gt;3,(I33-3)*H35)</f>
        <v>0:00:00</v>
      </c>
      <c r="BV35" s="46"/>
      <c r="BW35" s="43"/>
      <c r="BX35" s="44">
        <v>1.5</v>
      </c>
      <c r="BY35" s="45" t="str" cm="1">
        <f t="array" ref="BY35">_xlfn.IFS(I33="0:00:00","0:00:00",I33&lt;3,"0:00:00",I33&gt;3,(I33-3)*H35)</f>
        <v>0:00:00</v>
      </c>
      <c r="BZ35" s="46"/>
      <c r="CA35" s="43"/>
      <c r="CB35" s="44">
        <v>1.5</v>
      </c>
      <c r="CC35" s="45" t="str" cm="1">
        <f t="array" ref="CC35">_xlfn.IFS(I33="0:00:00","0:00:00",I33&lt;3,"0:00:00",I33&gt;3,(I33-3)*H35)</f>
        <v>0:00:00</v>
      </c>
      <c r="CD35" s="46"/>
      <c r="CE35" s="43"/>
      <c r="CF35" s="44">
        <v>1.5</v>
      </c>
      <c r="CG35" s="45" t="str" cm="1">
        <f t="array" ref="CG35">_xlfn.IFS(I33="0:00:00","0:00:00",I33&lt;3,"0:00:00",I33&gt;3,(I33-3)*H35)</f>
        <v>0:00:00</v>
      </c>
      <c r="CH35" s="46"/>
      <c r="CI35" s="43"/>
      <c r="CJ35" s="44">
        <v>1.5</v>
      </c>
      <c r="CK35" s="45" t="str" cm="1">
        <f t="array" ref="CK35">_xlfn.IFS(I33="0:00:00","0:00:00",I33&lt;3,"0:00:00",I33&gt;3,(I33-3)*H35)</f>
        <v>0:00:00</v>
      </c>
      <c r="CL35" s="46"/>
      <c r="CM35" s="43"/>
      <c r="CN35" s="44">
        <v>1.5</v>
      </c>
      <c r="CO35" s="45" t="str" cm="1">
        <f t="array" ref="CO35">_xlfn.IFS(I33="0:00:00","0:00:00",I33&lt;3,"0:00:00",I33&gt;3,(I33-3)*H35)</f>
        <v>0:00:00</v>
      </c>
      <c r="CP35" s="46"/>
      <c r="CQ35" s="43"/>
      <c r="CR35" s="44">
        <v>1.5</v>
      </c>
      <c r="CS35" s="45" t="str" cm="1">
        <f t="array" ref="CS35">_xlfn.IFS(I33="0:00:00","0:00:00",I33&lt;3,"0:00:00",I33&gt;3,(I33-3)*H35)</f>
        <v>0:00:00</v>
      </c>
      <c r="CT35" s="46"/>
      <c r="CU35" s="43"/>
      <c r="CV35" s="44">
        <v>1.5</v>
      </c>
      <c r="CW35" s="45" t="str" cm="1">
        <f t="array" ref="CW35">_xlfn.IFS(I33="0:00:00","0:00:00",I33&lt;3,"0:00:00",I33&gt;3,(I33-3)*H35)</f>
        <v>0:00:00</v>
      </c>
      <c r="CX35" s="46"/>
      <c r="CY35" s="43"/>
      <c r="CZ35" s="44">
        <v>1.5</v>
      </c>
      <c r="DA35" s="45" t="str" cm="1">
        <f t="array" ref="DA35">_xlfn.IFS(I33="0:00:00","0:00:00",I33&lt;3,"0:00:00",I33&gt;3,(I33-3)*H35)</f>
        <v>0:00:00</v>
      </c>
      <c r="DB35" s="46"/>
      <c r="DC35" s="43"/>
      <c r="DD35" s="44">
        <v>1.5</v>
      </c>
      <c r="DE35" s="45" t="str" cm="1">
        <f t="array" ref="DE35">_xlfn.IFS(I33="0:00:00","0:00:00",I33&lt;3,"0:00:00",I33&gt;3,(I33-3)*H35)</f>
        <v>0:00:00</v>
      </c>
      <c r="DF35" s="46"/>
      <c r="DG35" s="43"/>
      <c r="DH35" s="44">
        <v>1.5</v>
      </c>
      <c r="DI35" s="45" t="str" cm="1">
        <f t="array" ref="DI35">_xlfn.IFS(I33="0:00:00","0:00:00",I33&lt;3,"0:00:00",I33&gt;3,(I33-3)*H35)</f>
        <v>0:00:00</v>
      </c>
      <c r="DJ35" s="46"/>
      <c r="DK35" s="43"/>
      <c r="DL35" s="44">
        <v>1.5</v>
      </c>
      <c r="DM35" s="45" t="str" cm="1">
        <f t="array" ref="DM35">_xlfn.IFS(I33="0:00:00","0:00:00",I33&lt;3,"0:00:00",I33&gt;3,(I33-3)*H35)</f>
        <v>0:00:00</v>
      </c>
      <c r="DN35" s="46"/>
      <c r="DO35" s="43"/>
      <c r="DP35" s="44">
        <v>1.5</v>
      </c>
      <c r="DQ35" s="45" t="str" cm="1">
        <f t="array" ref="DQ35">_xlfn.IFS(I33="0:00:00","0:00:00",I33&lt;3,"0:00:00",I33&gt;3,(I33-3)*H35)</f>
        <v>0:00:00</v>
      </c>
      <c r="DR35" s="46"/>
      <c r="DS35" s="43"/>
      <c r="DT35" s="44">
        <v>1.5</v>
      </c>
      <c r="DU35" s="45" t="str" cm="1">
        <f t="array" ref="DU35">_xlfn.IFS(I33="0:00:00","0:00:00",I33&lt;3,"0:00:00",I33&gt;3,(I33-3)*H35)</f>
        <v>0:00:00</v>
      </c>
      <c r="DV35" s="46"/>
      <c r="DW35" s="43"/>
      <c r="DX35" s="44">
        <v>1.5</v>
      </c>
      <c r="DY35" s="45" t="str" cm="1">
        <f t="array" ref="DY35">_xlfn.IFS(I33="0:00:00","0:00:00",I33&lt;3,"0:00:00",I33&gt;3,(I33-3)*H35)</f>
        <v>0:00:00</v>
      </c>
      <c r="DZ35" s="46"/>
      <c r="EA35" s="43"/>
      <c r="EB35" s="44">
        <v>1.5</v>
      </c>
      <c r="EC35" s="45" t="str" cm="1">
        <f t="array" ref="EC35">_xlfn.IFS(I33="0:00:00","0:00:00",I33&lt;3,"0:00:00",I33&gt;3,(I33-3)*H35)</f>
        <v>0:00:00</v>
      </c>
      <c r="ED35" s="46"/>
      <c r="EE35" s="43"/>
      <c r="EF35" s="44">
        <v>1.5</v>
      </c>
      <c r="EG35" s="45" t="str" cm="1">
        <f t="array" ref="EG35">_xlfn.IFS(I33="0:00:00","0:00:00",I33&lt;3,"0:00:00",I33&gt;3,(I33-3)*H35)</f>
        <v>0:00:00</v>
      </c>
      <c r="EH35" s="46"/>
      <c r="EI35" s="43"/>
      <c r="EJ35" s="44">
        <v>1.5</v>
      </c>
      <c r="EK35" s="45" t="str" cm="1">
        <f t="array" ref="EK35">_xlfn.IFS(I33="0:00:00","0:00:00",I33&lt;3,"0:00:00",I33&gt;3,(I33-3)*H35)</f>
        <v>0:00:00</v>
      </c>
      <c r="EL35" s="46"/>
      <c r="EM35" s="43"/>
      <c r="EN35" s="44">
        <v>1.5</v>
      </c>
      <c r="EO35" s="45" t="str" cm="1">
        <f t="array" ref="EO35">_xlfn.IFS(I33="0:00:00","0:00:00",I33&lt;3,"0:00:00",I33&gt;3,(I33-3)*H35)</f>
        <v>0:00:00</v>
      </c>
      <c r="EP35" s="46"/>
      <c r="EQ35" s="43"/>
      <c r="ER35" s="44">
        <v>1.5</v>
      </c>
      <c r="ES35" s="45" t="str" cm="1">
        <f t="array" ref="ES35">_xlfn.IFS(I33="0:00:00","0:00:00",I33&lt;3,"0:00:00",I33&gt;3,(I33-3)*H35)</f>
        <v>0:00:00</v>
      </c>
      <c r="ET35" s="46"/>
      <c r="EU35" s="43"/>
      <c r="EV35" s="44">
        <v>1.5</v>
      </c>
      <c r="EW35" s="45" t="str" cm="1">
        <f t="array" ref="EW35">_xlfn.IFS(I33="0:00:00","0:00:00",I33&lt;3,"0:00:00",I33&gt;3,(I33-3)*H35)</f>
        <v>0:00:00</v>
      </c>
      <c r="EX35" s="46"/>
      <c r="EY35" s="43"/>
      <c r="EZ35" s="44">
        <v>1.5</v>
      </c>
      <c r="FA35" s="45" t="str" cm="1">
        <f t="array" ref="FA35">_xlfn.IFS(I33="0:00:00","0:00:00",I33&lt;3,"0:00:00",I33&gt;3,(I33-3)*H35)</f>
        <v>0:00:00</v>
      </c>
      <c r="FB35" s="46"/>
      <c r="FC35" s="43"/>
      <c r="FD35" s="44">
        <v>1.5</v>
      </c>
      <c r="FE35" s="45" t="str" cm="1">
        <f t="array" ref="FE35">_xlfn.IFS(I33="0:00:00","0:00:00",I33&lt;3,"0:00:00",I33&gt;3,(I33-3)*H35)</f>
        <v>0:00:00</v>
      </c>
      <c r="FF35" s="46"/>
      <c r="FG35" s="43"/>
      <c r="FH35" s="44">
        <v>1.5</v>
      </c>
      <c r="FI35" s="45" t="str" cm="1">
        <f t="array" ref="FI35">_xlfn.IFS(I33="0:00:00","0:00:00",I33&lt;3,"0:00:00",I33&gt;3,(I33-3)*H35)</f>
        <v>0:00:00</v>
      </c>
      <c r="FJ35" s="46"/>
      <c r="FK35" s="43"/>
      <c r="FL35" s="44">
        <v>1.5</v>
      </c>
      <c r="FM35" s="45" t="str" cm="1">
        <f t="array" ref="FM35">_xlfn.IFS(I33="0:00:00","0:00:00",I33&lt;3,"0:00:00",I33&gt;3,(I33-3)*H35)</f>
        <v>0:00:00</v>
      </c>
      <c r="FN35" s="46"/>
      <c r="FO35" s="43"/>
      <c r="FP35" s="44">
        <v>1.5</v>
      </c>
      <c r="FQ35" s="45" t="str" cm="1">
        <f t="array" ref="FQ35">_xlfn.IFS(I33="0:00:00","0:00:00",I33&lt;3,"0:00:00",I33&gt;3,(I33-3)*H35)</f>
        <v>0:00:00</v>
      </c>
      <c r="FR35" s="46"/>
      <c r="FS35" s="43"/>
      <c r="FT35" s="44">
        <v>1.5</v>
      </c>
      <c r="FU35" s="45" t="str" cm="1">
        <f t="array" ref="FU35">_xlfn.IFS(I33="0:00:00","0:00:00",I33&lt;3,"0:00:00",I33&gt;3,(I33-3)*H35)</f>
        <v>0:00:00</v>
      </c>
      <c r="FV35" s="46"/>
      <c r="FW35" s="43"/>
      <c r="FX35" s="44">
        <v>1.5</v>
      </c>
      <c r="FY35" s="45" t="str" cm="1">
        <f t="array" ref="FY35">_xlfn.IFS(I33="0:00:00","0:00:00",I33&lt;3,"0:00:00",I33&gt;3,(I33-3)*H35)</f>
        <v>0:00:00</v>
      </c>
      <c r="FZ35" s="46"/>
      <c r="GA35" s="43"/>
      <c r="GB35" s="44">
        <v>1.5</v>
      </c>
      <c r="GC35" s="45" t="str" cm="1">
        <f t="array" ref="GC35">_xlfn.IFS(I33="0:00:00","0:00:00",I33&lt;3,"0:00:00",I33&gt;3,(I33-3)*H35)</f>
        <v>0:00:00</v>
      </c>
      <c r="GD35" s="46"/>
      <c r="GE35" s="43"/>
      <c r="GF35" s="44">
        <v>1.5</v>
      </c>
      <c r="GG35" s="45" t="str" cm="1">
        <f t="array" ref="GG35">_xlfn.IFS(I33="0:00:00","0:00:00",I33&lt;3,"0:00:00",I33&gt;3,(I33-3)*H35)</f>
        <v>0:00:00</v>
      </c>
      <c r="GH35" s="46"/>
      <c r="GI35" s="43"/>
      <c r="GJ35" s="44">
        <v>1.5</v>
      </c>
      <c r="GK35" s="45" t="str" cm="1">
        <f t="array" ref="GK35">_xlfn.IFS(I33="0:00:00","0:00:00",I33&lt;3,"0:00:00",I33&gt;3,(I33-3)*H35)</f>
        <v>0:00:00</v>
      </c>
      <c r="GL35" s="46"/>
      <c r="GM35" s="43"/>
      <c r="GN35" s="44">
        <v>1.5</v>
      </c>
      <c r="GO35" s="45" t="str" cm="1">
        <f t="array" ref="GO35">_xlfn.IFS(I33="0:00:00","0:00:00",I33&lt;3,"0:00:00",I33&gt;3,(I33-3)*H35)</f>
        <v>0:00:00</v>
      </c>
      <c r="GP35" s="46"/>
      <c r="GQ35" s="43"/>
      <c r="GR35" s="44">
        <v>1.5</v>
      </c>
      <c r="GS35" s="45" t="str" cm="1">
        <f t="array" ref="GS35">_xlfn.IFS(I33="0:00:00","0:00:00",I33&lt;3,"0:00:00",I33&gt;3,(I33-3)*H35)</f>
        <v>0:00:00</v>
      </c>
      <c r="GT35" s="46"/>
      <c r="GU35" s="43"/>
      <c r="GV35" s="44">
        <v>1.5</v>
      </c>
      <c r="GW35" s="45" t="str" cm="1">
        <f t="array" ref="GW35">_xlfn.IFS(I33="0:00:00","0:00:00",I33&lt;3,"0:00:00",I33&gt;3,(I33-3)*H35)</f>
        <v>0:00:00</v>
      </c>
      <c r="GX35" s="46"/>
      <c r="GY35" s="43"/>
      <c r="GZ35" s="44">
        <v>1.5</v>
      </c>
      <c r="HA35" s="45" t="str" cm="1">
        <f t="array" ref="HA35">_xlfn.IFS(I33="0:00:00","0:00:00",I33&lt;3,"0:00:00",I33&gt;3,(I33-3)*H35)</f>
        <v>0:00:00</v>
      </c>
      <c r="HB35" s="46"/>
      <c r="HC35" s="43"/>
      <c r="HD35" s="44">
        <v>1.5</v>
      </c>
      <c r="HE35" s="45" t="str" cm="1">
        <f t="array" ref="HE35">_xlfn.IFS(I33="0:00:00","0:00:00",I33&lt;3,"0:00:00",I33&gt;3,(I33-3)*H35)</f>
        <v>0:00:00</v>
      </c>
      <c r="HF35" s="46"/>
    </row>
    <row r="36" spans="2:214" ht="29.4" thickBot="1" x14ac:dyDescent="0.35">
      <c r="B36" s="47" t="s">
        <v>75</v>
      </c>
      <c r="C36" s="48" t="s">
        <v>76</v>
      </c>
      <c r="D36" s="49">
        <f>SUM(H36,L36,P36,T36,AB36,AF36,AJ36,AN36,AR36,AV36,AZ36,BD36,BH36,BL36,BP36,BT36,BX36,CB36,CF36,CJ36,CN36,CR36,CV36,CZ36,DD36,DH36,DL36,DP36,DT36,DX36,EB36,EF36,EJ36,EN36,ER36,EV36,EZ36,FD36,FH36,FL36,FP36,FT36,FX36,GB36,GF36,GJ36,GN36,GR36,GV36,GZ36,HD36)</f>
        <v>0</v>
      </c>
      <c r="E36" s="50" t="s">
        <v>77</v>
      </c>
      <c r="F36" s="51">
        <f>SUM(J36,N36,R36,V36,Z36,AD36,AH36,AL36,AP36,AT36,AX36,BB36,BF36,BJ36,BN36,BR36,BV36,BZ36,CD36,CH36,CL36,CP36,CT36,CX36,DB36,DF36,DJ36,DN36,DR36,DV36,DZ36,ED36,EH36,EL36,EP36,ET36:EU36,EX36,FB36,FF36,FJ36,FN36,FR36:FR37,FV36,FZ36,GD36,GH36,GL36,GP36,GT36,GX36,HB36,HF36)</f>
        <v>0</v>
      </c>
      <c r="G36" s="52" t="s">
        <v>78</v>
      </c>
      <c r="H36" s="53"/>
      <c r="I36" s="54" t="s">
        <v>79</v>
      </c>
      <c r="J36" s="55"/>
      <c r="K36" s="52" t="s">
        <v>78</v>
      </c>
      <c r="L36" s="53"/>
      <c r="M36" s="54" t="s">
        <v>79</v>
      </c>
      <c r="N36" s="55"/>
      <c r="O36" s="52" t="s">
        <v>78</v>
      </c>
      <c r="P36" s="53"/>
      <c r="Q36" s="54" t="s">
        <v>79</v>
      </c>
      <c r="R36" s="55"/>
      <c r="S36" s="52" t="s">
        <v>78</v>
      </c>
      <c r="T36" s="53"/>
      <c r="U36" s="54" t="s">
        <v>79</v>
      </c>
      <c r="V36" s="55"/>
      <c r="W36" s="52" t="s">
        <v>78</v>
      </c>
      <c r="X36" s="53"/>
      <c r="Y36" s="54" t="s">
        <v>79</v>
      </c>
      <c r="Z36" s="55"/>
      <c r="AA36" s="52" t="s">
        <v>78</v>
      </c>
      <c r="AB36" s="53"/>
      <c r="AC36" s="54" t="s">
        <v>79</v>
      </c>
      <c r="AD36" s="55"/>
      <c r="AE36" s="52" t="s">
        <v>78</v>
      </c>
      <c r="AF36" s="53"/>
      <c r="AG36" s="54" t="s">
        <v>79</v>
      </c>
      <c r="AH36" s="55"/>
      <c r="AI36" s="52" t="s">
        <v>78</v>
      </c>
      <c r="AJ36" s="53"/>
      <c r="AK36" s="54" t="s">
        <v>79</v>
      </c>
      <c r="AL36" s="55"/>
      <c r="AM36" s="52" t="s">
        <v>78</v>
      </c>
      <c r="AN36" s="53"/>
      <c r="AO36" s="54" t="s">
        <v>79</v>
      </c>
      <c r="AP36" s="55"/>
      <c r="AQ36" s="52" t="s">
        <v>78</v>
      </c>
      <c r="AR36" s="53"/>
      <c r="AS36" s="54" t="s">
        <v>79</v>
      </c>
      <c r="AT36" s="55"/>
      <c r="AU36" s="52" t="s">
        <v>78</v>
      </c>
      <c r="AV36" s="53"/>
      <c r="AW36" s="54" t="s">
        <v>79</v>
      </c>
      <c r="AX36" s="55"/>
      <c r="AY36" s="52" t="s">
        <v>78</v>
      </c>
      <c r="AZ36" s="53"/>
      <c r="BA36" s="54" t="s">
        <v>79</v>
      </c>
      <c r="BB36" s="55"/>
      <c r="BC36" s="52" t="s">
        <v>78</v>
      </c>
      <c r="BD36" s="53"/>
      <c r="BE36" s="54" t="s">
        <v>79</v>
      </c>
      <c r="BF36" s="55"/>
      <c r="BG36" s="52" t="s">
        <v>78</v>
      </c>
      <c r="BH36" s="53"/>
      <c r="BI36" s="54" t="s">
        <v>79</v>
      </c>
      <c r="BJ36" s="55"/>
      <c r="BK36" s="52" t="s">
        <v>78</v>
      </c>
      <c r="BL36" s="53"/>
      <c r="BM36" s="54" t="s">
        <v>79</v>
      </c>
      <c r="BN36" s="55"/>
      <c r="BO36" s="52" t="s">
        <v>78</v>
      </c>
      <c r="BP36" s="53"/>
      <c r="BQ36" s="54" t="s">
        <v>79</v>
      </c>
      <c r="BR36" s="55"/>
      <c r="BS36" s="52" t="s">
        <v>78</v>
      </c>
      <c r="BT36" s="53"/>
      <c r="BU36" s="54" t="s">
        <v>79</v>
      </c>
      <c r="BV36" s="55"/>
      <c r="BW36" s="52" t="s">
        <v>78</v>
      </c>
      <c r="BX36" s="53"/>
      <c r="BY36" s="54" t="s">
        <v>79</v>
      </c>
      <c r="BZ36" s="55"/>
      <c r="CA36" s="52" t="s">
        <v>78</v>
      </c>
      <c r="CB36" s="53"/>
      <c r="CC36" s="54" t="s">
        <v>79</v>
      </c>
      <c r="CD36" s="55"/>
      <c r="CE36" s="52" t="s">
        <v>78</v>
      </c>
      <c r="CF36" s="53"/>
      <c r="CG36" s="54" t="s">
        <v>79</v>
      </c>
      <c r="CH36" s="55"/>
      <c r="CI36" s="52" t="s">
        <v>78</v>
      </c>
      <c r="CJ36" s="53"/>
      <c r="CK36" s="54" t="s">
        <v>79</v>
      </c>
      <c r="CL36" s="55"/>
      <c r="CM36" s="52" t="s">
        <v>78</v>
      </c>
      <c r="CN36" s="53"/>
      <c r="CO36" s="54" t="s">
        <v>79</v>
      </c>
      <c r="CP36" s="55"/>
      <c r="CQ36" s="52" t="s">
        <v>78</v>
      </c>
      <c r="CR36" s="53"/>
      <c r="CS36" s="54" t="s">
        <v>79</v>
      </c>
      <c r="CT36" s="55"/>
      <c r="CU36" s="52" t="s">
        <v>78</v>
      </c>
      <c r="CV36" s="53"/>
      <c r="CW36" s="54" t="s">
        <v>79</v>
      </c>
      <c r="CX36" s="55"/>
      <c r="CY36" s="52" t="s">
        <v>78</v>
      </c>
      <c r="CZ36" s="53"/>
      <c r="DA36" s="54" t="s">
        <v>79</v>
      </c>
      <c r="DB36" s="55"/>
      <c r="DC36" s="52" t="s">
        <v>78</v>
      </c>
      <c r="DD36" s="53"/>
      <c r="DE36" s="54" t="s">
        <v>79</v>
      </c>
      <c r="DF36" s="55"/>
      <c r="DG36" s="52" t="s">
        <v>78</v>
      </c>
      <c r="DH36" s="53"/>
      <c r="DI36" s="54" t="s">
        <v>79</v>
      </c>
      <c r="DJ36" s="55"/>
      <c r="DK36" s="52" t="s">
        <v>78</v>
      </c>
      <c r="DL36" s="53"/>
      <c r="DM36" s="54" t="s">
        <v>79</v>
      </c>
      <c r="DN36" s="55"/>
      <c r="DO36" s="52" t="s">
        <v>78</v>
      </c>
      <c r="DP36" s="53"/>
      <c r="DQ36" s="54" t="s">
        <v>79</v>
      </c>
      <c r="DR36" s="55"/>
      <c r="DS36" s="52" t="s">
        <v>78</v>
      </c>
      <c r="DT36" s="53"/>
      <c r="DU36" s="54" t="s">
        <v>79</v>
      </c>
      <c r="DV36" s="55"/>
      <c r="DW36" s="52" t="s">
        <v>78</v>
      </c>
      <c r="DX36" s="53"/>
      <c r="DY36" s="54" t="s">
        <v>79</v>
      </c>
      <c r="DZ36" s="55"/>
      <c r="EA36" s="52" t="s">
        <v>78</v>
      </c>
      <c r="EB36" s="53"/>
      <c r="EC36" s="54" t="s">
        <v>79</v>
      </c>
      <c r="ED36" s="55"/>
      <c r="EE36" s="52" t="s">
        <v>78</v>
      </c>
      <c r="EF36" s="53"/>
      <c r="EG36" s="54" t="s">
        <v>79</v>
      </c>
      <c r="EH36" s="55"/>
      <c r="EI36" s="52" t="s">
        <v>78</v>
      </c>
      <c r="EJ36" s="53"/>
      <c r="EK36" s="54" t="s">
        <v>79</v>
      </c>
      <c r="EL36" s="55"/>
      <c r="EM36" s="52" t="s">
        <v>78</v>
      </c>
      <c r="EN36" s="53"/>
      <c r="EO36" s="54" t="s">
        <v>79</v>
      </c>
      <c r="EP36" s="55"/>
      <c r="EQ36" s="52" t="s">
        <v>78</v>
      </c>
      <c r="ER36" s="53"/>
      <c r="ES36" s="54" t="s">
        <v>79</v>
      </c>
      <c r="ET36" s="55"/>
      <c r="EU36" s="52" t="s">
        <v>78</v>
      </c>
      <c r="EV36" s="53"/>
      <c r="EW36" s="54" t="s">
        <v>79</v>
      </c>
      <c r="EX36" s="55"/>
      <c r="EY36" s="52" t="s">
        <v>78</v>
      </c>
      <c r="EZ36" s="53"/>
      <c r="FA36" s="54" t="s">
        <v>79</v>
      </c>
      <c r="FB36" s="55"/>
      <c r="FC36" s="52" t="s">
        <v>78</v>
      </c>
      <c r="FD36" s="53"/>
      <c r="FE36" s="54" t="s">
        <v>79</v>
      </c>
      <c r="FF36" s="55"/>
      <c r="FG36" s="52" t="s">
        <v>78</v>
      </c>
      <c r="FH36" s="53"/>
      <c r="FI36" s="54" t="s">
        <v>79</v>
      </c>
      <c r="FJ36" s="55"/>
      <c r="FK36" s="52" t="s">
        <v>78</v>
      </c>
      <c r="FL36" s="53"/>
      <c r="FM36" s="54" t="s">
        <v>79</v>
      </c>
      <c r="FN36" s="55"/>
      <c r="FO36" s="52" t="s">
        <v>78</v>
      </c>
      <c r="FP36" s="53"/>
      <c r="FQ36" s="54" t="s">
        <v>79</v>
      </c>
      <c r="FR36" s="55"/>
      <c r="FS36" s="52" t="s">
        <v>78</v>
      </c>
      <c r="FT36" s="53"/>
      <c r="FU36" s="54" t="s">
        <v>79</v>
      </c>
      <c r="FV36" s="55"/>
      <c r="FW36" s="52" t="s">
        <v>78</v>
      </c>
      <c r="FX36" s="53"/>
      <c r="FY36" s="54" t="s">
        <v>79</v>
      </c>
      <c r="FZ36" s="55"/>
      <c r="GA36" s="52" t="s">
        <v>78</v>
      </c>
      <c r="GB36" s="53"/>
      <c r="GC36" s="54" t="s">
        <v>79</v>
      </c>
      <c r="GD36" s="55"/>
      <c r="GE36" s="52" t="s">
        <v>78</v>
      </c>
      <c r="GF36" s="53"/>
      <c r="GG36" s="54" t="s">
        <v>79</v>
      </c>
      <c r="GH36" s="55"/>
      <c r="GI36" s="52" t="s">
        <v>78</v>
      </c>
      <c r="GJ36" s="53"/>
      <c r="GK36" s="54" t="s">
        <v>79</v>
      </c>
      <c r="GL36" s="55"/>
      <c r="GM36" s="52" t="s">
        <v>78</v>
      </c>
      <c r="GN36" s="53"/>
      <c r="GO36" s="54" t="s">
        <v>79</v>
      </c>
      <c r="GP36" s="55"/>
      <c r="GQ36" s="52" t="s">
        <v>78</v>
      </c>
      <c r="GR36" s="53"/>
      <c r="GS36" s="54" t="s">
        <v>79</v>
      </c>
      <c r="GT36" s="55"/>
      <c r="GU36" s="52" t="s">
        <v>78</v>
      </c>
      <c r="GV36" s="53"/>
      <c r="GW36" s="54" t="s">
        <v>79</v>
      </c>
      <c r="GX36" s="55"/>
      <c r="GY36" s="52" t="s">
        <v>78</v>
      </c>
      <c r="GZ36" s="53"/>
      <c r="HA36" s="54" t="s">
        <v>79</v>
      </c>
      <c r="HB36" s="55"/>
      <c r="HC36" s="52" t="s">
        <v>78</v>
      </c>
      <c r="HD36" s="53"/>
      <c r="HE36" s="54" t="s">
        <v>79</v>
      </c>
      <c r="HF36" s="55"/>
    </row>
    <row r="37" spans="2:214" ht="4.95" customHeight="1" thickBot="1" x14ac:dyDescent="0.35"/>
    <row r="38" spans="2:214" ht="28.8" x14ac:dyDescent="0.3">
      <c r="B38" s="11" t="s">
        <v>11</v>
      </c>
      <c r="C38" s="12" t="s">
        <v>12</v>
      </c>
      <c r="D38" s="12" t="s">
        <v>13</v>
      </c>
      <c r="E38" s="13" t="s">
        <v>3</v>
      </c>
      <c r="F38" s="14" t="s">
        <v>14</v>
      </c>
      <c r="G38" s="15" t="s">
        <v>15</v>
      </c>
      <c r="H38" s="16"/>
      <c r="I38" s="16"/>
      <c r="J38" s="17"/>
      <c r="K38" s="15" t="s">
        <v>16</v>
      </c>
      <c r="L38" s="16"/>
      <c r="M38" s="16"/>
      <c r="N38" s="17"/>
      <c r="O38" s="15" t="s">
        <v>17</v>
      </c>
      <c r="P38" s="16"/>
      <c r="Q38" s="16"/>
      <c r="R38" s="17"/>
      <c r="S38" s="15" t="s">
        <v>18</v>
      </c>
      <c r="T38" s="16"/>
      <c r="U38" s="16"/>
      <c r="V38" s="17"/>
      <c r="W38" s="15" t="s">
        <v>19</v>
      </c>
      <c r="X38" s="16"/>
      <c r="Y38" s="16"/>
      <c r="Z38" s="17"/>
      <c r="AA38" s="15" t="s">
        <v>20</v>
      </c>
      <c r="AB38" s="16"/>
      <c r="AC38" s="16"/>
      <c r="AD38" s="17"/>
      <c r="AE38" s="15" t="s">
        <v>21</v>
      </c>
      <c r="AF38" s="16"/>
      <c r="AG38" s="16"/>
      <c r="AH38" s="17"/>
      <c r="AI38" s="15" t="s">
        <v>22</v>
      </c>
      <c r="AJ38" s="16"/>
      <c r="AK38" s="16"/>
      <c r="AL38" s="17"/>
      <c r="AM38" s="15" t="s">
        <v>23</v>
      </c>
      <c r="AN38" s="16"/>
      <c r="AO38" s="16"/>
      <c r="AP38" s="17"/>
      <c r="AQ38" s="15" t="s">
        <v>24</v>
      </c>
      <c r="AR38" s="16"/>
      <c r="AS38" s="16"/>
      <c r="AT38" s="17"/>
      <c r="AU38" s="15" t="s">
        <v>25</v>
      </c>
      <c r="AV38" s="16"/>
      <c r="AW38" s="16"/>
      <c r="AX38" s="17"/>
      <c r="AY38" s="15" t="s">
        <v>26</v>
      </c>
      <c r="AZ38" s="16"/>
      <c r="BA38" s="16"/>
      <c r="BB38" s="17"/>
      <c r="BC38" s="15" t="s">
        <v>27</v>
      </c>
      <c r="BD38" s="16"/>
      <c r="BE38" s="16"/>
      <c r="BF38" s="17"/>
      <c r="BG38" s="15" t="s">
        <v>28</v>
      </c>
      <c r="BH38" s="16"/>
      <c r="BI38" s="16"/>
      <c r="BJ38" s="17"/>
      <c r="BK38" s="15" t="s">
        <v>29</v>
      </c>
      <c r="BL38" s="16"/>
      <c r="BM38" s="16"/>
      <c r="BN38" s="17"/>
      <c r="BO38" s="15" t="s">
        <v>30</v>
      </c>
      <c r="BP38" s="16"/>
      <c r="BQ38" s="16"/>
      <c r="BR38" s="17"/>
      <c r="BS38" s="15" t="s">
        <v>31</v>
      </c>
      <c r="BT38" s="16"/>
      <c r="BU38" s="16"/>
      <c r="BV38" s="17"/>
      <c r="BW38" s="15" t="s">
        <v>32</v>
      </c>
      <c r="BX38" s="16"/>
      <c r="BY38" s="16"/>
      <c r="BZ38" s="17"/>
      <c r="CA38" s="15" t="s">
        <v>33</v>
      </c>
      <c r="CB38" s="16"/>
      <c r="CC38" s="16"/>
      <c r="CD38" s="17"/>
      <c r="CE38" s="15" t="s">
        <v>34</v>
      </c>
      <c r="CF38" s="16"/>
      <c r="CG38" s="16"/>
      <c r="CH38" s="17"/>
      <c r="CI38" s="15" t="s">
        <v>35</v>
      </c>
      <c r="CJ38" s="16"/>
      <c r="CK38" s="16"/>
      <c r="CL38" s="17"/>
      <c r="CM38" s="15" t="s">
        <v>36</v>
      </c>
      <c r="CN38" s="16"/>
      <c r="CO38" s="16"/>
      <c r="CP38" s="17"/>
      <c r="CQ38" s="15" t="s">
        <v>37</v>
      </c>
      <c r="CR38" s="16"/>
      <c r="CS38" s="16"/>
      <c r="CT38" s="17"/>
      <c r="CU38" s="15" t="s">
        <v>38</v>
      </c>
      <c r="CV38" s="16"/>
      <c r="CW38" s="16"/>
      <c r="CX38" s="17"/>
      <c r="CY38" s="15" t="s">
        <v>39</v>
      </c>
      <c r="CZ38" s="16"/>
      <c r="DA38" s="16"/>
      <c r="DB38" s="17"/>
      <c r="DC38" s="15" t="s">
        <v>40</v>
      </c>
      <c r="DD38" s="16"/>
      <c r="DE38" s="16"/>
      <c r="DF38" s="17"/>
      <c r="DG38" s="15" t="s">
        <v>41</v>
      </c>
      <c r="DH38" s="16"/>
      <c r="DI38" s="16"/>
      <c r="DJ38" s="17"/>
      <c r="DK38" s="15" t="s">
        <v>42</v>
      </c>
      <c r="DL38" s="16"/>
      <c r="DM38" s="16"/>
      <c r="DN38" s="17"/>
      <c r="DO38" s="15" t="s">
        <v>43</v>
      </c>
      <c r="DP38" s="16"/>
      <c r="DQ38" s="16"/>
      <c r="DR38" s="17"/>
      <c r="DS38" s="15" t="s">
        <v>44</v>
      </c>
      <c r="DT38" s="16"/>
      <c r="DU38" s="16"/>
      <c r="DV38" s="17"/>
      <c r="DW38" s="15" t="s">
        <v>45</v>
      </c>
      <c r="DX38" s="16"/>
      <c r="DY38" s="16"/>
      <c r="DZ38" s="17"/>
      <c r="EA38" s="15" t="s">
        <v>46</v>
      </c>
      <c r="EB38" s="16"/>
      <c r="EC38" s="16"/>
      <c r="ED38" s="17"/>
      <c r="EE38" s="15" t="s">
        <v>47</v>
      </c>
      <c r="EF38" s="16"/>
      <c r="EG38" s="16"/>
      <c r="EH38" s="17"/>
      <c r="EI38" s="15" t="s">
        <v>48</v>
      </c>
      <c r="EJ38" s="16"/>
      <c r="EK38" s="16"/>
      <c r="EL38" s="17"/>
      <c r="EM38" s="15" t="s">
        <v>49</v>
      </c>
      <c r="EN38" s="16"/>
      <c r="EO38" s="16"/>
      <c r="EP38" s="17"/>
      <c r="EQ38" s="15" t="s">
        <v>50</v>
      </c>
      <c r="ER38" s="16"/>
      <c r="ES38" s="16"/>
      <c r="ET38" s="17"/>
      <c r="EU38" s="15" t="s">
        <v>51</v>
      </c>
      <c r="EV38" s="16"/>
      <c r="EW38" s="16"/>
      <c r="EX38" s="17"/>
      <c r="EY38" s="15" t="s">
        <v>52</v>
      </c>
      <c r="EZ38" s="16"/>
      <c r="FA38" s="16"/>
      <c r="FB38" s="17"/>
      <c r="FC38" s="15" t="s">
        <v>53</v>
      </c>
      <c r="FD38" s="16"/>
      <c r="FE38" s="16"/>
      <c r="FF38" s="17"/>
      <c r="FG38" s="15" t="s">
        <v>54</v>
      </c>
      <c r="FH38" s="16"/>
      <c r="FI38" s="16"/>
      <c r="FJ38" s="17"/>
      <c r="FK38" s="15" t="s">
        <v>55</v>
      </c>
      <c r="FL38" s="16"/>
      <c r="FM38" s="16"/>
      <c r="FN38" s="17"/>
      <c r="FO38" s="15" t="s">
        <v>56</v>
      </c>
      <c r="FP38" s="16"/>
      <c r="FQ38" s="16"/>
      <c r="FR38" s="17"/>
      <c r="FS38" s="15" t="s">
        <v>57</v>
      </c>
      <c r="FT38" s="16"/>
      <c r="FU38" s="16"/>
      <c r="FV38" s="17"/>
      <c r="FW38" s="15" t="s">
        <v>58</v>
      </c>
      <c r="FX38" s="16"/>
      <c r="FY38" s="16"/>
      <c r="FZ38" s="17"/>
      <c r="GA38" s="15" t="s">
        <v>59</v>
      </c>
      <c r="GB38" s="16"/>
      <c r="GC38" s="16"/>
      <c r="GD38" s="17"/>
      <c r="GE38" s="15" t="s">
        <v>60</v>
      </c>
      <c r="GF38" s="16"/>
      <c r="GG38" s="16"/>
      <c r="GH38" s="17"/>
      <c r="GI38" s="15" t="s">
        <v>61</v>
      </c>
      <c r="GJ38" s="16"/>
      <c r="GK38" s="16"/>
      <c r="GL38" s="17"/>
      <c r="GM38" s="15" t="s">
        <v>62</v>
      </c>
      <c r="GN38" s="16"/>
      <c r="GO38" s="16"/>
      <c r="GP38" s="17"/>
      <c r="GQ38" s="15" t="s">
        <v>63</v>
      </c>
      <c r="GR38" s="16"/>
      <c r="GS38" s="16"/>
      <c r="GT38" s="17"/>
      <c r="GU38" s="15" t="s">
        <v>64</v>
      </c>
      <c r="GV38" s="16"/>
      <c r="GW38" s="16"/>
      <c r="GX38" s="17"/>
      <c r="GY38" s="15" t="s">
        <v>65</v>
      </c>
      <c r="GZ38" s="16"/>
      <c r="HA38" s="16"/>
      <c r="HB38" s="17"/>
      <c r="HC38" s="15" t="s">
        <v>66</v>
      </c>
      <c r="HD38" s="16"/>
      <c r="HE38" s="16"/>
      <c r="HF38" s="17"/>
    </row>
    <row r="39" spans="2:214" ht="43.8" thickBot="1" x14ac:dyDescent="0.35">
      <c r="B39" s="18"/>
      <c r="C39" s="19" t="str">
        <f>IFERROR(VLOOKUP(B39,[1]!Tableau1[[#All],[Matricule]:[Poste]],3),"")</f>
        <v/>
      </c>
      <c r="D39" s="19" t="str">
        <f>IFERROR(VLOOKUP(B39,[1]!Tableau1[[#All],[Matricule]:[Poste]],4),"")</f>
        <v/>
      </c>
      <c r="E39" s="20" t="str">
        <f>IFERROR(VLOOKUP(B39,[1]!Tableau1[[#All],[Matricule]:[Poste]],13),"")</f>
        <v/>
      </c>
      <c r="F39" s="21" t="str">
        <f>IFERROR(VLOOKUP(B39,[1]!Tableau1[[#All],[Matricule]:[Poste]],2),"")</f>
        <v/>
      </c>
      <c r="G39" s="22" t="s">
        <v>68</v>
      </c>
      <c r="H39" s="23" t="s">
        <v>69</v>
      </c>
      <c r="I39" s="23" t="s">
        <v>70</v>
      </c>
      <c r="J39" s="24" t="s">
        <v>71</v>
      </c>
      <c r="K39" s="22" t="s">
        <v>68</v>
      </c>
      <c r="L39" s="23" t="s">
        <v>69</v>
      </c>
      <c r="M39" s="23" t="s">
        <v>70</v>
      </c>
      <c r="N39" s="24" t="s">
        <v>71</v>
      </c>
      <c r="O39" s="22" t="s">
        <v>68</v>
      </c>
      <c r="P39" s="23" t="s">
        <v>69</v>
      </c>
      <c r="Q39" s="23" t="s">
        <v>70</v>
      </c>
      <c r="R39" s="24" t="s">
        <v>71</v>
      </c>
      <c r="S39" s="22" t="s">
        <v>68</v>
      </c>
      <c r="T39" s="23" t="s">
        <v>69</v>
      </c>
      <c r="U39" s="23" t="s">
        <v>70</v>
      </c>
      <c r="V39" s="24" t="s">
        <v>71</v>
      </c>
      <c r="W39" s="22" t="s">
        <v>68</v>
      </c>
      <c r="X39" s="23" t="s">
        <v>69</v>
      </c>
      <c r="Y39" s="23" t="s">
        <v>70</v>
      </c>
      <c r="Z39" s="24" t="s">
        <v>71</v>
      </c>
      <c r="AA39" s="22" t="s">
        <v>68</v>
      </c>
      <c r="AB39" s="23" t="s">
        <v>69</v>
      </c>
      <c r="AC39" s="23" t="s">
        <v>70</v>
      </c>
      <c r="AD39" s="24" t="s">
        <v>71</v>
      </c>
      <c r="AE39" s="22" t="s">
        <v>68</v>
      </c>
      <c r="AF39" s="23" t="s">
        <v>69</v>
      </c>
      <c r="AG39" s="23" t="s">
        <v>70</v>
      </c>
      <c r="AH39" s="24" t="s">
        <v>71</v>
      </c>
      <c r="AI39" s="22" t="s">
        <v>68</v>
      </c>
      <c r="AJ39" s="23" t="s">
        <v>69</v>
      </c>
      <c r="AK39" s="23" t="s">
        <v>70</v>
      </c>
      <c r="AL39" s="24" t="s">
        <v>71</v>
      </c>
      <c r="AM39" s="22" t="s">
        <v>68</v>
      </c>
      <c r="AN39" s="23" t="s">
        <v>69</v>
      </c>
      <c r="AO39" s="23" t="s">
        <v>70</v>
      </c>
      <c r="AP39" s="24" t="s">
        <v>71</v>
      </c>
      <c r="AQ39" s="22" t="s">
        <v>68</v>
      </c>
      <c r="AR39" s="23" t="s">
        <v>69</v>
      </c>
      <c r="AS39" s="23" t="s">
        <v>70</v>
      </c>
      <c r="AT39" s="24" t="s">
        <v>71</v>
      </c>
      <c r="AU39" s="22" t="s">
        <v>68</v>
      </c>
      <c r="AV39" s="23" t="s">
        <v>69</v>
      </c>
      <c r="AW39" s="23" t="s">
        <v>70</v>
      </c>
      <c r="AX39" s="24" t="s">
        <v>71</v>
      </c>
      <c r="AY39" s="22" t="s">
        <v>68</v>
      </c>
      <c r="AZ39" s="23" t="s">
        <v>69</v>
      </c>
      <c r="BA39" s="23" t="s">
        <v>70</v>
      </c>
      <c r="BB39" s="24" t="s">
        <v>71</v>
      </c>
      <c r="BC39" s="22" t="s">
        <v>68</v>
      </c>
      <c r="BD39" s="23" t="s">
        <v>69</v>
      </c>
      <c r="BE39" s="23" t="s">
        <v>70</v>
      </c>
      <c r="BF39" s="24" t="s">
        <v>71</v>
      </c>
      <c r="BG39" s="22" t="s">
        <v>68</v>
      </c>
      <c r="BH39" s="23" t="s">
        <v>69</v>
      </c>
      <c r="BI39" s="23" t="s">
        <v>70</v>
      </c>
      <c r="BJ39" s="24" t="s">
        <v>71</v>
      </c>
      <c r="BK39" s="22" t="s">
        <v>68</v>
      </c>
      <c r="BL39" s="23" t="s">
        <v>69</v>
      </c>
      <c r="BM39" s="23" t="s">
        <v>70</v>
      </c>
      <c r="BN39" s="24" t="s">
        <v>71</v>
      </c>
      <c r="BO39" s="22" t="s">
        <v>68</v>
      </c>
      <c r="BP39" s="23" t="s">
        <v>69</v>
      </c>
      <c r="BQ39" s="23" t="s">
        <v>70</v>
      </c>
      <c r="BR39" s="24" t="s">
        <v>71</v>
      </c>
      <c r="BS39" s="22" t="s">
        <v>68</v>
      </c>
      <c r="BT39" s="23" t="s">
        <v>69</v>
      </c>
      <c r="BU39" s="23" t="s">
        <v>70</v>
      </c>
      <c r="BV39" s="24" t="s">
        <v>71</v>
      </c>
      <c r="BW39" s="22" t="s">
        <v>68</v>
      </c>
      <c r="BX39" s="23" t="s">
        <v>69</v>
      </c>
      <c r="BY39" s="23" t="s">
        <v>70</v>
      </c>
      <c r="BZ39" s="24" t="s">
        <v>71</v>
      </c>
      <c r="CA39" s="22" t="s">
        <v>68</v>
      </c>
      <c r="CB39" s="23" t="s">
        <v>69</v>
      </c>
      <c r="CC39" s="23" t="s">
        <v>70</v>
      </c>
      <c r="CD39" s="24" t="s">
        <v>71</v>
      </c>
      <c r="CE39" s="22" t="s">
        <v>68</v>
      </c>
      <c r="CF39" s="23" t="s">
        <v>69</v>
      </c>
      <c r="CG39" s="23" t="s">
        <v>70</v>
      </c>
      <c r="CH39" s="24" t="s">
        <v>71</v>
      </c>
      <c r="CI39" s="22" t="s">
        <v>68</v>
      </c>
      <c r="CJ39" s="23" t="s">
        <v>69</v>
      </c>
      <c r="CK39" s="23" t="s">
        <v>70</v>
      </c>
      <c r="CL39" s="24" t="s">
        <v>71</v>
      </c>
      <c r="CM39" s="22" t="s">
        <v>68</v>
      </c>
      <c r="CN39" s="23" t="s">
        <v>69</v>
      </c>
      <c r="CO39" s="23" t="s">
        <v>70</v>
      </c>
      <c r="CP39" s="24" t="s">
        <v>71</v>
      </c>
      <c r="CQ39" s="22" t="s">
        <v>68</v>
      </c>
      <c r="CR39" s="23" t="s">
        <v>69</v>
      </c>
      <c r="CS39" s="23" t="s">
        <v>70</v>
      </c>
      <c r="CT39" s="24" t="s">
        <v>71</v>
      </c>
      <c r="CU39" s="22" t="s">
        <v>68</v>
      </c>
      <c r="CV39" s="23" t="s">
        <v>69</v>
      </c>
      <c r="CW39" s="23" t="s">
        <v>70</v>
      </c>
      <c r="CX39" s="24" t="s">
        <v>71</v>
      </c>
      <c r="CY39" s="22" t="s">
        <v>68</v>
      </c>
      <c r="CZ39" s="23" t="s">
        <v>69</v>
      </c>
      <c r="DA39" s="23" t="s">
        <v>70</v>
      </c>
      <c r="DB39" s="24" t="s">
        <v>71</v>
      </c>
      <c r="DC39" s="22" t="s">
        <v>68</v>
      </c>
      <c r="DD39" s="23" t="s">
        <v>69</v>
      </c>
      <c r="DE39" s="23" t="s">
        <v>70</v>
      </c>
      <c r="DF39" s="24" t="s">
        <v>71</v>
      </c>
      <c r="DG39" s="22" t="s">
        <v>68</v>
      </c>
      <c r="DH39" s="23" t="s">
        <v>69</v>
      </c>
      <c r="DI39" s="23" t="s">
        <v>70</v>
      </c>
      <c r="DJ39" s="24" t="s">
        <v>71</v>
      </c>
      <c r="DK39" s="22" t="s">
        <v>68</v>
      </c>
      <c r="DL39" s="23" t="s">
        <v>69</v>
      </c>
      <c r="DM39" s="23" t="s">
        <v>70</v>
      </c>
      <c r="DN39" s="24" t="s">
        <v>71</v>
      </c>
      <c r="DO39" s="22" t="s">
        <v>68</v>
      </c>
      <c r="DP39" s="23" t="s">
        <v>69</v>
      </c>
      <c r="DQ39" s="23" t="s">
        <v>70</v>
      </c>
      <c r="DR39" s="24" t="s">
        <v>71</v>
      </c>
      <c r="DS39" s="22" t="s">
        <v>68</v>
      </c>
      <c r="DT39" s="23" t="s">
        <v>69</v>
      </c>
      <c r="DU39" s="23" t="s">
        <v>70</v>
      </c>
      <c r="DV39" s="24" t="s">
        <v>71</v>
      </c>
      <c r="DW39" s="22" t="s">
        <v>68</v>
      </c>
      <c r="DX39" s="23" t="s">
        <v>69</v>
      </c>
      <c r="DY39" s="23" t="s">
        <v>70</v>
      </c>
      <c r="DZ39" s="24" t="s">
        <v>71</v>
      </c>
      <c r="EA39" s="22" t="s">
        <v>68</v>
      </c>
      <c r="EB39" s="23" t="s">
        <v>69</v>
      </c>
      <c r="EC39" s="23" t="s">
        <v>70</v>
      </c>
      <c r="ED39" s="24" t="s">
        <v>71</v>
      </c>
      <c r="EE39" s="22" t="s">
        <v>68</v>
      </c>
      <c r="EF39" s="23" t="s">
        <v>69</v>
      </c>
      <c r="EG39" s="23" t="s">
        <v>70</v>
      </c>
      <c r="EH39" s="24" t="s">
        <v>71</v>
      </c>
      <c r="EI39" s="22" t="s">
        <v>68</v>
      </c>
      <c r="EJ39" s="23" t="s">
        <v>69</v>
      </c>
      <c r="EK39" s="23" t="s">
        <v>70</v>
      </c>
      <c r="EL39" s="24" t="s">
        <v>71</v>
      </c>
      <c r="EM39" s="22" t="s">
        <v>68</v>
      </c>
      <c r="EN39" s="23" t="s">
        <v>69</v>
      </c>
      <c r="EO39" s="23" t="s">
        <v>70</v>
      </c>
      <c r="EP39" s="24" t="s">
        <v>71</v>
      </c>
      <c r="EQ39" s="22" t="s">
        <v>68</v>
      </c>
      <c r="ER39" s="23" t="s">
        <v>69</v>
      </c>
      <c r="ES39" s="23" t="s">
        <v>70</v>
      </c>
      <c r="ET39" s="24" t="s">
        <v>71</v>
      </c>
      <c r="EU39" s="22" t="s">
        <v>68</v>
      </c>
      <c r="EV39" s="23" t="s">
        <v>69</v>
      </c>
      <c r="EW39" s="23" t="s">
        <v>70</v>
      </c>
      <c r="EX39" s="24" t="s">
        <v>71</v>
      </c>
      <c r="EY39" s="22" t="s">
        <v>68</v>
      </c>
      <c r="EZ39" s="23" t="s">
        <v>69</v>
      </c>
      <c r="FA39" s="23" t="s">
        <v>70</v>
      </c>
      <c r="FB39" s="24" t="s">
        <v>71</v>
      </c>
      <c r="FC39" s="22" t="s">
        <v>68</v>
      </c>
      <c r="FD39" s="23" t="s">
        <v>69</v>
      </c>
      <c r="FE39" s="23" t="s">
        <v>70</v>
      </c>
      <c r="FF39" s="24" t="s">
        <v>71</v>
      </c>
      <c r="FG39" s="22" t="s">
        <v>68</v>
      </c>
      <c r="FH39" s="23" t="s">
        <v>69</v>
      </c>
      <c r="FI39" s="23" t="s">
        <v>70</v>
      </c>
      <c r="FJ39" s="24" t="s">
        <v>71</v>
      </c>
      <c r="FK39" s="22" t="s">
        <v>68</v>
      </c>
      <c r="FL39" s="23" t="s">
        <v>69</v>
      </c>
      <c r="FM39" s="23" t="s">
        <v>70</v>
      </c>
      <c r="FN39" s="24" t="s">
        <v>71</v>
      </c>
      <c r="FO39" s="22" t="s">
        <v>68</v>
      </c>
      <c r="FP39" s="23" t="s">
        <v>69</v>
      </c>
      <c r="FQ39" s="23" t="s">
        <v>70</v>
      </c>
      <c r="FR39" s="24" t="s">
        <v>71</v>
      </c>
      <c r="FS39" s="22" t="s">
        <v>68</v>
      </c>
      <c r="FT39" s="23" t="s">
        <v>69</v>
      </c>
      <c r="FU39" s="23" t="s">
        <v>70</v>
      </c>
      <c r="FV39" s="24" t="s">
        <v>71</v>
      </c>
      <c r="FW39" s="22" t="s">
        <v>68</v>
      </c>
      <c r="FX39" s="23" t="s">
        <v>69</v>
      </c>
      <c r="FY39" s="23" t="s">
        <v>70</v>
      </c>
      <c r="FZ39" s="24" t="s">
        <v>71</v>
      </c>
      <c r="GA39" s="22" t="s">
        <v>68</v>
      </c>
      <c r="GB39" s="23" t="s">
        <v>69</v>
      </c>
      <c r="GC39" s="23" t="s">
        <v>70</v>
      </c>
      <c r="GD39" s="24" t="s">
        <v>71</v>
      </c>
      <c r="GE39" s="22" t="s">
        <v>68</v>
      </c>
      <c r="GF39" s="23" t="s">
        <v>69</v>
      </c>
      <c r="GG39" s="23" t="s">
        <v>70</v>
      </c>
      <c r="GH39" s="24" t="s">
        <v>71</v>
      </c>
      <c r="GI39" s="22" t="s">
        <v>68</v>
      </c>
      <c r="GJ39" s="23" t="s">
        <v>69</v>
      </c>
      <c r="GK39" s="23" t="s">
        <v>70</v>
      </c>
      <c r="GL39" s="24" t="s">
        <v>71</v>
      </c>
      <c r="GM39" s="22" t="s">
        <v>68</v>
      </c>
      <c r="GN39" s="23" t="s">
        <v>69</v>
      </c>
      <c r="GO39" s="23" t="s">
        <v>70</v>
      </c>
      <c r="GP39" s="24" t="s">
        <v>71</v>
      </c>
      <c r="GQ39" s="22" t="s">
        <v>68</v>
      </c>
      <c r="GR39" s="23" t="s">
        <v>69</v>
      </c>
      <c r="GS39" s="23" t="s">
        <v>70</v>
      </c>
      <c r="GT39" s="24" t="s">
        <v>71</v>
      </c>
      <c r="GU39" s="22" t="s">
        <v>68</v>
      </c>
      <c r="GV39" s="23" t="s">
        <v>69</v>
      </c>
      <c r="GW39" s="23" t="s">
        <v>70</v>
      </c>
      <c r="GX39" s="24" t="s">
        <v>71</v>
      </c>
      <c r="GY39" s="22" t="s">
        <v>68</v>
      </c>
      <c r="GZ39" s="23" t="s">
        <v>69</v>
      </c>
      <c r="HA39" s="23" t="s">
        <v>70</v>
      </c>
      <c r="HB39" s="24" t="s">
        <v>71</v>
      </c>
      <c r="HC39" s="22" t="s">
        <v>68</v>
      </c>
      <c r="HD39" s="23" t="s">
        <v>69</v>
      </c>
      <c r="HE39" s="23" t="s">
        <v>70</v>
      </c>
      <c r="HF39" s="24" t="s">
        <v>71</v>
      </c>
    </row>
    <row r="40" spans="2:214" x14ac:dyDescent="0.3">
      <c r="B40" s="25" t="s">
        <v>72</v>
      </c>
      <c r="C40" s="26"/>
      <c r="D40" s="26"/>
      <c r="E40" s="27">
        <f>SUM(I41:I42,M41:M42,Q41:Q42,U41:U42,Y41:Y42,AC41:AC42,AG41:AG42,AK41:AK42,AO41:AO42,AS41:AS42,AW41:AW42,BA41:BA42,BE41:BE42,BI41:BI42,BM41:BM42,BQ41:BQ42,BU41:BU42,BY41:BY42,CC41:CC42,CG41:CG42,CK41:CK42,CO41:CO42,CS41:CS42,CW41:CW42,DA41:DA42,DE41:DE42,DI41:DI42,DM41:DM42,DQ41:DQ42,DU41:DU42,DY41:DY42,EC41:EC42,EG41:EG42,EK41:EK42,EO41:EO42,ES41:ES42,EW41:EW42,FA41:FA42,FE41:FE42,FI41:FI42,FM41:FM42,FQ41:FQ42,FU41:FU42,FY41:FY42,GC41:GC42,GG41:GG42,GK41:GK42,GO41:GO42,GS41:GS42,GW41:GW42,HA41:HA42,HE41:HE42)</f>
        <v>0</v>
      </c>
      <c r="F40" s="28"/>
      <c r="G40" s="29" t="str">
        <f>IFERROR(VLOOKUP(B39,'[1]H S1'!$B$9:$AT$45,43,FALSE),"0:00:00")</f>
        <v>0:00:00</v>
      </c>
      <c r="H40" s="30">
        <v>1.625</v>
      </c>
      <c r="I40" s="30" t="str" cm="1">
        <f t="array" ref="I40">_xlfn.IFS(G40="0:00:00","0:00:00",G40&lt;H40,"0:00:00",G40&gt;H40,G40-H40)</f>
        <v>0:00:00</v>
      </c>
      <c r="J40" s="31" t="str">
        <f>IFERROR(VLOOKUP(B39,'[1]H S1'!$B$9:$AT$45,45,FALSE),"0:00:00")</f>
        <v>0:00:00</v>
      </c>
      <c r="K40" s="29" t="str">
        <f>IFERROR(VLOOKUP(B39,'[1]H S2'!$B$9:$AT$45,43,FALSE),"0:00:00")</f>
        <v>0:00:00</v>
      </c>
      <c r="L40" s="30">
        <v>1.625</v>
      </c>
      <c r="M40" s="30" t="str" cm="1">
        <f t="array" ref="M40">_xlfn.IFS(K40="0:00:00","0:00:00",K40&lt;L40,"0:00:00",K40&gt;L40,K40-L40)</f>
        <v>0:00:00</v>
      </c>
      <c r="N40" s="31" t="str">
        <f>IFERROR(VLOOKUP(B39,'[1]H S2'!$B$9:$AT$45,45,FALSE),"0:00:00")</f>
        <v>0:00:00</v>
      </c>
      <c r="O40" s="29" t="str">
        <f>IFERROR(VLOOKUP(B39,'[1]H S3'!$B$9:$AT$45,43,FALSE),"0:00:00")</f>
        <v>0:00:00</v>
      </c>
      <c r="P40" s="30">
        <v>1.625</v>
      </c>
      <c r="Q40" s="30" t="str" cm="1">
        <f t="array" ref="Q40">_xlfn.IFS(O40="0:00:00","0:00:00",O40&lt;P40,"0:00:00",O40&gt;P40,O40-P40)</f>
        <v>0:00:00</v>
      </c>
      <c r="R40" s="31" t="str">
        <f>IFERROR(VLOOKUP(B39,'[1]H S3'!$B$9:$AT$45,45,FALSE),"0:00:00")</f>
        <v>0:00:00</v>
      </c>
      <c r="S40" s="29" t="str">
        <f>IFERROR(VLOOKUP(B39,'[1]H S4'!$B$9:$AT$45,43,FALSE),"0:00:00")</f>
        <v>0:00:00</v>
      </c>
      <c r="T40" s="30">
        <v>1.625</v>
      </c>
      <c r="U40" s="30" t="str" cm="1">
        <f t="array" ref="U40">_xlfn.IFS(S40="0:00:00","0:00:00",S40&lt;T40,"0:00:00",S40&gt;T40,S40-T40)</f>
        <v>0:00:00</v>
      </c>
      <c r="V40" s="31" t="str">
        <f>IFERROR(VLOOKUP(B39,'[1]H S4'!$B$9:$AT$45,45,FALSE),"0:00:00")</f>
        <v>0:00:00</v>
      </c>
      <c r="W40" s="29" t="str">
        <f>IFERROR(VLOOKUP(B39,'[1]H S5'!$B$9:$AT$45,43,FALSE),"0:00:00")</f>
        <v>0:00:00</v>
      </c>
      <c r="X40" s="30">
        <v>1.625</v>
      </c>
      <c r="Y40" s="30" t="str" cm="1">
        <f t="array" ref="Y40">_xlfn.IFS(W40="0:00:00","0:00:00",W40&lt;X40,"0:00:00",W40&gt;X40,W40-X40)</f>
        <v>0:00:00</v>
      </c>
      <c r="Z40" s="31" t="str">
        <f>IFERROR(VLOOKUP(B39,'[1]H S5'!$B$9:$AT$45,45,FALSE),"0:00:00")</f>
        <v>0:00:00</v>
      </c>
      <c r="AA40" s="29" t="str">
        <f>IFERROR(VLOOKUP(B39,'[1]H S6'!$B$9:$AT$45,43,FALSE),"0:00:00")</f>
        <v>0:00:00</v>
      </c>
      <c r="AB40" s="30">
        <v>1.625</v>
      </c>
      <c r="AC40" s="30" t="str" cm="1">
        <f t="array" ref="AC40">_xlfn.IFS(AA40="0:00:00","0:00:00",AA40&lt;AB40,"0:00:00",AA40&gt;AB40,AA40-AB40)</f>
        <v>0:00:00</v>
      </c>
      <c r="AD40" s="31" t="str">
        <f>IFERROR(VLOOKUP(B39,'[1]H S6'!$B$9:$AT$45,45,FALSE),"0:00:00")</f>
        <v>0:00:00</v>
      </c>
      <c r="AE40" s="29" t="str">
        <f>IFERROR(VLOOKUP(B39,'[1]H S7'!$B$9:$AT$45,43,FALSE),"0:00:00")</f>
        <v>0:00:00</v>
      </c>
      <c r="AF40" s="30">
        <v>1.625</v>
      </c>
      <c r="AG40" s="30" t="str" cm="1">
        <f t="array" ref="AG40">_xlfn.IFS(AE40="0:00:00","0:00:00",AE40&lt;AF40,"0:00:00",AE40&gt;AF40,AE40-AF40)</f>
        <v>0:00:00</v>
      </c>
      <c r="AH40" s="31" t="str">
        <f>IFERROR(VLOOKUP(B39,'[1]H S7'!$B$9:$AT$45,45,FALSE),"0:00:00")</f>
        <v>0:00:00</v>
      </c>
      <c r="AI40" s="29" t="str">
        <f>IFERROR(VLOOKUP(B39,'[1]H S8'!$B$9:$AT$45,43,FALSE),"0:00:00")</f>
        <v>0:00:00</v>
      </c>
      <c r="AJ40" s="30">
        <v>1.625</v>
      </c>
      <c r="AK40" s="30" t="str" cm="1">
        <f t="array" ref="AK40">_xlfn.IFS(AI40="0:00:00","0:00:00",AI40&lt;AJ40,"0:00:00",AI40&gt;AJ40,AI40-AJ40)</f>
        <v>0:00:00</v>
      </c>
      <c r="AL40" s="31" t="str">
        <f>IFERROR(VLOOKUP(B39,'[1]H S8'!$B$9:$AT$45,45,FALSE),"0:00:00")</f>
        <v>0:00:00</v>
      </c>
      <c r="AM40" s="29" t="str">
        <f>IFERROR(VLOOKUP(B39,'[1]H S9'!$B$9:$AT$45,43,FALSE),"0:00:00")</f>
        <v>0:00:00</v>
      </c>
      <c r="AN40" s="30">
        <v>1.625</v>
      </c>
      <c r="AO40" s="30" t="str" cm="1">
        <f t="array" ref="AO40">_xlfn.IFS(AM40="0:00:00","0:00:00",AM40&lt;AN40,"0:00:00",AM40&gt;AN40,AM40-AN40)</f>
        <v>0:00:00</v>
      </c>
      <c r="AP40" s="31" t="str">
        <f>IFERROR(VLOOKUP(B39,'[1]H S9'!$B$9:$AT$45,45,FALSE),"0:00:00")</f>
        <v>0:00:00</v>
      </c>
      <c r="AQ40" s="29" t="str">
        <f>IFERROR(VLOOKUP(B39,'[1]H S10'!$B$9:$AT$45,43,FALSE),"0:00:00")</f>
        <v>0:00:00</v>
      </c>
      <c r="AR40" s="30">
        <v>1.625</v>
      </c>
      <c r="AS40" s="30" t="str" cm="1">
        <f t="array" ref="AS40">_xlfn.IFS(AQ40="0:00:00","0:00:00",AQ40&lt;AR40,"0:00:00",AQ40&gt;AR40,AQ40-AR40)</f>
        <v>0:00:00</v>
      </c>
      <c r="AT40" s="31" t="str">
        <f>IFERROR(VLOOKUP(B39,'[1]H S10'!$B$9:$AT$45,45,FALSE),"0:00:00")</f>
        <v>0:00:00</v>
      </c>
      <c r="AU40" s="29" t="str">
        <f>IFERROR(VLOOKUP(B39,'[1]H S11'!$B$9:$AT$45,43,FALSE),"0:00:00")</f>
        <v>0:00:00</v>
      </c>
      <c r="AV40" s="30">
        <v>1.625</v>
      </c>
      <c r="AW40" s="30" t="str" cm="1">
        <f t="array" ref="AW40">_xlfn.IFS(AU40="0:00:00","0:00:00",AU40&lt;AV40,"0:00:00",AU40&gt;AV40,AU40-AV40)</f>
        <v>0:00:00</v>
      </c>
      <c r="AX40" s="31" t="str">
        <f>IFERROR(VLOOKUP(B39,'[1]H S11'!$B$9:$AT$45,45,FALSE),"0:00:00")</f>
        <v>0:00:00</v>
      </c>
      <c r="AY40" s="29" t="str">
        <f>IFERROR(VLOOKUP(B39,'[1]H S12'!$B$9:$AT$45,43,FALSE),"0:00:00")</f>
        <v>0:00:00</v>
      </c>
      <c r="AZ40" s="30">
        <v>1.625</v>
      </c>
      <c r="BA40" s="30" t="str" cm="1">
        <f t="array" ref="BA40">_xlfn.IFS(AY40="0:00:00","0:00:00",AY40&lt;AZ40,"0:00:00",AY40&gt;AZ40,AY40-AZ40)</f>
        <v>0:00:00</v>
      </c>
      <c r="BB40" s="31" t="str">
        <f>IFERROR(VLOOKUP(B39,'[1]H S12'!$B$9:$AT$45,45,FALSE),"0:00:00")</f>
        <v>0:00:00</v>
      </c>
      <c r="BC40" s="29" t="str">
        <f>IFERROR(VLOOKUP(B39,'[1]H S13'!$B$9:$AT$45,43,FALSE),"0:00:00")</f>
        <v>0:00:00</v>
      </c>
      <c r="BD40" s="30">
        <v>1.625</v>
      </c>
      <c r="BE40" s="30" t="str" cm="1">
        <f t="array" ref="BE40">_xlfn.IFS(BC40="0:00:00","0:00:00",BC40&lt;BD40,"0:00:00",BC40&gt;BD40,BC40-BD40)</f>
        <v>0:00:00</v>
      </c>
      <c r="BF40" s="31" t="str">
        <f>IFERROR(VLOOKUP(B39,'[1]H S13'!$B$9:$AT$45,45,FALSE),"0:00:00")</f>
        <v>0:00:00</v>
      </c>
      <c r="BG40" s="29" t="str">
        <f>IFERROR(VLOOKUP(B39,'[1]H S14'!$B$9:$AT$45,43,FALSE),"0:00:00")</f>
        <v>0:00:00</v>
      </c>
      <c r="BH40" s="30">
        <v>1.625</v>
      </c>
      <c r="BI40" s="30" t="str" cm="1">
        <f t="array" ref="BI40">_xlfn.IFS(BG40="0:00:00","0:00:00",BG40&lt;BH40,"0:00:00",BG40&gt;BH40,BG40-BH40)</f>
        <v>0:00:00</v>
      </c>
      <c r="BJ40" s="31" t="str">
        <f>IFERROR(VLOOKUP(B39,'[1]H S14'!$B$9:$AT$45,45,FALSE),"0:00:00")</f>
        <v>0:00:00</v>
      </c>
      <c r="BK40" s="29" t="str">
        <f>IFERROR(VLOOKUP(B39,'[1]H S15'!$B$9:$AT$45,43,FALSE),"0:00:00")</f>
        <v>0:00:00</v>
      </c>
      <c r="BL40" s="30">
        <v>1.625</v>
      </c>
      <c r="BM40" s="30" t="str" cm="1">
        <f t="array" ref="BM40">_xlfn.IFS(BK40="0:00:00","0:00:00",BK40&lt;BL40,"0:00:00",BK40&gt;BL40,BK40-BL40)</f>
        <v>0:00:00</v>
      </c>
      <c r="BN40" s="31" t="str">
        <f>IFERROR(VLOOKUP(B39,'[1]H S15'!$B$9:$AT$45,45,FALSE),"0:00:00")</f>
        <v>0:00:00</v>
      </c>
      <c r="BO40" s="29" t="str">
        <f>IFERROR(VLOOKUP(B39,'[1]H S16'!$B$9:$AT$45,43,FALSE),"0:00:00")</f>
        <v>0:00:00</v>
      </c>
      <c r="BP40" s="30">
        <v>1.625</v>
      </c>
      <c r="BQ40" s="30" t="str" cm="1">
        <f t="array" ref="BQ40">_xlfn.IFS(BO40="0:00:00","0:00:00",BO40&lt;BP40,"0:00:00",BO40&gt;BP40,BO40-BP40)</f>
        <v>0:00:00</v>
      </c>
      <c r="BR40" s="31" t="str">
        <f>IFERROR(VLOOKUP(B39,'[1]H S16'!$B$9:$AT$45,45,FALSE),"0:00:00")</f>
        <v>0:00:00</v>
      </c>
      <c r="BS40" s="29" t="str">
        <f>IFERROR(VLOOKUP(B39,'[1]H S17'!$B$9:$AT$45,43,FALSE),"0:00:00")</f>
        <v>0:00:00</v>
      </c>
      <c r="BT40" s="30">
        <v>1.625</v>
      </c>
      <c r="BU40" s="30" t="str" cm="1">
        <f t="array" ref="BU40">_xlfn.IFS(BS40="0:00:00","0:00:00",BS40&lt;BT40,"0:00:00",BS40&gt;BT40,BS40-BT40)</f>
        <v>0:00:00</v>
      </c>
      <c r="BV40" s="31" t="str">
        <f>IFERROR(VLOOKUP(B39,'[1]H S17'!$B$9:$AT$45,45,FALSE),"0:00:00")</f>
        <v>0:00:00</v>
      </c>
      <c r="BW40" s="29" t="str">
        <f>IFERROR(VLOOKUP(B39,'[1]H S18'!$B$9:$AT$45,43,FALSE),"0:00:00")</f>
        <v>0:00:00</v>
      </c>
      <c r="BX40" s="30">
        <v>1.625</v>
      </c>
      <c r="BY40" s="30" t="str" cm="1">
        <f t="array" ref="BY40">_xlfn.IFS(BW40="0:00:00","0:00:00",BW40&lt;BX40,"0:00:00",BW40&gt;BX40,BW40-BX40)</f>
        <v>0:00:00</v>
      </c>
      <c r="BZ40" s="31" t="str">
        <f>IFERROR(VLOOKUP(B39,'[1]H S18'!$B$9:$AT$45,45,FALSE),"0:00:00")</f>
        <v>0:00:00</v>
      </c>
      <c r="CA40" s="29" t="str">
        <f>IFERROR(VLOOKUP(B39,'[1]H S19'!$B$9:$AT$45,43,FALSE),"0:00:00")</f>
        <v>0:00:00</v>
      </c>
      <c r="CB40" s="30">
        <v>1.625</v>
      </c>
      <c r="CC40" s="30" t="str" cm="1">
        <f t="array" ref="CC40">_xlfn.IFS(CA40="0:00:00","0:00:00",CA40&lt;CB40,"0:00:00",CA40&gt;CB40,CA40-CB40)</f>
        <v>0:00:00</v>
      </c>
      <c r="CD40" s="31" t="str">
        <f>IFERROR(VLOOKUP(B39,'[1]H S19'!$B$9:$AT$45,45,FALSE),"0:00:00")</f>
        <v>0:00:00</v>
      </c>
      <c r="CE40" s="29" t="str">
        <f>IFERROR(VLOOKUP($B$18,'[1]H S20'!$B$9:AT66,43,FALSE),"0:00:00")</f>
        <v>0:00:00</v>
      </c>
      <c r="CF40" s="30">
        <v>1.625</v>
      </c>
      <c r="CG40" s="30" t="str" cm="1">
        <f t="array" ref="CG40">_xlfn.IFS(CE40="0:00:00","0:00:00",CE40&lt;CF40,"0:00:00",CE40&gt;CF40,CE40-CF40)</f>
        <v>0:00:00</v>
      </c>
      <c r="CH40" s="31" t="str">
        <f>IFERROR(VLOOKUP(B39,'[1]H S20'!$B$9:$AT$45,45,FALSE),"0:00:00")</f>
        <v>0:00:00</v>
      </c>
      <c r="CI40" s="29" t="str">
        <f>IFERROR(VLOOKUP(B39,'[1]H S21'!$B$9:$AT$45,43,FALSE),"0:00:00")</f>
        <v>0:00:00</v>
      </c>
      <c r="CJ40" s="30">
        <v>1.625</v>
      </c>
      <c r="CK40" s="30" t="str" cm="1">
        <f t="array" ref="CK40">_xlfn.IFS(CI40="0:00:00","0:00:00",CI40&lt;CJ40,"0:00:00",CI40&gt;CJ40,CI40-CJ40)</f>
        <v>0:00:00</v>
      </c>
      <c r="CL40" s="31" t="str">
        <f>IFERROR(VLOOKUP(B39,'[1]H S21'!$B$9:$AT$45,45,FALSE),"0:00:00")</f>
        <v>0:00:00</v>
      </c>
      <c r="CM40" s="29" t="str">
        <f>IFERROR(VLOOKUP(B39,'[1]H S22'!$B$9:$AT$45,43,FALSE),"0:00:00")</f>
        <v>0:00:00</v>
      </c>
      <c r="CN40" s="30">
        <v>1.625</v>
      </c>
      <c r="CO40" s="30" t="str" cm="1">
        <f t="array" ref="CO40">_xlfn.IFS(CM40="0:00:00","0:00:00",CM40&lt;CN40,"0:00:00",CM40&gt;CN40,CM40-CN40)</f>
        <v>0:00:00</v>
      </c>
      <c r="CP40" s="31" t="str">
        <f>IFERROR(VLOOKUP(B39,'[1]H S22'!$B$9:$AT$45,45,FALSE),"0:00:00")</f>
        <v>0:00:00</v>
      </c>
      <c r="CQ40" s="29" t="str">
        <f>IFERROR(VLOOKUP(B39,'[1]H S23'!$B$9:$AT$45,43,FALSE),"0:00:00")</f>
        <v>0:00:00</v>
      </c>
      <c r="CR40" s="30">
        <v>1.625</v>
      </c>
      <c r="CS40" s="30" t="str" cm="1">
        <f t="array" ref="CS40">_xlfn.IFS(CQ40="0:00:00","0:00:00",CQ40&lt;CR40,"0:00:00",CQ40&gt;CR40,CQ40-CR40)</f>
        <v>0:00:00</v>
      </c>
      <c r="CT40" s="31" t="str">
        <f>IFERROR(VLOOKUP(B39,'[1]H S23'!$B$9:$AT$45,45,FALSE),"0:00:00")</f>
        <v>0:00:00</v>
      </c>
      <c r="CU40" s="29" t="str">
        <f>IFERROR(VLOOKUP(B39,'[1]H S24'!$B$9:$AT$45,43,FALSE),"0:00:00")</f>
        <v>0:00:00</v>
      </c>
      <c r="CV40" s="30">
        <v>1.625</v>
      </c>
      <c r="CW40" s="30" t="str" cm="1">
        <f t="array" ref="CW40">_xlfn.IFS(CU40="0:00:00","0:00:00",CU40&lt;CV40,"0:00:00",CU40&gt;CV40,CU40-CV40)</f>
        <v>0:00:00</v>
      </c>
      <c r="CX40" s="31" t="str">
        <f>IFERROR(VLOOKUP(B39,'[1]H S24'!$B$9:$AT$45,45,FALSE),"0:00:00")</f>
        <v>0:00:00</v>
      </c>
      <c r="CY40" s="29" t="str">
        <f>IFERROR(VLOOKUP(B39,'[1]H S25'!$B$9:$AT$45,43,FALSE),"0:00:00")</f>
        <v>0:00:00</v>
      </c>
      <c r="CZ40" s="30">
        <v>1.625</v>
      </c>
      <c r="DA40" s="30" t="str" cm="1">
        <f t="array" ref="DA40">_xlfn.IFS(CY40="0:00:00","0:00:00",CY40&lt;CZ40,"0:00:00",CY40&gt;CZ40,CY40-CZ40)</f>
        <v>0:00:00</v>
      </c>
      <c r="DB40" s="31" t="str">
        <f>IFERROR(VLOOKUP(B39,'[1]H S25'!$B$9:$AT$45,45,FALSE),"0:00:00")</f>
        <v>0:00:00</v>
      </c>
      <c r="DC40" s="29" t="str">
        <f>IFERROR(VLOOKUP(B39,'[1]H S26'!$B$9:$AT$45,43,FALSE),"0:00:00")</f>
        <v>0:00:00</v>
      </c>
      <c r="DD40" s="30">
        <v>1.625</v>
      </c>
      <c r="DE40" s="30" t="str" cm="1">
        <f t="array" ref="DE40">_xlfn.IFS(DC40="0:00:00","0:00:00",DC40&lt;DD40,"0:00:00",DC40&gt;DD40,DC40-DD40)</f>
        <v>0:00:00</v>
      </c>
      <c r="DF40" s="31" t="str">
        <f>IFERROR(VLOOKUP(B39,'[1]H S26'!$B$9:$AT$45,45,FALSE),"0:00:00")</f>
        <v>0:00:00</v>
      </c>
      <c r="DG40" s="29" t="str">
        <f>IFERROR(VLOOKUP(B39,'[1]H S27'!$B$9:$AT$45,43,FALSE),"0:00:00")</f>
        <v>0:00:00</v>
      </c>
      <c r="DH40" s="30">
        <v>1.625</v>
      </c>
      <c r="DI40" s="30" t="str" cm="1">
        <f t="array" ref="DI40">_xlfn.IFS(DG40="0:00:00","0:00:00",DG40&lt;DH40,"0:00:00",DG40&gt;DH40,DG40-DH40)</f>
        <v>0:00:00</v>
      </c>
      <c r="DJ40" s="31" t="str">
        <f>IFERROR(VLOOKUP(B39,'[1]H S27'!$B$9:$AT$45,45,FALSE),"0:00:00")</f>
        <v>0:00:00</v>
      </c>
      <c r="DK40" s="29" t="str">
        <f>IFERROR(VLOOKUP(B39,'[1]H S28'!$B$9:$AT$45,43,FALSE),"0:00:00")</f>
        <v>0:00:00</v>
      </c>
      <c r="DL40" s="30">
        <v>1.625</v>
      </c>
      <c r="DM40" s="30" t="str" cm="1">
        <f t="array" ref="DM40">_xlfn.IFS(DK40="0:00:00","0:00:00",DK40&lt;DL40,"0:00:00",DK40&gt;DL40,DK40-DL40)</f>
        <v>0:00:00</v>
      </c>
      <c r="DN40" s="31" t="str">
        <f>IFERROR(VLOOKUP(B39,'[1]H S28'!$B$9:$AT$45,45,FALSE),"0:00:00")</f>
        <v>0:00:00</v>
      </c>
      <c r="DO40" s="29" t="str">
        <f>IFERROR(VLOOKUP(B39,'[1]H S29'!$B$9:$AT$45,43,FALSE),"0:00:00")</f>
        <v>0:00:00</v>
      </c>
      <c r="DP40" s="30">
        <v>1.625</v>
      </c>
      <c r="DQ40" s="30" t="str" cm="1">
        <f t="array" ref="DQ40">_xlfn.IFS(DO40="0:00:00","0:00:00",DO40&gt;DP40,DO40-DP40)</f>
        <v>0:00:00</v>
      </c>
      <c r="DR40" s="31" t="str">
        <f>IFERROR(VLOOKUP(B39,'[1]H S29'!$B$9:$AT$45,45,FALSE),"0:00:00")</f>
        <v>0:00:00</v>
      </c>
      <c r="DS40" s="29" t="str">
        <f>IFERROR(VLOOKUP(B39,'[1]H S30'!$B$9:$AT$45,43,FALSE),"0:00:00")</f>
        <v>0:00:00</v>
      </c>
      <c r="DT40" s="30">
        <v>1.625</v>
      </c>
      <c r="DU40" s="30" t="str" cm="1">
        <f t="array" ref="DU40">_xlfn.IFS(DS40="0:00:00","0:00:00",DS40&lt;DT40,"0:00:00",DS40&gt;DT40,DS40-DT40)</f>
        <v>0:00:00</v>
      </c>
      <c r="DV40" s="31" t="str">
        <f>IFERROR(VLOOKUP(B39,'[1]H S30'!$B$9:$AT$45,45,FALSE),"0:00:00")</f>
        <v>0:00:00</v>
      </c>
      <c r="DW40" s="29" t="str">
        <f>IFERROR(VLOOKUP(B39,'[1]H S31'!$B$9:$AT$45,43,FALSE),"0:00:00")</f>
        <v>0:00:00</v>
      </c>
      <c r="DX40" s="30">
        <v>1.625</v>
      </c>
      <c r="DY40" s="30" t="str" cm="1">
        <f t="array" ref="DY40">_xlfn.IFS(DW40="0:00:00","0:00:00",DW40&lt;DX40,"0:00:00",DW40&gt;DX40,DW40-DX40)</f>
        <v>0:00:00</v>
      </c>
      <c r="DZ40" s="31" t="str">
        <f>IFERROR(VLOOKUP(B39,'[1]H S31'!$B$9:$AT$45,45,FALSE),"0:00:00")</f>
        <v>0:00:00</v>
      </c>
      <c r="EA40" s="29" t="str">
        <f>IFERROR(VLOOKUP(B39,'[1]H S32'!$B$9:$AT$45,43,FALSE),"0:00:00")</f>
        <v>0:00:00</v>
      </c>
      <c r="EB40" s="30">
        <v>1.625</v>
      </c>
      <c r="EC40" s="30" t="str" cm="1">
        <f t="array" ref="EC40">_xlfn.IFS(EA40="0:00:00","0:00:00",EA40&lt;EB40,"0:00:00",EA40&gt;EB40,EA40-EB40)</f>
        <v>0:00:00</v>
      </c>
      <c r="ED40" s="31" t="str">
        <f>IFERROR(VLOOKUP(B39,'[1]H S32'!$B$9:$AT$45,45,FALSE),"0:00:00")</f>
        <v>0:00:00</v>
      </c>
      <c r="EE40" s="29" t="str">
        <f>IFERROR(VLOOKUP(B39,'[1]H S33'!$B$9:$AT$45,43,FALSE),"0:00:00")</f>
        <v>0:00:00</v>
      </c>
      <c r="EF40" s="30">
        <v>1.625</v>
      </c>
      <c r="EG40" s="30" t="str" cm="1">
        <f t="array" ref="EG40">_xlfn.IFS(EE40="0:00:00","0:00:00",EE40&lt;EF40,"0:00:00",EE40&gt;EF40,EE40-EF40)</f>
        <v>0:00:00</v>
      </c>
      <c r="EH40" s="31" t="str">
        <f>IFERROR(VLOOKUP(B39,'[1]H S33'!$B$9:$AT$45,45,FALSE),"0:00:00")</f>
        <v>0:00:00</v>
      </c>
      <c r="EI40" s="29" t="str">
        <f>IFERROR(VLOOKUP(B39,'[1]H S34'!$B$9:$AT$45,43,FALSE),"0:00:00")</f>
        <v>0:00:00</v>
      </c>
      <c r="EJ40" s="30">
        <v>1.625</v>
      </c>
      <c r="EK40" s="30" t="str" cm="1">
        <f t="array" ref="EK40">_xlfn.IFS(EI40="0:00:00","0:00:00",EI40&lt;EJ40,"0:00:00",EI40&gt;EJ40,EI40-EJ40)</f>
        <v>0:00:00</v>
      </c>
      <c r="EL40" s="31" t="str">
        <f>IFERROR(VLOOKUP(B39,'[1]H S34'!$B$9:$AT$45,45,FALSE),"0:00:00")</f>
        <v>0:00:00</v>
      </c>
      <c r="EM40" s="29" t="str">
        <f>IFERROR(VLOOKUP(B39,'[1]H S35'!$B$9:$AT$45,43,FALSE),"0:00:00")</f>
        <v>0:00:00</v>
      </c>
      <c r="EN40" s="30">
        <v>1.625</v>
      </c>
      <c r="EO40" s="30" t="str" cm="1">
        <f t="array" ref="EO40">_xlfn.IFS(EM40="0:00:00","0:00:00",EM40&lt;EN40,"0:00:00",EM40&gt;EN40,EM40-EN40)</f>
        <v>0:00:00</v>
      </c>
      <c r="EP40" s="31" t="str">
        <f>IFERROR(VLOOKUP(B39,'[1]H S35'!$B$9:$AT$45,45,FALSE),"0:00:00")</f>
        <v>0:00:00</v>
      </c>
      <c r="EQ40" s="29" t="str">
        <f>IFERROR(VLOOKUP(B39,'[1]H S36'!$B$9:$AT$45,43,FALSE),"0:00:00")</f>
        <v>0:00:00</v>
      </c>
      <c r="ER40" s="30">
        <v>1.625</v>
      </c>
      <c r="ES40" s="30" t="str" cm="1">
        <f t="array" ref="ES40">_xlfn.IFS(EQ40="0:00:00","0:00:00",EQ40&lt;ER40,"0:00:00",EQ40&gt;ER40,EQ40-ER40)</f>
        <v>0:00:00</v>
      </c>
      <c r="ET40" s="31" t="str">
        <f>IFERROR(VLOOKUP(B39,'[1]H S36'!$B$9:$AT$45,45,FALSE),"0:00:00")</f>
        <v>0:00:00</v>
      </c>
      <c r="EU40" s="29" t="str">
        <f>IFERROR(VLOOKUP(B39,'[1]H S37'!$B$9:$AT$45,43,FALSE),"0:00:00")</f>
        <v>0:00:00</v>
      </c>
      <c r="EV40" s="30">
        <v>1.625</v>
      </c>
      <c r="EW40" s="30" t="str" cm="1">
        <f t="array" ref="EW40">_xlfn.IFS(EU40="0:00:00","0:00:00",EU40&lt;EV40,"0:00:00",EU40&gt;EV40,EU40-EV40)</f>
        <v>0:00:00</v>
      </c>
      <c r="EX40" s="31" t="str">
        <f>IFERROR(VLOOKUP(B39,'[1]H S37'!$B$9:$AT$45,45,FALSE),"0:00:00")</f>
        <v>0:00:00</v>
      </c>
      <c r="EY40" s="29" t="str">
        <f>IFERROR(VLOOKUP(B39,'[1]H S38'!$B$9:$AT$45,43,FALSE),"0:00:00")</f>
        <v>0:00:00</v>
      </c>
      <c r="EZ40" s="30">
        <v>1.625</v>
      </c>
      <c r="FA40" s="30" t="str" cm="1">
        <f t="array" ref="FA40">_xlfn.IFS(EY40="0:00:00","0:00:00",EY40&lt;EZ40,"0:00:00",EY40&gt;EZ40,EY40-EZ40)</f>
        <v>0:00:00</v>
      </c>
      <c r="FB40" s="31" t="str">
        <f>IFERROR(VLOOKUP(B39,'[1]H S38'!$B$9:$AT$45,45,FALSE),"0:00:00")</f>
        <v>0:00:00</v>
      </c>
      <c r="FC40" s="29" t="str">
        <f>IFERROR(VLOOKUP(B39,'[1]H S39'!$B$9:$AT$45,43,FALSE),"0:00:00")</f>
        <v>0:00:00</v>
      </c>
      <c r="FD40" s="30">
        <v>1.625</v>
      </c>
      <c r="FE40" s="30" t="str" cm="1">
        <f t="array" ref="FE40">_xlfn.IFS(FC40="0:00:00","0:00:00",FC40&lt;FD40,"0:00:00",FC40&gt;FD40,FC40-FD40)</f>
        <v>0:00:00</v>
      </c>
      <c r="FF40" s="31" t="str">
        <f>IFERROR(VLOOKUP(B39,'[1]H S39'!$B$9:$AT$45,45,FALSE),"0:00:00")</f>
        <v>0:00:00</v>
      </c>
      <c r="FG40" s="29" t="str">
        <f>IFERROR(VLOOKUP(B39,'[1]H S40'!$B$9:$AT$45,43,FALSE),"0:00:00")</f>
        <v>0:00:00</v>
      </c>
      <c r="FH40" s="30">
        <v>1.625</v>
      </c>
      <c r="FI40" s="30" t="str" cm="1">
        <f t="array" ref="FI40">_xlfn.IFS(FG40="0:00:00","0:00:00",FG40&lt;FH40,"0:00:00",FG40&gt;FH40,FG40-FH40)</f>
        <v>0:00:00</v>
      </c>
      <c r="FJ40" s="31" t="str">
        <f>IFERROR(VLOOKUP(B39,'[1]H S40'!$B$9:$AT$45,45,FALSE),"0:00:00")</f>
        <v>0:00:00</v>
      </c>
      <c r="FK40" s="29" t="str">
        <f>IFERROR(VLOOKUP(B39,'[1]H S41'!$B$9:$AT$45,43,FALSE),"0:00:00")</f>
        <v>0:00:00</v>
      </c>
      <c r="FL40" s="30">
        <v>1.625</v>
      </c>
      <c r="FM40" s="30" t="str" cm="1">
        <f t="array" ref="FM40">_xlfn.IFS(FK40="0:00:00","0:00:00",FK40&lt;FL40,"0:00:00",FK40&gt;FL40,FK40-FL40)</f>
        <v>0:00:00</v>
      </c>
      <c r="FN40" s="31" t="str">
        <f>IFERROR(VLOOKUP(B39,'[1]H S41'!$B$9:$AT$45,45,FALSE),"0:00:00")</f>
        <v>0:00:00</v>
      </c>
      <c r="FO40" s="29" t="str">
        <f>IFERROR(VLOOKUP(B39,'[1]H S42'!$B$9:$AT$45,43,FALSE),"0:00:00")</f>
        <v>0:00:00</v>
      </c>
      <c r="FP40" s="30">
        <v>1.625</v>
      </c>
      <c r="FQ40" s="30" t="str" cm="1">
        <f t="array" ref="FQ40">_xlfn.IFS(FO40="0:00:00","0:00:00",FO40&lt;FP40,"0:00:00",FO40&gt;FP40,FO40-FP40)</f>
        <v>0:00:00</v>
      </c>
      <c r="FR40" s="31" t="str">
        <f>IFERROR(VLOOKUP(B39,'[1]H S42'!$B$9:$AT$45,45,FALSE),"0:00:00")</f>
        <v>0:00:00</v>
      </c>
      <c r="FS40" s="29" t="str">
        <f>IFERROR(VLOOKUP(B39,'[1]H S43'!$B$9:$AT$45,43,FALSE),"0:00:00")</f>
        <v>0:00:00</v>
      </c>
      <c r="FT40" s="30">
        <v>1.625</v>
      </c>
      <c r="FU40" s="30" t="str" cm="1">
        <f t="array" ref="FU40">_xlfn.IFS(FS40="0:00:00","0:00:00",FS40&lt;FT40,"0:00:00",FS40&gt;FT40,FS40-FT40)</f>
        <v>0:00:00</v>
      </c>
      <c r="FV40" s="31" t="str">
        <f>IFERROR(VLOOKUP(B39,'[1]H S43'!$B$9:$AT$45,45,FALSE),"0:00:00")</f>
        <v>0:00:00</v>
      </c>
      <c r="FW40" s="29" t="str">
        <f>IFERROR(VLOOKUP(B39,'[1]H S44'!$B$9:$AT$45,43,FALSE),"0:00:00")</f>
        <v>0:00:00</v>
      </c>
      <c r="FX40" s="30">
        <v>1.625</v>
      </c>
      <c r="FY40" s="30" t="str" cm="1">
        <f t="array" ref="FY40">_xlfn.IFS(FW40="0:00:00","0:00:00",FW40&lt;FX40,"0:00:00",FW40&gt;FX40,FW40-FX40)</f>
        <v>0:00:00</v>
      </c>
      <c r="FZ40" s="31" t="str">
        <f>IFERROR(VLOOKUP(B39,'[1]H S44'!$B$9:$AT$45,45,FALSE),"0:00:00")</f>
        <v>0:00:00</v>
      </c>
      <c r="GA40" s="29" t="str">
        <f>IFERROR(VLOOKUP(B39,'[1]H S45'!$B$9:$AT$45,43,FALSE),"0:00:00")</f>
        <v>0:00:00</v>
      </c>
      <c r="GB40" s="30">
        <v>1.625</v>
      </c>
      <c r="GC40" s="30" t="str" cm="1">
        <f t="array" ref="GC40">_xlfn.IFS(GA40="0:00:00","0:00:00",GA40&lt;GB40,"0:00:00",GA40&gt;GB40,GA40-GB40)</f>
        <v>0:00:00</v>
      </c>
      <c r="GD40" s="31" t="str">
        <f>IFERROR(VLOOKUP(B39,'[1]H S45'!$B$9:$AT$45,45,FALSE),"0:00:00")</f>
        <v>0:00:00</v>
      </c>
      <c r="GE40" s="29" t="str">
        <f>IFERROR(VLOOKUP(B39,'[1]H S46'!$B$9:$AT$45,43,FALSE),"0:00:00")</f>
        <v>0:00:00</v>
      </c>
      <c r="GF40" s="30">
        <v>1.625</v>
      </c>
      <c r="GG40" s="30" t="str" cm="1">
        <f t="array" ref="GG40">_xlfn.IFS(GE40="0:00:00","0:00:00",GE40&lt;GF40,"0:00:00",GE40&gt;GF40,GE40-GF40)</f>
        <v>0:00:00</v>
      </c>
      <c r="GH40" s="31" t="str">
        <f>IFERROR(VLOOKUP(B39,'[1]H S46'!$B$9:$AT$45,45,FALSE),"0:00:00")</f>
        <v>0:00:00</v>
      </c>
      <c r="GI40" s="29" t="str">
        <f>IFERROR(VLOOKUP(B39,'[1]H S47'!$B$9:$AT$45,43,FALSE),"0:00:00")</f>
        <v>0:00:00</v>
      </c>
      <c r="GJ40" s="30">
        <v>1.625</v>
      </c>
      <c r="GK40" s="30" t="str" cm="1">
        <f t="array" ref="GK40">_xlfn.IFS(GI40="0:00:00","0:00:00",GI40&lt;GJ40,"0:00:00",GI40&gt;GJ40,GI40-GJ40)</f>
        <v>0:00:00</v>
      </c>
      <c r="GL40" s="31" t="str">
        <f>IFERROR(VLOOKUP(B39,'[1]H S47'!$B$9:$AT$45,45,FALSE),"0:00:00")</f>
        <v>0:00:00</v>
      </c>
      <c r="GM40" s="29" t="str">
        <f>IFERROR(VLOOKUP(B39,'[1]H S48'!$B$9:$AT$45,43,FALSE),"0:00:00")</f>
        <v>0:00:00</v>
      </c>
      <c r="GN40" s="30">
        <v>1.625</v>
      </c>
      <c r="GO40" s="30" t="str" cm="1">
        <f t="array" ref="GO40">_xlfn.IFS(GM40="0:00:00","0:00:00",GM40&lt;GN40,"0:00:00",GM40&gt;GN40,GM40-GN40)</f>
        <v>0:00:00</v>
      </c>
      <c r="GP40" s="31" t="str">
        <f>IFERROR(VLOOKUP(B39,'[1]H S48'!$B$9:$AT$45,45,FALSE),"0:00:00")</f>
        <v>0:00:00</v>
      </c>
      <c r="GQ40" s="29" t="str">
        <f>IFERROR(VLOOKUP(B39,'[1]H S49'!$B$9:$AT$45,43,FALSE),"0:00:00")</f>
        <v>0:00:00</v>
      </c>
      <c r="GR40" s="30">
        <v>1.625</v>
      </c>
      <c r="GS40" s="30" t="str" cm="1">
        <f t="array" ref="GS40">_xlfn.IFS(GQ40="0:00:00","0:00:00",GQ40&lt;GR40,"0:00:00",GQ40&gt;GR40,GQ40-GR40)</f>
        <v>0:00:00</v>
      </c>
      <c r="GT40" s="31" t="str">
        <f>IFERROR(VLOOKUP(B39,'[1]H S49'!$B$9:$AT$45,45,FALSE),"0:00:00")</f>
        <v>0:00:00</v>
      </c>
      <c r="GU40" s="29" t="str">
        <f>IFERROR(VLOOKUP(B39,'[1]H S50'!$B$9:$AT$45,43,FALSE),"0:00:00")</f>
        <v>0:00:00</v>
      </c>
      <c r="GV40" s="30">
        <v>1.625</v>
      </c>
      <c r="GW40" s="30" t="str" cm="1">
        <f t="array" ref="GW40">_xlfn.IFS(GU40="0:00:00","0:00:00",GU40&lt;GV40,"0:00:00",GU40&gt;GV40,GU40-GV40)</f>
        <v>0:00:00</v>
      </c>
      <c r="GX40" s="31" t="str">
        <f>IFERROR(VLOOKUP(B39,'[1]H S50'!$B$9:$AT$45,45,FALSE),"0:00:00")</f>
        <v>0:00:00</v>
      </c>
      <c r="GY40" s="29" t="str">
        <f>IFERROR(VLOOKUP(B39,'[1]H S51'!$B$9:$AT$45,43,FALSE),"0:00:00")</f>
        <v>0:00:00</v>
      </c>
      <c r="GZ40" s="30">
        <v>1.625</v>
      </c>
      <c r="HA40" s="30" t="str" cm="1">
        <f t="array" ref="HA40">_xlfn.IFS(GY40="0:00:00","0:00:00",GY40&lt;GZ40,"0:00:00",GY40&gt;GZ40,GY40-GZ40)</f>
        <v>0:00:00</v>
      </c>
      <c r="HB40" s="31" t="str">
        <f>IFERROR(VLOOKUP(B39,'[1]H S51'!$B$9:$AT$45,45,FALSE),"0:00:00")</f>
        <v>0:00:00</v>
      </c>
      <c r="HC40" s="29" t="str">
        <f>IFERROR(VLOOKUP(B39,'[1]H S52'!$B$9:$AT$45,43,FALSE),"0:00:00")</f>
        <v>0:00:00</v>
      </c>
      <c r="HD40" s="30">
        <v>1.625</v>
      </c>
      <c r="HE40" s="30" t="str" cm="1">
        <f t="array" ref="HE40">_xlfn.IFS(HC40="0:00:00","0:00:00",HC40&lt;HD40,"0:00:00",HC40&gt;HD40,HC40-HD40)</f>
        <v>0:00:00</v>
      </c>
      <c r="HF40" s="31" t="str">
        <f>IFERROR(VLOOKUP(B39,'[1]H S52'!$B$9:$AT$45,45,FALSE),"0:00:00")</f>
        <v>0:00:00</v>
      </c>
    </row>
    <row r="41" spans="2:214" x14ac:dyDescent="0.3">
      <c r="B41" s="32" t="s">
        <v>73</v>
      </c>
      <c r="C41" s="33"/>
      <c r="D41" s="33"/>
      <c r="E41" s="34">
        <f>SUM(J40,N40,R40,V40,Z40,AD40,AH40,AL40,AP40,AT40,AX40,BB40,BF40,BJ40,BN40,BR40,BV40,BZ40,CD40,CH40,CL40,CP40,CT40,CX40,DB40,DF40,DJ40,DN40,DR40,DV40,DZ40,ED40,EH40,EL40,EP40,ET40,EX40,FB40,FF40,FJ40,FN40,FR40,FV40,FZ40,GD40,GH40,GL40,GP40,GT40,GX40,HB40,HF40)</f>
        <v>0</v>
      </c>
      <c r="F41" s="35"/>
      <c r="G41" s="36"/>
      <c r="H41" s="10">
        <v>1.25</v>
      </c>
      <c r="I41" s="37" t="str" cm="1">
        <f t="array" ref="I41">_xlfn.IFS(I40="0:00:00","0:00:00",I40&lt;3,H41*I40,I40&gt;3,3*H41)</f>
        <v>0:00:00</v>
      </c>
      <c r="J41" s="38"/>
      <c r="K41" s="36"/>
      <c r="L41" s="10">
        <v>1.25</v>
      </c>
      <c r="M41" s="37" t="str" cm="1">
        <f t="array" ref="M41">_xlfn.IFS(M40="0:00:00","0:00:00",M40&lt;3,L41*M40,M40&gt;3,3*L41)</f>
        <v>0:00:00</v>
      </c>
      <c r="N41" s="38"/>
      <c r="O41" s="36"/>
      <c r="P41" s="10">
        <v>1.25</v>
      </c>
      <c r="Q41" s="37" t="str" cm="1">
        <f t="array" ref="Q41">_xlfn.IFS(Q40="0:00:00","0:00:00",Q40&lt;3,P41*Q40,Q40&gt;3,3*P41)</f>
        <v>0:00:00</v>
      </c>
      <c r="R41" s="38"/>
      <c r="S41" s="36"/>
      <c r="T41" s="10">
        <v>1.25</v>
      </c>
      <c r="U41" s="37" t="str" cm="1">
        <f t="array" ref="U41">_xlfn.IFS(U40="0:00:00","0:00:00",U40&lt;3,T41*U40,U40&gt;3,3*T41)</f>
        <v>0:00:00</v>
      </c>
      <c r="V41" s="38"/>
      <c r="W41" s="36"/>
      <c r="X41" s="10">
        <v>1.25</v>
      </c>
      <c r="Y41" s="37" t="str" cm="1">
        <f t="array" ref="Y41">_xlfn.IFS(Y40="0:00:00","0:00:00",Y40&lt;3,X41*Y40,Y40&gt;3,3*X41)</f>
        <v>0:00:00</v>
      </c>
      <c r="Z41" s="38"/>
      <c r="AA41" s="36"/>
      <c r="AB41" s="10">
        <v>1.25</v>
      </c>
      <c r="AC41" s="37" t="str" cm="1">
        <f t="array" ref="AC41">_xlfn.IFS(AC40="0:00:00","0:00:00",AC40&lt;3,AB41*AC40,AC40&gt;3,3*AB41)</f>
        <v>0:00:00</v>
      </c>
      <c r="AD41" s="38"/>
      <c r="AE41" s="36"/>
      <c r="AF41" s="10">
        <v>1.25</v>
      </c>
      <c r="AG41" s="37" t="str" cm="1">
        <f t="array" ref="AG41">_xlfn.IFS(AG40="0:00:00","0:00:00",AG40&lt;3,AF41*AG40,AG40&gt;3,3*AF41)</f>
        <v>0:00:00</v>
      </c>
      <c r="AH41" s="38"/>
      <c r="AI41" s="36"/>
      <c r="AJ41" s="10">
        <v>1.25</v>
      </c>
      <c r="AK41" s="37" t="str" cm="1">
        <f t="array" ref="AK41">_xlfn.IFS(AK40="0:00:00","0:00:00",AK40&lt;3,AJ41*AK40,AK40&gt;3,3*AJ41)</f>
        <v>0:00:00</v>
      </c>
      <c r="AL41" s="38"/>
      <c r="AM41" s="36"/>
      <c r="AN41" s="10">
        <v>1.25</v>
      </c>
      <c r="AO41" s="37" t="str" cm="1">
        <f t="array" ref="AO41">_xlfn.IFS(AO40="0:00:00","0:00:00",AO40&lt;3,AN41*AO40,AO40&gt;3,3*AN41)</f>
        <v>0:00:00</v>
      </c>
      <c r="AP41" s="38"/>
      <c r="AQ41" s="36"/>
      <c r="AR41" s="10">
        <v>1.25</v>
      </c>
      <c r="AS41" s="37" t="str" cm="1">
        <f t="array" ref="AS41">_xlfn.IFS(AS40="0:00:00","0:00:00",AS40&lt;3,AR41*AS40,AS40&gt;3,3*AR41)</f>
        <v>0:00:00</v>
      </c>
      <c r="AT41" s="38"/>
      <c r="AU41" s="36"/>
      <c r="AV41" s="10">
        <v>1.25</v>
      </c>
      <c r="AW41" s="37" t="str" cm="1">
        <f t="array" ref="AW41">_xlfn.IFS(AW40="0:00:00","0:00:00",AW40&lt;3,AV41*AW40,AW40&gt;3,3*AV41)</f>
        <v>0:00:00</v>
      </c>
      <c r="AX41" s="38"/>
      <c r="AY41" s="36"/>
      <c r="AZ41" s="10">
        <v>1.25</v>
      </c>
      <c r="BA41" s="37" t="str" cm="1">
        <f t="array" ref="BA41">_xlfn.IFS(BA40="0:00:00","0:00:00",BA40&lt;3,AZ41*BA40,BA40&gt;3,3*AZ41)</f>
        <v>0:00:00</v>
      </c>
      <c r="BB41" s="38"/>
      <c r="BC41" s="36"/>
      <c r="BD41" s="10">
        <v>1.25</v>
      </c>
      <c r="BE41" s="37" t="str" cm="1">
        <f t="array" ref="BE41">_xlfn.IFS(BE40="0:00:00","0:00:00",BE40&lt;3,BD41*BE40,BE40&gt;3,3*BD41)</f>
        <v>0:00:00</v>
      </c>
      <c r="BF41" s="38"/>
      <c r="BG41" s="36"/>
      <c r="BH41" s="10">
        <v>1.25</v>
      </c>
      <c r="BI41" s="37" t="str" cm="1">
        <f t="array" ref="BI41">_xlfn.IFS(BI40="0:00:00","0:00:00",BI40&lt;3,BH41*BI40,BI40&gt;3,3*BH41)</f>
        <v>0:00:00</v>
      </c>
      <c r="BJ41" s="38"/>
      <c r="BK41" s="36"/>
      <c r="BL41" s="10">
        <v>1.25</v>
      </c>
      <c r="BM41" s="37" t="str" cm="1">
        <f t="array" ref="BM41">_xlfn.IFS(BM40="0:00:00","0:00:00",BM40&lt;3,BL41*BM40,BM40&gt;3,3*BL41)</f>
        <v>0:00:00</v>
      </c>
      <c r="BN41" s="38"/>
      <c r="BO41" s="36"/>
      <c r="BP41" s="10">
        <v>1.25</v>
      </c>
      <c r="BQ41" s="37" t="str" cm="1">
        <f t="array" ref="BQ41">_xlfn.IFS(BQ40="0:00:00","0:00:00",BQ40&lt;3,BP41*BQ40,BQ40&gt;3,3*BP41)</f>
        <v>0:00:00</v>
      </c>
      <c r="BR41" s="38"/>
      <c r="BS41" s="36"/>
      <c r="BT41" s="10">
        <v>1.25</v>
      </c>
      <c r="BU41" s="37" t="str" cm="1">
        <f t="array" ref="BU41">_xlfn.IFS(BU40="0:00:00","0:00:00",BU40&lt;3,BT41*BU40,BU40&gt;3,3*BT41)</f>
        <v>0:00:00</v>
      </c>
      <c r="BV41" s="38"/>
      <c r="BW41" s="36"/>
      <c r="BX41" s="10">
        <v>1.25</v>
      </c>
      <c r="BY41" s="37" t="str" cm="1">
        <f t="array" ref="BY41">_xlfn.IFS(BY40="0:00:00","0:00:00",BY40&lt;3,BX41*BY40,BY40&gt;3,3*BX41)</f>
        <v>0:00:00</v>
      </c>
      <c r="BZ41" s="38"/>
      <c r="CA41" s="36"/>
      <c r="CB41" s="10">
        <v>1.25</v>
      </c>
      <c r="CC41" s="37" t="str" cm="1">
        <f t="array" ref="CC41">_xlfn.IFS(CC40="0:00:00","0:00:00",CC40&lt;3,CB41*CC40,CC40&gt;3,3*CB41)</f>
        <v>0:00:00</v>
      </c>
      <c r="CD41" s="38"/>
      <c r="CE41" s="36"/>
      <c r="CF41" s="10">
        <v>1.25</v>
      </c>
      <c r="CG41" s="37" t="str" cm="1">
        <f t="array" ref="CG41">_xlfn.IFS(CG40="0:00:00","0:00:00",CG40&lt;3,CF41*CG40,CG40&gt;3,3*CF41)</f>
        <v>0:00:00</v>
      </c>
      <c r="CH41" s="38"/>
      <c r="CI41" s="36"/>
      <c r="CJ41" s="10">
        <v>1.25</v>
      </c>
      <c r="CK41" s="37" t="str" cm="1">
        <f t="array" ref="CK41">_xlfn.IFS(CK40="0:00:00","0:00:00",CK40&lt;3,CJ41*CK40,CK40&gt;3,3*CJ41)</f>
        <v>0:00:00</v>
      </c>
      <c r="CL41" s="38"/>
      <c r="CM41" s="36"/>
      <c r="CN41" s="10">
        <v>1.25</v>
      </c>
      <c r="CO41" s="37" t="str" cm="1">
        <f t="array" ref="CO41">_xlfn.IFS(CO40="0:00:00","0:00:00",CO40&lt;3,CN41*CO40,CO40&gt;3,3*CN41)</f>
        <v>0:00:00</v>
      </c>
      <c r="CP41" s="38"/>
      <c r="CQ41" s="36"/>
      <c r="CR41" s="10">
        <v>1.25</v>
      </c>
      <c r="CS41" s="37" t="str" cm="1">
        <f t="array" ref="CS41">_xlfn.IFS(CS40="0:00:00","0:00:00",CS40&lt;3,CR41*CS40,CS40&gt;3,3*CR41)</f>
        <v>0:00:00</v>
      </c>
      <c r="CT41" s="38"/>
      <c r="CU41" s="36"/>
      <c r="CV41" s="10">
        <v>1.25</v>
      </c>
      <c r="CW41" s="37" t="str" cm="1">
        <f t="array" ref="CW41">_xlfn.IFS(CW40="0:00:00","0:00:00",CW40&lt;3,CV41*CW40,CW40&gt;3,3*CV41)</f>
        <v>0:00:00</v>
      </c>
      <c r="CX41" s="38"/>
      <c r="CY41" s="36"/>
      <c r="CZ41" s="10">
        <v>1.25</v>
      </c>
      <c r="DA41" s="37" t="str" cm="1">
        <f t="array" ref="DA41">_xlfn.IFS(DA40="0:00:00","0:00:00",DA40&lt;3,CZ41*DA40,DA40&gt;3,3*CZ41)</f>
        <v>0:00:00</v>
      </c>
      <c r="DB41" s="38"/>
      <c r="DC41" s="36"/>
      <c r="DD41" s="10">
        <v>1.25</v>
      </c>
      <c r="DE41" s="37" t="str" cm="1">
        <f t="array" ref="DE41">_xlfn.IFS(DE40="0:00:00","0:00:00",DE40&lt;3,DD41*DE40,DE40&gt;3,3*DD41)</f>
        <v>0:00:00</v>
      </c>
      <c r="DF41" s="38"/>
      <c r="DG41" s="36"/>
      <c r="DH41" s="10">
        <v>1.25</v>
      </c>
      <c r="DI41" s="37" t="str" cm="1">
        <f t="array" ref="DI41">_xlfn.IFS(DI40="0:00:00","0:00:00",DI40&lt;3,DH41*DI40,DI40&gt;3,3*DH41)</f>
        <v>0:00:00</v>
      </c>
      <c r="DJ41" s="38"/>
      <c r="DK41" s="36"/>
      <c r="DL41" s="10">
        <v>1.25</v>
      </c>
      <c r="DM41" s="37" t="str" cm="1">
        <f t="array" ref="DM41">_xlfn.IFS(DM40="0:00:00","0:00:00",DM40&lt;3,DL41*DM40,DM40&gt;3,3*DL41)</f>
        <v>0:00:00</v>
      </c>
      <c r="DN41" s="38"/>
      <c r="DO41" s="36"/>
      <c r="DP41" s="10">
        <v>1.25</v>
      </c>
      <c r="DQ41" s="37" t="str" cm="1">
        <f t="array" ref="DQ41">_xlfn.IFS(DQ40="0:00:00","0:00:00",DQ40&lt;3,DP41*DQ40,DQ40&gt;3,3*DP41)</f>
        <v>0:00:00</v>
      </c>
      <c r="DR41" s="38"/>
      <c r="DS41" s="36"/>
      <c r="DT41" s="10">
        <v>1.25</v>
      </c>
      <c r="DU41" s="37" t="str" cm="1">
        <f t="array" ref="DU41">_xlfn.IFS(DU40="0:00:00","0:00:00",DU40&lt;3,DT41*DU40,DU40&gt;3,3*DT41)</f>
        <v>0:00:00</v>
      </c>
      <c r="DV41" s="38"/>
      <c r="DW41" s="36"/>
      <c r="DX41" s="10">
        <v>1.25</v>
      </c>
      <c r="DY41" s="37" t="str" cm="1">
        <f t="array" ref="DY41">_xlfn.IFS(DY40="0:00:00","0:00:00",DY40&lt;3,DX41*DY40,DY40&gt;3,3*DX41)</f>
        <v>0:00:00</v>
      </c>
      <c r="DZ41" s="38"/>
      <c r="EA41" s="36"/>
      <c r="EB41" s="10">
        <v>1.25</v>
      </c>
      <c r="EC41" s="37" t="str" cm="1">
        <f t="array" ref="EC41">_xlfn.IFS(EC40="0:00:00","0:00:00",EC40&lt;3,EB41*EC40,EC40&gt;3,3*EB41)</f>
        <v>0:00:00</v>
      </c>
      <c r="ED41" s="38"/>
      <c r="EE41" s="36"/>
      <c r="EF41" s="10">
        <v>1.25</v>
      </c>
      <c r="EG41" s="37" t="str" cm="1">
        <f t="array" ref="EG41">_xlfn.IFS(EG40="0:00:00","0:00:00",EG40&lt;3,EF41*EG40,EG40&gt;3,3*EF41)</f>
        <v>0:00:00</v>
      </c>
      <c r="EH41" s="38"/>
      <c r="EI41" s="36"/>
      <c r="EJ41" s="10">
        <v>1.25</v>
      </c>
      <c r="EK41" s="37" t="str" cm="1">
        <f t="array" ref="EK41">_xlfn.IFS(EK40="0:00:00","0:00:00",EK40&lt;3,EJ41*EK40,EK40&gt;3,3*EJ41)</f>
        <v>0:00:00</v>
      </c>
      <c r="EL41" s="38"/>
      <c r="EM41" s="36"/>
      <c r="EN41" s="10">
        <v>1.25</v>
      </c>
      <c r="EO41" s="37" t="str" cm="1">
        <f t="array" ref="EO41">_xlfn.IFS(EO40="0:00:00","0:00:00",EO40&lt;3,EN41*EO40,EO40&gt;3,3*EN41)</f>
        <v>0:00:00</v>
      </c>
      <c r="EP41" s="38"/>
      <c r="EQ41" s="36"/>
      <c r="ER41" s="10">
        <v>1.25</v>
      </c>
      <c r="ES41" s="37" t="str" cm="1">
        <f t="array" ref="ES41">_xlfn.IFS(ES40="0:00:00","0:00:00",ES40&lt;3,ER41*ES40,ES40&gt;3,3*ER41)</f>
        <v>0:00:00</v>
      </c>
      <c r="ET41" s="38"/>
      <c r="EU41" s="36"/>
      <c r="EV41" s="10">
        <v>1.25</v>
      </c>
      <c r="EW41" s="37" t="str" cm="1">
        <f t="array" ref="EW41">_xlfn.IFS(EW40="0:00:00","0:00:00",EW40&lt;3,EV41*EW40,EW40&gt;3,3*EV41)</f>
        <v>0:00:00</v>
      </c>
      <c r="EX41" s="38"/>
      <c r="EY41" s="36"/>
      <c r="EZ41" s="10">
        <v>1.25</v>
      </c>
      <c r="FA41" s="37" t="str" cm="1">
        <f t="array" ref="FA41">_xlfn.IFS(FA40="0:00:00","0:00:00",FA40&lt;3,EZ41*FA40,FA40&gt;3,3*EZ41)</f>
        <v>0:00:00</v>
      </c>
      <c r="FB41" s="38"/>
      <c r="FC41" s="36"/>
      <c r="FD41" s="10">
        <v>1.25</v>
      </c>
      <c r="FE41" s="37" t="str" cm="1">
        <f t="array" ref="FE41">_xlfn.IFS(FE40="0:00:00","0:00:00",FE40&lt;3,FD41*FE40,FE40&gt;3,3*FD41)</f>
        <v>0:00:00</v>
      </c>
      <c r="FF41" s="38"/>
      <c r="FG41" s="36"/>
      <c r="FH41" s="10">
        <v>1.25</v>
      </c>
      <c r="FI41" s="37" t="str" cm="1">
        <f t="array" ref="FI41">_xlfn.IFS(FI40="0:00:00","0:00:00",FI40&lt;3,FH41*FI40,FI40&gt;3,3*FH41)</f>
        <v>0:00:00</v>
      </c>
      <c r="FJ41" s="38"/>
      <c r="FK41" s="36"/>
      <c r="FL41" s="10">
        <v>1.25</v>
      </c>
      <c r="FM41" s="37" t="str" cm="1">
        <f t="array" ref="FM41">_xlfn.IFS(FM40="0:00:00","0:00:00",FM40&lt;3,FL41*FM40,FM40&gt;3,3*FL41)</f>
        <v>0:00:00</v>
      </c>
      <c r="FN41" s="38"/>
      <c r="FO41" s="36"/>
      <c r="FP41" s="10">
        <v>1.25</v>
      </c>
      <c r="FQ41" s="37" t="str" cm="1">
        <f t="array" ref="FQ41">_xlfn.IFS(FQ40="0:00:00","0:00:00",FQ40&lt;3,FP41*FQ40,FQ40&gt;3,3*FP41)</f>
        <v>0:00:00</v>
      </c>
      <c r="FR41" s="38"/>
      <c r="FS41" s="36"/>
      <c r="FT41" s="10">
        <v>1.25</v>
      </c>
      <c r="FU41" s="37" t="str" cm="1">
        <f t="array" ref="FU41">_xlfn.IFS(FU40="0:00:00","0:00:00",FU40&lt;3,FT41*FU40,FU40&gt;3,3*FT41)</f>
        <v>0:00:00</v>
      </c>
      <c r="FV41" s="38"/>
      <c r="FW41" s="36"/>
      <c r="FX41" s="10">
        <v>1.25</v>
      </c>
      <c r="FY41" s="37" t="str" cm="1">
        <f t="array" ref="FY41">_xlfn.IFS(FY40="0:00:00","0:00:00",FY40&lt;3,FX41*FY40,FY40&gt;3,3*FX41)</f>
        <v>0:00:00</v>
      </c>
      <c r="FZ41" s="38"/>
      <c r="GA41" s="36"/>
      <c r="GB41" s="10">
        <v>1.25</v>
      </c>
      <c r="GC41" s="37" t="str" cm="1">
        <f t="array" ref="GC41">_xlfn.IFS(GC40="0:00:00","0:00:00",GC40&lt;3,GB41*GC40,GC40&gt;3,3*GB41)</f>
        <v>0:00:00</v>
      </c>
      <c r="GD41" s="38"/>
      <c r="GE41" s="36"/>
      <c r="GF41" s="10">
        <v>1.25</v>
      </c>
      <c r="GG41" s="37" t="str" cm="1">
        <f t="array" ref="GG41">_xlfn.IFS(GG40="0:00:00","0:00:00",GG40&lt;3,GF41*GG40,GG40&gt;3,3*GF41)</f>
        <v>0:00:00</v>
      </c>
      <c r="GH41" s="38"/>
      <c r="GI41" s="36"/>
      <c r="GJ41" s="10">
        <v>1.25</v>
      </c>
      <c r="GK41" s="37" t="str" cm="1">
        <f t="array" ref="GK41">_xlfn.IFS(GK40="0:00:00","0:00:00",GK40&lt;3,GJ41*GK40,GK40&gt;3,3*GJ41)</f>
        <v>0:00:00</v>
      </c>
      <c r="GL41" s="38"/>
      <c r="GM41" s="36"/>
      <c r="GN41" s="10">
        <v>1.25</v>
      </c>
      <c r="GO41" s="37" t="str" cm="1">
        <f t="array" ref="GO41">_xlfn.IFS(GO40="0:00:00","0:00:00",GO40&lt;3,GN41*GO40,GO40&gt;3,3*GN41)</f>
        <v>0:00:00</v>
      </c>
      <c r="GP41" s="38"/>
      <c r="GQ41" s="36"/>
      <c r="GR41" s="10">
        <v>1.25</v>
      </c>
      <c r="GS41" s="37" t="str" cm="1">
        <f t="array" ref="GS41">_xlfn.IFS(GS40="0:00:00","0:00:00",GS40&lt;3,GR41*GS40,GS40&gt;3,3*GR41)</f>
        <v>0:00:00</v>
      </c>
      <c r="GT41" s="38"/>
      <c r="GU41" s="36"/>
      <c r="GV41" s="10">
        <v>1.25</v>
      </c>
      <c r="GW41" s="37" t="str" cm="1">
        <f t="array" ref="GW41">_xlfn.IFS(GW40="0:00:00","0:00:00",GW40&lt;3,GV41*GW40,GW40&gt;3,3*GV41)</f>
        <v>0:00:00</v>
      </c>
      <c r="GX41" s="38"/>
      <c r="GY41" s="36"/>
      <c r="GZ41" s="10">
        <v>1.25</v>
      </c>
      <c r="HA41" s="37" t="str" cm="1">
        <f t="array" ref="HA41">_xlfn.IFS(HA40="0:00:00","0:00:00",HA40&lt;3,GZ41*HA40,HA40&gt;3,3*GZ41)</f>
        <v>0:00:00</v>
      </c>
      <c r="HB41" s="38"/>
      <c r="HC41" s="36"/>
      <c r="HD41" s="10">
        <v>1.25</v>
      </c>
      <c r="HE41" s="37" t="str" cm="1">
        <f t="array" ref="HE41">_xlfn.IFS(HE40="0:00:00","0:00:00",HE40&lt;3,HD41*HE40,HE40&gt;3,3*HD41)</f>
        <v>0:00:00</v>
      </c>
      <c r="HF41" s="38"/>
    </row>
    <row r="42" spans="2:214" ht="15" thickBot="1" x14ac:dyDescent="0.35">
      <c r="B42" s="39" t="s">
        <v>74</v>
      </c>
      <c r="C42" s="40"/>
      <c r="D42" s="40"/>
      <c r="E42" s="41">
        <f>E40-E41</f>
        <v>0</v>
      </c>
      <c r="F42" s="42"/>
      <c r="G42" s="43"/>
      <c r="H42" s="44">
        <v>1.5</v>
      </c>
      <c r="I42" s="45" t="str" cm="1">
        <f t="array" ref="I42">_xlfn.IFS(I40="0:00:00","0:00:00",I40&lt;3,"0:00:00",I40&gt;3,(I40-3)*H42)</f>
        <v>0:00:00</v>
      </c>
      <c r="J42" s="46"/>
      <c r="K42" s="43"/>
      <c r="L42" s="44">
        <v>1.5</v>
      </c>
      <c r="M42" s="45" t="str" cm="1">
        <f t="array" ref="M42">_xlfn.IFS(I40="0:00:00","0:00:00",I40&lt;3,"0:00:00",I40&gt;3,(I40-3)*H42)</f>
        <v>0:00:00</v>
      </c>
      <c r="N42" s="46"/>
      <c r="O42" s="43"/>
      <c r="P42" s="44">
        <v>1.5</v>
      </c>
      <c r="Q42" s="45" t="str" cm="1">
        <f t="array" ref="Q42">_xlfn.IFS(I40="0:00:00","0:00:00",I40&lt;3,"0:00:00",I40&gt;3,(I40-3)*H42)</f>
        <v>0:00:00</v>
      </c>
      <c r="R42" s="46"/>
      <c r="S42" s="43"/>
      <c r="T42" s="44">
        <v>1.5</v>
      </c>
      <c r="U42" s="45" t="str" cm="1">
        <f t="array" ref="U42">_xlfn.IFS(I40="0:00:00","0:00:00",I40&lt;3,"0:00:00",I40&gt;3,(I40-3)*H42)</f>
        <v>0:00:00</v>
      </c>
      <c r="V42" s="46"/>
      <c r="W42" s="43"/>
      <c r="X42" s="44">
        <v>1.5</v>
      </c>
      <c r="Y42" s="45" t="str" cm="1">
        <f t="array" ref="Y42">_xlfn.IFS(I40="0:00:00","0:00:00",I40&lt;3,"0:00:00",I40&gt;3,(I40-3)*H42)</f>
        <v>0:00:00</v>
      </c>
      <c r="Z42" s="46"/>
      <c r="AA42" s="43"/>
      <c r="AB42" s="44">
        <v>1.5</v>
      </c>
      <c r="AC42" s="45" t="str" cm="1">
        <f t="array" ref="AC42">_xlfn.IFS(I40="0:00:00","0:00:00",I40&lt;3,"0:00:00",I40&gt;3,(I40-3)*H42)</f>
        <v>0:00:00</v>
      </c>
      <c r="AD42" s="46"/>
      <c r="AE42" s="43"/>
      <c r="AF42" s="44">
        <v>1.5</v>
      </c>
      <c r="AG42" s="45" t="str" cm="1">
        <f t="array" ref="AG42">_xlfn.IFS(I40="0:00:00","0:00:00",I40&lt;3,"0:00:00",I40&gt;3,(I40-3)*H42)</f>
        <v>0:00:00</v>
      </c>
      <c r="AH42" s="46"/>
      <c r="AI42" s="43"/>
      <c r="AJ42" s="44">
        <v>1.5</v>
      </c>
      <c r="AK42" s="45" t="str" cm="1">
        <f t="array" ref="AK42">_xlfn.IFS(I40="0:00:00","0:00:00",I40&lt;3,"0:00:00",I40&gt;3,(I40-3)*H42)</f>
        <v>0:00:00</v>
      </c>
      <c r="AL42" s="46"/>
      <c r="AM42" s="43"/>
      <c r="AN42" s="44">
        <v>1.5</v>
      </c>
      <c r="AO42" s="45" t="str" cm="1">
        <f t="array" ref="AO42">_xlfn.IFS(I40="0:00:00","0:00:00",I40&lt;3,"0:00:00",I40&gt;3,(I40-3)*H42)</f>
        <v>0:00:00</v>
      </c>
      <c r="AP42" s="46"/>
      <c r="AQ42" s="43"/>
      <c r="AR42" s="44">
        <v>1.5</v>
      </c>
      <c r="AS42" s="45" t="str" cm="1">
        <f t="array" ref="AS42">_xlfn.IFS(I40="0:00:00","0:00:00",I40&lt;3,"0:00:00",I40&gt;3,(I40-3)*H42)</f>
        <v>0:00:00</v>
      </c>
      <c r="AT42" s="46"/>
      <c r="AU42" s="43"/>
      <c r="AV42" s="44">
        <v>1.5</v>
      </c>
      <c r="AW42" s="45" t="str" cm="1">
        <f t="array" ref="AW42">_xlfn.IFS(I40="0:00:00","0:00:00",I40&lt;3,"0:00:00",I40&gt;3,(I40-3)*H42)</f>
        <v>0:00:00</v>
      </c>
      <c r="AX42" s="46"/>
      <c r="AY42" s="43"/>
      <c r="AZ42" s="44">
        <v>1.5</v>
      </c>
      <c r="BA42" s="45" t="str" cm="1">
        <f t="array" ref="BA42">_xlfn.IFS(I40="0:00:00","0:00:00",I40&lt;3,"0:00:00",I40&gt;3,(I40-3)*H42)</f>
        <v>0:00:00</v>
      </c>
      <c r="BB42" s="46"/>
      <c r="BC42" s="43"/>
      <c r="BD42" s="44">
        <v>1.5</v>
      </c>
      <c r="BE42" s="45" t="str" cm="1">
        <f t="array" ref="BE42">_xlfn.IFS(I40="0:00:00","0:00:00",I40&lt;3,"0:00:00",I40&gt;3,(I40-3)*H42)</f>
        <v>0:00:00</v>
      </c>
      <c r="BF42" s="46"/>
      <c r="BG42" s="43"/>
      <c r="BH42" s="44">
        <v>1.5</v>
      </c>
      <c r="BI42" s="45" t="str" cm="1">
        <f t="array" ref="BI42">_xlfn.IFS(I40="0:00:00","0:00:00",I40&lt;3,"0:00:00",I40&gt;3,(I40-3)*H42)</f>
        <v>0:00:00</v>
      </c>
      <c r="BJ42" s="46"/>
      <c r="BK42" s="43"/>
      <c r="BL42" s="44">
        <v>1.5</v>
      </c>
      <c r="BM42" s="45" t="str" cm="1">
        <f t="array" ref="BM42">_xlfn.IFS(I40="0:00:00","0:00:00",I40&lt;3,"0:00:00",I40&gt;3,(I40-3)*H42)</f>
        <v>0:00:00</v>
      </c>
      <c r="BN42" s="46"/>
      <c r="BO42" s="43"/>
      <c r="BP42" s="44">
        <v>1.5</v>
      </c>
      <c r="BQ42" s="45" t="str" cm="1">
        <f t="array" ref="BQ42">_xlfn.IFS(I40="0:00:00","0:00:00",I40&lt;3,"0:00:00",I40&gt;3,(I40-3)*H42)</f>
        <v>0:00:00</v>
      </c>
      <c r="BR42" s="46"/>
      <c r="BS42" s="43"/>
      <c r="BT42" s="44">
        <v>1.5</v>
      </c>
      <c r="BU42" s="45" t="str" cm="1">
        <f t="array" ref="BU42">_xlfn.IFS(I40="0:00:00","0:00:00",I40&lt;3,"0:00:00",I40&gt;3,(I40-3)*H42)</f>
        <v>0:00:00</v>
      </c>
      <c r="BV42" s="46"/>
      <c r="BW42" s="43"/>
      <c r="BX42" s="44">
        <v>1.5</v>
      </c>
      <c r="BY42" s="45" t="str" cm="1">
        <f t="array" ref="BY42">_xlfn.IFS(I40="0:00:00","0:00:00",I40&lt;3,"0:00:00",I40&gt;3,(I40-3)*H42)</f>
        <v>0:00:00</v>
      </c>
      <c r="BZ42" s="46"/>
      <c r="CA42" s="43"/>
      <c r="CB42" s="44">
        <v>1.5</v>
      </c>
      <c r="CC42" s="45" t="str" cm="1">
        <f t="array" ref="CC42">_xlfn.IFS(I40="0:00:00","0:00:00",I40&lt;3,"0:00:00",I40&gt;3,(I40-3)*H42)</f>
        <v>0:00:00</v>
      </c>
      <c r="CD42" s="46"/>
      <c r="CE42" s="43"/>
      <c r="CF42" s="44">
        <v>1.5</v>
      </c>
      <c r="CG42" s="45" t="str" cm="1">
        <f t="array" ref="CG42">_xlfn.IFS(I40="0:00:00","0:00:00",I40&lt;3,"0:00:00",I40&gt;3,(I40-3)*H42)</f>
        <v>0:00:00</v>
      </c>
      <c r="CH42" s="46"/>
      <c r="CI42" s="43"/>
      <c r="CJ42" s="44">
        <v>1.5</v>
      </c>
      <c r="CK42" s="45" t="str" cm="1">
        <f t="array" ref="CK42">_xlfn.IFS(I40="0:00:00","0:00:00",I40&lt;3,"0:00:00",I40&gt;3,(I40-3)*H42)</f>
        <v>0:00:00</v>
      </c>
      <c r="CL42" s="46"/>
      <c r="CM42" s="43"/>
      <c r="CN42" s="44">
        <v>1.5</v>
      </c>
      <c r="CO42" s="45" t="str" cm="1">
        <f t="array" ref="CO42">_xlfn.IFS(I40="0:00:00","0:00:00",I40&lt;3,"0:00:00",I40&gt;3,(I40-3)*H42)</f>
        <v>0:00:00</v>
      </c>
      <c r="CP42" s="46"/>
      <c r="CQ42" s="43"/>
      <c r="CR42" s="44">
        <v>1.5</v>
      </c>
      <c r="CS42" s="45" t="str" cm="1">
        <f t="array" ref="CS42">_xlfn.IFS(I40="0:00:00","0:00:00",I40&lt;3,"0:00:00",I40&gt;3,(I40-3)*H42)</f>
        <v>0:00:00</v>
      </c>
      <c r="CT42" s="46"/>
      <c r="CU42" s="43"/>
      <c r="CV42" s="44">
        <v>1.5</v>
      </c>
      <c r="CW42" s="45" t="str" cm="1">
        <f t="array" ref="CW42">_xlfn.IFS(I40="0:00:00","0:00:00",I40&lt;3,"0:00:00",I40&gt;3,(I40-3)*H42)</f>
        <v>0:00:00</v>
      </c>
      <c r="CX42" s="46"/>
      <c r="CY42" s="43"/>
      <c r="CZ42" s="44">
        <v>1.5</v>
      </c>
      <c r="DA42" s="45" t="str" cm="1">
        <f t="array" ref="DA42">_xlfn.IFS(I40="0:00:00","0:00:00",I40&lt;3,"0:00:00",I40&gt;3,(I40-3)*H42)</f>
        <v>0:00:00</v>
      </c>
      <c r="DB42" s="46"/>
      <c r="DC42" s="43"/>
      <c r="DD42" s="44">
        <v>1.5</v>
      </c>
      <c r="DE42" s="45" t="str" cm="1">
        <f t="array" ref="DE42">_xlfn.IFS(I40="0:00:00","0:00:00",I40&lt;3,"0:00:00",I40&gt;3,(I40-3)*H42)</f>
        <v>0:00:00</v>
      </c>
      <c r="DF42" s="46"/>
      <c r="DG42" s="43"/>
      <c r="DH42" s="44">
        <v>1.5</v>
      </c>
      <c r="DI42" s="45" t="str" cm="1">
        <f t="array" ref="DI42">_xlfn.IFS(I40="0:00:00","0:00:00",I40&lt;3,"0:00:00",I40&gt;3,(I40-3)*H42)</f>
        <v>0:00:00</v>
      </c>
      <c r="DJ42" s="46"/>
      <c r="DK42" s="43"/>
      <c r="DL42" s="44">
        <v>1.5</v>
      </c>
      <c r="DM42" s="45" t="str" cm="1">
        <f t="array" ref="DM42">_xlfn.IFS(I40="0:00:00","0:00:00",I40&lt;3,"0:00:00",I40&gt;3,(I40-3)*H42)</f>
        <v>0:00:00</v>
      </c>
      <c r="DN42" s="46"/>
      <c r="DO42" s="43"/>
      <c r="DP42" s="44">
        <v>1.5</v>
      </c>
      <c r="DQ42" s="45" t="str" cm="1">
        <f t="array" ref="DQ42">_xlfn.IFS(I40="0:00:00","0:00:00",I40&lt;3,"0:00:00",I40&gt;3,(I40-3)*H42)</f>
        <v>0:00:00</v>
      </c>
      <c r="DR42" s="46"/>
      <c r="DS42" s="43"/>
      <c r="DT42" s="44">
        <v>1.5</v>
      </c>
      <c r="DU42" s="45" t="str" cm="1">
        <f t="array" ref="DU42">_xlfn.IFS(I40="0:00:00","0:00:00",I40&lt;3,"0:00:00",I40&gt;3,(I40-3)*H42)</f>
        <v>0:00:00</v>
      </c>
      <c r="DV42" s="46"/>
      <c r="DW42" s="43"/>
      <c r="DX42" s="44">
        <v>1.5</v>
      </c>
      <c r="DY42" s="45" t="str" cm="1">
        <f t="array" ref="DY42">_xlfn.IFS(I40="0:00:00","0:00:00",I40&lt;3,"0:00:00",I40&gt;3,(I40-3)*H42)</f>
        <v>0:00:00</v>
      </c>
      <c r="DZ42" s="46"/>
      <c r="EA42" s="43"/>
      <c r="EB42" s="44">
        <v>1.5</v>
      </c>
      <c r="EC42" s="45" t="str" cm="1">
        <f t="array" ref="EC42">_xlfn.IFS(I40="0:00:00","0:00:00",I40&lt;3,"0:00:00",I40&gt;3,(I40-3)*H42)</f>
        <v>0:00:00</v>
      </c>
      <c r="ED42" s="46"/>
      <c r="EE42" s="43"/>
      <c r="EF42" s="44">
        <v>1.5</v>
      </c>
      <c r="EG42" s="45" t="str" cm="1">
        <f t="array" ref="EG42">_xlfn.IFS(I40="0:00:00","0:00:00",I40&lt;3,"0:00:00",I40&gt;3,(I40-3)*H42)</f>
        <v>0:00:00</v>
      </c>
      <c r="EH42" s="46"/>
      <c r="EI42" s="43"/>
      <c r="EJ42" s="44">
        <v>1.5</v>
      </c>
      <c r="EK42" s="45" t="str" cm="1">
        <f t="array" ref="EK42">_xlfn.IFS(I40="0:00:00","0:00:00",I40&lt;3,"0:00:00",I40&gt;3,(I40-3)*H42)</f>
        <v>0:00:00</v>
      </c>
      <c r="EL42" s="46"/>
      <c r="EM42" s="43"/>
      <c r="EN42" s="44">
        <v>1.5</v>
      </c>
      <c r="EO42" s="45" t="str" cm="1">
        <f t="array" ref="EO42">_xlfn.IFS(I40="0:00:00","0:00:00",I40&lt;3,"0:00:00",I40&gt;3,(I40-3)*H42)</f>
        <v>0:00:00</v>
      </c>
      <c r="EP42" s="46"/>
      <c r="EQ42" s="43"/>
      <c r="ER42" s="44">
        <v>1.5</v>
      </c>
      <c r="ES42" s="45" t="str" cm="1">
        <f t="array" ref="ES42">_xlfn.IFS(I40="0:00:00","0:00:00",I40&lt;3,"0:00:00",I40&gt;3,(I40-3)*H42)</f>
        <v>0:00:00</v>
      </c>
      <c r="ET42" s="46"/>
      <c r="EU42" s="43"/>
      <c r="EV42" s="44">
        <v>1.5</v>
      </c>
      <c r="EW42" s="45" t="str" cm="1">
        <f t="array" ref="EW42">_xlfn.IFS(I40="0:00:00","0:00:00",I40&lt;3,"0:00:00",I40&gt;3,(I40-3)*H42)</f>
        <v>0:00:00</v>
      </c>
      <c r="EX42" s="46"/>
      <c r="EY42" s="43"/>
      <c r="EZ42" s="44">
        <v>1.5</v>
      </c>
      <c r="FA42" s="45" t="str" cm="1">
        <f t="array" ref="FA42">_xlfn.IFS(I40="0:00:00","0:00:00",I40&lt;3,"0:00:00",I40&gt;3,(I40-3)*H42)</f>
        <v>0:00:00</v>
      </c>
      <c r="FB42" s="46"/>
      <c r="FC42" s="43"/>
      <c r="FD42" s="44">
        <v>1.5</v>
      </c>
      <c r="FE42" s="45" t="str" cm="1">
        <f t="array" ref="FE42">_xlfn.IFS(I40="0:00:00","0:00:00",I40&lt;3,"0:00:00",I40&gt;3,(I40-3)*H42)</f>
        <v>0:00:00</v>
      </c>
      <c r="FF42" s="46"/>
      <c r="FG42" s="43"/>
      <c r="FH42" s="44">
        <v>1.5</v>
      </c>
      <c r="FI42" s="45" t="str" cm="1">
        <f t="array" ref="FI42">_xlfn.IFS(I40="0:00:00","0:00:00",I40&lt;3,"0:00:00",I40&gt;3,(I40-3)*H42)</f>
        <v>0:00:00</v>
      </c>
      <c r="FJ42" s="46"/>
      <c r="FK42" s="43"/>
      <c r="FL42" s="44">
        <v>1.5</v>
      </c>
      <c r="FM42" s="45" t="str" cm="1">
        <f t="array" ref="FM42">_xlfn.IFS(I40="0:00:00","0:00:00",I40&lt;3,"0:00:00",I40&gt;3,(I40-3)*H42)</f>
        <v>0:00:00</v>
      </c>
      <c r="FN42" s="46"/>
      <c r="FO42" s="43"/>
      <c r="FP42" s="44">
        <v>1.5</v>
      </c>
      <c r="FQ42" s="45" t="str" cm="1">
        <f t="array" ref="FQ42">_xlfn.IFS(I40="0:00:00","0:00:00",I40&lt;3,"0:00:00",I40&gt;3,(I40-3)*H42)</f>
        <v>0:00:00</v>
      </c>
      <c r="FR42" s="46"/>
      <c r="FS42" s="43"/>
      <c r="FT42" s="44">
        <v>1.5</v>
      </c>
      <c r="FU42" s="45" t="str" cm="1">
        <f t="array" ref="FU42">_xlfn.IFS(I40="0:00:00","0:00:00",I40&lt;3,"0:00:00",I40&gt;3,(I40-3)*H42)</f>
        <v>0:00:00</v>
      </c>
      <c r="FV42" s="46"/>
      <c r="FW42" s="43"/>
      <c r="FX42" s="44">
        <v>1.5</v>
      </c>
      <c r="FY42" s="45" t="str" cm="1">
        <f t="array" ref="FY42">_xlfn.IFS(I40="0:00:00","0:00:00",I40&lt;3,"0:00:00",I40&gt;3,(I40-3)*H42)</f>
        <v>0:00:00</v>
      </c>
      <c r="FZ42" s="46"/>
      <c r="GA42" s="43"/>
      <c r="GB42" s="44">
        <v>1.5</v>
      </c>
      <c r="GC42" s="45" t="str" cm="1">
        <f t="array" ref="GC42">_xlfn.IFS(I40="0:00:00","0:00:00",I40&lt;3,"0:00:00",I40&gt;3,(I40-3)*H42)</f>
        <v>0:00:00</v>
      </c>
      <c r="GD42" s="46"/>
      <c r="GE42" s="43"/>
      <c r="GF42" s="44">
        <v>1.5</v>
      </c>
      <c r="GG42" s="45" t="str" cm="1">
        <f t="array" ref="GG42">_xlfn.IFS(I40="0:00:00","0:00:00",I40&lt;3,"0:00:00",I40&gt;3,(I40-3)*H42)</f>
        <v>0:00:00</v>
      </c>
      <c r="GH42" s="46"/>
      <c r="GI42" s="43"/>
      <c r="GJ42" s="44">
        <v>1.5</v>
      </c>
      <c r="GK42" s="45" t="str" cm="1">
        <f t="array" ref="GK42">_xlfn.IFS(I40="0:00:00","0:00:00",I40&lt;3,"0:00:00",I40&gt;3,(I40-3)*H42)</f>
        <v>0:00:00</v>
      </c>
      <c r="GL42" s="46"/>
      <c r="GM42" s="43"/>
      <c r="GN42" s="44">
        <v>1.5</v>
      </c>
      <c r="GO42" s="45" t="str" cm="1">
        <f t="array" ref="GO42">_xlfn.IFS(I40="0:00:00","0:00:00",I40&lt;3,"0:00:00",I40&gt;3,(I40-3)*H42)</f>
        <v>0:00:00</v>
      </c>
      <c r="GP42" s="46"/>
      <c r="GQ42" s="43"/>
      <c r="GR42" s="44">
        <v>1.5</v>
      </c>
      <c r="GS42" s="45" t="str" cm="1">
        <f t="array" ref="GS42">_xlfn.IFS(I40="0:00:00","0:00:00",I40&lt;3,"0:00:00",I40&gt;3,(I40-3)*H42)</f>
        <v>0:00:00</v>
      </c>
      <c r="GT42" s="46"/>
      <c r="GU42" s="43"/>
      <c r="GV42" s="44">
        <v>1.5</v>
      </c>
      <c r="GW42" s="45" t="str" cm="1">
        <f t="array" ref="GW42">_xlfn.IFS(I40="0:00:00","0:00:00",I40&lt;3,"0:00:00",I40&gt;3,(I40-3)*H42)</f>
        <v>0:00:00</v>
      </c>
      <c r="GX42" s="46"/>
      <c r="GY42" s="43"/>
      <c r="GZ42" s="44">
        <v>1.5</v>
      </c>
      <c r="HA42" s="45" t="str" cm="1">
        <f t="array" ref="HA42">_xlfn.IFS(I40="0:00:00","0:00:00",I40&lt;3,"0:00:00",I40&gt;3,(I40-3)*H42)</f>
        <v>0:00:00</v>
      </c>
      <c r="HB42" s="46"/>
      <c r="HC42" s="43"/>
      <c r="HD42" s="44">
        <v>1.5</v>
      </c>
      <c r="HE42" s="45" t="str" cm="1">
        <f t="array" ref="HE42">_xlfn.IFS(I40="0:00:00","0:00:00",I40&lt;3,"0:00:00",I40&gt;3,(I40-3)*H42)</f>
        <v>0:00:00</v>
      </c>
      <c r="HF42" s="46"/>
    </row>
    <row r="43" spans="2:214" ht="29.4" thickBot="1" x14ac:dyDescent="0.35">
      <c r="B43" s="47" t="s">
        <v>75</v>
      </c>
      <c r="C43" s="48" t="s">
        <v>76</v>
      </c>
      <c r="D43" s="49">
        <f>SUM(H43,L43,P43,T43,AB43,AF43,AJ43,AN43,AR43,AV43,AZ43,BD43,BH43,BL43,BP43,BT43,BX43,CB43,CF43,CJ43,CN43,CR43,CV43,CZ43,DD43,DH43,DL43,DP43,DT43,DX43,EB43,EF43,EJ43,EN43,ER43,EV43,EZ43,FD43,FH43,FL43,FP43,FT43,FX43,GB43,GF43,GJ43,GN43,GR43,GV43,GZ43,HD43)</f>
        <v>0</v>
      </c>
      <c r="E43" s="50" t="s">
        <v>77</v>
      </c>
      <c r="F43" s="51">
        <f>SUM(J43,N43,R43,V43,Z43,AD43,AH43,AL43,AP43,AT43,AX43,BB43,BF43,BJ43,BN43,BR43,BV43,BZ43,CD43,CH43,CL43,CP43,CT43,CX43,DB43,DF43,DJ43,DN43,DR43,DV43,DZ43,ED43,EH43,EL43,EP43,ET43:EU43,EX43,FB43,FF43,FJ43,FN43,FR43:FR44,FV43,FZ43,GD43,GH43,GL43,GP43,GT43,GX43,HB43,HF43)</f>
        <v>0</v>
      </c>
      <c r="G43" s="52" t="s">
        <v>78</v>
      </c>
      <c r="H43" s="53"/>
      <c r="I43" s="54" t="s">
        <v>79</v>
      </c>
      <c r="J43" s="55"/>
      <c r="K43" s="52" t="s">
        <v>78</v>
      </c>
      <c r="L43" s="53"/>
      <c r="M43" s="54" t="s">
        <v>79</v>
      </c>
      <c r="N43" s="55"/>
      <c r="O43" s="52" t="s">
        <v>78</v>
      </c>
      <c r="P43" s="53"/>
      <c r="Q43" s="54" t="s">
        <v>79</v>
      </c>
      <c r="R43" s="55"/>
      <c r="S43" s="52" t="s">
        <v>78</v>
      </c>
      <c r="T43" s="53"/>
      <c r="U43" s="54" t="s">
        <v>79</v>
      </c>
      <c r="V43" s="55"/>
      <c r="W43" s="52" t="s">
        <v>78</v>
      </c>
      <c r="X43" s="53"/>
      <c r="Y43" s="54" t="s">
        <v>79</v>
      </c>
      <c r="Z43" s="55"/>
      <c r="AA43" s="52" t="s">
        <v>78</v>
      </c>
      <c r="AB43" s="53"/>
      <c r="AC43" s="54" t="s">
        <v>79</v>
      </c>
      <c r="AD43" s="55"/>
      <c r="AE43" s="52" t="s">
        <v>78</v>
      </c>
      <c r="AF43" s="53"/>
      <c r="AG43" s="54" t="s">
        <v>79</v>
      </c>
      <c r="AH43" s="55"/>
      <c r="AI43" s="52" t="s">
        <v>78</v>
      </c>
      <c r="AJ43" s="53"/>
      <c r="AK43" s="54" t="s">
        <v>79</v>
      </c>
      <c r="AL43" s="55"/>
      <c r="AM43" s="52" t="s">
        <v>78</v>
      </c>
      <c r="AN43" s="53"/>
      <c r="AO43" s="54" t="s">
        <v>79</v>
      </c>
      <c r="AP43" s="55"/>
      <c r="AQ43" s="52" t="s">
        <v>78</v>
      </c>
      <c r="AR43" s="53"/>
      <c r="AS43" s="54" t="s">
        <v>79</v>
      </c>
      <c r="AT43" s="55"/>
      <c r="AU43" s="52" t="s">
        <v>78</v>
      </c>
      <c r="AV43" s="53"/>
      <c r="AW43" s="54" t="s">
        <v>79</v>
      </c>
      <c r="AX43" s="55"/>
      <c r="AY43" s="52" t="s">
        <v>78</v>
      </c>
      <c r="AZ43" s="53"/>
      <c r="BA43" s="54" t="s">
        <v>79</v>
      </c>
      <c r="BB43" s="55"/>
      <c r="BC43" s="52" t="s">
        <v>78</v>
      </c>
      <c r="BD43" s="53"/>
      <c r="BE43" s="54" t="s">
        <v>79</v>
      </c>
      <c r="BF43" s="55"/>
      <c r="BG43" s="52" t="s">
        <v>78</v>
      </c>
      <c r="BH43" s="53"/>
      <c r="BI43" s="54" t="s">
        <v>79</v>
      </c>
      <c r="BJ43" s="55"/>
      <c r="BK43" s="52" t="s">
        <v>78</v>
      </c>
      <c r="BL43" s="53"/>
      <c r="BM43" s="54" t="s">
        <v>79</v>
      </c>
      <c r="BN43" s="55"/>
      <c r="BO43" s="52" t="s">
        <v>78</v>
      </c>
      <c r="BP43" s="53"/>
      <c r="BQ43" s="54" t="s">
        <v>79</v>
      </c>
      <c r="BR43" s="55"/>
      <c r="BS43" s="52" t="s">
        <v>78</v>
      </c>
      <c r="BT43" s="53"/>
      <c r="BU43" s="54" t="s">
        <v>79</v>
      </c>
      <c r="BV43" s="55"/>
      <c r="BW43" s="52" t="s">
        <v>78</v>
      </c>
      <c r="BX43" s="53"/>
      <c r="BY43" s="54" t="s">
        <v>79</v>
      </c>
      <c r="BZ43" s="55"/>
      <c r="CA43" s="52" t="s">
        <v>78</v>
      </c>
      <c r="CB43" s="53"/>
      <c r="CC43" s="54" t="s">
        <v>79</v>
      </c>
      <c r="CD43" s="55"/>
      <c r="CE43" s="52" t="s">
        <v>78</v>
      </c>
      <c r="CF43" s="53"/>
      <c r="CG43" s="54" t="s">
        <v>79</v>
      </c>
      <c r="CH43" s="55"/>
      <c r="CI43" s="52" t="s">
        <v>78</v>
      </c>
      <c r="CJ43" s="53"/>
      <c r="CK43" s="54" t="s">
        <v>79</v>
      </c>
      <c r="CL43" s="55"/>
      <c r="CM43" s="52" t="s">
        <v>78</v>
      </c>
      <c r="CN43" s="53"/>
      <c r="CO43" s="54" t="s">
        <v>79</v>
      </c>
      <c r="CP43" s="55"/>
      <c r="CQ43" s="52" t="s">
        <v>78</v>
      </c>
      <c r="CR43" s="53"/>
      <c r="CS43" s="54" t="s">
        <v>79</v>
      </c>
      <c r="CT43" s="55"/>
      <c r="CU43" s="52" t="s">
        <v>78</v>
      </c>
      <c r="CV43" s="53"/>
      <c r="CW43" s="54" t="s">
        <v>79</v>
      </c>
      <c r="CX43" s="55"/>
      <c r="CY43" s="52" t="s">
        <v>78</v>
      </c>
      <c r="CZ43" s="53"/>
      <c r="DA43" s="54" t="s">
        <v>79</v>
      </c>
      <c r="DB43" s="55"/>
      <c r="DC43" s="52" t="s">
        <v>78</v>
      </c>
      <c r="DD43" s="53"/>
      <c r="DE43" s="54" t="s">
        <v>79</v>
      </c>
      <c r="DF43" s="55"/>
      <c r="DG43" s="52" t="s">
        <v>78</v>
      </c>
      <c r="DH43" s="53"/>
      <c r="DI43" s="54" t="s">
        <v>79</v>
      </c>
      <c r="DJ43" s="55"/>
      <c r="DK43" s="52" t="s">
        <v>78</v>
      </c>
      <c r="DL43" s="53"/>
      <c r="DM43" s="54" t="s">
        <v>79</v>
      </c>
      <c r="DN43" s="55"/>
      <c r="DO43" s="52" t="s">
        <v>78</v>
      </c>
      <c r="DP43" s="53"/>
      <c r="DQ43" s="54" t="s">
        <v>79</v>
      </c>
      <c r="DR43" s="55"/>
      <c r="DS43" s="52" t="s">
        <v>78</v>
      </c>
      <c r="DT43" s="53"/>
      <c r="DU43" s="54" t="s">
        <v>79</v>
      </c>
      <c r="DV43" s="55"/>
      <c r="DW43" s="52" t="s">
        <v>78</v>
      </c>
      <c r="DX43" s="53"/>
      <c r="DY43" s="54" t="s">
        <v>79</v>
      </c>
      <c r="DZ43" s="55"/>
      <c r="EA43" s="52" t="s">
        <v>78</v>
      </c>
      <c r="EB43" s="53"/>
      <c r="EC43" s="54" t="s">
        <v>79</v>
      </c>
      <c r="ED43" s="55"/>
      <c r="EE43" s="52" t="s">
        <v>78</v>
      </c>
      <c r="EF43" s="53"/>
      <c r="EG43" s="54" t="s">
        <v>79</v>
      </c>
      <c r="EH43" s="55"/>
      <c r="EI43" s="52" t="s">
        <v>78</v>
      </c>
      <c r="EJ43" s="53"/>
      <c r="EK43" s="54" t="s">
        <v>79</v>
      </c>
      <c r="EL43" s="55"/>
      <c r="EM43" s="52" t="s">
        <v>78</v>
      </c>
      <c r="EN43" s="53"/>
      <c r="EO43" s="54" t="s">
        <v>79</v>
      </c>
      <c r="EP43" s="55"/>
      <c r="EQ43" s="52" t="s">
        <v>78</v>
      </c>
      <c r="ER43" s="53"/>
      <c r="ES43" s="54" t="s">
        <v>79</v>
      </c>
      <c r="ET43" s="55"/>
      <c r="EU43" s="52" t="s">
        <v>78</v>
      </c>
      <c r="EV43" s="53"/>
      <c r="EW43" s="54" t="s">
        <v>79</v>
      </c>
      <c r="EX43" s="55"/>
      <c r="EY43" s="52" t="s">
        <v>78</v>
      </c>
      <c r="EZ43" s="53"/>
      <c r="FA43" s="54" t="s">
        <v>79</v>
      </c>
      <c r="FB43" s="55"/>
      <c r="FC43" s="52" t="s">
        <v>78</v>
      </c>
      <c r="FD43" s="53"/>
      <c r="FE43" s="54" t="s">
        <v>79</v>
      </c>
      <c r="FF43" s="55"/>
      <c r="FG43" s="52" t="s">
        <v>78</v>
      </c>
      <c r="FH43" s="53"/>
      <c r="FI43" s="54" t="s">
        <v>79</v>
      </c>
      <c r="FJ43" s="55"/>
      <c r="FK43" s="52" t="s">
        <v>78</v>
      </c>
      <c r="FL43" s="53"/>
      <c r="FM43" s="54" t="s">
        <v>79</v>
      </c>
      <c r="FN43" s="55"/>
      <c r="FO43" s="52" t="s">
        <v>78</v>
      </c>
      <c r="FP43" s="53"/>
      <c r="FQ43" s="54" t="s">
        <v>79</v>
      </c>
      <c r="FR43" s="55"/>
      <c r="FS43" s="52" t="s">
        <v>78</v>
      </c>
      <c r="FT43" s="53"/>
      <c r="FU43" s="54" t="s">
        <v>79</v>
      </c>
      <c r="FV43" s="55"/>
      <c r="FW43" s="52" t="s">
        <v>78</v>
      </c>
      <c r="FX43" s="53"/>
      <c r="FY43" s="54" t="s">
        <v>79</v>
      </c>
      <c r="FZ43" s="55"/>
      <c r="GA43" s="52" t="s">
        <v>78</v>
      </c>
      <c r="GB43" s="53"/>
      <c r="GC43" s="54" t="s">
        <v>79</v>
      </c>
      <c r="GD43" s="55"/>
      <c r="GE43" s="52" t="s">
        <v>78</v>
      </c>
      <c r="GF43" s="53"/>
      <c r="GG43" s="54" t="s">
        <v>79</v>
      </c>
      <c r="GH43" s="55"/>
      <c r="GI43" s="52" t="s">
        <v>78</v>
      </c>
      <c r="GJ43" s="53"/>
      <c r="GK43" s="54" t="s">
        <v>79</v>
      </c>
      <c r="GL43" s="55"/>
      <c r="GM43" s="52" t="s">
        <v>78</v>
      </c>
      <c r="GN43" s="53"/>
      <c r="GO43" s="54" t="s">
        <v>79</v>
      </c>
      <c r="GP43" s="55"/>
      <c r="GQ43" s="52" t="s">
        <v>78</v>
      </c>
      <c r="GR43" s="53"/>
      <c r="GS43" s="54" t="s">
        <v>79</v>
      </c>
      <c r="GT43" s="55"/>
      <c r="GU43" s="52" t="s">
        <v>78</v>
      </c>
      <c r="GV43" s="53"/>
      <c r="GW43" s="54" t="s">
        <v>79</v>
      </c>
      <c r="GX43" s="55"/>
      <c r="GY43" s="52" t="s">
        <v>78</v>
      </c>
      <c r="GZ43" s="53"/>
      <c r="HA43" s="54" t="s">
        <v>79</v>
      </c>
      <c r="HB43" s="55"/>
      <c r="HC43" s="52" t="s">
        <v>78</v>
      </c>
      <c r="HD43" s="53"/>
      <c r="HE43" s="54" t="s">
        <v>79</v>
      </c>
      <c r="HF43" s="55"/>
    </row>
    <row r="44" spans="2:214" ht="4.95" customHeight="1" thickBot="1" x14ac:dyDescent="0.35"/>
    <row r="45" spans="2:214" ht="28.8" x14ac:dyDescent="0.3">
      <c r="B45" s="11" t="s">
        <v>11</v>
      </c>
      <c r="C45" s="12" t="s">
        <v>12</v>
      </c>
      <c r="D45" s="12" t="s">
        <v>13</v>
      </c>
      <c r="E45" s="13" t="s">
        <v>3</v>
      </c>
      <c r="F45" s="14" t="s">
        <v>14</v>
      </c>
      <c r="G45" s="15" t="s">
        <v>15</v>
      </c>
      <c r="H45" s="16"/>
      <c r="I45" s="16"/>
      <c r="J45" s="17"/>
      <c r="K45" s="15" t="s">
        <v>16</v>
      </c>
      <c r="L45" s="16"/>
      <c r="M45" s="16"/>
      <c r="N45" s="17"/>
      <c r="O45" s="15" t="s">
        <v>17</v>
      </c>
      <c r="P45" s="16"/>
      <c r="Q45" s="16"/>
      <c r="R45" s="17"/>
      <c r="S45" s="15" t="s">
        <v>18</v>
      </c>
      <c r="T45" s="16"/>
      <c r="U45" s="16"/>
      <c r="V45" s="17"/>
      <c r="W45" s="15" t="s">
        <v>19</v>
      </c>
      <c r="X45" s="16"/>
      <c r="Y45" s="16"/>
      <c r="Z45" s="17"/>
      <c r="AA45" s="15" t="s">
        <v>20</v>
      </c>
      <c r="AB45" s="16"/>
      <c r="AC45" s="16"/>
      <c r="AD45" s="17"/>
      <c r="AE45" s="15" t="s">
        <v>21</v>
      </c>
      <c r="AF45" s="16"/>
      <c r="AG45" s="16"/>
      <c r="AH45" s="17"/>
      <c r="AI45" s="15" t="s">
        <v>22</v>
      </c>
      <c r="AJ45" s="16"/>
      <c r="AK45" s="16"/>
      <c r="AL45" s="17"/>
      <c r="AM45" s="15" t="s">
        <v>23</v>
      </c>
      <c r="AN45" s="16"/>
      <c r="AO45" s="16"/>
      <c r="AP45" s="17"/>
      <c r="AQ45" s="15" t="s">
        <v>24</v>
      </c>
      <c r="AR45" s="16"/>
      <c r="AS45" s="16"/>
      <c r="AT45" s="17"/>
      <c r="AU45" s="15" t="s">
        <v>25</v>
      </c>
      <c r="AV45" s="16"/>
      <c r="AW45" s="16"/>
      <c r="AX45" s="17"/>
      <c r="AY45" s="15" t="s">
        <v>26</v>
      </c>
      <c r="AZ45" s="16"/>
      <c r="BA45" s="16"/>
      <c r="BB45" s="17"/>
      <c r="BC45" s="15" t="s">
        <v>27</v>
      </c>
      <c r="BD45" s="16"/>
      <c r="BE45" s="16"/>
      <c r="BF45" s="17"/>
      <c r="BG45" s="15" t="s">
        <v>28</v>
      </c>
      <c r="BH45" s="16"/>
      <c r="BI45" s="16"/>
      <c r="BJ45" s="17"/>
      <c r="BK45" s="15" t="s">
        <v>29</v>
      </c>
      <c r="BL45" s="16"/>
      <c r="BM45" s="16"/>
      <c r="BN45" s="17"/>
      <c r="BO45" s="15" t="s">
        <v>30</v>
      </c>
      <c r="BP45" s="16"/>
      <c r="BQ45" s="16"/>
      <c r="BR45" s="17"/>
      <c r="BS45" s="15" t="s">
        <v>31</v>
      </c>
      <c r="BT45" s="16"/>
      <c r="BU45" s="16"/>
      <c r="BV45" s="17"/>
      <c r="BW45" s="15" t="s">
        <v>32</v>
      </c>
      <c r="BX45" s="16"/>
      <c r="BY45" s="16"/>
      <c r="BZ45" s="17"/>
      <c r="CA45" s="15" t="s">
        <v>33</v>
      </c>
      <c r="CB45" s="16"/>
      <c r="CC45" s="16"/>
      <c r="CD45" s="17"/>
      <c r="CE45" s="15" t="s">
        <v>34</v>
      </c>
      <c r="CF45" s="16"/>
      <c r="CG45" s="16"/>
      <c r="CH45" s="17"/>
      <c r="CI45" s="15" t="s">
        <v>35</v>
      </c>
      <c r="CJ45" s="16"/>
      <c r="CK45" s="16"/>
      <c r="CL45" s="17"/>
      <c r="CM45" s="15" t="s">
        <v>36</v>
      </c>
      <c r="CN45" s="16"/>
      <c r="CO45" s="16"/>
      <c r="CP45" s="17"/>
      <c r="CQ45" s="15" t="s">
        <v>37</v>
      </c>
      <c r="CR45" s="16"/>
      <c r="CS45" s="16"/>
      <c r="CT45" s="17"/>
      <c r="CU45" s="15" t="s">
        <v>38</v>
      </c>
      <c r="CV45" s="16"/>
      <c r="CW45" s="16"/>
      <c r="CX45" s="17"/>
      <c r="CY45" s="15" t="s">
        <v>39</v>
      </c>
      <c r="CZ45" s="16"/>
      <c r="DA45" s="16"/>
      <c r="DB45" s="17"/>
      <c r="DC45" s="15" t="s">
        <v>40</v>
      </c>
      <c r="DD45" s="16"/>
      <c r="DE45" s="16"/>
      <c r="DF45" s="17"/>
      <c r="DG45" s="15" t="s">
        <v>41</v>
      </c>
      <c r="DH45" s="16"/>
      <c r="DI45" s="16"/>
      <c r="DJ45" s="17"/>
      <c r="DK45" s="15" t="s">
        <v>42</v>
      </c>
      <c r="DL45" s="16"/>
      <c r="DM45" s="16"/>
      <c r="DN45" s="17"/>
      <c r="DO45" s="15" t="s">
        <v>43</v>
      </c>
      <c r="DP45" s="16"/>
      <c r="DQ45" s="16"/>
      <c r="DR45" s="17"/>
      <c r="DS45" s="15" t="s">
        <v>44</v>
      </c>
      <c r="DT45" s="16"/>
      <c r="DU45" s="16"/>
      <c r="DV45" s="17"/>
      <c r="DW45" s="15" t="s">
        <v>45</v>
      </c>
      <c r="DX45" s="16"/>
      <c r="DY45" s="16"/>
      <c r="DZ45" s="17"/>
      <c r="EA45" s="15" t="s">
        <v>46</v>
      </c>
      <c r="EB45" s="16"/>
      <c r="EC45" s="16"/>
      <c r="ED45" s="17"/>
      <c r="EE45" s="15" t="s">
        <v>47</v>
      </c>
      <c r="EF45" s="16"/>
      <c r="EG45" s="16"/>
      <c r="EH45" s="17"/>
      <c r="EI45" s="15" t="s">
        <v>48</v>
      </c>
      <c r="EJ45" s="16"/>
      <c r="EK45" s="16"/>
      <c r="EL45" s="17"/>
      <c r="EM45" s="15" t="s">
        <v>49</v>
      </c>
      <c r="EN45" s="16"/>
      <c r="EO45" s="16"/>
      <c r="EP45" s="17"/>
      <c r="EQ45" s="15" t="s">
        <v>50</v>
      </c>
      <c r="ER45" s="16"/>
      <c r="ES45" s="16"/>
      <c r="ET45" s="17"/>
      <c r="EU45" s="15" t="s">
        <v>51</v>
      </c>
      <c r="EV45" s="16"/>
      <c r="EW45" s="16"/>
      <c r="EX45" s="17"/>
      <c r="EY45" s="15" t="s">
        <v>52</v>
      </c>
      <c r="EZ45" s="16"/>
      <c r="FA45" s="16"/>
      <c r="FB45" s="17"/>
      <c r="FC45" s="15" t="s">
        <v>53</v>
      </c>
      <c r="FD45" s="16"/>
      <c r="FE45" s="16"/>
      <c r="FF45" s="17"/>
      <c r="FG45" s="15" t="s">
        <v>54</v>
      </c>
      <c r="FH45" s="16"/>
      <c r="FI45" s="16"/>
      <c r="FJ45" s="17"/>
      <c r="FK45" s="15" t="s">
        <v>55</v>
      </c>
      <c r="FL45" s="16"/>
      <c r="FM45" s="16"/>
      <c r="FN45" s="17"/>
      <c r="FO45" s="15" t="s">
        <v>56</v>
      </c>
      <c r="FP45" s="16"/>
      <c r="FQ45" s="16"/>
      <c r="FR45" s="17"/>
      <c r="FS45" s="15" t="s">
        <v>57</v>
      </c>
      <c r="FT45" s="16"/>
      <c r="FU45" s="16"/>
      <c r="FV45" s="17"/>
      <c r="FW45" s="15" t="s">
        <v>58</v>
      </c>
      <c r="FX45" s="16"/>
      <c r="FY45" s="16"/>
      <c r="FZ45" s="17"/>
      <c r="GA45" s="15" t="s">
        <v>59</v>
      </c>
      <c r="GB45" s="16"/>
      <c r="GC45" s="16"/>
      <c r="GD45" s="17"/>
      <c r="GE45" s="15" t="s">
        <v>60</v>
      </c>
      <c r="GF45" s="16"/>
      <c r="GG45" s="16"/>
      <c r="GH45" s="17"/>
      <c r="GI45" s="15" t="s">
        <v>61</v>
      </c>
      <c r="GJ45" s="16"/>
      <c r="GK45" s="16"/>
      <c r="GL45" s="17"/>
      <c r="GM45" s="15" t="s">
        <v>62</v>
      </c>
      <c r="GN45" s="16"/>
      <c r="GO45" s="16"/>
      <c r="GP45" s="17"/>
      <c r="GQ45" s="15" t="s">
        <v>63</v>
      </c>
      <c r="GR45" s="16"/>
      <c r="GS45" s="16"/>
      <c r="GT45" s="17"/>
      <c r="GU45" s="15" t="s">
        <v>64</v>
      </c>
      <c r="GV45" s="16"/>
      <c r="GW45" s="16"/>
      <c r="GX45" s="17"/>
      <c r="GY45" s="15" t="s">
        <v>65</v>
      </c>
      <c r="GZ45" s="16"/>
      <c r="HA45" s="16"/>
      <c r="HB45" s="17"/>
      <c r="HC45" s="15" t="s">
        <v>66</v>
      </c>
      <c r="HD45" s="16"/>
      <c r="HE45" s="16"/>
      <c r="HF45" s="17"/>
    </row>
    <row r="46" spans="2:214" ht="43.8" thickBot="1" x14ac:dyDescent="0.35">
      <c r="B46" s="18"/>
      <c r="C46" s="19" t="str">
        <f>IFERROR(VLOOKUP(B46,[1]!Tableau1[[#All],[Matricule]:[Poste]],3),"")</f>
        <v/>
      </c>
      <c r="D46" s="19" t="str">
        <f>IFERROR(VLOOKUP(B46,[1]!Tableau1[[#All],[Matricule]:[Poste]],4),"")</f>
        <v/>
      </c>
      <c r="E46" s="20" t="str">
        <f>IFERROR(VLOOKUP(B46,[1]!Tableau1[[#All],[Matricule]:[Poste]],13),"")</f>
        <v/>
      </c>
      <c r="F46" s="21" t="str">
        <f>IFERROR(VLOOKUP(B46,[1]!Tableau1[[#All],[Matricule]:[Poste]],2),"")</f>
        <v/>
      </c>
      <c r="G46" s="22" t="s">
        <v>68</v>
      </c>
      <c r="H46" s="23" t="s">
        <v>69</v>
      </c>
      <c r="I46" s="23" t="s">
        <v>70</v>
      </c>
      <c r="J46" s="24" t="s">
        <v>71</v>
      </c>
      <c r="K46" s="22" t="s">
        <v>68</v>
      </c>
      <c r="L46" s="23" t="s">
        <v>69</v>
      </c>
      <c r="M46" s="23" t="s">
        <v>70</v>
      </c>
      <c r="N46" s="24" t="s">
        <v>71</v>
      </c>
      <c r="O46" s="22" t="s">
        <v>68</v>
      </c>
      <c r="P46" s="23" t="s">
        <v>69</v>
      </c>
      <c r="Q46" s="23" t="s">
        <v>70</v>
      </c>
      <c r="R46" s="24" t="s">
        <v>71</v>
      </c>
      <c r="S46" s="22" t="s">
        <v>68</v>
      </c>
      <c r="T46" s="23" t="s">
        <v>69</v>
      </c>
      <c r="U46" s="23" t="s">
        <v>70</v>
      </c>
      <c r="V46" s="24" t="s">
        <v>71</v>
      </c>
      <c r="W46" s="22" t="s">
        <v>68</v>
      </c>
      <c r="X46" s="23" t="s">
        <v>69</v>
      </c>
      <c r="Y46" s="23" t="s">
        <v>70</v>
      </c>
      <c r="Z46" s="24" t="s">
        <v>71</v>
      </c>
      <c r="AA46" s="22" t="s">
        <v>68</v>
      </c>
      <c r="AB46" s="23" t="s">
        <v>69</v>
      </c>
      <c r="AC46" s="23" t="s">
        <v>70</v>
      </c>
      <c r="AD46" s="24" t="s">
        <v>71</v>
      </c>
      <c r="AE46" s="22" t="s">
        <v>68</v>
      </c>
      <c r="AF46" s="23" t="s">
        <v>69</v>
      </c>
      <c r="AG46" s="23" t="s">
        <v>70</v>
      </c>
      <c r="AH46" s="24" t="s">
        <v>71</v>
      </c>
      <c r="AI46" s="22" t="s">
        <v>68</v>
      </c>
      <c r="AJ46" s="23" t="s">
        <v>69</v>
      </c>
      <c r="AK46" s="23" t="s">
        <v>70</v>
      </c>
      <c r="AL46" s="24" t="s">
        <v>71</v>
      </c>
      <c r="AM46" s="22" t="s">
        <v>68</v>
      </c>
      <c r="AN46" s="23" t="s">
        <v>69</v>
      </c>
      <c r="AO46" s="23" t="s">
        <v>70</v>
      </c>
      <c r="AP46" s="24" t="s">
        <v>71</v>
      </c>
      <c r="AQ46" s="22" t="s">
        <v>68</v>
      </c>
      <c r="AR46" s="23" t="s">
        <v>69</v>
      </c>
      <c r="AS46" s="23" t="s">
        <v>70</v>
      </c>
      <c r="AT46" s="24" t="s">
        <v>71</v>
      </c>
      <c r="AU46" s="22" t="s">
        <v>68</v>
      </c>
      <c r="AV46" s="23" t="s">
        <v>69</v>
      </c>
      <c r="AW46" s="23" t="s">
        <v>70</v>
      </c>
      <c r="AX46" s="24" t="s">
        <v>71</v>
      </c>
      <c r="AY46" s="22" t="s">
        <v>68</v>
      </c>
      <c r="AZ46" s="23" t="s">
        <v>69</v>
      </c>
      <c r="BA46" s="23" t="s">
        <v>70</v>
      </c>
      <c r="BB46" s="24" t="s">
        <v>71</v>
      </c>
      <c r="BC46" s="22" t="s">
        <v>68</v>
      </c>
      <c r="BD46" s="23" t="s">
        <v>69</v>
      </c>
      <c r="BE46" s="23" t="s">
        <v>70</v>
      </c>
      <c r="BF46" s="24" t="s">
        <v>71</v>
      </c>
      <c r="BG46" s="22" t="s">
        <v>68</v>
      </c>
      <c r="BH46" s="23" t="s">
        <v>69</v>
      </c>
      <c r="BI46" s="23" t="s">
        <v>70</v>
      </c>
      <c r="BJ46" s="24" t="s">
        <v>71</v>
      </c>
      <c r="BK46" s="22" t="s">
        <v>68</v>
      </c>
      <c r="BL46" s="23" t="s">
        <v>69</v>
      </c>
      <c r="BM46" s="23" t="s">
        <v>70</v>
      </c>
      <c r="BN46" s="24" t="s">
        <v>71</v>
      </c>
      <c r="BO46" s="22" t="s">
        <v>68</v>
      </c>
      <c r="BP46" s="23" t="s">
        <v>69</v>
      </c>
      <c r="BQ46" s="23" t="s">
        <v>70</v>
      </c>
      <c r="BR46" s="24" t="s">
        <v>71</v>
      </c>
      <c r="BS46" s="22" t="s">
        <v>68</v>
      </c>
      <c r="BT46" s="23" t="s">
        <v>69</v>
      </c>
      <c r="BU46" s="23" t="s">
        <v>70</v>
      </c>
      <c r="BV46" s="24" t="s">
        <v>71</v>
      </c>
      <c r="BW46" s="22" t="s">
        <v>68</v>
      </c>
      <c r="BX46" s="23" t="s">
        <v>69</v>
      </c>
      <c r="BY46" s="23" t="s">
        <v>70</v>
      </c>
      <c r="BZ46" s="24" t="s">
        <v>71</v>
      </c>
      <c r="CA46" s="22" t="s">
        <v>68</v>
      </c>
      <c r="CB46" s="23" t="s">
        <v>69</v>
      </c>
      <c r="CC46" s="23" t="s">
        <v>70</v>
      </c>
      <c r="CD46" s="24" t="s">
        <v>71</v>
      </c>
      <c r="CE46" s="22" t="s">
        <v>68</v>
      </c>
      <c r="CF46" s="23" t="s">
        <v>69</v>
      </c>
      <c r="CG46" s="23" t="s">
        <v>70</v>
      </c>
      <c r="CH46" s="24" t="s">
        <v>71</v>
      </c>
      <c r="CI46" s="22" t="s">
        <v>68</v>
      </c>
      <c r="CJ46" s="23" t="s">
        <v>69</v>
      </c>
      <c r="CK46" s="23" t="s">
        <v>70</v>
      </c>
      <c r="CL46" s="24" t="s">
        <v>71</v>
      </c>
      <c r="CM46" s="22" t="s">
        <v>68</v>
      </c>
      <c r="CN46" s="23" t="s">
        <v>69</v>
      </c>
      <c r="CO46" s="23" t="s">
        <v>70</v>
      </c>
      <c r="CP46" s="24" t="s">
        <v>71</v>
      </c>
      <c r="CQ46" s="22" t="s">
        <v>68</v>
      </c>
      <c r="CR46" s="23" t="s">
        <v>69</v>
      </c>
      <c r="CS46" s="23" t="s">
        <v>70</v>
      </c>
      <c r="CT46" s="24" t="s">
        <v>71</v>
      </c>
      <c r="CU46" s="22" t="s">
        <v>68</v>
      </c>
      <c r="CV46" s="23" t="s">
        <v>69</v>
      </c>
      <c r="CW46" s="23" t="s">
        <v>70</v>
      </c>
      <c r="CX46" s="24" t="s">
        <v>71</v>
      </c>
      <c r="CY46" s="22" t="s">
        <v>68</v>
      </c>
      <c r="CZ46" s="23" t="s">
        <v>69</v>
      </c>
      <c r="DA46" s="23" t="s">
        <v>70</v>
      </c>
      <c r="DB46" s="24" t="s">
        <v>71</v>
      </c>
      <c r="DC46" s="22" t="s">
        <v>68</v>
      </c>
      <c r="DD46" s="23" t="s">
        <v>69</v>
      </c>
      <c r="DE46" s="23" t="s">
        <v>70</v>
      </c>
      <c r="DF46" s="24" t="s">
        <v>71</v>
      </c>
      <c r="DG46" s="22" t="s">
        <v>68</v>
      </c>
      <c r="DH46" s="23" t="s">
        <v>69</v>
      </c>
      <c r="DI46" s="23" t="s">
        <v>70</v>
      </c>
      <c r="DJ46" s="24" t="s">
        <v>71</v>
      </c>
      <c r="DK46" s="22" t="s">
        <v>68</v>
      </c>
      <c r="DL46" s="23" t="s">
        <v>69</v>
      </c>
      <c r="DM46" s="23" t="s">
        <v>70</v>
      </c>
      <c r="DN46" s="24" t="s">
        <v>71</v>
      </c>
      <c r="DO46" s="22" t="s">
        <v>68</v>
      </c>
      <c r="DP46" s="23" t="s">
        <v>69</v>
      </c>
      <c r="DQ46" s="23" t="s">
        <v>70</v>
      </c>
      <c r="DR46" s="24" t="s">
        <v>71</v>
      </c>
      <c r="DS46" s="22" t="s">
        <v>68</v>
      </c>
      <c r="DT46" s="23" t="s">
        <v>69</v>
      </c>
      <c r="DU46" s="23" t="s">
        <v>70</v>
      </c>
      <c r="DV46" s="24" t="s">
        <v>71</v>
      </c>
      <c r="DW46" s="22" t="s">
        <v>68</v>
      </c>
      <c r="DX46" s="23" t="s">
        <v>69</v>
      </c>
      <c r="DY46" s="23" t="s">
        <v>70</v>
      </c>
      <c r="DZ46" s="24" t="s">
        <v>71</v>
      </c>
      <c r="EA46" s="22" t="s">
        <v>68</v>
      </c>
      <c r="EB46" s="23" t="s">
        <v>69</v>
      </c>
      <c r="EC46" s="23" t="s">
        <v>70</v>
      </c>
      <c r="ED46" s="24" t="s">
        <v>71</v>
      </c>
      <c r="EE46" s="22" t="s">
        <v>68</v>
      </c>
      <c r="EF46" s="23" t="s">
        <v>69</v>
      </c>
      <c r="EG46" s="23" t="s">
        <v>70</v>
      </c>
      <c r="EH46" s="24" t="s">
        <v>71</v>
      </c>
      <c r="EI46" s="22" t="s">
        <v>68</v>
      </c>
      <c r="EJ46" s="23" t="s">
        <v>69</v>
      </c>
      <c r="EK46" s="23" t="s">
        <v>70</v>
      </c>
      <c r="EL46" s="24" t="s">
        <v>71</v>
      </c>
      <c r="EM46" s="22" t="s">
        <v>68</v>
      </c>
      <c r="EN46" s="23" t="s">
        <v>69</v>
      </c>
      <c r="EO46" s="23" t="s">
        <v>70</v>
      </c>
      <c r="EP46" s="24" t="s">
        <v>71</v>
      </c>
      <c r="EQ46" s="22" t="s">
        <v>68</v>
      </c>
      <c r="ER46" s="23" t="s">
        <v>69</v>
      </c>
      <c r="ES46" s="23" t="s">
        <v>70</v>
      </c>
      <c r="ET46" s="24" t="s">
        <v>71</v>
      </c>
      <c r="EU46" s="22" t="s">
        <v>68</v>
      </c>
      <c r="EV46" s="23" t="s">
        <v>69</v>
      </c>
      <c r="EW46" s="23" t="s">
        <v>70</v>
      </c>
      <c r="EX46" s="24" t="s">
        <v>71</v>
      </c>
      <c r="EY46" s="22" t="s">
        <v>68</v>
      </c>
      <c r="EZ46" s="23" t="s">
        <v>69</v>
      </c>
      <c r="FA46" s="23" t="s">
        <v>70</v>
      </c>
      <c r="FB46" s="24" t="s">
        <v>71</v>
      </c>
      <c r="FC46" s="22" t="s">
        <v>68</v>
      </c>
      <c r="FD46" s="23" t="s">
        <v>69</v>
      </c>
      <c r="FE46" s="23" t="s">
        <v>70</v>
      </c>
      <c r="FF46" s="24" t="s">
        <v>71</v>
      </c>
      <c r="FG46" s="22" t="s">
        <v>68</v>
      </c>
      <c r="FH46" s="23" t="s">
        <v>69</v>
      </c>
      <c r="FI46" s="23" t="s">
        <v>70</v>
      </c>
      <c r="FJ46" s="24" t="s">
        <v>71</v>
      </c>
      <c r="FK46" s="22" t="s">
        <v>68</v>
      </c>
      <c r="FL46" s="23" t="s">
        <v>69</v>
      </c>
      <c r="FM46" s="23" t="s">
        <v>70</v>
      </c>
      <c r="FN46" s="24" t="s">
        <v>71</v>
      </c>
      <c r="FO46" s="22" t="s">
        <v>68</v>
      </c>
      <c r="FP46" s="23" t="s">
        <v>69</v>
      </c>
      <c r="FQ46" s="23" t="s">
        <v>70</v>
      </c>
      <c r="FR46" s="24" t="s">
        <v>71</v>
      </c>
      <c r="FS46" s="22" t="s">
        <v>68</v>
      </c>
      <c r="FT46" s="23" t="s">
        <v>69</v>
      </c>
      <c r="FU46" s="23" t="s">
        <v>70</v>
      </c>
      <c r="FV46" s="24" t="s">
        <v>71</v>
      </c>
      <c r="FW46" s="22" t="s">
        <v>68</v>
      </c>
      <c r="FX46" s="23" t="s">
        <v>69</v>
      </c>
      <c r="FY46" s="23" t="s">
        <v>70</v>
      </c>
      <c r="FZ46" s="24" t="s">
        <v>71</v>
      </c>
      <c r="GA46" s="22" t="s">
        <v>68</v>
      </c>
      <c r="GB46" s="23" t="s">
        <v>69</v>
      </c>
      <c r="GC46" s="23" t="s">
        <v>70</v>
      </c>
      <c r="GD46" s="24" t="s">
        <v>71</v>
      </c>
      <c r="GE46" s="22" t="s">
        <v>68</v>
      </c>
      <c r="GF46" s="23" t="s">
        <v>69</v>
      </c>
      <c r="GG46" s="23" t="s">
        <v>70</v>
      </c>
      <c r="GH46" s="24" t="s">
        <v>71</v>
      </c>
      <c r="GI46" s="22" t="s">
        <v>68</v>
      </c>
      <c r="GJ46" s="23" t="s">
        <v>69</v>
      </c>
      <c r="GK46" s="23" t="s">
        <v>70</v>
      </c>
      <c r="GL46" s="24" t="s">
        <v>71</v>
      </c>
      <c r="GM46" s="22" t="s">
        <v>68</v>
      </c>
      <c r="GN46" s="23" t="s">
        <v>69</v>
      </c>
      <c r="GO46" s="23" t="s">
        <v>70</v>
      </c>
      <c r="GP46" s="24" t="s">
        <v>71</v>
      </c>
      <c r="GQ46" s="22" t="s">
        <v>68</v>
      </c>
      <c r="GR46" s="23" t="s">
        <v>69</v>
      </c>
      <c r="GS46" s="23" t="s">
        <v>70</v>
      </c>
      <c r="GT46" s="24" t="s">
        <v>71</v>
      </c>
      <c r="GU46" s="22" t="s">
        <v>68</v>
      </c>
      <c r="GV46" s="23" t="s">
        <v>69</v>
      </c>
      <c r="GW46" s="23" t="s">
        <v>70</v>
      </c>
      <c r="GX46" s="24" t="s">
        <v>71</v>
      </c>
      <c r="GY46" s="22" t="s">
        <v>68</v>
      </c>
      <c r="GZ46" s="23" t="s">
        <v>69</v>
      </c>
      <c r="HA46" s="23" t="s">
        <v>70</v>
      </c>
      <c r="HB46" s="24" t="s">
        <v>71</v>
      </c>
      <c r="HC46" s="22" t="s">
        <v>68</v>
      </c>
      <c r="HD46" s="23" t="s">
        <v>69</v>
      </c>
      <c r="HE46" s="23" t="s">
        <v>70</v>
      </c>
      <c r="HF46" s="24" t="s">
        <v>71</v>
      </c>
    </row>
    <row r="47" spans="2:214" x14ac:dyDescent="0.3">
      <c r="B47" s="25" t="s">
        <v>72</v>
      </c>
      <c r="C47" s="26"/>
      <c r="D47" s="26"/>
      <c r="E47" s="27">
        <f>SUM(I48:I49,M48:M49,Q48:Q49,U48:U49,Y48:Y49,AC48:AC49,AG48:AG49,AK48:AK49,AO48:AO49,AS48:AS49,AW48:AW49,BA48:BA49,BE48:BE49,BI48:BI49,BM48:BM49,BQ48:BQ49,BU48:BU49,BY48:BY49,CC48:CC49,CG48:CG49,CK48:CK49,CO48:CO49,CS48:CS49,CW48:CW49,DA48:DA49,DE48:DE49,DI48:DI49,DM48:DM49,DQ48:DQ49,DU48:DU49,DY48:DY49,EC48:EC49,EG48:EG49,EK48:EK49,EO48:EO49,ES48:ES49,EW48:EW49,FA48:FA49,FE48:FE49,FI48:FI49,FM48:FM49,FQ48:FQ49,FU48:FU49,FY48:FY49,GC48:GC49,GG48:GG49,GK48:GK49,GO48:GO49,GS48:GS49,GW48:GW49,HA48:HA49,HE48:HE49)</f>
        <v>0</v>
      </c>
      <c r="F47" s="28"/>
      <c r="G47" s="29" t="str">
        <f>IFERROR(VLOOKUP(B46,'[1]H S1'!$B$9:$AT$45,43,FALSE),"0:00:00")</f>
        <v>0:00:00</v>
      </c>
      <c r="H47" s="30">
        <v>1.625</v>
      </c>
      <c r="I47" s="30" t="str" cm="1">
        <f t="array" ref="I47">_xlfn.IFS(G47="0:00:00","0:00:00",G47&lt;H47,"0:00:00",G47&gt;H47,G47-H47)</f>
        <v>0:00:00</v>
      </c>
      <c r="J47" s="31" t="str">
        <f>IFERROR(VLOOKUP(B46,'[1]H S1'!$B$9:$AT$45,45,FALSE),"0:00:00")</f>
        <v>0:00:00</v>
      </c>
      <c r="K47" s="29" t="str">
        <f>IFERROR(VLOOKUP(B46,'[1]H S2'!$B$9:$AT$45,43,FALSE),"0:00:00")</f>
        <v>0:00:00</v>
      </c>
      <c r="L47" s="30">
        <v>1.625</v>
      </c>
      <c r="M47" s="30" t="str" cm="1">
        <f t="array" ref="M47">_xlfn.IFS(K47="0:00:00","0:00:00",K47&lt;L47,"0:00:00",K47&gt;L47,K47-L47)</f>
        <v>0:00:00</v>
      </c>
      <c r="N47" s="31" t="str">
        <f>IFERROR(VLOOKUP(B46,'[1]H S2'!$B$9:$AT$45,45,FALSE),"0:00:00")</f>
        <v>0:00:00</v>
      </c>
      <c r="O47" s="29" t="str">
        <f>IFERROR(VLOOKUP(B46,'[1]H S3'!$B$9:$AT$45,43,FALSE),"0:00:00")</f>
        <v>0:00:00</v>
      </c>
      <c r="P47" s="30">
        <v>1.625</v>
      </c>
      <c r="Q47" s="30" t="str" cm="1">
        <f t="array" ref="Q47">_xlfn.IFS(O47="0:00:00","0:00:00",O47&lt;P47,"0:00:00",O47&gt;P47,O47-P47)</f>
        <v>0:00:00</v>
      </c>
      <c r="R47" s="31" t="str">
        <f>IFERROR(VLOOKUP(B46,'[1]H S3'!$B$9:$AT$45,45,FALSE),"0:00:00")</f>
        <v>0:00:00</v>
      </c>
      <c r="S47" s="29" t="str">
        <f>IFERROR(VLOOKUP(B46,'[1]H S4'!$B$9:$AT$45,43,FALSE),"0:00:00")</f>
        <v>0:00:00</v>
      </c>
      <c r="T47" s="30">
        <v>1.625</v>
      </c>
      <c r="U47" s="30" t="str" cm="1">
        <f t="array" ref="U47">_xlfn.IFS(S47="0:00:00","0:00:00",S47&lt;T47,"0:00:00",S47&gt;T47,S47-T47)</f>
        <v>0:00:00</v>
      </c>
      <c r="V47" s="31" t="str">
        <f>IFERROR(VLOOKUP(B46,'[1]H S4'!$B$9:$AT$45,45,FALSE),"0:00:00")</f>
        <v>0:00:00</v>
      </c>
      <c r="W47" s="29" t="str">
        <f>IFERROR(VLOOKUP(B46,'[1]H S5'!$B$9:$AT$45,43,FALSE),"0:00:00")</f>
        <v>0:00:00</v>
      </c>
      <c r="X47" s="30">
        <v>1.625</v>
      </c>
      <c r="Y47" s="30" t="str" cm="1">
        <f t="array" ref="Y47">_xlfn.IFS(W47="0:00:00","0:00:00",W47&lt;X47,"0:00:00",W47&gt;X47,W47-X47)</f>
        <v>0:00:00</v>
      </c>
      <c r="Z47" s="31" t="str">
        <f>IFERROR(VLOOKUP(B46,'[1]H S5'!$B$9:$AT$45,45,FALSE),"0:00:00")</f>
        <v>0:00:00</v>
      </c>
      <c r="AA47" s="29" t="str">
        <f>IFERROR(VLOOKUP(B46,'[1]H S6'!$B$9:$AT$45,43,FALSE),"0:00:00")</f>
        <v>0:00:00</v>
      </c>
      <c r="AB47" s="30">
        <v>1.625</v>
      </c>
      <c r="AC47" s="30" t="str" cm="1">
        <f t="array" ref="AC47">_xlfn.IFS(AA47="0:00:00","0:00:00",AA47&lt;AB47,"0:00:00",AA47&gt;AB47,AA47-AB47)</f>
        <v>0:00:00</v>
      </c>
      <c r="AD47" s="31" t="str">
        <f>IFERROR(VLOOKUP(B46,'[1]H S6'!$B$9:$AT$45,45,FALSE),"0:00:00")</f>
        <v>0:00:00</v>
      </c>
      <c r="AE47" s="29" t="str">
        <f>IFERROR(VLOOKUP(B46,'[1]H S7'!$B$9:$AT$45,43,FALSE),"0:00:00")</f>
        <v>0:00:00</v>
      </c>
      <c r="AF47" s="30">
        <v>1.625</v>
      </c>
      <c r="AG47" s="30" t="str" cm="1">
        <f t="array" ref="AG47">_xlfn.IFS(AE47="0:00:00","0:00:00",AE47&lt;AF47,"0:00:00",AE47&gt;AF47,AE47-AF47)</f>
        <v>0:00:00</v>
      </c>
      <c r="AH47" s="31" t="str">
        <f>IFERROR(VLOOKUP(B46,'[1]H S7'!$B$9:$AT$45,45,FALSE),"0:00:00")</f>
        <v>0:00:00</v>
      </c>
      <c r="AI47" s="29" t="str">
        <f>IFERROR(VLOOKUP(B46,'[1]H S8'!$B$9:$AT$45,43,FALSE),"0:00:00")</f>
        <v>0:00:00</v>
      </c>
      <c r="AJ47" s="30">
        <v>1.625</v>
      </c>
      <c r="AK47" s="30" t="str" cm="1">
        <f t="array" ref="AK47">_xlfn.IFS(AI47="0:00:00","0:00:00",AI47&lt;AJ47,"0:00:00",AI47&gt;AJ47,AI47-AJ47)</f>
        <v>0:00:00</v>
      </c>
      <c r="AL47" s="31" t="str">
        <f>IFERROR(VLOOKUP(B46,'[1]H S8'!$B$9:$AT$45,45,FALSE),"0:00:00")</f>
        <v>0:00:00</v>
      </c>
      <c r="AM47" s="29" t="str">
        <f>IFERROR(VLOOKUP(B46,'[1]H S9'!$B$9:$AT$45,43,FALSE),"0:00:00")</f>
        <v>0:00:00</v>
      </c>
      <c r="AN47" s="30">
        <v>1.625</v>
      </c>
      <c r="AO47" s="30" t="str" cm="1">
        <f t="array" ref="AO47">_xlfn.IFS(AM47="0:00:00","0:00:00",AM47&lt;AN47,"0:00:00",AM47&gt;AN47,AM47-AN47)</f>
        <v>0:00:00</v>
      </c>
      <c r="AP47" s="31" t="str">
        <f>IFERROR(VLOOKUP(B46,'[1]H S9'!$B$9:$AT$45,45,FALSE),"0:00:00")</f>
        <v>0:00:00</v>
      </c>
      <c r="AQ47" s="29" t="str">
        <f>IFERROR(VLOOKUP(B46,'[1]H S10'!$B$9:$AT$45,43,FALSE),"0:00:00")</f>
        <v>0:00:00</v>
      </c>
      <c r="AR47" s="30">
        <v>1.625</v>
      </c>
      <c r="AS47" s="30" t="str" cm="1">
        <f t="array" ref="AS47">_xlfn.IFS(AQ47="0:00:00","0:00:00",AQ47&lt;AR47,"0:00:00",AQ47&gt;AR47,AQ47-AR47)</f>
        <v>0:00:00</v>
      </c>
      <c r="AT47" s="31" t="str">
        <f>IFERROR(VLOOKUP(B46,'[1]H S10'!$B$9:$AT$45,45,FALSE),"0:00:00")</f>
        <v>0:00:00</v>
      </c>
      <c r="AU47" s="29" t="str">
        <f>IFERROR(VLOOKUP(B46,'[1]H S11'!$B$9:$AT$45,43,FALSE),"0:00:00")</f>
        <v>0:00:00</v>
      </c>
      <c r="AV47" s="30">
        <v>1.625</v>
      </c>
      <c r="AW47" s="30" t="str" cm="1">
        <f t="array" ref="AW47">_xlfn.IFS(AU47="0:00:00","0:00:00",AU47&lt;AV47,"0:00:00",AU47&gt;AV47,AU47-AV47)</f>
        <v>0:00:00</v>
      </c>
      <c r="AX47" s="31" t="str">
        <f>IFERROR(VLOOKUP(B46,'[1]H S11'!$B$9:$AT$45,45,FALSE),"0:00:00")</f>
        <v>0:00:00</v>
      </c>
      <c r="AY47" s="29" t="str">
        <f>IFERROR(VLOOKUP(B46,'[1]H S12'!$B$9:$AT$45,43,FALSE),"0:00:00")</f>
        <v>0:00:00</v>
      </c>
      <c r="AZ47" s="30">
        <v>1.625</v>
      </c>
      <c r="BA47" s="30" t="str" cm="1">
        <f t="array" ref="BA47">_xlfn.IFS(AY47="0:00:00","0:00:00",AY47&lt;AZ47,"0:00:00",AY47&gt;AZ47,AY47-AZ47)</f>
        <v>0:00:00</v>
      </c>
      <c r="BB47" s="31" t="str">
        <f>IFERROR(VLOOKUP(B46,'[1]H S12'!$B$9:$AT$45,45,FALSE),"0:00:00")</f>
        <v>0:00:00</v>
      </c>
      <c r="BC47" s="29" t="str">
        <f>IFERROR(VLOOKUP(B46,'[1]H S13'!$B$9:$AT$45,43,FALSE),"0:00:00")</f>
        <v>0:00:00</v>
      </c>
      <c r="BD47" s="30">
        <v>1.625</v>
      </c>
      <c r="BE47" s="30" t="str" cm="1">
        <f t="array" ref="BE47">_xlfn.IFS(BC47="0:00:00","0:00:00",BC47&lt;BD47,"0:00:00",BC47&gt;BD47,BC47-BD47)</f>
        <v>0:00:00</v>
      </c>
      <c r="BF47" s="31" t="str">
        <f>IFERROR(VLOOKUP(B46,'[1]H S13'!$B$9:$AT$45,45,FALSE),"0:00:00")</f>
        <v>0:00:00</v>
      </c>
      <c r="BG47" s="29" t="str">
        <f>IFERROR(VLOOKUP(B46,'[1]H S14'!$B$9:$AT$45,43,FALSE),"0:00:00")</f>
        <v>0:00:00</v>
      </c>
      <c r="BH47" s="30">
        <v>1.625</v>
      </c>
      <c r="BI47" s="30" t="str" cm="1">
        <f t="array" ref="BI47">_xlfn.IFS(BG47="0:00:00","0:00:00",BG47&lt;BH47,"0:00:00",BG47&gt;BH47,BG47-BH47)</f>
        <v>0:00:00</v>
      </c>
      <c r="BJ47" s="31" t="str">
        <f>IFERROR(VLOOKUP(B46,'[1]H S14'!$B$9:$AT$45,45,FALSE),"0:00:00")</f>
        <v>0:00:00</v>
      </c>
      <c r="BK47" s="29" t="str">
        <f>IFERROR(VLOOKUP(B46,'[1]H S15'!$B$9:$AT$45,43,FALSE),"0:00:00")</f>
        <v>0:00:00</v>
      </c>
      <c r="BL47" s="30">
        <v>1.625</v>
      </c>
      <c r="BM47" s="30" t="str" cm="1">
        <f t="array" ref="BM47">_xlfn.IFS(BK47="0:00:00","0:00:00",BK47&lt;BL47,"0:00:00",BK47&gt;BL47,BK47-BL47)</f>
        <v>0:00:00</v>
      </c>
      <c r="BN47" s="31" t="str">
        <f>IFERROR(VLOOKUP(B46,'[1]H S15'!$B$9:$AT$45,45,FALSE),"0:00:00")</f>
        <v>0:00:00</v>
      </c>
      <c r="BO47" s="29" t="str">
        <f>IFERROR(VLOOKUP(B46,'[1]H S16'!$B$9:$AT$45,43,FALSE),"0:00:00")</f>
        <v>0:00:00</v>
      </c>
      <c r="BP47" s="30">
        <v>1.625</v>
      </c>
      <c r="BQ47" s="30" t="str" cm="1">
        <f t="array" ref="BQ47">_xlfn.IFS(BO47="0:00:00","0:00:00",BO47&lt;BP47,"0:00:00",BO47&gt;BP47,BO47-BP47)</f>
        <v>0:00:00</v>
      </c>
      <c r="BR47" s="31" t="str">
        <f>IFERROR(VLOOKUP(B46,'[1]H S16'!$B$9:$AT$45,45,FALSE),"0:00:00")</f>
        <v>0:00:00</v>
      </c>
      <c r="BS47" s="29" t="str">
        <f>IFERROR(VLOOKUP(B46,'[1]H S17'!$B$9:$AT$45,43,FALSE),"0:00:00")</f>
        <v>0:00:00</v>
      </c>
      <c r="BT47" s="30">
        <v>1.625</v>
      </c>
      <c r="BU47" s="30" t="str" cm="1">
        <f t="array" ref="BU47">_xlfn.IFS(BS47="0:00:00","0:00:00",BS47&lt;BT47,"0:00:00",BS47&gt;BT47,BS47-BT47)</f>
        <v>0:00:00</v>
      </c>
      <c r="BV47" s="31" t="str">
        <f>IFERROR(VLOOKUP(B46,'[1]H S17'!$B$9:$AT$45,45,FALSE),"0:00:00")</f>
        <v>0:00:00</v>
      </c>
      <c r="BW47" s="29" t="str">
        <f>IFERROR(VLOOKUP(B46,'[1]H S18'!$B$9:$AT$45,43,FALSE),"0:00:00")</f>
        <v>0:00:00</v>
      </c>
      <c r="BX47" s="30">
        <v>1.625</v>
      </c>
      <c r="BY47" s="30" t="str" cm="1">
        <f t="array" ref="BY47">_xlfn.IFS(BW47="0:00:00","0:00:00",BW47&lt;BX47,"0:00:00",BW47&gt;BX47,BW47-BX47)</f>
        <v>0:00:00</v>
      </c>
      <c r="BZ47" s="31" t="str">
        <f>IFERROR(VLOOKUP(B46,'[1]H S18'!$B$9:$AT$45,45,FALSE),"0:00:00")</f>
        <v>0:00:00</v>
      </c>
      <c r="CA47" s="29" t="str">
        <f>IFERROR(VLOOKUP(B46,'[1]H S19'!$B$9:$AT$45,43,FALSE),"0:00:00")</f>
        <v>0:00:00</v>
      </c>
      <c r="CB47" s="30">
        <v>1.625</v>
      </c>
      <c r="CC47" s="30" t="str" cm="1">
        <f t="array" ref="CC47">_xlfn.IFS(CA47="0:00:00","0:00:00",CA47&lt;CB47,"0:00:00",CA47&gt;CB47,CA47-CB47)</f>
        <v>0:00:00</v>
      </c>
      <c r="CD47" s="31" t="str">
        <f>IFERROR(VLOOKUP(B46,'[1]H S19'!$B$9:$AT$45,45,FALSE),"0:00:00")</f>
        <v>0:00:00</v>
      </c>
      <c r="CE47" s="29" t="str">
        <f>IFERROR(VLOOKUP($B$18,'[1]H S20'!$B$9:AT73,43,FALSE),"0:00:00")</f>
        <v>0:00:00</v>
      </c>
      <c r="CF47" s="30">
        <v>1.625</v>
      </c>
      <c r="CG47" s="30" t="str" cm="1">
        <f t="array" ref="CG47">_xlfn.IFS(CE47="0:00:00","0:00:00",CE47&lt;CF47,"0:00:00",CE47&gt;CF47,CE47-CF47)</f>
        <v>0:00:00</v>
      </c>
      <c r="CH47" s="31" t="str">
        <f>IFERROR(VLOOKUP(B46,'[1]H S20'!$B$9:$AT$45,45,FALSE),"0:00:00")</f>
        <v>0:00:00</v>
      </c>
      <c r="CI47" s="29" t="str">
        <f>IFERROR(VLOOKUP(B46,'[1]H S21'!$B$9:$AT$45,43,FALSE),"0:00:00")</f>
        <v>0:00:00</v>
      </c>
      <c r="CJ47" s="30">
        <v>1.625</v>
      </c>
      <c r="CK47" s="30" t="str" cm="1">
        <f t="array" ref="CK47">_xlfn.IFS(CI47="0:00:00","0:00:00",CI47&lt;CJ47,"0:00:00",CI47&gt;CJ47,CI47-CJ47)</f>
        <v>0:00:00</v>
      </c>
      <c r="CL47" s="31" t="str">
        <f>IFERROR(VLOOKUP(B46,'[1]H S21'!$B$9:$AT$45,45,FALSE),"0:00:00")</f>
        <v>0:00:00</v>
      </c>
      <c r="CM47" s="29" t="str">
        <f>IFERROR(VLOOKUP(B46,'[1]H S22'!$B$9:$AT$45,43,FALSE),"0:00:00")</f>
        <v>0:00:00</v>
      </c>
      <c r="CN47" s="30">
        <v>1.625</v>
      </c>
      <c r="CO47" s="30" t="str" cm="1">
        <f t="array" ref="CO47">_xlfn.IFS(CM47="0:00:00","0:00:00",CM47&lt;CN47,"0:00:00",CM47&gt;CN47,CM47-CN47)</f>
        <v>0:00:00</v>
      </c>
      <c r="CP47" s="31" t="str">
        <f>IFERROR(VLOOKUP(B46,'[1]H S22'!$B$9:$AT$45,45,FALSE),"0:00:00")</f>
        <v>0:00:00</v>
      </c>
      <c r="CQ47" s="29" t="str">
        <f>IFERROR(VLOOKUP(B46,'[1]H S23'!$B$9:$AT$45,43,FALSE),"0:00:00")</f>
        <v>0:00:00</v>
      </c>
      <c r="CR47" s="30">
        <v>1.625</v>
      </c>
      <c r="CS47" s="30" t="str" cm="1">
        <f t="array" ref="CS47">_xlfn.IFS(CQ47="0:00:00","0:00:00",CQ47&lt;CR47,"0:00:00",CQ47&gt;CR47,CQ47-CR47)</f>
        <v>0:00:00</v>
      </c>
      <c r="CT47" s="31" t="str">
        <f>IFERROR(VLOOKUP(B46,'[1]H S23'!$B$9:$AT$45,45,FALSE),"0:00:00")</f>
        <v>0:00:00</v>
      </c>
      <c r="CU47" s="29" t="str">
        <f>IFERROR(VLOOKUP(B46,'[1]H S24'!$B$9:$AT$45,43,FALSE),"0:00:00")</f>
        <v>0:00:00</v>
      </c>
      <c r="CV47" s="30">
        <v>1.625</v>
      </c>
      <c r="CW47" s="30" t="str" cm="1">
        <f t="array" ref="CW47">_xlfn.IFS(CU47="0:00:00","0:00:00",CU47&lt;CV47,"0:00:00",CU47&gt;CV47,CU47-CV47)</f>
        <v>0:00:00</v>
      </c>
      <c r="CX47" s="31" t="str">
        <f>IFERROR(VLOOKUP(B46,'[1]H S24'!$B$9:$AT$45,45,FALSE),"0:00:00")</f>
        <v>0:00:00</v>
      </c>
      <c r="CY47" s="29" t="str">
        <f>IFERROR(VLOOKUP(B46,'[1]H S25'!$B$9:$AT$45,43,FALSE),"0:00:00")</f>
        <v>0:00:00</v>
      </c>
      <c r="CZ47" s="30">
        <v>1.625</v>
      </c>
      <c r="DA47" s="30" t="str" cm="1">
        <f t="array" ref="DA47">_xlfn.IFS(CY47="0:00:00","0:00:00",CY47&lt;CZ47,"0:00:00",CY47&gt;CZ47,CY47-CZ47)</f>
        <v>0:00:00</v>
      </c>
      <c r="DB47" s="31" t="str">
        <f>IFERROR(VLOOKUP(B46,'[1]H S25'!$B$9:$AT$45,45,FALSE),"0:00:00")</f>
        <v>0:00:00</v>
      </c>
      <c r="DC47" s="29" t="str">
        <f>IFERROR(VLOOKUP(B46,'[1]H S26'!$B$9:$AT$45,43,FALSE),"0:00:00")</f>
        <v>0:00:00</v>
      </c>
      <c r="DD47" s="30">
        <v>1.625</v>
      </c>
      <c r="DE47" s="30" t="str" cm="1">
        <f t="array" ref="DE47">_xlfn.IFS(DC47="0:00:00","0:00:00",DC47&lt;DD47,"0:00:00",DC47&gt;DD47,DC47-DD47)</f>
        <v>0:00:00</v>
      </c>
      <c r="DF47" s="31" t="str">
        <f>IFERROR(VLOOKUP(B46,'[1]H S26'!$B$9:$AT$45,45,FALSE),"0:00:00")</f>
        <v>0:00:00</v>
      </c>
      <c r="DG47" s="29" t="str">
        <f>IFERROR(VLOOKUP(B46,'[1]H S27'!$B$9:$AT$45,43,FALSE),"0:00:00")</f>
        <v>0:00:00</v>
      </c>
      <c r="DH47" s="30">
        <v>1.625</v>
      </c>
      <c r="DI47" s="30" t="str" cm="1">
        <f t="array" ref="DI47">_xlfn.IFS(DG47="0:00:00","0:00:00",DG47&lt;DH47,"0:00:00",DG47&gt;DH47,DG47-DH47)</f>
        <v>0:00:00</v>
      </c>
      <c r="DJ47" s="31" t="str">
        <f>IFERROR(VLOOKUP(B46,'[1]H S27'!$B$9:$AT$45,45,FALSE),"0:00:00")</f>
        <v>0:00:00</v>
      </c>
      <c r="DK47" s="29" t="str">
        <f>IFERROR(VLOOKUP(B46,'[1]H S28'!$B$9:$AT$45,43,FALSE),"0:00:00")</f>
        <v>0:00:00</v>
      </c>
      <c r="DL47" s="30">
        <v>1.625</v>
      </c>
      <c r="DM47" s="30" t="str" cm="1">
        <f t="array" ref="DM47">_xlfn.IFS(DK47="0:00:00","0:00:00",DK47&lt;DL47,"0:00:00",DK47&gt;DL47,DK47-DL47)</f>
        <v>0:00:00</v>
      </c>
      <c r="DN47" s="31" t="str">
        <f>IFERROR(VLOOKUP(B46,'[1]H S28'!$B$9:$AT$45,45,FALSE),"0:00:00")</f>
        <v>0:00:00</v>
      </c>
      <c r="DO47" s="29" t="str">
        <f>IFERROR(VLOOKUP(B46,'[1]H S29'!$B$9:$AT$45,43,FALSE),"0:00:00")</f>
        <v>0:00:00</v>
      </c>
      <c r="DP47" s="30">
        <v>1.625</v>
      </c>
      <c r="DQ47" s="30" t="str" cm="1">
        <f t="array" ref="DQ47">_xlfn.IFS(DO47="0:00:00","0:00:00",DO47&gt;DP47,DO47-DP47)</f>
        <v>0:00:00</v>
      </c>
      <c r="DR47" s="31" t="str">
        <f>IFERROR(VLOOKUP(B46,'[1]H S29'!$B$9:$AT$45,45,FALSE),"0:00:00")</f>
        <v>0:00:00</v>
      </c>
      <c r="DS47" s="29" t="str">
        <f>IFERROR(VLOOKUP(B46,'[1]H S30'!$B$9:$AT$45,43,FALSE),"0:00:00")</f>
        <v>0:00:00</v>
      </c>
      <c r="DT47" s="30">
        <v>1.625</v>
      </c>
      <c r="DU47" s="30" t="str" cm="1">
        <f t="array" ref="DU47">_xlfn.IFS(DS47="0:00:00","0:00:00",DS47&lt;DT47,"0:00:00",DS47&gt;DT47,DS47-DT47)</f>
        <v>0:00:00</v>
      </c>
      <c r="DV47" s="31" t="str">
        <f>IFERROR(VLOOKUP(B46,'[1]H S30'!$B$9:$AT$45,45,FALSE),"0:00:00")</f>
        <v>0:00:00</v>
      </c>
      <c r="DW47" s="29" t="str">
        <f>IFERROR(VLOOKUP(B46,'[1]H S31'!$B$9:$AT$45,43,FALSE),"0:00:00")</f>
        <v>0:00:00</v>
      </c>
      <c r="DX47" s="30">
        <v>1.625</v>
      </c>
      <c r="DY47" s="30" t="str" cm="1">
        <f t="array" ref="DY47">_xlfn.IFS(DW47="0:00:00","0:00:00",DW47&lt;DX47,"0:00:00",DW47&gt;DX47,DW47-DX47)</f>
        <v>0:00:00</v>
      </c>
      <c r="DZ47" s="31" t="str">
        <f>IFERROR(VLOOKUP(B46,'[1]H S31'!$B$9:$AT$45,45,FALSE),"0:00:00")</f>
        <v>0:00:00</v>
      </c>
      <c r="EA47" s="29" t="str">
        <f>IFERROR(VLOOKUP(B46,'[1]H S32'!$B$9:$AT$45,43,FALSE),"0:00:00")</f>
        <v>0:00:00</v>
      </c>
      <c r="EB47" s="30">
        <v>1.625</v>
      </c>
      <c r="EC47" s="30" t="str" cm="1">
        <f t="array" ref="EC47">_xlfn.IFS(EA47="0:00:00","0:00:00",EA47&lt;EB47,"0:00:00",EA47&gt;EB47,EA47-EB47)</f>
        <v>0:00:00</v>
      </c>
      <c r="ED47" s="31" t="str">
        <f>IFERROR(VLOOKUP(B46,'[1]H S32'!$B$9:$AT$45,45,FALSE),"0:00:00")</f>
        <v>0:00:00</v>
      </c>
      <c r="EE47" s="29" t="str">
        <f>IFERROR(VLOOKUP(B46,'[1]H S33'!$B$9:$AT$45,43,FALSE),"0:00:00")</f>
        <v>0:00:00</v>
      </c>
      <c r="EF47" s="30">
        <v>1.625</v>
      </c>
      <c r="EG47" s="30" t="str" cm="1">
        <f t="array" ref="EG47">_xlfn.IFS(EE47="0:00:00","0:00:00",EE47&lt;EF47,"0:00:00",EE47&gt;EF47,EE47-EF47)</f>
        <v>0:00:00</v>
      </c>
      <c r="EH47" s="31" t="str">
        <f>IFERROR(VLOOKUP(B46,'[1]H S33'!$B$9:$AT$45,45,FALSE),"0:00:00")</f>
        <v>0:00:00</v>
      </c>
      <c r="EI47" s="29" t="str">
        <f>IFERROR(VLOOKUP(B46,'[1]H S34'!$B$9:$AT$45,43,FALSE),"0:00:00")</f>
        <v>0:00:00</v>
      </c>
      <c r="EJ47" s="30">
        <v>1.625</v>
      </c>
      <c r="EK47" s="30" t="str" cm="1">
        <f t="array" ref="EK47">_xlfn.IFS(EI47="0:00:00","0:00:00",EI47&lt;EJ47,"0:00:00",EI47&gt;EJ47,EI47-EJ47)</f>
        <v>0:00:00</v>
      </c>
      <c r="EL47" s="31" t="str">
        <f>IFERROR(VLOOKUP(B46,'[1]H S34'!$B$9:$AT$45,45,FALSE),"0:00:00")</f>
        <v>0:00:00</v>
      </c>
      <c r="EM47" s="29" t="str">
        <f>IFERROR(VLOOKUP(B46,'[1]H S35'!$B$9:$AT$45,43,FALSE),"0:00:00")</f>
        <v>0:00:00</v>
      </c>
      <c r="EN47" s="30">
        <v>1.625</v>
      </c>
      <c r="EO47" s="30" t="str" cm="1">
        <f t="array" ref="EO47">_xlfn.IFS(EM47="0:00:00","0:00:00",EM47&lt;EN47,"0:00:00",EM47&gt;EN47,EM47-EN47)</f>
        <v>0:00:00</v>
      </c>
      <c r="EP47" s="31" t="str">
        <f>IFERROR(VLOOKUP(B46,'[1]H S35'!$B$9:$AT$45,45,FALSE),"0:00:00")</f>
        <v>0:00:00</v>
      </c>
      <c r="EQ47" s="29" t="str">
        <f>IFERROR(VLOOKUP(B46,'[1]H S36'!$B$9:$AT$45,43,FALSE),"0:00:00")</f>
        <v>0:00:00</v>
      </c>
      <c r="ER47" s="30">
        <v>1.625</v>
      </c>
      <c r="ES47" s="30" t="str" cm="1">
        <f t="array" ref="ES47">_xlfn.IFS(EQ47="0:00:00","0:00:00",EQ47&lt;ER47,"0:00:00",EQ47&gt;ER47,EQ47-ER47)</f>
        <v>0:00:00</v>
      </c>
      <c r="ET47" s="31" t="str">
        <f>IFERROR(VLOOKUP(B46,'[1]H S36'!$B$9:$AT$45,45,FALSE),"0:00:00")</f>
        <v>0:00:00</v>
      </c>
      <c r="EU47" s="29" t="str">
        <f>IFERROR(VLOOKUP(B46,'[1]H S37'!$B$9:$AT$45,43,FALSE),"0:00:00")</f>
        <v>0:00:00</v>
      </c>
      <c r="EV47" s="30">
        <v>1.625</v>
      </c>
      <c r="EW47" s="30" t="str" cm="1">
        <f t="array" ref="EW47">_xlfn.IFS(EU47="0:00:00","0:00:00",EU47&lt;EV47,"0:00:00",EU47&gt;EV47,EU47-EV47)</f>
        <v>0:00:00</v>
      </c>
      <c r="EX47" s="31" t="str">
        <f>IFERROR(VLOOKUP(B46,'[1]H S37'!$B$9:$AT$45,45,FALSE),"0:00:00")</f>
        <v>0:00:00</v>
      </c>
      <c r="EY47" s="29" t="str">
        <f>IFERROR(VLOOKUP(B46,'[1]H S38'!$B$9:$AT$45,43,FALSE),"0:00:00")</f>
        <v>0:00:00</v>
      </c>
      <c r="EZ47" s="30">
        <v>1.625</v>
      </c>
      <c r="FA47" s="30" t="str" cm="1">
        <f t="array" ref="FA47">_xlfn.IFS(EY47="0:00:00","0:00:00",EY47&lt;EZ47,"0:00:00",EY47&gt;EZ47,EY47-EZ47)</f>
        <v>0:00:00</v>
      </c>
      <c r="FB47" s="31" t="str">
        <f>IFERROR(VLOOKUP(B46,'[1]H S38'!$B$9:$AT$45,45,FALSE),"0:00:00")</f>
        <v>0:00:00</v>
      </c>
      <c r="FC47" s="29" t="str">
        <f>IFERROR(VLOOKUP(B46,'[1]H S39'!$B$9:$AT$45,43,FALSE),"0:00:00")</f>
        <v>0:00:00</v>
      </c>
      <c r="FD47" s="30">
        <v>1.625</v>
      </c>
      <c r="FE47" s="30" t="str" cm="1">
        <f t="array" ref="FE47">_xlfn.IFS(FC47="0:00:00","0:00:00",FC47&lt;FD47,"0:00:00",FC47&gt;FD47,FC47-FD47)</f>
        <v>0:00:00</v>
      </c>
      <c r="FF47" s="31" t="str">
        <f>IFERROR(VLOOKUP(B46,'[1]H S39'!$B$9:$AT$45,45,FALSE),"0:00:00")</f>
        <v>0:00:00</v>
      </c>
      <c r="FG47" s="29" t="str">
        <f>IFERROR(VLOOKUP(B46,'[1]H S40'!$B$9:$AT$45,43,FALSE),"0:00:00")</f>
        <v>0:00:00</v>
      </c>
      <c r="FH47" s="30">
        <v>1.625</v>
      </c>
      <c r="FI47" s="30" t="str" cm="1">
        <f t="array" ref="FI47">_xlfn.IFS(FG47="0:00:00","0:00:00",FG47&lt;FH47,"0:00:00",FG47&gt;FH47,FG47-FH47)</f>
        <v>0:00:00</v>
      </c>
      <c r="FJ47" s="31" t="str">
        <f>IFERROR(VLOOKUP(B46,'[1]H S40'!$B$9:$AT$45,45,FALSE),"0:00:00")</f>
        <v>0:00:00</v>
      </c>
      <c r="FK47" s="29" t="str">
        <f>IFERROR(VLOOKUP(B46,'[1]H S41'!$B$9:$AT$45,43,FALSE),"0:00:00")</f>
        <v>0:00:00</v>
      </c>
      <c r="FL47" s="30">
        <v>1.625</v>
      </c>
      <c r="FM47" s="30" t="str" cm="1">
        <f t="array" ref="FM47">_xlfn.IFS(FK47="0:00:00","0:00:00",FK47&lt;FL47,"0:00:00",FK47&gt;FL47,FK47-FL47)</f>
        <v>0:00:00</v>
      </c>
      <c r="FN47" s="31" t="str">
        <f>IFERROR(VLOOKUP(B46,'[1]H S41'!$B$9:$AT$45,45,FALSE),"0:00:00")</f>
        <v>0:00:00</v>
      </c>
      <c r="FO47" s="29" t="str">
        <f>IFERROR(VLOOKUP(B46,'[1]H S42'!$B$9:$AT$45,43,FALSE),"0:00:00")</f>
        <v>0:00:00</v>
      </c>
      <c r="FP47" s="30">
        <v>1.625</v>
      </c>
      <c r="FQ47" s="30" t="str" cm="1">
        <f t="array" ref="FQ47">_xlfn.IFS(FO47="0:00:00","0:00:00",FO47&lt;FP47,"0:00:00",FO47&gt;FP47,FO47-FP47)</f>
        <v>0:00:00</v>
      </c>
      <c r="FR47" s="31" t="str">
        <f>IFERROR(VLOOKUP(B46,'[1]H S42'!$B$9:$AT$45,45,FALSE),"0:00:00")</f>
        <v>0:00:00</v>
      </c>
      <c r="FS47" s="29" t="str">
        <f>IFERROR(VLOOKUP(B46,'[1]H S43'!$B$9:$AT$45,43,FALSE),"0:00:00")</f>
        <v>0:00:00</v>
      </c>
      <c r="FT47" s="30">
        <v>1.625</v>
      </c>
      <c r="FU47" s="30" t="str" cm="1">
        <f t="array" ref="FU47">_xlfn.IFS(FS47="0:00:00","0:00:00",FS47&lt;FT47,"0:00:00",FS47&gt;FT47,FS47-FT47)</f>
        <v>0:00:00</v>
      </c>
      <c r="FV47" s="31" t="str">
        <f>IFERROR(VLOOKUP(B46,'[1]H S43'!$B$9:$AT$45,45,FALSE),"0:00:00")</f>
        <v>0:00:00</v>
      </c>
      <c r="FW47" s="29" t="str">
        <f>IFERROR(VLOOKUP(B46,'[1]H S44'!$B$9:$AT$45,43,FALSE),"0:00:00")</f>
        <v>0:00:00</v>
      </c>
      <c r="FX47" s="30">
        <v>1.625</v>
      </c>
      <c r="FY47" s="30" t="str" cm="1">
        <f t="array" ref="FY47">_xlfn.IFS(FW47="0:00:00","0:00:00",FW47&lt;FX47,"0:00:00",FW47&gt;FX47,FW47-FX47)</f>
        <v>0:00:00</v>
      </c>
      <c r="FZ47" s="31" t="str">
        <f>IFERROR(VLOOKUP(B46,'[1]H S44'!$B$9:$AT$45,45,FALSE),"0:00:00")</f>
        <v>0:00:00</v>
      </c>
      <c r="GA47" s="29" t="str">
        <f>IFERROR(VLOOKUP(B46,'[1]H S45'!$B$9:$AT$45,43,FALSE),"0:00:00")</f>
        <v>0:00:00</v>
      </c>
      <c r="GB47" s="30">
        <v>1.625</v>
      </c>
      <c r="GC47" s="30" t="str" cm="1">
        <f t="array" ref="GC47">_xlfn.IFS(GA47="0:00:00","0:00:00",GA47&lt;GB47,"0:00:00",GA47&gt;GB47,GA47-GB47)</f>
        <v>0:00:00</v>
      </c>
      <c r="GD47" s="31" t="str">
        <f>IFERROR(VLOOKUP(B46,'[1]H S45'!$B$9:$AT$45,45,FALSE),"0:00:00")</f>
        <v>0:00:00</v>
      </c>
      <c r="GE47" s="29" t="str">
        <f>IFERROR(VLOOKUP(B46,'[1]H S46'!$B$9:$AT$45,43,FALSE),"0:00:00")</f>
        <v>0:00:00</v>
      </c>
      <c r="GF47" s="30">
        <v>1.625</v>
      </c>
      <c r="GG47" s="30" t="str" cm="1">
        <f t="array" ref="GG47">_xlfn.IFS(GE47="0:00:00","0:00:00",GE47&lt;GF47,"0:00:00",GE47&gt;GF47,GE47-GF47)</f>
        <v>0:00:00</v>
      </c>
      <c r="GH47" s="31" t="str">
        <f>IFERROR(VLOOKUP(B46,'[1]H S46'!$B$9:$AT$45,45,FALSE),"0:00:00")</f>
        <v>0:00:00</v>
      </c>
      <c r="GI47" s="29" t="str">
        <f>IFERROR(VLOOKUP(B46,'[1]H S47'!$B$9:$AT$45,43,FALSE),"0:00:00")</f>
        <v>0:00:00</v>
      </c>
      <c r="GJ47" s="30">
        <v>1.625</v>
      </c>
      <c r="GK47" s="30" t="str" cm="1">
        <f t="array" ref="GK47">_xlfn.IFS(GI47="0:00:00","0:00:00",GI47&lt;GJ47,"0:00:00",GI47&gt;GJ47,GI47-GJ47)</f>
        <v>0:00:00</v>
      </c>
      <c r="GL47" s="31" t="str">
        <f>IFERROR(VLOOKUP(B46,'[1]H S47'!$B$9:$AT$45,45,FALSE),"0:00:00")</f>
        <v>0:00:00</v>
      </c>
      <c r="GM47" s="29" t="str">
        <f>IFERROR(VLOOKUP(B46,'[1]H S48'!$B$9:$AT$45,43,FALSE),"0:00:00")</f>
        <v>0:00:00</v>
      </c>
      <c r="GN47" s="30">
        <v>1.625</v>
      </c>
      <c r="GO47" s="30" t="str" cm="1">
        <f t="array" ref="GO47">_xlfn.IFS(GM47="0:00:00","0:00:00",GM47&lt;GN47,"0:00:00",GM47&gt;GN47,GM47-GN47)</f>
        <v>0:00:00</v>
      </c>
      <c r="GP47" s="31" t="str">
        <f>IFERROR(VLOOKUP(B46,'[1]H S48'!$B$9:$AT$45,45,FALSE),"0:00:00")</f>
        <v>0:00:00</v>
      </c>
      <c r="GQ47" s="29" t="str">
        <f>IFERROR(VLOOKUP(B46,'[1]H S49'!$B$9:$AT$45,43,FALSE),"0:00:00")</f>
        <v>0:00:00</v>
      </c>
      <c r="GR47" s="30">
        <v>1.625</v>
      </c>
      <c r="GS47" s="30" t="str" cm="1">
        <f t="array" ref="GS47">_xlfn.IFS(GQ47="0:00:00","0:00:00",GQ47&lt;GR47,"0:00:00",GQ47&gt;GR47,GQ47-GR47)</f>
        <v>0:00:00</v>
      </c>
      <c r="GT47" s="31" t="str">
        <f>IFERROR(VLOOKUP(B46,'[1]H S49'!$B$9:$AT$45,45,FALSE),"0:00:00")</f>
        <v>0:00:00</v>
      </c>
      <c r="GU47" s="29" t="str">
        <f>IFERROR(VLOOKUP(B46,'[1]H S50'!$B$9:$AT$45,43,FALSE),"0:00:00")</f>
        <v>0:00:00</v>
      </c>
      <c r="GV47" s="30">
        <v>1.625</v>
      </c>
      <c r="GW47" s="30" t="str" cm="1">
        <f t="array" ref="GW47">_xlfn.IFS(GU47="0:00:00","0:00:00",GU47&lt;GV47,"0:00:00",GU47&gt;GV47,GU47-GV47)</f>
        <v>0:00:00</v>
      </c>
      <c r="GX47" s="31" t="str">
        <f>IFERROR(VLOOKUP(B46,'[1]H S50'!$B$9:$AT$45,45,FALSE),"0:00:00")</f>
        <v>0:00:00</v>
      </c>
      <c r="GY47" s="29" t="str">
        <f>IFERROR(VLOOKUP(B46,'[1]H S51'!$B$9:$AT$45,43,FALSE),"0:00:00")</f>
        <v>0:00:00</v>
      </c>
      <c r="GZ47" s="30">
        <v>1.625</v>
      </c>
      <c r="HA47" s="30" t="str" cm="1">
        <f t="array" ref="HA47">_xlfn.IFS(GY47="0:00:00","0:00:00",GY47&lt;GZ47,"0:00:00",GY47&gt;GZ47,GY47-GZ47)</f>
        <v>0:00:00</v>
      </c>
      <c r="HB47" s="31" t="str">
        <f>IFERROR(VLOOKUP(B46,'[1]H S51'!$B$9:$AT$45,45,FALSE),"0:00:00")</f>
        <v>0:00:00</v>
      </c>
      <c r="HC47" s="29" t="str">
        <f>IFERROR(VLOOKUP(B46,'[1]H S52'!$B$9:$AT$45,43,FALSE),"0:00:00")</f>
        <v>0:00:00</v>
      </c>
      <c r="HD47" s="30">
        <v>1.625</v>
      </c>
      <c r="HE47" s="30" t="str" cm="1">
        <f t="array" ref="HE47">_xlfn.IFS(HC47="0:00:00","0:00:00",HC47&lt;HD47,"0:00:00",HC47&gt;HD47,HC47-HD47)</f>
        <v>0:00:00</v>
      </c>
      <c r="HF47" s="31" t="str">
        <f>IFERROR(VLOOKUP(B46,'[1]H S52'!$B$9:$AT$45,45,FALSE),"0:00:00")</f>
        <v>0:00:00</v>
      </c>
    </row>
    <row r="48" spans="2:214" x14ac:dyDescent="0.3">
      <c r="B48" s="32" t="s">
        <v>73</v>
      </c>
      <c r="C48" s="33"/>
      <c r="D48" s="33"/>
      <c r="E48" s="34">
        <f>SUM(J47,N47,R47,V47,Z47,AD47,AH47,AL47,AP47,AT47,AX47,BB47,BF47,BJ47,BN47,BR47,BV47,BZ47,CD47,CH47,CL47,CP47,CT47,CX47,DB47,DF47,DJ47,DN47,DR47,DV47,DZ47,ED47,EH47,EL47,EP47,ET47,EX47,FB47,FF47,FJ47,FN47,FR47,FV47,FZ47,GD47,GH47,GL47,GP47,GT47,GX47,HB47,HF47)</f>
        <v>0</v>
      </c>
      <c r="F48" s="35"/>
      <c r="G48" s="36"/>
      <c r="H48" s="10">
        <v>1.25</v>
      </c>
      <c r="I48" s="37" t="str" cm="1">
        <f t="array" ref="I48">_xlfn.IFS(I47="0:00:00","0:00:00",I47&lt;3,H48*I47,I47&gt;3,3*H48)</f>
        <v>0:00:00</v>
      </c>
      <c r="J48" s="38"/>
      <c r="K48" s="36"/>
      <c r="L48" s="10">
        <v>1.25</v>
      </c>
      <c r="M48" s="37" t="str" cm="1">
        <f t="array" ref="M48">_xlfn.IFS(M47="0:00:00","0:00:00",M47&lt;3,L48*M47,M47&gt;3,3*L48)</f>
        <v>0:00:00</v>
      </c>
      <c r="N48" s="38"/>
      <c r="O48" s="36"/>
      <c r="P48" s="10">
        <v>1.25</v>
      </c>
      <c r="Q48" s="37" t="str" cm="1">
        <f t="array" ref="Q48">_xlfn.IFS(Q47="0:00:00","0:00:00",Q47&lt;3,P48*Q47,Q47&gt;3,3*P48)</f>
        <v>0:00:00</v>
      </c>
      <c r="R48" s="38"/>
      <c r="S48" s="36"/>
      <c r="T48" s="10">
        <v>1.25</v>
      </c>
      <c r="U48" s="37" t="str" cm="1">
        <f t="array" ref="U48">_xlfn.IFS(U47="0:00:00","0:00:00",U47&lt;3,T48*U47,U47&gt;3,3*T48)</f>
        <v>0:00:00</v>
      </c>
      <c r="V48" s="38"/>
      <c r="W48" s="36"/>
      <c r="X48" s="10">
        <v>1.25</v>
      </c>
      <c r="Y48" s="37" t="str" cm="1">
        <f t="array" ref="Y48">_xlfn.IFS(Y47="0:00:00","0:00:00",Y47&lt;3,X48*Y47,Y47&gt;3,3*X48)</f>
        <v>0:00:00</v>
      </c>
      <c r="Z48" s="38"/>
      <c r="AA48" s="36"/>
      <c r="AB48" s="10">
        <v>1.25</v>
      </c>
      <c r="AC48" s="37" t="str" cm="1">
        <f t="array" ref="AC48">_xlfn.IFS(AC47="0:00:00","0:00:00",AC47&lt;3,AB48*AC47,AC47&gt;3,3*AB48)</f>
        <v>0:00:00</v>
      </c>
      <c r="AD48" s="38"/>
      <c r="AE48" s="36"/>
      <c r="AF48" s="10">
        <v>1.25</v>
      </c>
      <c r="AG48" s="37" t="str" cm="1">
        <f t="array" ref="AG48">_xlfn.IFS(AG47="0:00:00","0:00:00",AG47&lt;3,AF48*AG47,AG47&gt;3,3*AF48)</f>
        <v>0:00:00</v>
      </c>
      <c r="AH48" s="38"/>
      <c r="AI48" s="36"/>
      <c r="AJ48" s="10">
        <v>1.25</v>
      </c>
      <c r="AK48" s="37" t="str" cm="1">
        <f t="array" ref="AK48">_xlfn.IFS(AK47="0:00:00","0:00:00",AK47&lt;3,AJ48*AK47,AK47&gt;3,3*AJ48)</f>
        <v>0:00:00</v>
      </c>
      <c r="AL48" s="38"/>
      <c r="AM48" s="36"/>
      <c r="AN48" s="10">
        <v>1.25</v>
      </c>
      <c r="AO48" s="37" t="str" cm="1">
        <f t="array" ref="AO48">_xlfn.IFS(AO47="0:00:00","0:00:00",AO47&lt;3,AN48*AO47,AO47&gt;3,3*AN48)</f>
        <v>0:00:00</v>
      </c>
      <c r="AP48" s="38"/>
      <c r="AQ48" s="36"/>
      <c r="AR48" s="10">
        <v>1.25</v>
      </c>
      <c r="AS48" s="37" t="str" cm="1">
        <f t="array" ref="AS48">_xlfn.IFS(AS47="0:00:00","0:00:00",AS47&lt;3,AR48*AS47,AS47&gt;3,3*AR48)</f>
        <v>0:00:00</v>
      </c>
      <c r="AT48" s="38"/>
      <c r="AU48" s="36"/>
      <c r="AV48" s="10">
        <v>1.25</v>
      </c>
      <c r="AW48" s="37" t="str" cm="1">
        <f t="array" ref="AW48">_xlfn.IFS(AW47="0:00:00","0:00:00",AW47&lt;3,AV48*AW47,AW47&gt;3,3*AV48)</f>
        <v>0:00:00</v>
      </c>
      <c r="AX48" s="38"/>
      <c r="AY48" s="36"/>
      <c r="AZ48" s="10">
        <v>1.25</v>
      </c>
      <c r="BA48" s="37" t="str" cm="1">
        <f t="array" ref="BA48">_xlfn.IFS(BA47="0:00:00","0:00:00",BA47&lt;3,AZ48*BA47,BA47&gt;3,3*AZ48)</f>
        <v>0:00:00</v>
      </c>
      <c r="BB48" s="38"/>
      <c r="BC48" s="36"/>
      <c r="BD48" s="10">
        <v>1.25</v>
      </c>
      <c r="BE48" s="37" t="str" cm="1">
        <f t="array" ref="BE48">_xlfn.IFS(BE47="0:00:00","0:00:00",BE47&lt;3,BD48*BE47,BE47&gt;3,3*BD48)</f>
        <v>0:00:00</v>
      </c>
      <c r="BF48" s="38"/>
      <c r="BG48" s="36"/>
      <c r="BH48" s="10">
        <v>1.25</v>
      </c>
      <c r="BI48" s="37" t="str" cm="1">
        <f t="array" ref="BI48">_xlfn.IFS(BI47="0:00:00","0:00:00",BI47&lt;3,BH48*BI47,BI47&gt;3,3*BH48)</f>
        <v>0:00:00</v>
      </c>
      <c r="BJ48" s="38"/>
      <c r="BK48" s="36"/>
      <c r="BL48" s="10">
        <v>1.25</v>
      </c>
      <c r="BM48" s="37" t="str" cm="1">
        <f t="array" ref="BM48">_xlfn.IFS(BM47="0:00:00","0:00:00",BM47&lt;3,BL48*BM47,BM47&gt;3,3*BL48)</f>
        <v>0:00:00</v>
      </c>
      <c r="BN48" s="38"/>
      <c r="BO48" s="36"/>
      <c r="BP48" s="10">
        <v>1.25</v>
      </c>
      <c r="BQ48" s="37" t="str" cm="1">
        <f t="array" ref="BQ48">_xlfn.IFS(BQ47="0:00:00","0:00:00",BQ47&lt;3,BP48*BQ47,BQ47&gt;3,3*BP48)</f>
        <v>0:00:00</v>
      </c>
      <c r="BR48" s="38"/>
      <c r="BS48" s="36"/>
      <c r="BT48" s="10">
        <v>1.25</v>
      </c>
      <c r="BU48" s="37" t="str" cm="1">
        <f t="array" ref="BU48">_xlfn.IFS(BU47="0:00:00","0:00:00",BU47&lt;3,BT48*BU47,BU47&gt;3,3*BT48)</f>
        <v>0:00:00</v>
      </c>
      <c r="BV48" s="38"/>
      <c r="BW48" s="36"/>
      <c r="BX48" s="10">
        <v>1.25</v>
      </c>
      <c r="BY48" s="37" t="str" cm="1">
        <f t="array" ref="BY48">_xlfn.IFS(BY47="0:00:00","0:00:00",BY47&lt;3,BX48*BY47,BY47&gt;3,3*BX48)</f>
        <v>0:00:00</v>
      </c>
      <c r="BZ48" s="38"/>
      <c r="CA48" s="36"/>
      <c r="CB48" s="10">
        <v>1.25</v>
      </c>
      <c r="CC48" s="37" t="str" cm="1">
        <f t="array" ref="CC48">_xlfn.IFS(CC47="0:00:00","0:00:00",CC47&lt;3,CB48*CC47,CC47&gt;3,3*CB48)</f>
        <v>0:00:00</v>
      </c>
      <c r="CD48" s="38"/>
      <c r="CE48" s="36"/>
      <c r="CF48" s="10">
        <v>1.25</v>
      </c>
      <c r="CG48" s="37" t="str" cm="1">
        <f t="array" ref="CG48">_xlfn.IFS(CG47="0:00:00","0:00:00",CG47&lt;3,CF48*CG47,CG47&gt;3,3*CF48)</f>
        <v>0:00:00</v>
      </c>
      <c r="CH48" s="38"/>
      <c r="CI48" s="36"/>
      <c r="CJ48" s="10">
        <v>1.25</v>
      </c>
      <c r="CK48" s="37" t="str" cm="1">
        <f t="array" ref="CK48">_xlfn.IFS(CK47="0:00:00","0:00:00",CK47&lt;3,CJ48*CK47,CK47&gt;3,3*CJ48)</f>
        <v>0:00:00</v>
      </c>
      <c r="CL48" s="38"/>
      <c r="CM48" s="36"/>
      <c r="CN48" s="10">
        <v>1.25</v>
      </c>
      <c r="CO48" s="37" t="str" cm="1">
        <f t="array" ref="CO48">_xlfn.IFS(CO47="0:00:00","0:00:00",CO47&lt;3,CN48*CO47,CO47&gt;3,3*CN48)</f>
        <v>0:00:00</v>
      </c>
      <c r="CP48" s="38"/>
      <c r="CQ48" s="36"/>
      <c r="CR48" s="10">
        <v>1.25</v>
      </c>
      <c r="CS48" s="37" t="str" cm="1">
        <f t="array" ref="CS48">_xlfn.IFS(CS47="0:00:00","0:00:00",CS47&lt;3,CR48*CS47,CS47&gt;3,3*CR48)</f>
        <v>0:00:00</v>
      </c>
      <c r="CT48" s="38"/>
      <c r="CU48" s="36"/>
      <c r="CV48" s="10">
        <v>1.25</v>
      </c>
      <c r="CW48" s="37" t="str" cm="1">
        <f t="array" ref="CW48">_xlfn.IFS(CW47="0:00:00","0:00:00",CW47&lt;3,CV48*CW47,CW47&gt;3,3*CV48)</f>
        <v>0:00:00</v>
      </c>
      <c r="CX48" s="38"/>
      <c r="CY48" s="36"/>
      <c r="CZ48" s="10">
        <v>1.25</v>
      </c>
      <c r="DA48" s="37" t="str" cm="1">
        <f t="array" ref="DA48">_xlfn.IFS(DA47="0:00:00","0:00:00",DA47&lt;3,CZ48*DA47,DA47&gt;3,3*CZ48)</f>
        <v>0:00:00</v>
      </c>
      <c r="DB48" s="38"/>
      <c r="DC48" s="36"/>
      <c r="DD48" s="10">
        <v>1.25</v>
      </c>
      <c r="DE48" s="37" t="str" cm="1">
        <f t="array" ref="DE48">_xlfn.IFS(DE47="0:00:00","0:00:00",DE47&lt;3,DD48*DE47,DE47&gt;3,3*DD48)</f>
        <v>0:00:00</v>
      </c>
      <c r="DF48" s="38"/>
      <c r="DG48" s="36"/>
      <c r="DH48" s="10">
        <v>1.25</v>
      </c>
      <c r="DI48" s="37" t="str" cm="1">
        <f t="array" ref="DI48">_xlfn.IFS(DI47="0:00:00","0:00:00",DI47&lt;3,DH48*DI47,DI47&gt;3,3*DH48)</f>
        <v>0:00:00</v>
      </c>
      <c r="DJ48" s="38"/>
      <c r="DK48" s="36"/>
      <c r="DL48" s="10">
        <v>1.25</v>
      </c>
      <c r="DM48" s="37" t="str" cm="1">
        <f t="array" ref="DM48">_xlfn.IFS(DM47="0:00:00","0:00:00",DM47&lt;3,DL48*DM47,DM47&gt;3,3*DL48)</f>
        <v>0:00:00</v>
      </c>
      <c r="DN48" s="38"/>
      <c r="DO48" s="36"/>
      <c r="DP48" s="10">
        <v>1.25</v>
      </c>
      <c r="DQ48" s="37" t="str" cm="1">
        <f t="array" ref="DQ48">_xlfn.IFS(DQ47="0:00:00","0:00:00",DQ47&lt;3,DP48*DQ47,DQ47&gt;3,3*DP48)</f>
        <v>0:00:00</v>
      </c>
      <c r="DR48" s="38"/>
      <c r="DS48" s="36"/>
      <c r="DT48" s="10">
        <v>1.25</v>
      </c>
      <c r="DU48" s="37" t="str" cm="1">
        <f t="array" ref="DU48">_xlfn.IFS(DU47="0:00:00","0:00:00",DU47&lt;3,DT48*DU47,DU47&gt;3,3*DT48)</f>
        <v>0:00:00</v>
      </c>
      <c r="DV48" s="38"/>
      <c r="DW48" s="36"/>
      <c r="DX48" s="10">
        <v>1.25</v>
      </c>
      <c r="DY48" s="37" t="str" cm="1">
        <f t="array" ref="DY48">_xlfn.IFS(DY47="0:00:00","0:00:00",DY47&lt;3,DX48*DY47,DY47&gt;3,3*DX48)</f>
        <v>0:00:00</v>
      </c>
      <c r="DZ48" s="38"/>
      <c r="EA48" s="36"/>
      <c r="EB48" s="10">
        <v>1.25</v>
      </c>
      <c r="EC48" s="37" t="str" cm="1">
        <f t="array" ref="EC48">_xlfn.IFS(EC47="0:00:00","0:00:00",EC47&lt;3,EB48*EC47,EC47&gt;3,3*EB48)</f>
        <v>0:00:00</v>
      </c>
      <c r="ED48" s="38"/>
      <c r="EE48" s="36"/>
      <c r="EF48" s="10">
        <v>1.25</v>
      </c>
      <c r="EG48" s="37" t="str" cm="1">
        <f t="array" ref="EG48">_xlfn.IFS(EG47="0:00:00","0:00:00",EG47&lt;3,EF48*EG47,EG47&gt;3,3*EF48)</f>
        <v>0:00:00</v>
      </c>
      <c r="EH48" s="38"/>
      <c r="EI48" s="36"/>
      <c r="EJ48" s="10">
        <v>1.25</v>
      </c>
      <c r="EK48" s="37" t="str" cm="1">
        <f t="array" ref="EK48">_xlfn.IFS(EK47="0:00:00","0:00:00",EK47&lt;3,EJ48*EK47,EK47&gt;3,3*EJ48)</f>
        <v>0:00:00</v>
      </c>
      <c r="EL48" s="38"/>
      <c r="EM48" s="36"/>
      <c r="EN48" s="10">
        <v>1.25</v>
      </c>
      <c r="EO48" s="37" t="str" cm="1">
        <f t="array" ref="EO48">_xlfn.IFS(EO47="0:00:00","0:00:00",EO47&lt;3,EN48*EO47,EO47&gt;3,3*EN48)</f>
        <v>0:00:00</v>
      </c>
      <c r="EP48" s="38"/>
      <c r="EQ48" s="36"/>
      <c r="ER48" s="10">
        <v>1.25</v>
      </c>
      <c r="ES48" s="37" t="str" cm="1">
        <f t="array" ref="ES48">_xlfn.IFS(ES47="0:00:00","0:00:00",ES47&lt;3,ER48*ES47,ES47&gt;3,3*ER48)</f>
        <v>0:00:00</v>
      </c>
      <c r="ET48" s="38"/>
      <c r="EU48" s="36"/>
      <c r="EV48" s="10">
        <v>1.25</v>
      </c>
      <c r="EW48" s="37" t="str" cm="1">
        <f t="array" ref="EW48">_xlfn.IFS(EW47="0:00:00","0:00:00",EW47&lt;3,EV48*EW47,EW47&gt;3,3*EV48)</f>
        <v>0:00:00</v>
      </c>
      <c r="EX48" s="38"/>
      <c r="EY48" s="36"/>
      <c r="EZ48" s="10">
        <v>1.25</v>
      </c>
      <c r="FA48" s="37" t="str" cm="1">
        <f t="array" ref="FA48">_xlfn.IFS(FA47="0:00:00","0:00:00",FA47&lt;3,EZ48*FA47,FA47&gt;3,3*EZ48)</f>
        <v>0:00:00</v>
      </c>
      <c r="FB48" s="38"/>
      <c r="FC48" s="36"/>
      <c r="FD48" s="10">
        <v>1.25</v>
      </c>
      <c r="FE48" s="37" t="str" cm="1">
        <f t="array" ref="FE48">_xlfn.IFS(FE47="0:00:00","0:00:00",FE47&lt;3,FD48*FE47,FE47&gt;3,3*FD48)</f>
        <v>0:00:00</v>
      </c>
      <c r="FF48" s="38"/>
      <c r="FG48" s="36"/>
      <c r="FH48" s="10">
        <v>1.25</v>
      </c>
      <c r="FI48" s="37" t="str" cm="1">
        <f t="array" ref="FI48">_xlfn.IFS(FI47="0:00:00","0:00:00",FI47&lt;3,FH48*FI47,FI47&gt;3,3*FH48)</f>
        <v>0:00:00</v>
      </c>
      <c r="FJ48" s="38"/>
      <c r="FK48" s="36"/>
      <c r="FL48" s="10">
        <v>1.25</v>
      </c>
      <c r="FM48" s="37" t="str" cm="1">
        <f t="array" ref="FM48">_xlfn.IFS(FM47="0:00:00","0:00:00",FM47&lt;3,FL48*FM47,FM47&gt;3,3*FL48)</f>
        <v>0:00:00</v>
      </c>
      <c r="FN48" s="38"/>
      <c r="FO48" s="36"/>
      <c r="FP48" s="10">
        <v>1.25</v>
      </c>
      <c r="FQ48" s="37" t="str" cm="1">
        <f t="array" ref="FQ48">_xlfn.IFS(FQ47="0:00:00","0:00:00",FQ47&lt;3,FP48*FQ47,FQ47&gt;3,3*FP48)</f>
        <v>0:00:00</v>
      </c>
      <c r="FR48" s="38"/>
      <c r="FS48" s="36"/>
      <c r="FT48" s="10">
        <v>1.25</v>
      </c>
      <c r="FU48" s="37" t="str" cm="1">
        <f t="array" ref="FU48">_xlfn.IFS(FU47="0:00:00","0:00:00",FU47&lt;3,FT48*FU47,FU47&gt;3,3*FT48)</f>
        <v>0:00:00</v>
      </c>
      <c r="FV48" s="38"/>
      <c r="FW48" s="36"/>
      <c r="FX48" s="10">
        <v>1.25</v>
      </c>
      <c r="FY48" s="37" t="str" cm="1">
        <f t="array" ref="FY48">_xlfn.IFS(FY47="0:00:00","0:00:00",FY47&lt;3,FX48*FY47,FY47&gt;3,3*FX48)</f>
        <v>0:00:00</v>
      </c>
      <c r="FZ48" s="38"/>
      <c r="GA48" s="36"/>
      <c r="GB48" s="10">
        <v>1.25</v>
      </c>
      <c r="GC48" s="37" t="str" cm="1">
        <f t="array" ref="GC48">_xlfn.IFS(GC47="0:00:00","0:00:00",GC47&lt;3,GB48*GC47,GC47&gt;3,3*GB48)</f>
        <v>0:00:00</v>
      </c>
      <c r="GD48" s="38"/>
      <c r="GE48" s="36"/>
      <c r="GF48" s="10">
        <v>1.25</v>
      </c>
      <c r="GG48" s="37" t="str" cm="1">
        <f t="array" ref="GG48">_xlfn.IFS(GG47="0:00:00","0:00:00",GG47&lt;3,GF48*GG47,GG47&gt;3,3*GF48)</f>
        <v>0:00:00</v>
      </c>
      <c r="GH48" s="38"/>
      <c r="GI48" s="36"/>
      <c r="GJ48" s="10">
        <v>1.25</v>
      </c>
      <c r="GK48" s="37" t="str" cm="1">
        <f t="array" ref="GK48">_xlfn.IFS(GK47="0:00:00","0:00:00",GK47&lt;3,GJ48*GK47,GK47&gt;3,3*GJ48)</f>
        <v>0:00:00</v>
      </c>
      <c r="GL48" s="38"/>
      <c r="GM48" s="36"/>
      <c r="GN48" s="10">
        <v>1.25</v>
      </c>
      <c r="GO48" s="37" t="str" cm="1">
        <f t="array" ref="GO48">_xlfn.IFS(GO47="0:00:00","0:00:00",GO47&lt;3,GN48*GO47,GO47&gt;3,3*GN48)</f>
        <v>0:00:00</v>
      </c>
      <c r="GP48" s="38"/>
      <c r="GQ48" s="36"/>
      <c r="GR48" s="10">
        <v>1.25</v>
      </c>
      <c r="GS48" s="37" t="str" cm="1">
        <f t="array" ref="GS48">_xlfn.IFS(GS47="0:00:00","0:00:00",GS47&lt;3,GR48*GS47,GS47&gt;3,3*GR48)</f>
        <v>0:00:00</v>
      </c>
      <c r="GT48" s="38"/>
      <c r="GU48" s="36"/>
      <c r="GV48" s="10">
        <v>1.25</v>
      </c>
      <c r="GW48" s="37" t="str" cm="1">
        <f t="array" ref="GW48">_xlfn.IFS(GW47="0:00:00","0:00:00",GW47&lt;3,GV48*GW47,GW47&gt;3,3*GV48)</f>
        <v>0:00:00</v>
      </c>
      <c r="GX48" s="38"/>
      <c r="GY48" s="36"/>
      <c r="GZ48" s="10">
        <v>1.25</v>
      </c>
      <c r="HA48" s="37" t="str" cm="1">
        <f t="array" ref="HA48">_xlfn.IFS(HA47="0:00:00","0:00:00",HA47&lt;3,GZ48*HA47,HA47&gt;3,3*GZ48)</f>
        <v>0:00:00</v>
      </c>
      <c r="HB48" s="38"/>
      <c r="HC48" s="36"/>
      <c r="HD48" s="10">
        <v>1.25</v>
      </c>
      <c r="HE48" s="37" t="str" cm="1">
        <f t="array" ref="HE48">_xlfn.IFS(HE47="0:00:00","0:00:00",HE47&lt;3,HD48*HE47,HE47&gt;3,3*HD48)</f>
        <v>0:00:00</v>
      </c>
      <c r="HF48" s="38"/>
    </row>
    <row r="49" spans="2:214" ht="15" thickBot="1" x14ac:dyDescent="0.35">
      <c r="B49" s="39" t="s">
        <v>74</v>
      </c>
      <c r="C49" s="40"/>
      <c r="D49" s="40"/>
      <c r="E49" s="41">
        <f>E47-E48</f>
        <v>0</v>
      </c>
      <c r="F49" s="42"/>
      <c r="G49" s="43"/>
      <c r="H49" s="44">
        <v>1.5</v>
      </c>
      <c r="I49" s="45" t="str" cm="1">
        <f t="array" ref="I49">_xlfn.IFS(I47="0:00:00","0:00:00",I47&lt;3,"0:00:00",I47&gt;3,(I47-3)*H49)</f>
        <v>0:00:00</v>
      </c>
      <c r="J49" s="46"/>
      <c r="K49" s="43"/>
      <c r="L49" s="44">
        <v>1.5</v>
      </c>
      <c r="M49" s="45" t="str" cm="1">
        <f t="array" ref="M49">_xlfn.IFS(I47="0:00:00","0:00:00",I47&lt;3,"0:00:00",I47&gt;3,(I47-3)*H49)</f>
        <v>0:00:00</v>
      </c>
      <c r="N49" s="46"/>
      <c r="O49" s="43"/>
      <c r="P49" s="44">
        <v>1.5</v>
      </c>
      <c r="Q49" s="45" t="str" cm="1">
        <f t="array" ref="Q49">_xlfn.IFS(I47="0:00:00","0:00:00",I47&lt;3,"0:00:00",I47&gt;3,(I47-3)*H49)</f>
        <v>0:00:00</v>
      </c>
      <c r="R49" s="46"/>
      <c r="S49" s="43"/>
      <c r="T49" s="44">
        <v>1.5</v>
      </c>
      <c r="U49" s="45" t="str" cm="1">
        <f t="array" ref="U49">_xlfn.IFS(I47="0:00:00","0:00:00",I47&lt;3,"0:00:00",I47&gt;3,(I47-3)*H49)</f>
        <v>0:00:00</v>
      </c>
      <c r="V49" s="46"/>
      <c r="W49" s="43"/>
      <c r="X49" s="44">
        <v>1.5</v>
      </c>
      <c r="Y49" s="45" t="str" cm="1">
        <f t="array" ref="Y49">_xlfn.IFS(I47="0:00:00","0:00:00",I47&lt;3,"0:00:00",I47&gt;3,(I47-3)*H49)</f>
        <v>0:00:00</v>
      </c>
      <c r="Z49" s="46"/>
      <c r="AA49" s="43"/>
      <c r="AB49" s="44">
        <v>1.5</v>
      </c>
      <c r="AC49" s="45" t="str" cm="1">
        <f t="array" ref="AC49">_xlfn.IFS(I47="0:00:00","0:00:00",I47&lt;3,"0:00:00",I47&gt;3,(I47-3)*H49)</f>
        <v>0:00:00</v>
      </c>
      <c r="AD49" s="46"/>
      <c r="AE49" s="43"/>
      <c r="AF49" s="44">
        <v>1.5</v>
      </c>
      <c r="AG49" s="45" t="str" cm="1">
        <f t="array" ref="AG49">_xlfn.IFS(I47="0:00:00","0:00:00",I47&lt;3,"0:00:00",I47&gt;3,(I47-3)*H49)</f>
        <v>0:00:00</v>
      </c>
      <c r="AH49" s="46"/>
      <c r="AI49" s="43"/>
      <c r="AJ49" s="44">
        <v>1.5</v>
      </c>
      <c r="AK49" s="45" t="str" cm="1">
        <f t="array" ref="AK49">_xlfn.IFS(I47="0:00:00","0:00:00",I47&lt;3,"0:00:00",I47&gt;3,(I47-3)*H49)</f>
        <v>0:00:00</v>
      </c>
      <c r="AL49" s="46"/>
      <c r="AM49" s="43"/>
      <c r="AN49" s="44">
        <v>1.5</v>
      </c>
      <c r="AO49" s="45" t="str" cm="1">
        <f t="array" ref="AO49">_xlfn.IFS(I47="0:00:00","0:00:00",I47&lt;3,"0:00:00",I47&gt;3,(I47-3)*H49)</f>
        <v>0:00:00</v>
      </c>
      <c r="AP49" s="46"/>
      <c r="AQ49" s="43"/>
      <c r="AR49" s="44">
        <v>1.5</v>
      </c>
      <c r="AS49" s="45" t="str" cm="1">
        <f t="array" ref="AS49">_xlfn.IFS(I47="0:00:00","0:00:00",I47&lt;3,"0:00:00",I47&gt;3,(I47-3)*H49)</f>
        <v>0:00:00</v>
      </c>
      <c r="AT49" s="46"/>
      <c r="AU49" s="43"/>
      <c r="AV49" s="44">
        <v>1.5</v>
      </c>
      <c r="AW49" s="45" t="str" cm="1">
        <f t="array" ref="AW49">_xlfn.IFS(I47="0:00:00","0:00:00",I47&lt;3,"0:00:00",I47&gt;3,(I47-3)*H49)</f>
        <v>0:00:00</v>
      </c>
      <c r="AX49" s="46"/>
      <c r="AY49" s="43"/>
      <c r="AZ49" s="44">
        <v>1.5</v>
      </c>
      <c r="BA49" s="45" t="str" cm="1">
        <f t="array" ref="BA49">_xlfn.IFS(I47="0:00:00","0:00:00",I47&lt;3,"0:00:00",I47&gt;3,(I47-3)*H49)</f>
        <v>0:00:00</v>
      </c>
      <c r="BB49" s="46"/>
      <c r="BC49" s="43"/>
      <c r="BD49" s="44">
        <v>1.5</v>
      </c>
      <c r="BE49" s="45" t="str" cm="1">
        <f t="array" ref="BE49">_xlfn.IFS(I47="0:00:00","0:00:00",I47&lt;3,"0:00:00",I47&gt;3,(I47-3)*H49)</f>
        <v>0:00:00</v>
      </c>
      <c r="BF49" s="46"/>
      <c r="BG49" s="43"/>
      <c r="BH49" s="44">
        <v>1.5</v>
      </c>
      <c r="BI49" s="45" t="str" cm="1">
        <f t="array" ref="BI49">_xlfn.IFS(I47="0:00:00","0:00:00",I47&lt;3,"0:00:00",I47&gt;3,(I47-3)*H49)</f>
        <v>0:00:00</v>
      </c>
      <c r="BJ49" s="46"/>
      <c r="BK49" s="43"/>
      <c r="BL49" s="44">
        <v>1.5</v>
      </c>
      <c r="BM49" s="45" t="str" cm="1">
        <f t="array" ref="BM49">_xlfn.IFS(I47="0:00:00","0:00:00",I47&lt;3,"0:00:00",I47&gt;3,(I47-3)*H49)</f>
        <v>0:00:00</v>
      </c>
      <c r="BN49" s="46"/>
      <c r="BO49" s="43"/>
      <c r="BP49" s="44">
        <v>1.5</v>
      </c>
      <c r="BQ49" s="45" t="str" cm="1">
        <f t="array" ref="BQ49">_xlfn.IFS(I47="0:00:00","0:00:00",I47&lt;3,"0:00:00",I47&gt;3,(I47-3)*H49)</f>
        <v>0:00:00</v>
      </c>
      <c r="BR49" s="46"/>
      <c r="BS49" s="43"/>
      <c r="BT49" s="44">
        <v>1.5</v>
      </c>
      <c r="BU49" s="45" t="str" cm="1">
        <f t="array" ref="BU49">_xlfn.IFS(I47="0:00:00","0:00:00",I47&lt;3,"0:00:00",I47&gt;3,(I47-3)*H49)</f>
        <v>0:00:00</v>
      </c>
      <c r="BV49" s="46"/>
      <c r="BW49" s="43"/>
      <c r="BX49" s="44">
        <v>1.5</v>
      </c>
      <c r="BY49" s="45" t="str" cm="1">
        <f t="array" ref="BY49">_xlfn.IFS(I47="0:00:00","0:00:00",I47&lt;3,"0:00:00",I47&gt;3,(I47-3)*H49)</f>
        <v>0:00:00</v>
      </c>
      <c r="BZ49" s="46"/>
      <c r="CA49" s="43"/>
      <c r="CB49" s="44">
        <v>1.5</v>
      </c>
      <c r="CC49" s="45" t="str" cm="1">
        <f t="array" ref="CC49">_xlfn.IFS(I47="0:00:00","0:00:00",I47&lt;3,"0:00:00",I47&gt;3,(I47-3)*H49)</f>
        <v>0:00:00</v>
      </c>
      <c r="CD49" s="46"/>
      <c r="CE49" s="43"/>
      <c r="CF49" s="44">
        <v>1.5</v>
      </c>
      <c r="CG49" s="45" t="str" cm="1">
        <f t="array" ref="CG49">_xlfn.IFS(I47="0:00:00","0:00:00",I47&lt;3,"0:00:00",I47&gt;3,(I47-3)*H49)</f>
        <v>0:00:00</v>
      </c>
      <c r="CH49" s="46"/>
      <c r="CI49" s="43"/>
      <c r="CJ49" s="44">
        <v>1.5</v>
      </c>
      <c r="CK49" s="45" t="str" cm="1">
        <f t="array" ref="CK49">_xlfn.IFS(I47="0:00:00","0:00:00",I47&lt;3,"0:00:00",I47&gt;3,(I47-3)*H49)</f>
        <v>0:00:00</v>
      </c>
      <c r="CL49" s="46"/>
      <c r="CM49" s="43"/>
      <c r="CN49" s="44">
        <v>1.5</v>
      </c>
      <c r="CO49" s="45" t="str" cm="1">
        <f t="array" ref="CO49">_xlfn.IFS(I47="0:00:00","0:00:00",I47&lt;3,"0:00:00",I47&gt;3,(I47-3)*H49)</f>
        <v>0:00:00</v>
      </c>
      <c r="CP49" s="46"/>
      <c r="CQ49" s="43"/>
      <c r="CR49" s="44">
        <v>1.5</v>
      </c>
      <c r="CS49" s="45" t="str" cm="1">
        <f t="array" ref="CS49">_xlfn.IFS(I47="0:00:00","0:00:00",I47&lt;3,"0:00:00",I47&gt;3,(I47-3)*H49)</f>
        <v>0:00:00</v>
      </c>
      <c r="CT49" s="46"/>
      <c r="CU49" s="43"/>
      <c r="CV49" s="44">
        <v>1.5</v>
      </c>
      <c r="CW49" s="45" t="str" cm="1">
        <f t="array" ref="CW49">_xlfn.IFS(I47="0:00:00","0:00:00",I47&lt;3,"0:00:00",I47&gt;3,(I47-3)*H49)</f>
        <v>0:00:00</v>
      </c>
      <c r="CX49" s="46"/>
      <c r="CY49" s="43"/>
      <c r="CZ49" s="44">
        <v>1.5</v>
      </c>
      <c r="DA49" s="45" t="str" cm="1">
        <f t="array" ref="DA49">_xlfn.IFS(I47="0:00:00","0:00:00",I47&lt;3,"0:00:00",I47&gt;3,(I47-3)*H49)</f>
        <v>0:00:00</v>
      </c>
      <c r="DB49" s="46"/>
      <c r="DC49" s="43"/>
      <c r="DD49" s="44">
        <v>1.5</v>
      </c>
      <c r="DE49" s="45" t="str" cm="1">
        <f t="array" ref="DE49">_xlfn.IFS(I47="0:00:00","0:00:00",I47&lt;3,"0:00:00",I47&gt;3,(I47-3)*H49)</f>
        <v>0:00:00</v>
      </c>
      <c r="DF49" s="46"/>
      <c r="DG49" s="43"/>
      <c r="DH49" s="44">
        <v>1.5</v>
      </c>
      <c r="DI49" s="45" t="str" cm="1">
        <f t="array" ref="DI49">_xlfn.IFS(I47="0:00:00","0:00:00",I47&lt;3,"0:00:00",I47&gt;3,(I47-3)*H49)</f>
        <v>0:00:00</v>
      </c>
      <c r="DJ49" s="46"/>
      <c r="DK49" s="43"/>
      <c r="DL49" s="44">
        <v>1.5</v>
      </c>
      <c r="DM49" s="45" t="str" cm="1">
        <f t="array" ref="DM49">_xlfn.IFS(I47="0:00:00","0:00:00",I47&lt;3,"0:00:00",I47&gt;3,(I47-3)*H49)</f>
        <v>0:00:00</v>
      </c>
      <c r="DN49" s="46"/>
      <c r="DO49" s="43"/>
      <c r="DP49" s="44">
        <v>1.5</v>
      </c>
      <c r="DQ49" s="45" t="str" cm="1">
        <f t="array" ref="DQ49">_xlfn.IFS(I47="0:00:00","0:00:00",I47&lt;3,"0:00:00",I47&gt;3,(I47-3)*H49)</f>
        <v>0:00:00</v>
      </c>
      <c r="DR49" s="46"/>
      <c r="DS49" s="43"/>
      <c r="DT49" s="44">
        <v>1.5</v>
      </c>
      <c r="DU49" s="45" t="str" cm="1">
        <f t="array" ref="DU49">_xlfn.IFS(I47="0:00:00","0:00:00",I47&lt;3,"0:00:00",I47&gt;3,(I47-3)*H49)</f>
        <v>0:00:00</v>
      </c>
      <c r="DV49" s="46"/>
      <c r="DW49" s="43"/>
      <c r="DX49" s="44">
        <v>1.5</v>
      </c>
      <c r="DY49" s="45" t="str" cm="1">
        <f t="array" ref="DY49">_xlfn.IFS(I47="0:00:00","0:00:00",I47&lt;3,"0:00:00",I47&gt;3,(I47-3)*H49)</f>
        <v>0:00:00</v>
      </c>
      <c r="DZ49" s="46"/>
      <c r="EA49" s="43"/>
      <c r="EB49" s="44">
        <v>1.5</v>
      </c>
      <c r="EC49" s="45" t="str" cm="1">
        <f t="array" ref="EC49">_xlfn.IFS(I47="0:00:00","0:00:00",I47&lt;3,"0:00:00",I47&gt;3,(I47-3)*H49)</f>
        <v>0:00:00</v>
      </c>
      <c r="ED49" s="46"/>
      <c r="EE49" s="43"/>
      <c r="EF49" s="44">
        <v>1.5</v>
      </c>
      <c r="EG49" s="45" t="str" cm="1">
        <f t="array" ref="EG49">_xlfn.IFS(I47="0:00:00","0:00:00",I47&lt;3,"0:00:00",I47&gt;3,(I47-3)*H49)</f>
        <v>0:00:00</v>
      </c>
      <c r="EH49" s="46"/>
      <c r="EI49" s="43"/>
      <c r="EJ49" s="44">
        <v>1.5</v>
      </c>
      <c r="EK49" s="45" t="str" cm="1">
        <f t="array" ref="EK49">_xlfn.IFS(I47="0:00:00","0:00:00",I47&lt;3,"0:00:00",I47&gt;3,(I47-3)*H49)</f>
        <v>0:00:00</v>
      </c>
      <c r="EL49" s="46"/>
      <c r="EM49" s="43"/>
      <c r="EN49" s="44">
        <v>1.5</v>
      </c>
      <c r="EO49" s="45" t="str" cm="1">
        <f t="array" ref="EO49">_xlfn.IFS(I47="0:00:00","0:00:00",I47&lt;3,"0:00:00",I47&gt;3,(I47-3)*H49)</f>
        <v>0:00:00</v>
      </c>
      <c r="EP49" s="46"/>
      <c r="EQ49" s="43"/>
      <c r="ER49" s="44">
        <v>1.5</v>
      </c>
      <c r="ES49" s="45" t="str" cm="1">
        <f t="array" ref="ES49">_xlfn.IFS(I47="0:00:00","0:00:00",I47&lt;3,"0:00:00",I47&gt;3,(I47-3)*H49)</f>
        <v>0:00:00</v>
      </c>
      <c r="ET49" s="46"/>
      <c r="EU49" s="43"/>
      <c r="EV49" s="44">
        <v>1.5</v>
      </c>
      <c r="EW49" s="45" t="str" cm="1">
        <f t="array" ref="EW49">_xlfn.IFS(I47="0:00:00","0:00:00",I47&lt;3,"0:00:00",I47&gt;3,(I47-3)*H49)</f>
        <v>0:00:00</v>
      </c>
      <c r="EX49" s="46"/>
      <c r="EY49" s="43"/>
      <c r="EZ49" s="44">
        <v>1.5</v>
      </c>
      <c r="FA49" s="45" t="str" cm="1">
        <f t="array" ref="FA49">_xlfn.IFS(I47="0:00:00","0:00:00",I47&lt;3,"0:00:00",I47&gt;3,(I47-3)*H49)</f>
        <v>0:00:00</v>
      </c>
      <c r="FB49" s="46"/>
      <c r="FC49" s="43"/>
      <c r="FD49" s="44">
        <v>1.5</v>
      </c>
      <c r="FE49" s="45" t="str" cm="1">
        <f t="array" ref="FE49">_xlfn.IFS(I47="0:00:00","0:00:00",I47&lt;3,"0:00:00",I47&gt;3,(I47-3)*H49)</f>
        <v>0:00:00</v>
      </c>
      <c r="FF49" s="46"/>
      <c r="FG49" s="43"/>
      <c r="FH49" s="44">
        <v>1.5</v>
      </c>
      <c r="FI49" s="45" t="str" cm="1">
        <f t="array" ref="FI49">_xlfn.IFS(I47="0:00:00","0:00:00",I47&lt;3,"0:00:00",I47&gt;3,(I47-3)*H49)</f>
        <v>0:00:00</v>
      </c>
      <c r="FJ49" s="46"/>
      <c r="FK49" s="43"/>
      <c r="FL49" s="44">
        <v>1.5</v>
      </c>
      <c r="FM49" s="45" t="str" cm="1">
        <f t="array" ref="FM49">_xlfn.IFS(I47="0:00:00","0:00:00",I47&lt;3,"0:00:00",I47&gt;3,(I47-3)*H49)</f>
        <v>0:00:00</v>
      </c>
      <c r="FN49" s="46"/>
      <c r="FO49" s="43"/>
      <c r="FP49" s="44">
        <v>1.5</v>
      </c>
      <c r="FQ49" s="45" t="str" cm="1">
        <f t="array" ref="FQ49">_xlfn.IFS(I47="0:00:00","0:00:00",I47&lt;3,"0:00:00",I47&gt;3,(I47-3)*H49)</f>
        <v>0:00:00</v>
      </c>
      <c r="FR49" s="46"/>
      <c r="FS49" s="43"/>
      <c r="FT49" s="44">
        <v>1.5</v>
      </c>
      <c r="FU49" s="45" t="str" cm="1">
        <f t="array" ref="FU49">_xlfn.IFS(I47="0:00:00","0:00:00",I47&lt;3,"0:00:00",I47&gt;3,(I47-3)*H49)</f>
        <v>0:00:00</v>
      </c>
      <c r="FV49" s="46"/>
      <c r="FW49" s="43"/>
      <c r="FX49" s="44">
        <v>1.5</v>
      </c>
      <c r="FY49" s="45" t="str" cm="1">
        <f t="array" ref="FY49">_xlfn.IFS(I47="0:00:00","0:00:00",I47&lt;3,"0:00:00",I47&gt;3,(I47-3)*H49)</f>
        <v>0:00:00</v>
      </c>
      <c r="FZ49" s="46"/>
      <c r="GA49" s="43"/>
      <c r="GB49" s="44">
        <v>1.5</v>
      </c>
      <c r="GC49" s="45" t="str" cm="1">
        <f t="array" ref="GC49">_xlfn.IFS(I47="0:00:00","0:00:00",I47&lt;3,"0:00:00",I47&gt;3,(I47-3)*H49)</f>
        <v>0:00:00</v>
      </c>
      <c r="GD49" s="46"/>
      <c r="GE49" s="43"/>
      <c r="GF49" s="44">
        <v>1.5</v>
      </c>
      <c r="GG49" s="45" t="str" cm="1">
        <f t="array" ref="GG49">_xlfn.IFS(I47="0:00:00","0:00:00",I47&lt;3,"0:00:00",I47&gt;3,(I47-3)*H49)</f>
        <v>0:00:00</v>
      </c>
      <c r="GH49" s="46"/>
      <c r="GI49" s="43"/>
      <c r="GJ49" s="44">
        <v>1.5</v>
      </c>
      <c r="GK49" s="45" t="str" cm="1">
        <f t="array" ref="GK49">_xlfn.IFS(I47="0:00:00","0:00:00",I47&lt;3,"0:00:00",I47&gt;3,(I47-3)*H49)</f>
        <v>0:00:00</v>
      </c>
      <c r="GL49" s="46"/>
      <c r="GM49" s="43"/>
      <c r="GN49" s="44">
        <v>1.5</v>
      </c>
      <c r="GO49" s="45" t="str" cm="1">
        <f t="array" ref="GO49">_xlfn.IFS(I47="0:00:00","0:00:00",I47&lt;3,"0:00:00",I47&gt;3,(I47-3)*H49)</f>
        <v>0:00:00</v>
      </c>
      <c r="GP49" s="46"/>
      <c r="GQ49" s="43"/>
      <c r="GR49" s="44">
        <v>1.5</v>
      </c>
      <c r="GS49" s="45" t="str" cm="1">
        <f t="array" ref="GS49">_xlfn.IFS(I47="0:00:00","0:00:00",I47&lt;3,"0:00:00",I47&gt;3,(I47-3)*H49)</f>
        <v>0:00:00</v>
      </c>
      <c r="GT49" s="46"/>
      <c r="GU49" s="43"/>
      <c r="GV49" s="44">
        <v>1.5</v>
      </c>
      <c r="GW49" s="45" t="str" cm="1">
        <f t="array" ref="GW49">_xlfn.IFS(I47="0:00:00","0:00:00",I47&lt;3,"0:00:00",I47&gt;3,(I47-3)*H49)</f>
        <v>0:00:00</v>
      </c>
      <c r="GX49" s="46"/>
      <c r="GY49" s="43"/>
      <c r="GZ49" s="44">
        <v>1.5</v>
      </c>
      <c r="HA49" s="45" t="str" cm="1">
        <f t="array" ref="HA49">_xlfn.IFS(I47="0:00:00","0:00:00",I47&lt;3,"0:00:00",I47&gt;3,(I47-3)*H49)</f>
        <v>0:00:00</v>
      </c>
      <c r="HB49" s="46"/>
      <c r="HC49" s="43"/>
      <c r="HD49" s="44">
        <v>1.5</v>
      </c>
      <c r="HE49" s="45" t="str" cm="1">
        <f t="array" ref="HE49">_xlfn.IFS(I47="0:00:00","0:00:00",I47&lt;3,"0:00:00",I47&gt;3,(I47-3)*H49)</f>
        <v>0:00:00</v>
      </c>
      <c r="HF49" s="46"/>
    </row>
    <row r="50" spans="2:214" ht="29.4" thickBot="1" x14ac:dyDescent="0.35">
      <c r="B50" s="47" t="s">
        <v>75</v>
      </c>
      <c r="C50" s="48" t="s">
        <v>76</v>
      </c>
      <c r="D50" s="49">
        <f>SUM(H50,L50,P50,T50,AB50,AF50,AJ50,AN50,AR50,AV50,AZ50,BD50,BH50,BL50,BP50,BT50,BX50,CB50,CF50,CJ50,CN50,CR50,CV50,CZ50,DD50,DH50,DL50,DP50,DT50,DX50,EB50,EF50,EJ50,EN50,ER50,EV50,EZ50,FD50,FH50,FL50,FP50,FT50,FX50,GB50,GF50,GJ50,GN50,GR50,GV50,GZ50,HD50)</f>
        <v>0</v>
      </c>
      <c r="E50" s="50" t="s">
        <v>77</v>
      </c>
      <c r="F50" s="51">
        <f>SUM(J50,N50,R50,V50,Z50,AD50,AH50,AL50,AP50,AT50,AX50,BB50,BF50,BJ50,BN50,BR50,BV50,BZ50,CD50,CH50,CL50,CP50,CT50,CX50,DB50,DF50,DJ50,DN50,DR50,DV50,DZ50,ED50,EH50,EL50,EP50,ET50:EU50,EX50,FB50,FF50,FJ50,FN50,FR50:FR51,FV50,FZ50,GD50,GH50,GL50,GP50,GT50,GX50,HB50,HF50)</f>
        <v>0</v>
      </c>
      <c r="G50" s="52" t="s">
        <v>78</v>
      </c>
      <c r="H50" s="53"/>
      <c r="I50" s="54" t="s">
        <v>79</v>
      </c>
      <c r="J50" s="55"/>
      <c r="K50" s="52" t="s">
        <v>78</v>
      </c>
      <c r="L50" s="53"/>
      <c r="M50" s="54" t="s">
        <v>79</v>
      </c>
      <c r="N50" s="55"/>
      <c r="O50" s="52" t="s">
        <v>78</v>
      </c>
      <c r="P50" s="53"/>
      <c r="Q50" s="54" t="s">
        <v>79</v>
      </c>
      <c r="R50" s="55"/>
      <c r="S50" s="52" t="s">
        <v>78</v>
      </c>
      <c r="T50" s="53"/>
      <c r="U50" s="54" t="s">
        <v>79</v>
      </c>
      <c r="V50" s="55"/>
      <c r="W50" s="52" t="s">
        <v>78</v>
      </c>
      <c r="X50" s="53"/>
      <c r="Y50" s="54" t="s">
        <v>79</v>
      </c>
      <c r="Z50" s="55"/>
      <c r="AA50" s="52" t="s">
        <v>78</v>
      </c>
      <c r="AB50" s="53"/>
      <c r="AC50" s="54" t="s">
        <v>79</v>
      </c>
      <c r="AD50" s="55"/>
      <c r="AE50" s="52" t="s">
        <v>78</v>
      </c>
      <c r="AF50" s="53"/>
      <c r="AG50" s="54" t="s">
        <v>79</v>
      </c>
      <c r="AH50" s="55"/>
      <c r="AI50" s="52" t="s">
        <v>78</v>
      </c>
      <c r="AJ50" s="53"/>
      <c r="AK50" s="54" t="s">
        <v>79</v>
      </c>
      <c r="AL50" s="55"/>
      <c r="AM50" s="52" t="s">
        <v>78</v>
      </c>
      <c r="AN50" s="53"/>
      <c r="AO50" s="54" t="s">
        <v>79</v>
      </c>
      <c r="AP50" s="55"/>
      <c r="AQ50" s="52" t="s">
        <v>78</v>
      </c>
      <c r="AR50" s="53"/>
      <c r="AS50" s="54" t="s">
        <v>79</v>
      </c>
      <c r="AT50" s="55"/>
      <c r="AU50" s="52" t="s">
        <v>78</v>
      </c>
      <c r="AV50" s="53"/>
      <c r="AW50" s="54" t="s">
        <v>79</v>
      </c>
      <c r="AX50" s="55"/>
      <c r="AY50" s="52" t="s">
        <v>78</v>
      </c>
      <c r="AZ50" s="53"/>
      <c r="BA50" s="54" t="s">
        <v>79</v>
      </c>
      <c r="BB50" s="55"/>
      <c r="BC50" s="52" t="s">
        <v>78</v>
      </c>
      <c r="BD50" s="53"/>
      <c r="BE50" s="54" t="s">
        <v>79</v>
      </c>
      <c r="BF50" s="55"/>
      <c r="BG50" s="52" t="s">
        <v>78</v>
      </c>
      <c r="BH50" s="53"/>
      <c r="BI50" s="54" t="s">
        <v>79</v>
      </c>
      <c r="BJ50" s="55"/>
      <c r="BK50" s="52" t="s">
        <v>78</v>
      </c>
      <c r="BL50" s="53"/>
      <c r="BM50" s="54" t="s">
        <v>79</v>
      </c>
      <c r="BN50" s="55"/>
      <c r="BO50" s="52" t="s">
        <v>78</v>
      </c>
      <c r="BP50" s="53"/>
      <c r="BQ50" s="54" t="s">
        <v>79</v>
      </c>
      <c r="BR50" s="55"/>
      <c r="BS50" s="52" t="s">
        <v>78</v>
      </c>
      <c r="BT50" s="53"/>
      <c r="BU50" s="54" t="s">
        <v>79</v>
      </c>
      <c r="BV50" s="55"/>
      <c r="BW50" s="52" t="s">
        <v>78</v>
      </c>
      <c r="BX50" s="53"/>
      <c r="BY50" s="54" t="s">
        <v>79</v>
      </c>
      <c r="BZ50" s="55"/>
      <c r="CA50" s="52" t="s">
        <v>78</v>
      </c>
      <c r="CB50" s="53"/>
      <c r="CC50" s="54" t="s">
        <v>79</v>
      </c>
      <c r="CD50" s="55"/>
      <c r="CE50" s="52" t="s">
        <v>78</v>
      </c>
      <c r="CF50" s="53"/>
      <c r="CG50" s="54" t="s">
        <v>79</v>
      </c>
      <c r="CH50" s="55"/>
      <c r="CI50" s="52" t="s">
        <v>78</v>
      </c>
      <c r="CJ50" s="53"/>
      <c r="CK50" s="54" t="s">
        <v>79</v>
      </c>
      <c r="CL50" s="55"/>
      <c r="CM50" s="52" t="s">
        <v>78</v>
      </c>
      <c r="CN50" s="53"/>
      <c r="CO50" s="54" t="s">
        <v>79</v>
      </c>
      <c r="CP50" s="55"/>
      <c r="CQ50" s="52" t="s">
        <v>78</v>
      </c>
      <c r="CR50" s="53"/>
      <c r="CS50" s="54" t="s">
        <v>79</v>
      </c>
      <c r="CT50" s="55"/>
      <c r="CU50" s="52" t="s">
        <v>78</v>
      </c>
      <c r="CV50" s="53"/>
      <c r="CW50" s="54" t="s">
        <v>79</v>
      </c>
      <c r="CX50" s="55"/>
      <c r="CY50" s="52" t="s">
        <v>78</v>
      </c>
      <c r="CZ50" s="53"/>
      <c r="DA50" s="54" t="s">
        <v>79</v>
      </c>
      <c r="DB50" s="55"/>
      <c r="DC50" s="52" t="s">
        <v>78</v>
      </c>
      <c r="DD50" s="53"/>
      <c r="DE50" s="54" t="s">
        <v>79</v>
      </c>
      <c r="DF50" s="55"/>
      <c r="DG50" s="52" t="s">
        <v>78</v>
      </c>
      <c r="DH50" s="53"/>
      <c r="DI50" s="54" t="s">
        <v>79</v>
      </c>
      <c r="DJ50" s="55"/>
      <c r="DK50" s="52" t="s">
        <v>78</v>
      </c>
      <c r="DL50" s="53"/>
      <c r="DM50" s="54" t="s">
        <v>79</v>
      </c>
      <c r="DN50" s="55"/>
      <c r="DO50" s="52" t="s">
        <v>78</v>
      </c>
      <c r="DP50" s="53"/>
      <c r="DQ50" s="54" t="s">
        <v>79</v>
      </c>
      <c r="DR50" s="55"/>
      <c r="DS50" s="52" t="s">
        <v>78</v>
      </c>
      <c r="DT50" s="53"/>
      <c r="DU50" s="54" t="s">
        <v>79</v>
      </c>
      <c r="DV50" s="55"/>
      <c r="DW50" s="52" t="s">
        <v>78</v>
      </c>
      <c r="DX50" s="53"/>
      <c r="DY50" s="54" t="s">
        <v>79</v>
      </c>
      <c r="DZ50" s="55"/>
      <c r="EA50" s="52" t="s">
        <v>78</v>
      </c>
      <c r="EB50" s="53"/>
      <c r="EC50" s="54" t="s">
        <v>79</v>
      </c>
      <c r="ED50" s="55"/>
      <c r="EE50" s="52" t="s">
        <v>78</v>
      </c>
      <c r="EF50" s="53"/>
      <c r="EG50" s="54" t="s">
        <v>79</v>
      </c>
      <c r="EH50" s="55"/>
      <c r="EI50" s="52" t="s">
        <v>78</v>
      </c>
      <c r="EJ50" s="53"/>
      <c r="EK50" s="54" t="s">
        <v>79</v>
      </c>
      <c r="EL50" s="55"/>
      <c r="EM50" s="52" t="s">
        <v>78</v>
      </c>
      <c r="EN50" s="53"/>
      <c r="EO50" s="54" t="s">
        <v>79</v>
      </c>
      <c r="EP50" s="55"/>
      <c r="EQ50" s="52" t="s">
        <v>78</v>
      </c>
      <c r="ER50" s="53"/>
      <c r="ES50" s="54" t="s">
        <v>79</v>
      </c>
      <c r="ET50" s="55"/>
      <c r="EU50" s="52" t="s">
        <v>78</v>
      </c>
      <c r="EV50" s="53"/>
      <c r="EW50" s="54" t="s">
        <v>79</v>
      </c>
      <c r="EX50" s="55"/>
      <c r="EY50" s="52" t="s">
        <v>78</v>
      </c>
      <c r="EZ50" s="53"/>
      <c r="FA50" s="54" t="s">
        <v>79</v>
      </c>
      <c r="FB50" s="55"/>
      <c r="FC50" s="52" t="s">
        <v>78</v>
      </c>
      <c r="FD50" s="53"/>
      <c r="FE50" s="54" t="s">
        <v>79</v>
      </c>
      <c r="FF50" s="55"/>
      <c r="FG50" s="52" t="s">
        <v>78</v>
      </c>
      <c r="FH50" s="53"/>
      <c r="FI50" s="54" t="s">
        <v>79</v>
      </c>
      <c r="FJ50" s="55"/>
      <c r="FK50" s="52" t="s">
        <v>78</v>
      </c>
      <c r="FL50" s="53"/>
      <c r="FM50" s="54" t="s">
        <v>79</v>
      </c>
      <c r="FN50" s="55"/>
      <c r="FO50" s="52" t="s">
        <v>78</v>
      </c>
      <c r="FP50" s="53"/>
      <c r="FQ50" s="54" t="s">
        <v>79</v>
      </c>
      <c r="FR50" s="55"/>
      <c r="FS50" s="52" t="s">
        <v>78</v>
      </c>
      <c r="FT50" s="53"/>
      <c r="FU50" s="54" t="s">
        <v>79</v>
      </c>
      <c r="FV50" s="55"/>
      <c r="FW50" s="52" t="s">
        <v>78</v>
      </c>
      <c r="FX50" s="53"/>
      <c r="FY50" s="54" t="s">
        <v>79</v>
      </c>
      <c r="FZ50" s="55"/>
      <c r="GA50" s="52" t="s">
        <v>78</v>
      </c>
      <c r="GB50" s="53"/>
      <c r="GC50" s="54" t="s">
        <v>79</v>
      </c>
      <c r="GD50" s="55"/>
      <c r="GE50" s="52" t="s">
        <v>78</v>
      </c>
      <c r="GF50" s="53"/>
      <c r="GG50" s="54" t="s">
        <v>79</v>
      </c>
      <c r="GH50" s="55"/>
      <c r="GI50" s="52" t="s">
        <v>78</v>
      </c>
      <c r="GJ50" s="53"/>
      <c r="GK50" s="54" t="s">
        <v>79</v>
      </c>
      <c r="GL50" s="55"/>
      <c r="GM50" s="52" t="s">
        <v>78</v>
      </c>
      <c r="GN50" s="53"/>
      <c r="GO50" s="54" t="s">
        <v>79</v>
      </c>
      <c r="GP50" s="55"/>
      <c r="GQ50" s="52" t="s">
        <v>78</v>
      </c>
      <c r="GR50" s="53"/>
      <c r="GS50" s="54" t="s">
        <v>79</v>
      </c>
      <c r="GT50" s="55"/>
      <c r="GU50" s="52" t="s">
        <v>78</v>
      </c>
      <c r="GV50" s="53"/>
      <c r="GW50" s="54" t="s">
        <v>79</v>
      </c>
      <c r="GX50" s="55"/>
      <c r="GY50" s="52" t="s">
        <v>78</v>
      </c>
      <c r="GZ50" s="53"/>
      <c r="HA50" s="54" t="s">
        <v>79</v>
      </c>
      <c r="HB50" s="55"/>
      <c r="HC50" s="52" t="s">
        <v>78</v>
      </c>
      <c r="HD50" s="53"/>
      <c r="HE50" s="54" t="s">
        <v>79</v>
      </c>
      <c r="HF50" s="55"/>
    </row>
    <row r="51" spans="2:214" ht="4.95" customHeight="1" thickBot="1" x14ac:dyDescent="0.35"/>
    <row r="52" spans="2:214" ht="28.8" x14ac:dyDescent="0.3">
      <c r="B52" s="11" t="s">
        <v>11</v>
      </c>
      <c r="C52" s="12" t="s">
        <v>12</v>
      </c>
      <c r="D52" s="12" t="s">
        <v>13</v>
      </c>
      <c r="E52" s="13" t="s">
        <v>3</v>
      </c>
      <c r="F52" s="14" t="s">
        <v>14</v>
      </c>
      <c r="G52" s="15" t="s">
        <v>15</v>
      </c>
      <c r="H52" s="16"/>
      <c r="I52" s="16"/>
      <c r="J52" s="17"/>
      <c r="K52" s="15" t="s">
        <v>16</v>
      </c>
      <c r="L52" s="16"/>
      <c r="M52" s="16"/>
      <c r="N52" s="17"/>
      <c r="O52" s="15" t="s">
        <v>17</v>
      </c>
      <c r="P52" s="16"/>
      <c r="Q52" s="16"/>
      <c r="R52" s="17"/>
      <c r="S52" s="15" t="s">
        <v>18</v>
      </c>
      <c r="T52" s="16"/>
      <c r="U52" s="16"/>
      <c r="V52" s="17"/>
      <c r="W52" s="15" t="s">
        <v>19</v>
      </c>
      <c r="X52" s="16"/>
      <c r="Y52" s="16"/>
      <c r="Z52" s="17"/>
      <c r="AA52" s="15" t="s">
        <v>20</v>
      </c>
      <c r="AB52" s="16"/>
      <c r="AC52" s="16"/>
      <c r="AD52" s="17"/>
      <c r="AE52" s="15" t="s">
        <v>21</v>
      </c>
      <c r="AF52" s="16"/>
      <c r="AG52" s="16"/>
      <c r="AH52" s="17"/>
      <c r="AI52" s="15" t="s">
        <v>22</v>
      </c>
      <c r="AJ52" s="16"/>
      <c r="AK52" s="16"/>
      <c r="AL52" s="17"/>
      <c r="AM52" s="15" t="s">
        <v>23</v>
      </c>
      <c r="AN52" s="16"/>
      <c r="AO52" s="16"/>
      <c r="AP52" s="17"/>
      <c r="AQ52" s="15" t="s">
        <v>24</v>
      </c>
      <c r="AR52" s="16"/>
      <c r="AS52" s="16"/>
      <c r="AT52" s="17"/>
      <c r="AU52" s="15" t="s">
        <v>25</v>
      </c>
      <c r="AV52" s="16"/>
      <c r="AW52" s="16"/>
      <c r="AX52" s="17"/>
      <c r="AY52" s="15" t="s">
        <v>26</v>
      </c>
      <c r="AZ52" s="16"/>
      <c r="BA52" s="16"/>
      <c r="BB52" s="17"/>
      <c r="BC52" s="15" t="s">
        <v>27</v>
      </c>
      <c r="BD52" s="16"/>
      <c r="BE52" s="16"/>
      <c r="BF52" s="17"/>
      <c r="BG52" s="15" t="s">
        <v>28</v>
      </c>
      <c r="BH52" s="16"/>
      <c r="BI52" s="16"/>
      <c r="BJ52" s="17"/>
      <c r="BK52" s="15" t="s">
        <v>29</v>
      </c>
      <c r="BL52" s="16"/>
      <c r="BM52" s="16"/>
      <c r="BN52" s="17"/>
      <c r="BO52" s="15" t="s">
        <v>30</v>
      </c>
      <c r="BP52" s="16"/>
      <c r="BQ52" s="16"/>
      <c r="BR52" s="17"/>
      <c r="BS52" s="15" t="s">
        <v>31</v>
      </c>
      <c r="BT52" s="16"/>
      <c r="BU52" s="16"/>
      <c r="BV52" s="17"/>
      <c r="BW52" s="15" t="s">
        <v>32</v>
      </c>
      <c r="BX52" s="16"/>
      <c r="BY52" s="16"/>
      <c r="BZ52" s="17"/>
      <c r="CA52" s="15" t="s">
        <v>33</v>
      </c>
      <c r="CB52" s="16"/>
      <c r="CC52" s="16"/>
      <c r="CD52" s="17"/>
      <c r="CE52" s="15" t="s">
        <v>34</v>
      </c>
      <c r="CF52" s="16"/>
      <c r="CG52" s="16"/>
      <c r="CH52" s="17"/>
      <c r="CI52" s="15" t="s">
        <v>35</v>
      </c>
      <c r="CJ52" s="16"/>
      <c r="CK52" s="16"/>
      <c r="CL52" s="17"/>
      <c r="CM52" s="15" t="s">
        <v>36</v>
      </c>
      <c r="CN52" s="16"/>
      <c r="CO52" s="16"/>
      <c r="CP52" s="17"/>
      <c r="CQ52" s="15" t="s">
        <v>37</v>
      </c>
      <c r="CR52" s="16"/>
      <c r="CS52" s="16"/>
      <c r="CT52" s="17"/>
      <c r="CU52" s="15" t="s">
        <v>38</v>
      </c>
      <c r="CV52" s="16"/>
      <c r="CW52" s="16"/>
      <c r="CX52" s="17"/>
      <c r="CY52" s="15" t="s">
        <v>39</v>
      </c>
      <c r="CZ52" s="16"/>
      <c r="DA52" s="16"/>
      <c r="DB52" s="17"/>
      <c r="DC52" s="15" t="s">
        <v>40</v>
      </c>
      <c r="DD52" s="16"/>
      <c r="DE52" s="16"/>
      <c r="DF52" s="17"/>
      <c r="DG52" s="15" t="s">
        <v>41</v>
      </c>
      <c r="DH52" s="16"/>
      <c r="DI52" s="16"/>
      <c r="DJ52" s="17"/>
      <c r="DK52" s="15" t="s">
        <v>42</v>
      </c>
      <c r="DL52" s="16"/>
      <c r="DM52" s="16"/>
      <c r="DN52" s="17"/>
      <c r="DO52" s="15" t="s">
        <v>43</v>
      </c>
      <c r="DP52" s="16"/>
      <c r="DQ52" s="16"/>
      <c r="DR52" s="17"/>
      <c r="DS52" s="15" t="s">
        <v>44</v>
      </c>
      <c r="DT52" s="16"/>
      <c r="DU52" s="16"/>
      <c r="DV52" s="17"/>
      <c r="DW52" s="15" t="s">
        <v>45</v>
      </c>
      <c r="DX52" s="16"/>
      <c r="DY52" s="16"/>
      <c r="DZ52" s="17"/>
      <c r="EA52" s="15" t="s">
        <v>46</v>
      </c>
      <c r="EB52" s="16"/>
      <c r="EC52" s="16"/>
      <c r="ED52" s="17"/>
      <c r="EE52" s="15" t="s">
        <v>47</v>
      </c>
      <c r="EF52" s="16"/>
      <c r="EG52" s="16"/>
      <c r="EH52" s="17"/>
      <c r="EI52" s="15" t="s">
        <v>48</v>
      </c>
      <c r="EJ52" s="16"/>
      <c r="EK52" s="16"/>
      <c r="EL52" s="17"/>
      <c r="EM52" s="15" t="s">
        <v>49</v>
      </c>
      <c r="EN52" s="16"/>
      <c r="EO52" s="16"/>
      <c r="EP52" s="17"/>
      <c r="EQ52" s="15" t="s">
        <v>50</v>
      </c>
      <c r="ER52" s="16"/>
      <c r="ES52" s="16"/>
      <c r="ET52" s="17"/>
      <c r="EU52" s="15" t="s">
        <v>51</v>
      </c>
      <c r="EV52" s="16"/>
      <c r="EW52" s="16"/>
      <c r="EX52" s="17"/>
      <c r="EY52" s="15" t="s">
        <v>52</v>
      </c>
      <c r="EZ52" s="16"/>
      <c r="FA52" s="16"/>
      <c r="FB52" s="17"/>
      <c r="FC52" s="15" t="s">
        <v>53</v>
      </c>
      <c r="FD52" s="16"/>
      <c r="FE52" s="16"/>
      <c r="FF52" s="17"/>
      <c r="FG52" s="15" t="s">
        <v>54</v>
      </c>
      <c r="FH52" s="16"/>
      <c r="FI52" s="16"/>
      <c r="FJ52" s="17"/>
      <c r="FK52" s="15" t="s">
        <v>55</v>
      </c>
      <c r="FL52" s="16"/>
      <c r="FM52" s="16"/>
      <c r="FN52" s="17"/>
      <c r="FO52" s="15" t="s">
        <v>56</v>
      </c>
      <c r="FP52" s="16"/>
      <c r="FQ52" s="16"/>
      <c r="FR52" s="17"/>
      <c r="FS52" s="15" t="s">
        <v>57</v>
      </c>
      <c r="FT52" s="16"/>
      <c r="FU52" s="16"/>
      <c r="FV52" s="17"/>
      <c r="FW52" s="15" t="s">
        <v>58</v>
      </c>
      <c r="FX52" s="16"/>
      <c r="FY52" s="16"/>
      <c r="FZ52" s="17"/>
      <c r="GA52" s="15" t="s">
        <v>59</v>
      </c>
      <c r="GB52" s="16"/>
      <c r="GC52" s="16"/>
      <c r="GD52" s="17"/>
      <c r="GE52" s="15" t="s">
        <v>60</v>
      </c>
      <c r="GF52" s="16"/>
      <c r="GG52" s="16"/>
      <c r="GH52" s="17"/>
      <c r="GI52" s="15" t="s">
        <v>61</v>
      </c>
      <c r="GJ52" s="16"/>
      <c r="GK52" s="16"/>
      <c r="GL52" s="17"/>
      <c r="GM52" s="15" t="s">
        <v>62</v>
      </c>
      <c r="GN52" s="16"/>
      <c r="GO52" s="16"/>
      <c r="GP52" s="17"/>
      <c r="GQ52" s="15" t="s">
        <v>63</v>
      </c>
      <c r="GR52" s="16"/>
      <c r="GS52" s="16"/>
      <c r="GT52" s="17"/>
      <c r="GU52" s="15" t="s">
        <v>64</v>
      </c>
      <c r="GV52" s="16"/>
      <c r="GW52" s="16"/>
      <c r="GX52" s="17"/>
      <c r="GY52" s="15" t="s">
        <v>65</v>
      </c>
      <c r="GZ52" s="16"/>
      <c r="HA52" s="16"/>
      <c r="HB52" s="17"/>
      <c r="HC52" s="15" t="s">
        <v>66</v>
      </c>
      <c r="HD52" s="16"/>
      <c r="HE52" s="16"/>
      <c r="HF52" s="17"/>
    </row>
    <row r="53" spans="2:214" ht="43.8" thickBot="1" x14ac:dyDescent="0.35">
      <c r="B53" s="18"/>
      <c r="C53" s="19" t="str">
        <f>IFERROR(VLOOKUP(B53,[1]!Tableau1[[#All],[Matricule]:[Poste]],3),"")</f>
        <v/>
      </c>
      <c r="D53" s="19" t="str">
        <f>IFERROR(VLOOKUP(B53,[1]!Tableau1[[#All],[Matricule]:[Poste]],4),"")</f>
        <v/>
      </c>
      <c r="E53" s="20" t="str">
        <f>IFERROR(VLOOKUP(B53,[1]!Tableau1[[#All],[Matricule]:[Poste]],13),"")</f>
        <v/>
      </c>
      <c r="F53" s="21" t="str">
        <f>IFERROR(VLOOKUP(B53,[1]!Tableau1[[#All],[Matricule]:[Poste]],2),"")</f>
        <v/>
      </c>
      <c r="G53" s="22" t="s">
        <v>68</v>
      </c>
      <c r="H53" s="23" t="s">
        <v>69</v>
      </c>
      <c r="I53" s="23" t="s">
        <v>70</v>
      </c>
      <c r="J53" s="24" t="s">
        <v>71</v>
      </c>
      <c r="K53" s="22" t="s">
        <v>68</v>
      </c>
      <c r="L53" s="23" t="s">
        <v>69</v>
      </c>
      <c r="M53" s="23" t="s">
        <v>70</v>
      </c>
      <c r="N53" s="24" t="s">
        <v>71</v>
      </c>
      <c r="O53" s="22" t="s">
        <v>68</v>
      </c>
      <c r="P53" s="23" t="s">
        <v>69</v>
      </c>
      <c r="Q53" s="23" t="s">
        <v>70</v>
      </c>
      <c r="R53" s="24" t="s">
        <v>71</v>
      </c>
      <c r="S53" s="22" t="s">
        <v>68</v>
      </c>
      <c r="T53" s="23" t="s">
        <v>69</v>
      </c>
      <c r="U53" s="23" t="s">
        <v>70</v>
      </c>
      <c r="V53" s="24" t="s">
        <v>71</v>
      </c>
      <c r="W53" s="22" t="s">
        <v>68</v>
      </c>
      <c r="X53" s="23" t="s">
        <v>69</v>
      </c>
      <c r="Y53" s="23" t="s">
        <v>70</v>
      </c>
      <c r="Z53" s="24" t="s">
        <v>71</v>
      </c>
      <c r="AA53" s="22" t="s">
        <v>68</v>
      </c>
      <c r="AB53" s="23" t="s">
        <v>69</v>
      </c>
      <c r="AC53" s="23" t="s">
        <v>70</v>
      </c>
      <c r="AD53" s="24" t="s">
        <v>71</v>
      </c>
      <c r="AE53" s="22" t="s">
        <v>68</v>
      </c>
      <c r="AF53" s="23" t="s">
        <v>69</v>
      </c>
      <c r="AG53" s="23" t="s">
        <v>70</v>
      </c>
      <c r="AH53" s="24" t="s">
        <v>71</v>
      </c>
      <c r="AI53" s="22" t="s">
        <v>68</v>
      </c>
      <c r="AJ53" s="23" t="s">
        <v>69</v>
      </c>
      <c r="AK53" s="23" t="s">
        <v>70</v>
      </c>
      <c r="AL53" s="24" t="s">
        <v>71</v>
      </c>
      <c r="AM53" s="22" t="s">
        <v>68</v>
      </c>
      <c r="AN53" s="23" t="s">
        <v>69</v>
      </c>
      <c r="AO53" s="23" t="s">
        <v>70</v>
      </c>
      <c r="AP53" s="24" t="s">
        <v>71</v>
      </c>
      <c r="AQ53" s="22" t="s">
        <v>68</v>
      </c>
      <c r="AR53" s="23" t="s">
        <v>69</v>
      </c>
      <c r="AS53" s="23" t="s">
        <v>70</v>
      </c>
      <c r="AT53" s="24" t="s">
        <v>71</v>
      </c>
      <c r="AU53" s="22" t="s">
        <v>68</v>
      </c>
      <c r="AV53" s="23" t="s">
        <v>69</v>
      </c>
      <c r="AW53" s="23" t="s">
        <v>70</v>
      </c>
      <c r="AX53" s="24" t="s">
        <v>71</v>
      </c>
      <c r="AY53" s="22" t="s">
        <v>68</v>
      </c>
      <c r="AZ53" s="23" t="s">
        <v>69</v>
      </c>
      <c r="BA53" s="23" t="s">
        <v>70</v>
      </c>
      <c r="BB53" s="24" t="s">
        <v>71</v>
      </c>
      <c r="BC53" s="22" t="s">
        <v>68</v>
      </c>
      <c r="BD53" s="23" t="s">
        <v>69</v>
      </c>
      <c r="BE53" s="23" t="s">
        <v>70</v>
      </c>
      <c r="BF53" s="24" t="s">
        <v>71</v>
      </c>
      <c r="BG53" s="22" t="s">
        <v>68</v>
      </c>
      <c r="BH53" s="23" t="s">
        <v>69</v>
      </c>
      <c r="BI53" s="23" t="s">
        <v>70</v>
      </c>
      <c r="BJ53" s="24" t="s">
        <v>71</v>
      </c>
      <c r="BK53" s="22" t="s">
        <v>68</v>
      </c>
      <c r="BL53" s="23" t="s">
        <v>69</v>
      </c>
      <c r="BM53" s="23" t="s">
        <v>70</v>
      </c>
      <c r="BN53" s="24" t="s">
        <v>71</v>
      </c>
      <c r="BO53" s="22" t="s">
        <v>68</v>
      </c>
      <c r="BP53" s="23" t="s">
        <v>69</v>
      </c>
      <c r="BQ53" s="23" t="s">
        <v>70</v>
      </c>
      <c r="BR53" s="24" t="s">
        <v>71</v>
      </c>
      <c r="BS53" s="22" t="s">
        <v>68</v>
      </c>
      <c r="BT53" s="23" t="s">
        <v>69</v>
      </c>
      <c r="BU53" s="23" t="s">
        <v>70</v>
      </c>
      <c r="BV53" s="24" t="s">
        <v>71</v>
      </c>
      <c r="BW53" s="22" t="s">
        <v>68</v>
      </c>
      <c r="BX53" s="23" t="s">
        <v>69</v>
      </c>
      <c r="BY53" s="23" t="s">
        <v>70</v>
      </c>
      <c r="BZ53" s="24" t="s">
        <v>71</v>
      </c>
      <c r="CA53" s="22" t="s">
        <v>68</v>
      </c>
      <c r="CB53" s="23" t="s">
        <v>69</v>
      </c>
      <c r="CC53" s="23" t="s">
        <v>70</v>
      </c>
      <c r="CD53" s="24" t="s">
        <v>71</v>
      </c>
      <c r="CE53" s="22" t="s">
        <v>68</v>
      </c>
      <c r="CF53" s="23" t="s">
        <v>69</v>
      </c>
      <c r="CG53" s="23" t="s">
        <v>70</v>
      </c>
      <c r="CH53" s="24" t="s">
        <v>71</v>
      </c>
      <c r="CI53" s="22" t="s">
        <v>68</v>
      </c>
      <c r="CJ53" s="23" t="s">
        <v>69</v>
      </c>
      <c r="CK53" s="23" t="s">
        <v>70</v>
      </c>
      <c r="CL53" s="24" t="s">
        <v>71</v>
      </c>
      <c r="CM53" s="22" t="s">
        <v>68</v>
      </c>
      <c r="CN53" s="23" t="s">
        <v>69</v>
      </c>
      <c r="CO53" s="23" t="s">
        <v>70</v>
      </c>
      <c r="CP53" s="24" t="s">
        <v>71</v>
      </c>
      <c r="CQ53" s="22" t="s">
        <v>68</v>
      </c>
      <c r="CR53" s="23" t="s">
        <v>69</v>
      </c>
      <c r="CS53" s="23" t="s">
        <v>70</v>
      </c>
      <c r="CT53" s="24" t="s">
        <v>71</v>
      </c>
      <c r="CU53" s="22" t="s">
        <v>68</v>
      </c>
      <c r="CV53" s="23" t="s">
        <v>69</v>
      </c>
      <c r="CW53" s="23" t="s">
        <v>70</v>
      </c>
      <c r="CX53" s="24" t="s">
        <v>71</v>
      </c>
      <c r="CY53" s="22" t="s">
        <v>68</v>
      </c>
      <c r="CZ53" s="23" t="s">
        <v>69</v>
      </c>
      <c r="DA53" s="23" t="s">
        <v>70</v>
      </c>
      <c r="DB53" s="24" t="s">
        <v>71</v>
      </c>
      <c r="DC53" s="22" t="s">
        <v>68</v>
      </c>
      <c r="DD53" s="23" t="s">
        <v>69</v>
      </c>
      <c r="DE53" s="23" t="s">
        <v>70</v>
      </c>
      <c r="DF53" s="24" t="s">
        <v>71</v>
      </c>
      <c r="DG53" s="22" t="s">
        <v>68</v>
      </c>
      <c r="DH53" s="23" t="s">
        <v>69</v>
      </c>
      <c r="DI53" s="23" t="s">
        <v>70</v>
      </c>
      <c r="DJ53" s="24" t="s">
        <v>71</v>
      </c>
      <c r="DK53" s="22" t="s">
        <v>68</v>
      </c>
      <c r="DL53" s="23" t="s">
        <v>69</v>
      </c>
      <c r="DM53" s="23" t="s">
        <v>70</v>
      </c>
      <c r="DN53" s="24" t="s">
        <v>71</v>
      </c>
      <c r="DO53" s="22" t="s">
        <v>68</v>
      </c>
      <c r="DP53" s="23" t="s">
        <v>69</v>
      </c>
      <c r="DQ53" s="23" t="s">
        <v>70</v>
      </c>
      <c r="DR53" s="24" t="s">
        <v>71</v>
      </c>
      <c r="DS53" s="22" t="s">
        <v>68</v>
      </c>
      <c r="DT53" s="23" t="s">
        <v>69</v>
      </c>
      <c r="DU53" s="23" t="s">
        <v>70</v>
      </c>
      <c r="DV53" s="24" t="s">
        <v>71</v>
      </c>
      <c r="DW53" s="22" t="s">
        <v>68</v>
      </c>
      <c r="DX53" s="23" t="s">
        <v>69</v>
      </c>
      <c r="DY53" s="23" t="s">
        <v>70</v>
      </c>
      <c r="DZ53" s="24" t="s">
        <v>71</v>
      </c>
      <c r="EA53" s="22" t="s">
        <v>68</v>
      </c>
      <c r="EB53" s="23" t="s">
        <v>69</v>
      </c>
      <c r="EC53" s="23" t="s">
        <v>70</v>
      </c>
      <c r="ED53" s="24" t="s">
        <v>71</v>
      </c>
      <c r="EE53" s="22" t="s">
        <v>68</v>
      </c>
      <c r="EF53" s="23" t="s">
        <v>69</v>
      </c>
      <c r="EG53" s="23" t="s">
        <v>70</v>
      </c>
      <c r="EH53" s="24" t="s">
        <v>71</v>
      </c>
      <c r="EI53" s="22" t="s">
        <v>68</v>
      </c>
      <c r="EJ53" s="23" t="s">
        <v>69</v>
      </c>
      <c r="EK53" s="23" t="s">
        <v>70</v>
      </c>
      <c r="EL53" s="24" t="s">
        <v>71</v>
      </c>
      <c r="EM53" s="22" t="s">
        <v>68</v>
      </c>
      <c r="EN53" s="23" t="s">
        <v>69</v>
      </c>
      <c r="EO53" s="23" t="s">
        <v>70</v>
      </c>
      <c r="EP53" s="24" t="s">
        <v>71</v>
      </c>
      <c r="EQ53" s="22" t="s">
        <v>68</v>
      </c>
      <c r="ER53" s="23" t="s">
        <v>69</v>
      </c>
      <c r="ES53" s="23" t="s">
        <v>70</v>
      </c>
      <c r="ET53" s="24" t="s">
        <v>71</v>
      </c>
      <c r="EU53" s="22" t="s">
        <v>68</v>
      </c>
      <c r="EV53" s="23" t="s">
        <v>69</v>
      </c>
      <c r="EW53" s="23" t="s">
        <v>70</v>
      </c>
      <c r="EX53" s="24" t="s">
        <v>71</v>
      </c>
      <c r="EY53" s="22" t="s">
        <v>68</v>
      </c>
      <c r="EZ53" s="23" t="s">
        <v>69</v>
      </c>
      <c r="FA53" s="23" t="s">
        <v>70</v>
      </c>
      <c r="FB53" s="24" t="s">
        <v>71</v>
      </c>
      <c r="FC53" s="22" t="s">
        <v>68</v>
      </c>
      <c r="FD53" s="23" t="s">
        <v>69</v>
      </c>
      <c r="FE53" s="23" t="s">
        <v>70</v>
      </c>
      <c r="FF53" s="24" t="s">
        <v>71</v>
      </c>
      <c r="FG53" s="22" t="s">
        <v>68</v>
      </c>
      <c r="FH53" s="23" t="s">
        <v>69</v>
      </c>
      <c r="FI53" s="23" t="s">
        <v>70</v>
      </c>
      <c r="FJ53" s="24" t="s">
        <v>71</v>
      </c>
      <c r="FK53" s="22" t="s">
        <v>68</v>
      </c>
      <c r="FL53" s="23" t="s">
        <v>69</v>
      </c>
      <c r="FM53" s="23" t="s">
        <v>70</v>
      </c>
      <c r="FN53" s="24" t="s">
        <v>71</v>
      </c>
      <c r="FO53" s="22" t="s">
        <v>68</v>
      </c>
      <c r="FP53" s="23" t="s">
        <v>69</v>
      </c>
      <c r="FQ53" s="23" t="s">
        <v>70</v>
      </c>
      <c r="FR53" s="24" t="s">
        <v>71</v>
      </c>
      <c r="FS53" s="22" t="s">
        <v>68</v>
      </c>
      <c r="FT53" s="23" t="s">
        <v>69</v>
      </c>
      <c r="FU53" s="23" t="s">
        <v>70</v>
      </c>
      <c r="FV53" s="24" t="s">
        <v>71</v>
      </c>
      <c r="FW53" s="22" t="s">
        <v>68</v>
      </c>
      <c r="FX53" s="23" t="s">
        <v>69</v>
      </c>
      <c r="FY53" s="23" t="s">
        <v>70</v>
      </c>
      <c r="FZ53" s="24" t="s">
        <v>71</v>
      </c>
      <c r="GA53" s="22" t="s">
        <v>68</v>
      </c>
      <c r="GB53" s="23" t="s">
        <v>69</v>
      </c>
      <c r="GC53" s="23" t="s">
        <v>70</v>
      </c>
      <c r="GD53" s="24" t="s">
        <v>71</v>
      </c>
      <c r="GE53" s="22" t="s">
        <v>68</v>
      </c>
      <c r="GF53" s="23" t="s">
        <v>69</v>
      </c>
      <c r="GG53" s="23" t="s">
        <v>70</v>
      </c>
      <c r="GH53" s="24" t="s">
        <v>71</v>
      </c>
      <c r="GI53" s="22" t="s">
        <v>68</v>
      </c>
      <c r="GJ53" s="23" t="s">
        <v>69</v>
      </c>
      <c r="GK53" s="23" t="s">
        <v>70</v>
      </c>
      <c r="GL53" s="24" t="s">
        <v>71</v>
      </c>
      <c r="GM53" s="22" t="s">
        <v>68</v>
      </c>
      <c r="GN53" s="23" t="s">
        <v>69</v>
      </c>
      <c r="GO53" s="23" t="s">
        <v>70</v>
      </c>
      <c r="GP53" s="24" t="s">
        <v>71</v>
      </c>
      <c r="GQ53" s="22" t="s">
        <v>68</v>
      </c>
      <c r="GR53" s="23" t="s">
        <v>69</v>
      </c>
      <c r="GS53" s="23" t="s">
        <v>70</v>
      </c>
      <c r="GT53" s="24" t="s">
        <v>71</v>
      </c>
      <c r="GU53" s="22" t="s">
        <v>68</v>
      </c>
      <c r="GV53" s="23" t="s">
        <v>69</v>
      </c>
      <c r="GW53" s="23" t="s">
        <v>70</v>
      </c>
      <c r="GX53" s="24" t="s">
        <v>71</v>
      </c>
      <c r="GY53" s="22" t="s">
        <v>68</v>
      </c>
      <c r="GZ53" s="23" t="s">
        <v>69</v>
      </c>
      <c r="HA53" s="23" t="s">
        <v>70</v>
      </c>
      <c r="HB53" s="24" t="s">
        <v>71</v>
      </c>
      <c r="HC53" s="22" t="s">
        <v>68</v>
      </c>
      <c r="HD53" s="23" t="s">
        <v>69</v>
      </c>
      <c r="HE53" s="23" t="s">
        <v>70</v>
      </c>
      <c r="HF53" s="24" t="s">
        <v>71</v>
      </c>
    </row>
    <row r="54" spans="2:214" x14ac:dyDescent="0.3">
      <c r="B54" s="25" t="s">
        <v>72</v>
      </c>
      <c r="C54" s="26"/>
      <c r="D54" s="26"/>
      <c r="E54" s="27">
        <f>SUM(I55:I56,M55:M56,Q55:Q56,U55:U56,Y55:Y56,AC55:AC56,AG55:AG56,AK55:AK56,AO55:AO56,AS55:AS56,AW55:AW56,BA55:BA56,BE55:BE56,BI55:BI56,BM55:BM56,BQ55:BQ56,BU55:BU56,BY55:BY56,CC55:CC56,CG55:CG56,CK55:CK56,CO55:CO56,CS55:CS56,CW55:CW56,DA55:DA56,DE55:DE56,DI55:DI56,DM55:DM56,DQ55:DQ56,DU55:DU56,DY55:DY56,EC55:EC56,EG55:EG56,EK55:EK56,EO55:EO56,ES55:ES56,EW55:EW56,FA55:FA56,FE55:FE56,FI55:FI56,FM55:FM56,FQ55:FQ56,FU55:FU56,FY55:FY56,GC55:GC56,GG55:GG56,GK55:GK56,GO55:GO56,GS55:GS56,GW55:GW56,HA55:HA56,HE55:HE56)</f>
        <v>0</v>
      </c>
      <c r="F54" s="28"/>
      <c r="G54" s="29" t="str">
        <f>IFERROR(VLOOKUP(B53,'[1]H S1'!$B$9:$AT$45,43,FALSE),"0:00:00")</f>
        <v>0:00:00</v>
      </c>
      <c r="H54" s="30">
        <v>1.625</v>
      </c>
      <c r="I54" s="30" t="str" cm="1">
        <f t="array" ref="I54">_xlfn.IFS(G54="0:00:00","0:00:00",G54&lt;H54,"0:00:00",G54&gt;H54,G54-H54)</f>
        <v>0:00:00</v>
      </c>
      <c r="J54" s="31" t="str">
        <f>IFERROR(VLOOKUP(B53,'[1]H S1'!$B$9:$AT$45,45,FALSE),"0:00:00")</f>
        <v>0:00:00</v>
      </c>
      <c r="K54" s="29" t="str">
        <f>IFERROR(VLOOKUP(B53,'[1]H S2'!$B$9:$AT$45,43,FALSE),"0:00:00")</f>
        <v>0:00:00</v>
      </c>
      <c r="L54" s="30">
        <v>1.625</v>
      </c>
      <c r="M54" s="30" t="str" cm="1">
        <f t="array" ref="M54">_xlfn.IFS(K54="0:00:00","0:00:00",K54&lt;L54,"0:00:00",K54&gt;L54,K54-L54)</f>
        <v>0:00:00</v>
      </c>
      <c r="N54" s="31" t="str">
        <f>IFERROR(VLOOKUP(B53,'[1]H S2'!$B$9:$AT$45,45,FALSE),"0:00:00")</f>
        <v>0:00:00</v>
      </c>
      <c r="O54" s="29" t="str">
        <f>IFERROR(VLOOKUP(B53,'[1]H S3'!$B$9:$AT$45,43,FALSE),"0:00:00")</f>
        <v>0:00:00</v>
      </c>
      <c r="P54" s="30">
        <v>1.625</v>
      </c>
      <c r="Q54" s="30" t="str" cm="1">
        <f t="array" ref="Q54">_xlfn.IFS(O54="0:00:00","0:00:00",O54&lt;P54,"0:00:00",O54&gt;P54,O54-P54)</f>
        <v>0:00:00</v>
      </c>
      <c r="R54" s="31" t="str">
        <f>IFERROR(VLOOKUP(B53,'[1]H S3'!$B$9:$AT$45,45,FALSE),"0:00:00")</f>
        <v>0:00:00</v>
      </c>
      <c r="S54" s="29" t="str">
        <f>IFERROR(VLOOKUP(B53,'[1]H S4'!$B$9:$AT$45,43,FALSE),"0:00:00")</f>
        <v>0:00:00</v>
      </c>
      <c r="T54" s="30">
        <v>1.625</v>
      </c>
      <c r="U54" s="30" t="str" cm="1">
        <f t="array" ref="U54">_xlfn.IFS(S54="0:00:00","0:00:00",S54&lt;T54,"0:00:00",S54&gt;T54,S54-T54)</f>
        <v>0:00:00</v>
      </c>
      <c r="V54" s="31" t="str">
        <f>IFERROR(VLOOKUP(B53,'[1]H S4'!$B$9:$AT$45,45,FALSE),"0:00:00")</f>
        <v>0:00:00</v>
      </c>
      <c r="W54" s="29" t="str">
        <f>IFERROR(VLOOKUP(B53,'[1]H S5'!$B$9:$AT$45,43,FALSE),"0:00:00")</f>
        <v>0:00:00</v>
      </c>
      <c r="X54" s="30">
        <v>1.625</v>
      </c>
      <c r="Y54" s="30" t="str" cm="1">
        <f t="array" ref="Y54">_xlfn.IFS(W54="0:00:00","0:00:00",W54&lt;X54,"0:00:00",W54&gt;X54,W54-X54)</f>
        <v>0:00:00</v>
      </c>
      <c r="Z54" s="31" t="str">
        <f>IFERROR(VLOOKUP(B53,'[1]H S5'!$B$9:$AT$45,45,FALSE),"0:00:00")</f>
        <v>0:00:00</v>
      </c>
      <c r="AA54" s="29" t="str">
        <f>IFERROR(VLOOKUP(B53,'[1]H S6'!$B$9:$AT$45,43,FALSE),"0:00:00")</f>
        <v>0:00:00</v>
      </c>
      <c r="AB54" s="30">
        <v>1.625</v>
      </c>
      <c r="AC54" s="30" t="str" cm="1">
        <f t="array" ref="AC54">_xlfn.IFS(AA54="0:00:00","0:00:00",AA54&lt;AB54,"0:00:00",AA54&gt;AB54,AA54-AB54)</f>
        <v>0:00:00</v>
      </c>
      <c r="AD54" s="31" t="str">
        <f>IFERROR(VLOOKUP(B53,'[1]H S6'!$B$9:$AT$45,45,FALSE),"0:00:00")</f>
        <v>0:00:00</v>
      </c>
      <c r="AE54" s="29" t="str">
        <f>IFERROR(VLOOKUP(B53,'[1]H S7'!$B$9:$AT$45,43,FALSE),"0:00:00")</f>
        <v>0:00:00</v>
      </c>
      <c r="AF54" s="30">
        <v>1.625</v>
      </c>
      <c r="AG54" s="30" t="str" cm="1">
        <f t="array" ref="AG54">_xlfn.IFS(AE54="0:00:00","0:00:00",AE54&lt;AF54,"0:00:00",AE54&gt;AF54,AE54-AF54)</f>
        <v>0:00:00</v>
      </c>
      <c r="AH54" s="31" t="str">
        <f>IFERROR(VLOOKUP(B53,'[1]H S7'!$B$9:$AT$45,45,FALSE),"0:00:00")</f>
        <v>0:00:00</v>
      </c>
      <c r="AI54" s="29" t="str">
        <f>IFERROR(VLOOKUP(B53,'[1]H S8'!$B$9:$AT$45,43,FALSE),"0:00:00")</f>
        <v>0:00:00</v>
      </c>
      <c r="AJ54" s="30">
        <v>1.625</v>
      </c>
      <c r="AK54" s="30" t="str" cm="1">
        <f t="array" ref="AK54">_xlfn.IFS(AI54="0:00:00","0:00:00",AI54&lt;AJ54,"0:00:00",AI54&gt;AJ54,AI54-AJ54)</f>
        <v>0:00:00</v>
      </c>
      <c r="AL54" s="31" t="str">
        <f>IFERROR(VLOOKUP(B53,'[1]H S8'!$B$9:$AT$45,45,FALSE),"0:00:00")</f>
        <v>0:00:00</v>
      </c>
      <c r="AM54" s="29" t="str">
        <f>IFERROR(VLOOKUP(B53,'[1]H S9'!$B$9:$AT$45,43,FALSE),"0:00:00")</f>
        <v>0:00:00</v>
      </c>
      <c r="AN54" s="30">
        <v>1.625</v>
      </c>
      <c r="AO54" s="30" t="str" cm="1">
        <f t="array" ref="AO54">_xlfn.IFS(AM54="0:00:00","0:00:00",AM54&lt;AN54,"0:00:00",AM54&gt;AN54,AM54-AN54)</f>
        <v>0:00:00</v>
      </c>
      <c r="AP54" s="31" t="str">
        <f>IFERROR(VLOOKUP(B53,'[1]H S9'!$B$9:$AT$45,45,FALSE),"0:00:00")</f>
        <v>0:00:00</v>
      </c>
      <c r="AQ54" s="29" t="str">
        <f>IFERROR(VLOOKUP(B53,'[1]H S10'!$B$9:$AT$45,43,FALSE),"0:00:00")</f>
        <v>0:00:00</v>
      </c>
      <c r="AR54" s="30">
        <v>1.625</v>
      </c>
      <c r="AS54" s="30" t="str" cm="1">
        <f t="array" ref="AS54">_xlfn.IFS(AQ54="0:00:00","0:00:00",AQ54&lt;AR54,"0:00:00",AQ54&gt;AR54,AQ54-AR54)</f>
        <v>0:00:00</v>
      </c>
      <c r="AT54" s="31" t="str">
        <f>IFERROR(VLOOKUP(B53,'[1]H S10'!$B$9:$AT$45,45,FALSE),"0:00:00")</f>
        <v>0:00:00</v>
      </c>
      <c r="AU54" s="29" t="str">
        <f>IFERROR(VLOOKUP(B53,'[1]H S11'!$B$9:$AT$45,43,FALSE),"0:00:00")</f>
        <v>0:00:00</v>
      </c>
      <c r="AV54" s="30">
        <v>1.625</v>
      </c>
      <c r="AW54" s="30" t="str" cm="1">
        <f t="array" ref="AW54">_xlfn.IFS(AU54="0:00:00","0:00:00",AU54&lt;AV54,"0:00:00",AU54&gt;AV54,AU54-AV54)</f>
        <v>0:00:00</v>
      </c>
      <c r="AX54" s="31" t="str">
        <f>IFERROR(VLOOKUP(B53,'[1]H S11'!$B$9:$AT$45,45,FALSE),"0:00:00")</f>
        <v>0:00:00</v>
      </c>
      <c r="AY54" s="29" t="str">
        <f>IFERROR(VLOOKUP(B53,'[1]H S12'!$B$9:$AT$45,43,FALSE),"0:00:00")</f>
        <v>0:00:00</v>
      </c>
      <c r="AZ54" s="30">
        <v>1.625</v>
      </c>
      <c r="BA54" s="30" t="str" cm="1">
        <f t="array" ref="BA54">_xlfn.IFS(AY54="0:00:00","0:00:00",AY54&lt;AZ54,"0:00:00",AY54&gt;AZ54,AY54-AZ54)</f>
        <v>0:00:00</v>
      </c>
      <c r="BB54" s="31" t="str">
        <f>IFERROR(VLOOKUP(B53,'[1]H S12'!$B$9:$AT$45,45,FALSE),"0:00:00")</f>
        <v>0:00:00</v>
      </c>
      <c r="BC54" s="29" t="str">
        <f>IFERROR(VLOOKUP(B53,'[1]H S13'!$B$9:$AT$45,43,FALSE),"0:00:00")</f>
        <v>0:00:00</v>
      </c>
      <c r="BD54" s="30">
        <v>1.625</v>
      </c>
      <c r="BE54" s="30" t="str" cm="1">
        <f t="array" ref="BE54">_xlfn.IFS(BC54="0:00:00","0:00:00",BC54&lt;BD54,"0:00:00",BC54&gt;BD54,BC54-BD54)</f>
        <v>0:00:00</v>
      </c>
      <c r="BF54" s="31" t="str">
        <f>IFERROR(VLOOKUP(B53,'[1]H S13'!$B$9:$AT$45,45,FALSE),"0:00:00")</f>
        <v>0:00:00</v>
      </c>
      <c r="BG54" s="29" t="str">
        <f>IFERROR(VLOOKUP(B53,'[1]H S14'!$B$9:$AT$45,43,FALSE),"0:00:00")</f>
        <v>0:00:00</v>
      </c>
      <c r="BH54" s="30">
        <v>1.625</v>
      </c>
      <c r="BI54" s="30" t="str" cm="1">
        <f t="array" ref="BI54">_xlfn.IFS(BG54="0:00:00","0:00:00",BG54&lt;BH54,"0:00:00",BG54&gt;BH54,BG54-BH54)</f>
        <v>0:00:00</v>
      </c>
      <c r="BJ54" s="31" t="str">
        <f>IFERROR(VLOOKUP(B53,'[1]H S14'!$B$9:$AT$45,45,FALSE),"0:00:00")</f>
        <v>0:00:00</v>
      </c>
      <c r="BK54" s="29" t="str">
        <f>IFERROR(VLOOKUP(B53,'[1]H S15'!$B$9:$AT$45,43,FALSE),"0:00:00")</f>
        <v>0:00:00</v>
      </c>
      <c r="BL54" s="30">
        <v>1.625</v>
      </c>
      <c r="BM54" s="30" t="str" cm="1">
        <f t="array" ref="BM54">_xlfn.IFS(BK54="0:00:00","0:00:00",BK54&lt;BL54,"0:00:00",BK54&gt;BL54,BK54-BL54)</f>
        <v>0:00:00</v>
      </c>
      <c r="BN54" s="31" t="str">
        <f>IFERROR(VLOOKUP(B53,'[1]H S15'!$B$9:$AT$45,45,FALSE),"0:00:00")</f>
        <v>0:00:00</v>
      </c>
      <c r="BO54" s="29" t="str">
        <f>IFERROR(VLOOKUP(B53,'[1]H S16'!$B$9:$AT$45,43,FALSE),"0:00:00")</f>
        <v>0:00:00</v>
      </c>
      <c r="BP54" s="30">
        <v>1.625</v>
      </c>
      <c r="BQ54" s="30" t="str" cm="1">
        <f t="array" ref="BQ54">_xlfn.IFS(BO54="0:00:00","0:00:00",BO54&lt;BP54,"0:00:00",BO54&gt;BP54,BO54-BP54)</f>
        <v>0:00:00</v>
      </c>
      <c r="BR54" s="31" t="str">
        <f>IFERROR(VLOOKUP(B53,'[1]H S16'!$B$9:$AT$45,45,FALSE),"0:00:00")</f>
        <v>0:00:00</v>
      </c>
      <c r="BS54" s="29" t="str">
        <f>IFERROR(VLOOKUP(B53,'[1]H S17'!$B$9:$AT$45,43,FALSE),"0:00:00")</f>
        <v>0:00:00</v>
      </c>
      <c r="BT54" s="30">
        <v>1.625</v>
      </c>
      <c r="BU54" s="30" t="str" cm="1">
        <f t="array" ref="BU54">_xlfn.IFS(BS54="0:00:00","0:00:00",BS54&lt;BT54,"0:00:00",BS54&gt;BT54,BS54-BT54)</f>
        <v>0:00:00</v>
      </c>
      <c r="BV54" s="31" t="str">
        <f>IFERROR(VLOOKUP(B53,'[1]H S17'!$B$9:$AT$45,45,FALSE),"0:00:00")</f>
        <v>0:00:00</v>
      </c>
      <c r="BW54" s="29" t="str">
        <f>IFERROR(VLOOKUP(B53,'[1]H S18'!$B$9:$AT$45,43,FALSE),"0:00:00")</f>
        <v>0:00:00</v>
      </c>
      <c r="BX54" s="30">
        <v>1.625</v>
      </c>
      <c r="BY54" s="30" t="str" cm="1">
        <f t="array" ref="BY54">_xlfn.IFS(BW54="0:00:00","0:00:00",BW54&lt;BX54,"0:00:00",BW54&gt;BX54,BW54-BX54)</f>
        <v>0:00:00</v>
      </c>
      <c r="BZ54" s="31" t="str">
        <f>IFERROR(VLOOKUP(B53,'[1]H S18'!$B$9:$AT$45,45,FALSE),"0:00:00")</f>
        <v>0:00:00</v>
      </c>
      <c r="CA54" s="29" t="str">
        <f>IFERROR(VLOOKUP(B53,'[1]H S19'!$B$9:$AT$45,43,FALSE),"0:00:00")</f>
        <v>0:00:00</v>
      </c>
      <c r="CB54" s="30">
        <v>1.625</v>
      </c>
      <c r="CC54" s="30" t="str" cm="1">
        <f t="array" ref="CC54">_xlfn.IFS(CA54="0:00:00","0:00:00",CA54&lt;CB54,"0:00:00",CA54&gt;CB54,CA54-CB54)</f>
        <v>0:00:00</v>
      </c>
      <c r="CD54" s="31" t="str">
        <f>IFERROR(VLOOKUP(B53,'[1]H S19'!$B$9:$AT$45,45,FALSE),"0:00:00")</f>
        <v>0:00:00</v>
      </c>
      <c r="CE54" s="29" t="str">
        <f>IFERROR(VLOOKUP($B$18,'[1]H S20'!$B$9:AT80,43,FALSE),"0:00:00")</f>
        <v>0:00:00</v>
      </c>
      <c r="CF54" s="30">
        <v>1.625</v>
      </c>
      <c r="CG54" s="30" t="str" cm="1">
        <f t="array" ref="CG54">_xlfn.IFS(CE54="0:00:00","0:00:00",CE54&lt;CF54,"0:00:00",CE54&gt;CF54,CE54-CF54)</f>
        <v>0:00:00</v>
      </c>
      <c r="CH54" s="31" t="str">
        <f>IFERROR(VLOOKUP(B53,'[1]H S20'!$B$9:$AT$45,45,FALSE),"0:00:00")</f>
        <v>0:00:00</v>
      </c>
      <c r="CI54" s="29" t="str">
        <f>IFERROR(VLOOKUP(B53,'[1]H S21'!$B$9:$AT$45,43,FALSE),"0:00:00")</f>
        <v>0:00:00</v>
      </c>
      <c r="CJ54" s="30">
        <v>1.625</v>
      </c>
      <c r="CK54" s="30" t="str" cm="1">
        <f t="array" ref="CK54">_xlfn.IFS(CI54="0:00:00","0:00:00",CI54&lt;CJ54,"0:00:00",CI54&gt;CJ54,CI54-CJ54)</f>
        <v>0:00:00</v>
      </c>
      <c r="CL54" s="31" t="str">
        <f>IFERROR(VLOOKUP(B53,'[1]H S21'!$B$9:$AT$45,45,FALSE),"0:00:00")</f>
        <v>0:00:00</v>
      </c>
      <c r="CM54" s="29" t="str">
        <f>IFERROR(VLOOKUP(B53,'[1]H S22'!$B$9:$AT$45,43,FALSE),"0:00:00")</f>
        <v>0:00:00</v>
      </c>
      <c r="CN54" s="30">
        <v>1.625</v>
      </c>
      <c r="CO54" s="30" t="str" cm="1">
        <f t="array" ref="CO54">_xlfn.IFS(CM54="0:00:00","0:00:00",CM54&lt;CN54,"0:00:00",CM54&gt;CN54,CM54-CN54)</f>
        <v>0:00:00</v>
      </c>
      <c r="CP54" s="31" t="str">
        <f>IFERROR(VLOOKUP(B53,'[1]H S22'!$B$9:$AT$45,45,FALSE),"0:00:00")</f>
        <v>0:00:00</v>
      </c>
      <c r="CQ54" s="29" t="str">
        <f>IFERROR(VLOOKUP(B53,'[1]H S23'!$B$9:$AT$45,43,FALSE),"0:00:00")</f>
        <v>0:00:00</v>
      </c>
      <c r="CR54" s="30">
        <v>1.625</v>
      </c>
      <c r="CS54" s="30" t="str" cm="1">
        <f t="array" ref="CS54">_xlfn.IFS(CQ54="0:00:00","0:00:00",CQ54&lt;CR54,"0:00:00",CQ54&gt;CR54,CQ54-CR54)</f>
        <v>0:00:00</v>
      </c>
      <c r="CT54" s="31" t="str">
        <f>IFERROR(VLOOKUP(B53,'[1]H S23'!$B$9:$AT$45,45,FALSE),"0:00:00")</f>
        <v>0:00:00</v>
      </c>
      <c r="CU54" s="29" t="str">
        <f>IFERROR(VLOOKUP(B53,'[1]H S24'!$B$9:$AT$45,43,FALSE),"0:00:00")</f>
        <v>0:00:00</v>
      </c>
      <c r="CV54" s="30">
        <v>1.625</v>
      </c>
      <c r="CW54" s="30" t="str" cm="1">
        <f t="array" ref="CW54">_xlfn.IFS(CU54="0:00:00","0:00:00",CU54&lt;CV54,"0:00:00",CU54&gt;CV54,CU54-CV54)</f>
        <v>0:00:00</v>
      </c>
      <c r="CX54" s="31" t="str">
        <f>IFERROR(VLOOKUP(B53,'[1]H S24'!$B$9:$AT$45,45,FALSE),"0:00:00")</f>
        <v>0:00:00</v>
      </c>
      <c r="CY54" s="29" t="str">
        <f>IFERROR(VLOOKUP(B53,'[1]H S25'!$B$9:$AT$45,43,FALSE),"0:00:00")</f>
        <v>0:00:00</v>
      </c>
      <c r="CZ54" s="30">
        <v>1.625</v>
      </c>
      <c r="DA54" s="30" t="str" cm="1">
        <f t="array" ref="DA54">_xlfn.IFS(CY54="0:00:00","0:00:00",CY54&lt;CZ54,"0:00:00",CY54&gt;CZ54,CY54-CZ54)</f>
        <v>0:00:00</v>
      </c>
      <c r="DB54" s="31" t="str">
        <f>IFERROR(VLOOKUP(B53,'[1]H S25'!$B$9:$AT$45,45,FALSE),"0:00:00")</f>
        <v>0:00:00</v>
      </c>
      <c r="DC54" s="29" t="str">
        <f>IFERROR(VLOOKUP(B53,'[1]H S26'!$B$9:$AT$45,43,FALSE),"0:00:00")</f>
        <v>0:00:00</v>
      </c>
      <c r="DD54" s="30">
        <v>1.625</v>
      </c>
      <c r="DE54" s="30" t="str" cm="1">
        <f t="array" ref="DE54">_xlfn.IFS(DC54="0:00:00","0:00:00",DC54&lt;DD54,"0:00:00",DC54&gt;DD54,DC54-DD54)</f>
        <v>0:00:00</v>
      </c>
      <c r="DF54" s="31" t="str">
        <f>IFERROR(VLOOKUP(B53,'[1]H S26'!$B$9:$AT$45,45,FALSE),"0:00:00")</f>
        <v>0:00:00</v>
      </c>
      <c r="DG54" s="29" t="str">
        <f>IFERROR(VLOOKUP(B53,'[1]H S27'!$B$9:$AT$45,43,FALSE),"0:00:00")</f>
        <v>0:00:00</v>
      </c>
      <c r="DH54" s="30">
        <v>1.625</v>
      </c>
      <c r="DI54" s="30" t="str" cm="1">
        <f t="array" ref="DI54">_xlfn.IFS(DG54="0:00:00","0:00:00",DG54&lt;DH54,"0:00:00",DG54&gt;DH54,DG54-DH54)</f>
        <v>0:00:00</v>
      </c>
      <c r="DJ54" s="31" t="str">
        <f>IFERROR(VLOOKUP(B53,'[1]H S27'!$B$9:$AT$45,45,FALSE),"0:00:00")</f>
        <v>0:00:00</v>
      </c>
      <c r="DK54" s="29" t="str">
        <f>IFERROR(VLOOKUP(B53,'[1]H S28'!$B$9:$AT$45,43,FALSE),"0:00:00")</f>
        <v>0:00:00</v>
      </c>
      <c r="DL54" s="30">
        <v>1.625</v>
      </c>
      <c r="DM54" s="30" t="str" cm="1">
        <f t="array" ref="DM54">_xlfn.IFS(DK54="0:00:00","0:00:00",DK54&lt;DL54,"0:00:00",DK54&gt;DL54,DK54-DL54)</f>
        <v>0:00:00</v>
      </c>
      <c r="DN54" s="31" t="str">
        <f>IFERROR(VLOOKUP(B53,'[1]H S28'!$B$9:$AT$45,45,FALSE),"0:00:00")</f>
        <v>0:00:00</v>
      </c>
      <c r="DO54" s="29" t="str">
        <f>IFERROR(VLOOKUP(B53,'[1]H S29'!$B$9:$AT$45,43,FALSE),"0:00:00")</f>
        <v>0:00:00</v>
      </c>
      <c r="DP54" s="30">
        <v>1.625</v>
      </c>
      <c r="DQ54" s="30" t="str" cm="1">
        <f t="array" ref="DQ54">_xlfn.IFS(DO54="0:00:00","0:00:00",DO54&gt;DP54,DO54-DP54)</f>
        <v>0:00:00</v>
      </c>
      <c r="DR54" s="31" t="str">
        <f>IFERROR(VLOOKUP(B53,'[1]H S29'!$B$9:$AT$45,45,FALSE),"0:00:00")</f>
        <v>0:00:00</v>
      </c>
      <c r="DS54" s="29" t="str">
        <f>IFERROR(VLOOKUP(B53,'[1]H S30'!$B$9:$AT$45,43,FALSE),"0:00:00")</f>
        <v>0:00:00</v>
      </c>
      <c r="DT54" s="30">
        <v>1.625</v>
      </c>
      <c r="DU54" s="30" t="str" cm="1">
        <f t="array" ref="DU54">_xlfn.IFS(DS54="0:00:00","0:00:00",DS54&lt;DT54,"0:00:00",DS54&gt;DT54,DS54-DT54)</f>
        <v>0:00:00</v>
      </c>
      <c r="DV54" s="31" t="str">
        <f>IFERROR(VLOOKUP(B53,'[1]H S30'!$B$9:$AT$45,45,FALSE),"0:00:00")</f>
        <v>0:00:00</v>
      </c>
      <c r="DW54" s="29" t="str">
        <f>IFERROR(VLOOKUP(B53,'[1]H S31'!$B$9:$AT$45,43,FALSE),"0:00:00")</f>
        <v>0:00:00</v>
      </c>
      <c r="DX54" s="30">
        <v>1.625</v>
      </c>
      <c r="DY54" s="30" t="str" cm="1">
        <f t="array" ref="DY54">_xlfn.IFS(DW54="0:00:00","0:00:00",DW54&lt;DX54,"0:00:00",DW54&gt;DX54,DW54-DX54)</f>
        <v>0:00:00</v>
      </c>
      <c r="DZ54" s="31" t="str">
        <f>IFERROR(VLOOKUP(B53,'[1]H S31'!$B$9:$AT$45,45,FALSE),"0:00:00")</f>
        <v>0:00:00</v>
      </c>
      <c r="EA54" s="29" t="str">
        <f>IFERROR(VLOOKUP(B53,'[1]H S32'!$B$9:$AT$45,43,FALSE),"0:00:00")</f>
        <v>0:00:00</v>
      </c>
      <c r="EB54" s="30">
        <v>1.625</v>
      </c>
      <c r="EC54" s="30" t="str" cm="1">
        <f t="array" ref="EC54">_xlfn.IFS(EA54="0:00:00","0:00:00",EA54&lt;EB54,"0:00:00",EA54&gt;EB54,EA54-EB54)</f>
        <v>0:00:00</v>
      </c>
      <c r="ED54" s="31" t="str">
        <f>IFERROR(VLOOKUP(B53,'[1]H S32'!$B$9:$AT$45,45,FALSE),"0:00:00")</f>
        <v>0:00:00</v>
      </c>
      <c r="EE54" s="29" t="str">
        <f>IFERROR(VLOOKUP(B53,'[1]H S33'!$B$9:$AT$45,43,FALSE),"0:00:00")</f>
        <v>0:00:00</v>
      </c>
      <c r="EF54" s="30">
        <v>1.625</v>
      </c>
      <c r="EG54" s="30" t="str" cm="1">
        <f t="array" ref="EG54">_xlfn.IFS(EE54="0:00:00","0:00:00",EE54&lt;EF54,"0:00:00",EE54&gt;EF54,EE54-EF54)</f>
        <v>0:00:00</v>
      </c>
      <c r="EH54" s="31" t="str">
        <f>IFERROR(VLOOKUP(B53,'[1]H S33'!$B$9:$AT$45,45,FALSE),"0:00:00")</f>
        <v>0:00:00</v>
      </c>
      <c r="EI54" s="29" t="str">
        <f>IFERROR(VLOOKUP(B53,'[1]H S34'!$B$9:$AT$45,43,FALSE),"0:00:00")</f>
        <v>0:00:00</v>
      </c>
      <c r="EJ54" s="30">
        <v>1.625</v>
      </c>
      <c r="EK54" s="30" t="str" cm="1">
        <f t="array" ref="EK54">_xlfn.IFS(EI54="0:00:00","0:00:00",EI54&lt;EJ54,"0:00:00",EI54&gt;EJ54,EI54-EJ54)</f>
        <v>0:00:00</v>
      </c>
      <c r="EL54" s="31" t="str">
        <f>IFERROR(VLOOKUP(B53,'[1]H S34'!$B$9:$AT$45,45,FALSE),"0:00:00")</f>
        <v>0:00:00</v>
      </c>
      <c r="EM54" s="29" t="str">
        <f>IFERROR(VLOOKUP(B53,'[1]H S35'!$B$9:$AT$45,43,FALSE),"0:00:00")</f>
        <v>0:00:00</v>
      </c>
      <c r="EN54" s="30">
        <v>1.625</v>
      </c>
      <c r="EO54" s="30" t="str" cm="1">
        <f t="array" ref="EO54">_xlfn.IFS(EM54="0:00:00","0:00:00",EM54&lt;EN54,"0:00:00",EM54&gt;EN54,EM54-EN54)</f>
        <v>0:00:00</v>
      </c>
      <c r="EP54" s="31" t="str">
        <f>IFERROR(VLOOKUP(B53,'[1]H S35'!$B$9:$AT$45,45,FALSE),"0:00:00")</f>
        <v>0:00:00</v>
      </c>
      <c r="EQ54" s="29" t="str">
        <f>IFERROR(VLOOKUP(B53,'[1]H S36'!$B$9:$AT$45,43,FALSE),"0:00:00")</f>
        <v>0:00:00</v>
      </c>
      <c r="ER54" s="30">
        <v>1.625</v>
      </c>
      <c r="ES54" s="30" t="str" cm="1">
        <f t="array" ref="ES54">_xlfn.IFS(EQ54="0:00:00","0:00:00",EQ54&lt;ER54,"0:00:00",EQ54&gt;ER54,EQ54-ER54)</f>
        <v>0:00:00</v>
      </c>
      <c r="ET54" s="31" t="str">
        <f>IFERROR(VLOOKUP(B53,'[1]H S36'!$B$9:$AT$45,45,FALSE),"0:00:00")</f>
        <v>0:00:00</v>
      </c>
      <c r="EU54" s="29" t="str">
        <f>IFERROR(VLOOKUP(B53,'[1]H S37'!$B$9:$AT$45,43,FALSE),"0:00:00")</f>
        <v>0:00:00</v>
      </c>
      <c r="EV54" s="30">
        <v>1.625</v>
      </c>
      <c r="EW54" s="30" t="str" cm="1">
        <f t="array" ref="EW54">_xlfn.IFS(EU54="0:00:00","0:00:00",EU54&lt;EV54,"0:00:00",EU54&gt;EV54,EU54-EV54)</f>
        <v>0:00:00</v>
      </c>
      <c r="EX54" s="31" t="str">
        <f>IFERROR(VLOOKUP(B53,'[1]H S37'!$B$9:$AT$45,45,FALSE),"0:00:00")</f>
        <v>0:00:00</v>
      </c>
      <c r="EY54" s="29" t="str">
        <f>IFERROR(VLOOKUP(B53,'[1]H S38'!$B$9:$AT$45,43,FALSE),"0:00:00")</f>
        <v>0:00:00</v>
      </c>
      <c r="EZ54" s="30">
        <v>1.625</v>
      </c>
      <c r="FA54" s="30" t="str" cm="1">
        <f t="array" ref="FA54">_xlfn.IFS(EY54="0:00:00","0:00:00",EY54&lt;EZ54,"0:00:00",EY54&gt;EZ54,EY54-EZ54)</f>
        <v>0:00:00</v>
      </c>
      <c r="FB54" s="31" t="str">
        <f>IFERROR(VLOOKUP(B53,'[1]H S38'!$B$9:$AT$45,45,FALSE),"0:00:00")</f>
        <v>0:00:00</v>
      </c>
      <c r="FC54" s="29" t="str">
        <f>IFERROR(VLOOKUP(B53,'[1]H S39'!$B$9:$AT$45,43,FALSE),"0:00:00")</f>
        <v>0:00:00</v>
      </c>
      <c r="FD54" s="30">
        <v>1.625</v>
      </c>
      <c r="FE54" s="30" t="str" cm="1">
        <f t="array" ref="FE54">_xlfn.IFS(FC54="0:00:00","0:00:00",FC54&lt;FD54,"0:00:00",FC54&gt;FD54,FC54-FD54)</f>
        <v>0:00:00</v>
      </c>
      <c r="FF54" s="31" t="str">
        <f>IFERROR(VLOOKUP(B53,'[1]H S39'!$B$9:$AT$45,45,FALSE),"0:00:00")</f>
        <v>0:00:00</v>
      </c>
      <c r="FG54" s="29" t="str">
        <f>IFERROR(VLOOKUP(B53,'[1]H S40'!$B$9:$AT$45,43,FALSE),"0:00:00")</f>
        <v>0:00:00</v>
      </c>
      <c r="FH54" s="30">
        <v>1.625</v>
      </c>
      <c r="FI54" s="30" t="str" cm="1">
        <f t="array" ref="FI54">_xlfn.IFS(FG54="0:00:00","0:00:00",FG54&lt;FH54,"0:00:00",FG54&gt;FH54,FG54-FH54)</f>
        <v>0:00:00</v>
      </c>
      <c r="FJ54" s="31" t="str">
        <f>IFERROR(VLOOKUP(B53,'[1]H S40'!$B$9:$AT$45,45,FALSE),"0:00:00")</f>
        <v>0:00:00</v>
      </c>
      <c r="FK54" s="29" t="str">
        <f>IFERROR(VLOOKUP(B53,'[1]H S41'!$B$9:$AT$45,43,FALSE),"0:00:00")</f>
        <v>0:00:00</v>
      </c>
      <c r="FL54" s="30">
        <v>1.625</v>
      </c>
      <c r="FM54" s="30" t="str" cm="1">
        <f t="array" ref="FM54">_xlfn.IFS(FK54="0:00:00","0:00:00",FK54&lt;FL54,"0:00:00",FK54&gt;FL54,FK54-FL54)</f>
        <v>0:00:00</v>
      </c>
      <c r="FN54" s="31" t="str">
        <f>IFERROR(VLOOKUP(B53,'[1]H S41'!$B$9:$AT$45,45,FALSE),"0:00:00")</f>
        <v>0:00:00</v>
      </c>
      <c r="FO54" s="29" t="str">
        <f>IFERROR(VLOOKUP(B53,'[1]H S42'!$B$9:$AT$45,43,FALSE),"0:00:00")</f>
        <v>0:00:00</v>
      </c>
      <c r="FP54" s="30">
        <v>1.625</v>
      </c>
      <c r="FQ54" s="30" t="str" cm="1">
        <f t="array" ref="FQ54">_xlfn.IFS(FO54="0:00:00","0:00:00",FO54&lt;FP54,"0:00:00",FO54&gt;FP54,FO54-FP54)</f>
        <v>0:00:00</v>
      </c>
      <c r="FR54" s="31" t="str">
        <f>IFERROR(VLOOKUP(B53,'[1]H S42'!$B$9:$AT$45,45,FALSE),"0:00:00")</f>
        <v>0:00:00</v>
      </c>
      <c r="FS54" s="29" t="str">
        <f>IFERROR(VLOOKUP(B53,'[1]H S43'!$B$9:$AT$45,43,FALSE),"0:00:00")</f>
        <v>0:00:00</v>
      </c>
      <c r="FT54" s="30">
        <v>1.625</v>
      </c>
      <c r="FU54" s="30" t="str" cm="1">
        <f t="array" ref="FU54">_xlfn.IFS(FS54="0:00:00","0:00:00",FS54&lt;FT54,"0:00:00",FS54&gt;FT54,FS54-FT54)</f>
        <v>0:00:00</v>
      </c>
      <c r="FV54" s="31" t="str">
        <f>IFERROR(VLOOKUP(B53,'[1]H S43'!$B$9:$AT$45,45,FALSE),"0:00:00")</f>
        <v>0:00:00</v>
      </c>
      <c r="FW54" s="29" t="str">
        <f>IFERROR(VLOOKUP(B53,'[1]H S44'!$B$9:$AT$45,43,FALSE),"0:00:00")</f>
        <v>0:00:00</v>
      </c>
      <c r="FX54" s="30">
        <v>1.625</v>
      </c>
      <c r="FY54" s="30" t="str" cm="1">
        <f t="array" ref="FY54">_xlfn.IFS(FW54="0:00:00","0:00:00",FW54&lt;FX54,"0:00:00",FW54&gt;FX54,FW54-FX54)</f>
        <v>0:00:00</v>
      </c>
      <c r="FZ54" s="31" t="str">
        <f>IFERROR(VLOOKUP(B53,'[1]H S44'!$B$9:$AT$45,45,FALSE),"0:00:00")</f>
        <v>0:00:00</v>
      </c>
      <c r="GA54" s="29" t="str">
        <f>IFERROR(VLOOKUP(B53,'[1]H S45'!$B$9:$AT$45,43,FALSE),"0:00:00")</f>
        <v>0:00:00</v>
      </c>
      <c r="GB54" s="30">
        <v>1.625</v>
      </c>
      <c r="GC54" s="30" t="str" cm="1">
        <f t="array" ref="GC54">_xlfn.IFS(GA54="0:00:00","0:00:00",GA54&lt;GB54,"0:00:00",GA54&gt;GB54,GA54-GB54)</f>
        <v>0:00:00</v>
      </c>
      <c r="GD54" s="31" t="str">
        <f>IFERROR(VLOOKUP(B53,'[1]H S45'!$B$9:$AT$45,45,FALSE),"0:00:00")</f>
        <v>0:00:00</v>
      </c>
      <c r="GE54" s="29" t="str">
        <f>IFERROR(VLOOKUP(B53,'[1]H S46'!$B$9:$AT$45,43,FALSE),"0:00:00")</f>
        <v>0:00:00</v>
      </c>
      <c r="GF54" s="30">
        <v>1.625</v>
      </c>
      <c r="GG54" s="30" t="str" cm="1">
        <f t="array" ref="GG54">_xlfn.IFS(GE54="0:00:00","0:00:00",GE54&lt;GF54,"0:00:00",GE54&gt;GF54,GE54-GF54)</f>
        <v>0:00:00</v>
      </c>
      <c r="GH54" s="31" t="str">
        <f>IFERROR(VLOOKUP(B53,'[1]H S46'!$B$9:$AT$45,45,FALSE),"0:00:00")</f>
        <v>0:00:00</v>
      </c>
      <c r="GI54" s="29" t="str">
        <f>IFERROR(VLOOKUP(B53,'[1]H S47'!$B$9:$AT$45,43,FALSE),"0:00:00")</f>
        <v>0:00:00</v>
      </c>
      <c r="GJ54" s="30">
        <v>1.625</v>
      </c>
      <c r="GK54" s="30" t="str" cm="1">
        <f t="array" ref="GK54">_xlfn.IFS(GI54="0:00:00","0:00:00",GI54&lt;GJ54,"0:00:00",GI54&gt;GJ54,GI54-GJ54)</f>
        <v>0:00:00</v>
      </c>
      <c r="GL54" s="31" t="str">
        <f>IFERROR(VLOOKUP(B53,'[1]H S47'!$B$9:$AT$45,45,FALSE),"0:00:00")</f>
        <v>0:00:00</v>
      </c>
      <c r="GM54" s="29" t="str">
        <f>IFERROR(VLOOKUP(B53,'[1]H S48'!$B$9:$AT$45,43,FALSE),"0:00:00")</f>
        <v>0:00:00</v>
      </c>
      <c r="GN54" s="30">
        <v>1.625</v>
      </c>
      <c r="GO54" s="30" t="str" cm="1">
        <f t="array" ref="GO54">_xlfn.IFS(GM54="0:00:00","0:00:00",GM54&lt;GN54,"0:00:00",GM54&gt;GN54,GM54-GN54)</f>
        <v>0:00:00</v>
      </c>
      <c r="GP54" s="31" t="str">
        <f>IFERROR(VLOOKUP(B53,'[1]H S48'!$B$9:$AT$45,45,FALSE),"0:00:00")</f>
        <v>0:00:00</v>
      </c>
      <c r="GQ54" s="29" t="str">
        <f>IFERROR(VLOOKUP(B53,'[1]H S49'!$B$9:$AT$45,43,FALSE),"0:00:00")</f>
        <v>0:00:00</v>
      </c>
      <c r="GR54" s="30">
        <v>1.625</v>
      </c>
      <c r="GS54" s="30" t="str" cm="1">
        <f t="array" ref="GS54">_xlfn.IFS(GQ54="0:00:00","0:00:00",GQ54&lt;GR54,"0:00:00",GQ54&gt;GR54,GQ54-GR54)</f>
        <v>0:00:00</v>
      </c>
      <c r="GT54" s="31" t="str">
        <f>IFERROR(VLOOKUP(B53,'[1]H S49'!$B$9:$AT$45,45,FALSE),"0:00:00")</f>
        <v>0:00:00</v>
      </c>
      <c r="GU54" s="29" t="str">
        <f>IFERROR(VLOOKUP(B53,'[1]H S50'!$B$9:$AT$45,43,FALSE),"0:00:00")</f>
        <v>0:00:00</v>
      </c>
      <c r="GV54" s="30">
        <v>1.625</v>
      </c>
      <c r="GW54" s="30" t="str" cm="1">
        <f t="array" ref="GW54">_xlfn.IFS(GU54="0:00:00","0:00:00",GU54&lt;GV54,"0:00:00",GU54&gt;GV54,GU54-GV54)</f>
        <v>0:00:00</v>
      </c>
      <c r="GX54" s="31" t="str">
        <f>IFERROR(VLOOKUP(B53,'[1]H S50'!$B$9:$AT$45,45,FALSE),"0:00:00")</f>
        <v>0:00:00</v>
      </c>
      <c r="GY54" s="29" t="str">
        <f>IFERROR(VLOOKUP(B53,'[1]H S51'!$B$9:$AT$45,43,FALSE),"0:00:00")</f>
        <v>0:00:00</v>
      </c>
      <c r="GZ54" s="30">
        <v>1.625</v>
      </c>
      <c r="HA54" s="30" t="str" cm="1">
        <f t="array" ref="HA54">_xlfn.IFS(GY54="0:00:00","0:00:00",GY54&lt;GZ54,"0:00:00",GY54&gt;GZ54,GY54-GZ54)</f>
        <v>0:00:00</v>
      </c>
      <c r="HB54" s="31" t="str">
        <f>IFERROR(VLOOKUP(B53,'[1]H S51'!$B$9:$AT$45,45,FALSE),"0:00:00")</f>
        <v>0:00:00</v>
      </c>
      <c r="HC54" s="29" t="str">
        <f>IFERROR(VLOOKUP(B53,'[1]H S52'!$B$9:$AT$45,43,FALSE),"0:00:00")</f>
        <v>0:00:00</v>
      </c>
      <c r="HD54" s="30">
        <v>1.625</v>
      </c>
      <c r="HE54" s="30" t="str" cm="1">
        <f t="array" ref="HE54">_xlfn.IFS(HC54="0:00:00","0:00:00",HC54&lt;HD54,"0:00:00",HC54&gt;HD54,HC54-HD54)</f>
        <v>0:00:00</v>
      </c>
      <c r="HF54" s="31" t="str">
        <f>IFERROR(VLOOKUP(B53,'[1]H S52'!$B$9:$AT$45,45,FALSE),"0:00:00")</f>
        <v>0:00:00</v>
      </c>
    </row>
    <row r="55" spans="2:214" x14ac:dyDescent="0.3">
      <c r="B55" s="32" t="s">
        <v>73</v>
      </c>
      <c r="C55" s="33"/>
      <c r="D55" s="33"/>
      <c r="E55" s="34">
        <f>SUM(J54,N54,R54,V54,Z54,AD54,AH54,AL54,AP54,AT54,AX54,BB54,BF54,BJ54,BN54,BR54,BV54,BZ54,CD54,CH54,CL54,CP54,CT54,CX54,DB54,DF54,DJ54,DN54,DR54,DV54,DZ54,ED54,EH54,EL54,EP54,ET54,EX54,FB54,FF54,FJ54,FN54,FR54,FV54,FZ54,GD54,GH54,GL54,GP54,GT54,GX54,HB54,HF54)</f>
        <v>0</v>
      </c>
      <c r="F55" s="35"/>
      <c r="G55" s="36"/>
      <c r="H55" s="10">
        <v>1.25</v>
      </c>
      <c r="I55" s="37" t="str" cm="1">
        <f t="array" ref="I55">_xlfn.IFS(I54="0:00:00","0:00:00",I54&lt;3,H55*I54,I54&gt;3,3*H55)</f>
        <v>0:00:00</v>
      </c>
      <c r="J55" s="38"/>
      <c r="K55" s="36"/>
      <c r="L55" s="10">
        <v>1.25</v>
      </c>
      <c r="M55" s="37" t="str" cm="1">
        <f t="array" ref="M55">_xlfn.IFS(M54="0:00:00","0:00:00",M54&lt;3,L55*M54,M54&gt;3,3*L55)</f>
        <v>0:00:00</v>
      </c>
      <c r="N55" s="38"/>
      <c r="O55" s="36"/>
      <c r="P55" s="10">
        <v>1.25</v>
      </c>
      <c r="Q55" s="37" t="str" cm="1">
        <f t="array" ref="Q55">_xlfn.IFS(Q54="0:00:00","0:00:00",Q54&lt;3,P55*Q54,Q54&gt;3,3*P55)</f>
        <v>0:00:00</v>
      </c>
      <c r="R55" s="38"/>
      <c r="S55" s="36"/>
      <c r="T55" s="10">
        <v>1.25</v>
      </c>
      <c r="U55" s="37" t="str" cm="1">
        <f t="array" ref="U55">_xlfn.IFS(U54="0:00:00","0:00:00",U54&lt;3,T55*U54,U54&gt;3,3*T55)</f>
        <v>0:00:00</v>
      </c>
      <c r="V55" s="38"/>
      <c r="W55" s="36"/>
      <c r="X55" s="10">
        <v>1.25</v>
      </c>
      <c r="Y55" s="37" t="str" cm="1">
        <f t="array" ref="Y55">_xlfn.IFS(Y54="0:00:00","0:00:00",Y54&lt;3,X55*Y54,Y54&gt;3,3*X55)</f>
        <v>0:00:00</v>
      </c>
      <c r="Z55" s="38"/>
      <c r="AA55" s="36"/>
      <c r="AB55" s="10">
        <v>1.25</v>
      </c>
      <c r="AC55" s="37" t="str" cm="1">
        <f t="array" ref="AC55">_xlfn.IFS(AC54="0:00:00","0:00:00",AC54&lt;3,AB55*AC54,AC54&gt;3,3*AB55)</f>
        <v>0:00:00</v>
      </c>
      <c r="AD55" s="38"/>
      <c r="AE55" s="36"/>
      <c r="AF55" s="10">
        <v>1.25</v>
      </c>
      <c r="AG55" s="37" t="str" cm="1">
        <f t="array" ref="AG55">_xlfn.IFS(AG54="0:00:00","0:00:00",AG54&lt;3,AF55*AG54,AG54&gt;3,3*AF55)</f>
        <v>0:00:00</v>
      </c>
      <c r="AH55" s="38"/>
      <c r="AI55" s="36"/>
      <c r="AJ55" s="10">
        <v>1.25</v>
      </c>
      <c r="AK55" s="37" t="str" cm="1">
        <f t="array" ref="AK55">_xlfn.IFS(AK54="0:00:00","0:00:00",AK54&lt;3,AJ55*AK54,AK54&gt;3,3*AJ55)</f>
        <v>0:00:00</v>
      </c>
      <c r="AL55" s="38"/>
      <c r="AM55" s="36"/>
      <c r="AN55" s="10">
        <v>1.25</v>
      </c>
      <c r="AO55" s="37" t="str" cm="1">
        <f t="array" ref="AO55">_xlfn.IFS(AO54="0:00:00","0:00:00",AO54&lt;3,AN55*AO54,AO54&gt;3,3*AN55)</f>
        <v>0:00:00</v>
      </c>
      <c r="AP55" s="38"/>
      <c r="AQ55" s="36"/>
      <c r="AR55" s="10">
        <v>1.25</v>
      </c>
      <c r="AS55" s="37" t="str" cm="1">
        <f t="array" ref="AS55">_xlfn.IFS(AS54="0:00:00","0:00:00",AS54&lt;3,AR55*AS54,AS54&gt;3,3*AR55)</f>
        <v>0:00:00</v>
      </c>
      <c r="AT55" s="38"/>
      <c r="AU55" s="36"/>
      <c r="AV55" s="10">
        <v>1.25</v>
      </c>
      <c r="AW55" s="37" t="str" cm="1">
        <f t="array" ref="AW55">_xlfn.IFS(AW54="0:00:00","0:00:00",AW54&lt;3,AV55*AW54,AW54&gt;3,3*AV55)</f>
        <v>0:00:00</v>
      </c>
      <c r="AX55" s="38"/>
      <c r="AY55" s="36"/>
      <c r="AZ55" s="10">
        <v>1.25</v>
      </c>
      <c r="BA55" s="37" t="str" cm="1">
        <f t="array" ref="BA55">_xlfn.IFS(BA54="0:00:00","0:00:00",BA54&lt;3,AZ55*BA54,BA54&gt;3,3*AZ55)</f>
        <v>0:00:00</v>
      </c>
      <c r="BB55" s="38"/>
      <c r="BC55" s="36"/>
      <c r="BD55" s="10">
        <v>1.25</v>
      </c>
      <c r="BE55" s="37" t="str" cm="1">
        <f t="array" ref="BE55">_xlfn.IFS(BE54="0:00:00","0:00:00",BE54&lt;3,BD55*BE54,BE54&gt;3,3*BD55)</f>
        <v>0:00:00</v>
      </c>
      <c r="BF55" s="38"/>
      <c r="BG55" s="36"/>
      <c r="BH55" s="10">
        <v>1.25</v>
      </c>
      <c r="BI55" s="37" t="str" cm="1">
        <f t="array" ref="BI55">_xlfn.IFS(BI54="0:00:00","0:00:00",BI54&lt;3,BH55*BI54,BI54&gt;3,3*BH55)</f>
        <v>0:00:00</v>
      </c>
      <c r="BJ55" s="38"/>
      <c r="BK55" s="36"/>
      <c r="BL55" s="10">
        <v>1.25</v>
      </c>
      <c r="BM55" s="37" t="str" cm="1">
        <f t="array" ref="BM55">_xlfn.IFS(BM54="0:00:00","0:00:00",BM54&lt;3,BL55*BM54,BM54&gt;3,3*BL55)</f>
        <v>0:00:00</v>
      </c>
      <c r="BN55" s="38"/>
      <c r="BO55" s="36"/>
      <c r="BP55" s="10">
        <v>1.25</v>
      </c>
      <c r="BQ55" s="37" t="str" cm="1">
        <f t="array" ref="BQ55">_xlfn.IFS(BQ54="0:00:00","0:00:00",BQ54&lt;3,BP55*BQ54,BQ54&gt;3,3*BP55)</f>
        <v>0:00:00</v>
      </c>
      <c r="BR55" s="38"/>
      <c r="BS55" s="36"/>
      <c r="BT55" s="10">
        <v>1.25</v>
      </c>
      <c r="BU55" s="37" t="str" cm="1">
        <f t="array" ref="BU55">_xlfn.IFS(BU54="0:00:00","0:00:00",BU54&lt;3,BT55*BU54,BU54&gt;3,3*BT55)</f>
        <v>0:00:00</v>
      </c>
      <c r="BV55" s="38"/>
      <c r="BW55" s="36"/>
      <c r="BX55" s="10">
        <v>1.25</v>
      </c>
      <c r="BY55" s="37" t="str" cm="1">
        <f t="array" ref="BY55">_xlfn.IFS(BY54="0:00:00","0:00:00",BY54&lt;3,BX55*BY54,BY54&gt;3,3*BX55)</f>
        <v>0:00:00</v>
      </c>
      <c r="BZ55" s="38"/>
      <c r="CA55" s="36"/>
      <c r="CB55" s="10">
        <v>1.25</v>
      </c>
      <c r="CC55" s="37" t="str" cm="1">
        <f t="array" ref="CC55">_xlfn.IFS(CC54="0:00:00","0:00:00",CC54&lt;3,CB55*CC54,CC54&gt;3,3*CB55)</f>
        <v>0:00:00</v>
      </c>
      <c r="CD55" s="38"/>
      <c r="CE55" s="36"/>
      <c r="CF55" s="10">
        <v>1.25</v>
      </c>
      <c r="CG55" s="37" t="str" cm="1">
        <f t="array" ref="CG55">_xlfn.IFS(CG54="0:00:00","0:00:00",CG54&lt;3,CF55*CG54,CG54&gt;3,3*CF55)</f>
        <v>0:00:00</v>
      </c>
      <c r="CH55" s="38"/>
      <c r="CI55" s="36"/>
      <c r="CJ55" s="10">
        <v>1.25</v>
      </c>
      <c r="CK55" s="37" t="str" cm="1">
        <f t="array" ref="CK55">_xlfn.IFS(CK54="0:00:00","0:00:00",CK54&lt;3,CJ55*CK54,CK54&gt;3,3*CJ55)</f>
        <v>0:00:00</v>
      </c>
      <c r="CL55" s="38"/>
      <c r="CM55" s="36"/>
      <c r="CN55" s="10">
        <v>1.25</v>
      </c>
      <c r="CO55" s="37" t="str" cm="1">
        <f t="array" ref="CO55">_xlfn.IFS(CO54="0:00:00","0:00:00",CO54&lt;3,CN55*CO54,CO54&gt;3,3*CN55)</f>
        <v>0:00:00</v>
      </c>
      <c r="CP55" s="38"/>
      <c r="CQ55" s="36"/>
      <c r="CR55" s="10">
        <v>1.25</v>
      </c>
      <c r="CS55" s="37" t="str" cm="1">
        <f t="array" ref="CS55">_xlfn.IFS(CS54="0:00:00","0:00:00",CS54&lt;3,CR55*CS54,CS54&gt;3,3*CR55)</f>
        <v>0:00:00</v>
      </c>
      <c r="CT55" s="38"/>
      <c r="CU55" s="36"/>
      <c r="CV55" s="10">
        <v>1.25</v>
      </c>
      <c r="CW55" s="37" t="str" cm="1">
        <f t="array" ref="CW55">_xlfn.IFS(CW54="0:00:00","0:00:00",CW54&lt;3,CV55*CW54,CW54&gt;3,3*CV55)</f>
        <v>0:00:00</v>
      </c>
      <c r="CX55" s="38"/>
      <c r="CY55" s="36"/>
      <c r="CZ55" s="10">
        <v>1.25</v>
      </c>
      <c r="DA55" s="37" t="str" cm="1">
        <f t="array" ref="DA55">_xlfn.IFS(DA54="0:00:00","0:00:00",DA54&lt;3,CZ55*DA54,DA54&gt;3,3*CZ55)</f>
        <v>0:00:00</v>
      </c>
      <c r="DB55" s="38"/>
      <c r="DC55" s="36"/>
      <c r="DD55" s="10">
        <v>1.25</v>
      </c>
      <c r="DE55" s="37" t="str" cm="1">
        <f t="array" ref="DE55">_xlfn.IFS(DE54="0:00:00","0:00:00",DE54&lt;3,DD55*DE54,DE54&gt;3,3*DD55)</f>
        <v>0:00:00</v>
      </c>
      <c r="DF55" s="38"/>
      <c r="DG55" s="36"/>
      <c r="DH55" s="10">
        <v>1.25</v>
      </c>
      <c r="DI55" s="37" t="str" cm="1">
        <f t="array" ref="DI55">_xlfn.IFS(DI54="0:00:00","0:00:00",DI54&lt;3,DH55*DI54,DI54&gt;3,3*DH55)</f>
        <v>0:00:00</v>
      </c>
      <c r="DJ55" s="38"/>
      <c r="DK55" s="36"/>
      <c r="DL55" s="10">
        <v>1.25</v>
      </c>
      <c r="DM55" s="37" t="str" cm="1">
        <f t="array" ref="DM55">_xlfn.IFS(DM54="0:00:00","0:00:00",DM54&lt;3,DL55*DM54,DM54&gt;3,3*DL55)</f>
        <v>0:00:00</v>
      </c>
      <c r="DN55" s="38"/>
      <c r="DO55" s="36"/>
      <c r="DP55" s="10">
        <v>1.25</v>
      </c>
      <c r="DQ55" s="37" t="str" cm="1">
        <f t="array" ref="DQ55">_xlfn.IFS(DQ54="0:00:00","0:00:00",DQ54&lt;3,DP55*DQ54,DQ54&gt;3,3*DP55)</f>
        <v>0:00:00</v>
      </c>
      <c r="DR55" s="38"/>
      <c r="DS55" s="36"/>
      <c r="DT55" s="10">
        <v>1.25</v>
      </c>
      <c r="DU55" s="37" t="str" cm="1">
        <f t="array" ref="DU55">_xlfn.IFS(DU54="0:00:00","0:00:00",DU54&lt;3,DT55*DU54,DU54&gt;3,3*DT55)</f>
        <v>0:00:00</v>
      </c>
      <c r="DV55" s="38"/>
      <c r="DW55" s="36"/>
      <c r="DX55" s="10">
        <v>1.25</v>
      </c>
      <c r="DY55" s="37" t="str" cm="1">
        <f t="array" ref="DY55">_xlfn.IFS(DY54="0:00:00","0:00:00",DY54&lt;3,DX55*DY54,DY54&gt;3,3*DX55)</f>
        <v>0:00:00</v>
      </c>
      <c r="DZ55" s="38"/>
      <c r="EA55" s="36"/>
      <c r="EB55" s="10">
        <v>1.25</v>
      </c>
      <c r="EC55" s="37" t="str" cm="1">
        <f t="array" ref="EC55">_xlfn.IFS(EC54="0:00:00","0:00:00",EC54&lt;3,EB55*EC54,EC54&gt;3,3*EB55)</f>
        <v>0:00:00</v>
      </c>
      <c r="ED55" s="38"/>
      <c r="EE55" s="36"/>
      <c r="EF55" s="10">
        <v>1.25</v>
      </c>
      <c r="EG55" s="37" t="str" cm="1">
        <f t="array" ref="EG55">_xlfn.IFS(EG54="0:00:00","0:00:00",EG54&lt;3,EF55*EG54,EG54&gt;3,3*EF55)</f>
        <v>0:00:00</v>
      </c>
      <c r="EH55" s="38"/>
      <c r="EI55" s="36"/>
      <c r="EJ55" s="10">
        <v>1.25</v>
      </c>
      <c r="EK55" s="37" t="str" cm="1">
        <f t="array" ref="EK55">_xlfn.IFS(EK54="0:00:00","0:00:00",EK54&lt;3,EJ55*EK54,EK54&gt;3,3*EJ55)</f>
        <v>0:00:00</v>
      </c>
      <c r="EL55" s="38"/>
      <c r="EM55" s="36"/>
      <c r="EN55" s="10">
        <v>1.25</v>
      </c>
      <c r="EO55" s="37" t="str" cm="1">
        <f t="array" ref="EO55">_xlfn.IFS(EO54="0:00:00","0:00:00",EO54&lt;3,EN55*EO54,EO54&gt;3,3*EN55)</f>
        <v>0:00:00</v>
      </c>
      <c r="EP55" s="38"/>
      <c r="EQ55" s="36"/>
      <c r="ER55" s="10">
        <v>1.25</v>
      </c>
      <c r="ES55" s="37" t="str" cm="1">
        <f t="array" ref="ES55">_xlfn.IFS(ES54="0:00:00","0:00:00",ES54&lt;3,ER55*ES54,ES54&gt;3,3*ER55)</f>
        <v>0:00:00</v>
      </c>
      <c r="ET55" s="38"/>
      <c r="EU55" s="36"/>
      <c r="EV55" s="10">
        <v>1.25</v>
      </c>
      <c r="EW55" s="37" t="str" cm="1">
        <f t="array" ref="EW55">_xlfn.IFS(EW54="0:00:00","0:00:00",EW54&lt;3,EV55*EW54,EW54&gt;3,3*EV55)</f>
        <v>0:00:00</v>
      </c>
      <c r="EX55" s="38"/>
      <c r="EY55" s="36"/>
      <c r="EZ55" s="10">
        <v>1.25</v>
      </c>
      <c r="FA55" s="37" t="str" cm="1">
        <f t="array" ref="FA55">_xlfn.IFS(FA54="0:00:00","0:00:00",FA54&lt;3,EZ55*FA54,FA54&gt;3,3*EZ55)</f>
        <v>0:00:00</v>
      </c>
      <c r="FB55" s="38"/>
      <c r="FC55" s="36"/>
      <c r="FD55" s="10">
        <v>1.25</v>
      </c>
      <c r="FE55" s="37" t="str" cm="1">
        <f t="array" ref="FE55">_xlfn.IFS(FE54="0:00:00","0:00:00",FE54&lt;3,FD55*FE54,FE54&gt;3,3*FD55)</f>
        <v>0:00:00</v>
      </c>
      <c r="FF55" s="38"/>
      <c r="FG55" s="36"/>
      <c r="FH55" s="10">
        <v>1.25</v>
      </c>
      <c r="FI55" s="37" t="str" cm="1">
        <f t="array" ref="FI55">_xlfn.IFS(FI54="0:00:00","0:00:00",FI54&lt;3,FH55*FI54,FI54&gt;3,3*FH55)</f>
        <v>0:00:00</v>
      </c>
      <c r="FJ55" s="38"/>
      <c r="FK55" s="36"/>
      <c r="FL55" s="10">
        <v>1.25</v>
      </c>
      <c r="FM55" s="37" t="str" cm="1">
        <f t="array" ref="FM55">_xlfn.IFS(FM54="0:00:00","0:00:00",FM54&lt;3,FL55*FM54,FM54&gt;3,3*FL55)</f>
        <v>0:00:00</v>
      </c>
      <c r="FN55" s="38"/>
      <c r="FO55" s="36"/>
      <c r="FP55" s="10">
        <v>1.25</v>
      </c>
      <c r="FQ55" s="37" t="str" cm="1">
        <f t="array" ref="FQ55">_xlfn.IFS(FQ54="0:00:00","0:00:00",FQ54&lt;3,FP55*FQ54,FQ54&gt;3,3*FP55)</f>
        <v>0:00:00</v>
      </c>
      <c r="FR55" s="38"/>
      <c r="FS55" s="36"/>
      <c r="FT55" s="10">
        <v>1.25</v>
      </c>
      <c r="FU55" s="37" t="str" cm="1">
        <f t="array" ref="FU55">_xlfn.IFS(FU54="0:00:00","0:00:00",FU54&lt;3,FT55*FU54,FU54&gt;3,3*FT55)</f>
        <v>0:00:00</v>
      </c>
      <c r="FV55" s="38"/>
      <c r="FW55" s="36"/>
      <c r="FX55" s="10">
        <v>1.25</v>
      </c>
      <c r="FY55" s="37" t="str" cm="1">
        <f t="array" ref="FY55">_xlfn.IFS(FY54="0:00:00","0:00:00",FY54&lt;3,FX55*FY54,FY54&gt;3,3*FX55)</f>
        <v>0:00:00</v>
      </c>
      <c r="FZ55" s="38"/>
      <c r="GA55" s="36"/>
      <c r="GB55" s="10">
        <v>1.25</v>
      </c>
      <c r="GC55" s="37" t="str" cm="1">
        <f t="array" ref="GC55">_xlfn.IFS(GC54="0:00:00","0:00:00",GC54&lt;3,GB55*GC54,GC54&gt;3,3*GB55)</f>
        <v>0:00:00</v>
      </c>
      <c r="GD55" s="38"/>
      <c r="GE55" s="36"/>
      <c r="GF55" s="10">
        <v>1.25</v>
      </c>
      <c r="GG55" s="37" t="str" cm="1">
        <f t="array" ref="GG55">_xlfn.IFS(GG54="0:00:00","0:00:00",GG54&lt;3,GF55*GG54,GG54&gt;3,3*GF55)</f>
        <v>0:00:00</v>
      </c>
      <c r="GH55" s="38"/>
      <c r="GI55" s="36"/>
      <c r="GJ55" s="10">
        <v>1.25</v>
      </c>
      <c r="GK55" s="37" t="str" cm="1">
        <f t="array" ref="GK55">_xlfn.IFS(GK54="0:00:00","0:00:00",GK54&lt;3,GJ55*GK54,GK54&gt;3,3*GJ55)</f>
        <v>0:00:00</v>
      </c>
      <c r="GL55" s="38"/>
      <c r="GM55" s="36"/>
      <c r="GN55" s="10">
        <v>1.25</v>
      </c>
      <c r="GO55" s="37" t="str" cm="1">
        <f t="array" ref="GO55">_xlfn.IFS(GO54="0:00:00","0:00:00",GO54&lt;3,GN55*GO54,GO54&gt;3,3*GN55)</f>
        <v>0:00:00</v>
      </c>
      <c r="GP55" s="38"/>
      <c r="GQ55" s="36"/>
      <c r="GR55" s="10">
        <v>1.25</v>
      </c>
      <c r="GS55" s="37" t="str" cm="1">
        <f t="array" ref="GS55">_xlfn.IFS(GS54="0:00:00","0:00:00",GS54&lt;3,GR55*GS54,GS54&gt;3,3*GR55)</f>
        <v>0:00:00</v>
      </c>
      <c r="GT55" s="38"/>
      <c r="GU55" s="36"/>
      <c r="GV55" s="10">
        <v>1.25</v>
      </c>
      <c r="GW55" s="37" t="str" cm="1">
        <f t="array" ref="GW55">_xlfn.IFS(GW54="0:00:00","0:00:00",GW54&lt;3,GV55*GW54,GW54&gt;3,3*GV55)</f>
        <v>0:00:00</v>
      </c>
      <c r="GX55" s="38"/>
      <c r="GY55" s="36"/>
      <c r="GZ55" s="10">
        <v>1.25</v>
      </c>
      <c r="HA55" s="37" t="str" cm="1">
        <f t="array" ref="HA55">_xlfn.IFS(HA54="0:00:00","0:00:00",HA54&lt;3,GZ55*HA54,HA54&gt;3,3*GZ55)</f>
        <v>0:00:00</v>
      </c>
      <c r="HB55" s="38"/>
      <c r="HC55" s="36"/>
      <c r="HD55" s="10">
        <v>1.25</v>
      </c>
      <c r="HE55" s="37" t="str" cm="1">
        <f t="array" ref="HE55">_xlfn.IFS(HE54="0:00:00","0:00:00",HE54&lt;3,HD55*HE54,HE54&gt;3,3*HD55)</f>
        <v>0:00:00</v>
      </c>
      <c r="HF55" s="38"/>
    </row>
    <row r="56" spans="2:214" ht="15" thickBot="1" x14ac:dyDescent="0.35">
      <c r="B56" s="39" t="s">
        <v>74</v>
      </c>
      <c r="C56" s="40"/>
      <c r="D56" s="40"/>
      <c r="E56" s="41">
        <f>E54-E55</f>
        <v>0</v>
      </c>
      <c r="F56" s="42"/>
      <c r="G56" s="43"/>
      <c r="H56" s="44">
        <v>1.5</v>
      </c>
      <c r="I56" s="45" t="str" cm="1">
        <f t="array" ref="I56">_xlfn.IFS(I54="0:00:00","0:00:00",I54&lt;3,"0:00:00",I54&gt;3,(I54-3)*H56)</f>
        <v>0:00:00</v>
      </c>
      <c r="J56" s="46"/>
      <c r="K56" s="43"/>
      <c r="L56" s="44">
        <v>1.5</v>
      </c>
      <c r="M56" s="45" t="str" cm="1">
        <f t="array" ref="M56">_xlfn.IFS(I54="0:00:00","0:00:00",I54&lt;3,"0:00:00",I54&gt;3,(I54-3)*H56)</f>
        <v>0:00:00</v>
      </c>
      <c r="N56" s="46"/>
      <c r="O56" s="43"/>
      <c r="P56" s="44">
        <v>1.5</v>
      </c>
      <c r="Q56" s="45" t="str" cm="1">
        <f t="array" ref="Q56">_xlfn.IFS(I54="0:00:00","0:00:00",I54&lt;3,"0:00:00",I54&gt;3,(I54-3)*H56)</f>
        <v>0:00:00</v>
      </c>
      <c r="R56" s="46"/>
      <c r="S56" s="43"/>
      <c r="T56" s="44">
        <v>1.5</v>
      </c>
      <c r="U56" s="45" t="str" cm="1">
        <f t="array" ref="U56">_xlfn.IFS(I54="0:00:00","0:00:00",I54&lt;3,"0:00:00",I54&gt;3,(I54-3)*H56)</f>
        <v>0:00:00</v>
      </c>
      <c r="V56" s="46"/>
      <c r="W56" s="43"/>
      <c r="X56" s="44">
        <v>1.5</v>
      </c>
      <c r="Y56" s="45" t="str" cm="1">
        <f t="array" ref="Y56">_xlfn.IFS(I54="0:00:00","0:00:00",I54&lt;3,"0:00:00",I54&gt;3,(I54-3)*H56)</f>
        <v>0:00:00</v>
      </c>
      <c r="Z56" s="46"/>
      <c r="AA56" s="43"/>
      <c r="AB56" s="44">
        <v>1.5</v>
      </c>
      <c r="AC56" s="45" t="str" cm="1">
        <f t="array" ref="AC56">_xlfn.IFS(I54="0:00:00","0:00:00",I54&lt;3,"0:00:00",I54&gt;3,(I54-3)*H56)</f>
        <v>0:00:00</v>
      </c>
      <c r="AD56" s="46"/>
      <c r="AE56" s="43"/>
      <c r="AF56" s="44">
        <v>1.5</v>
      </c>
      <c r="AG56" s="45" t="str" cm="1">
        <f t="array" ref="AG56">_xlfn.IFS(I54="0:00:00","0:00:00",I54&lt;3,"0:00:00",I54&gt;3,(I54-3)*H56)</f>
        <v>0:00:00</v>
      </c>
      <c r="AH56" s="46"/>
      <c r="AI56" s="43"/>
      <c r="AJ56" s="44">
        <v>1.5</v>
      </c>
      <c r="AK56" s="45" t="str" cm="1">
        <f t="array" ref="AK56">_xlfn.IFS(I54="0:00:00","0:00:00",I54&lt;3,"0:00:00",I54&gt;3,(I54-3)*H56)</f>
        <v>0:00:00</v>
      </c>
      <c r="AL56" s="46"/>
      <c r="AM56" s="43"/>
      <c r="AN56" s="44">
        <v>1.5</v>
      </c>
      <c r="AO56" s="45" t="str" cm="1">
        <f t="array" ref="AO56">_xlfn.IFS(I54="0:00:00","0:00:00",I54&lt;3,"0:00:00",I54&gt;3,(I54-3)*H56)</f>
        <v>0:00:00</v>
      </c>
      <c r="AP56" s="46"/>
      <c r="AQ56" s="43"/>
      <c r="AR56" s="44">
        <v>1.5</v>
      </c>
      <c r="AS56" s="45" t="str" cm="1">
        <f t="array" ref="AS56">_xlfn.IFS(I54="0:00:00","0:00:00",I54&lt;3,"0:00:00",I54&gt;3,(I54-3)*H56)</f>
        <v>0:00:00</v>
      </c>
      <c r="AT56" s="46"/>
      <c r="AU56" s="43"/>
      <c r="AV56" s="44">
        <v>1.5</v>
      </c>
      <c r="AW56" s="45" t="str" cm="1">
        <f t="array" ref="AW56">_xlfn.IFS(I54="0:00:00","0:00:00",I54&lt;3,"0:00:00",I54&gt;3,(I54-3)*H56)</f>
        <v>0:00:00</v>
      </c>
      <c r="AX56" s="46"/>
      <c r="AY56" s="43"/>
      <c r="AZ56" s="44">
        <v>1.5</v>
      </c>
      <c r="BA56" s="45" t="str" cm="1">
        <f t="array" ref="BA56">_xlfn.IFS(I54="0:00:00","0:00:00",I54&lt;3,"0:00:00",I54&gt;3,(I54-3)*H56)</f>
        <v>0:00:00</v>
      </c>
      <c r="BB56" s="46"/>
      <c r="BC56" s="43"/>
      <c r="BD56" s="44">
        <v>1.5</v>
      </c>
      <c r="BE56" s="45" t="str" cm="1">
        <f t="array" ref="BE56">_xlfn.IFS(I54="0:00:00","0:00:00",I54&lt;3,"0:00:00",I54&gt;3,(I54-3)*H56)</f>
        <v>0:00:00</v>
      </c>
      <c r="BF56" s="46"/>
      <c r="BG56" s="43"/>
      <c r="BH56" s="44">
        <v>1.5</v>
      </c>
      <c r="BI56" s="45" t="str" cm="1">
        <f t="array" ref="BI56">_xlfn.IFS(I54="0:00:00","0:00:00",I54&lt;3,"0:00:00",I54&gt;3,(I54-3)*H56)</f>
        <v>0:00:00</v>
      </c>
      <c r="BJ56" s="46"/>
      <c r="BK56" s="43"/>
      <c r="BL56" s="44">
        <v>1.5</v>
      </c>
      <c r="BM56" s="45" t="str" cm="1">
        <f t="array" ref="BM56">_xlfn.IFS(I54="0:00:00","0:00:00",I54&lt;3,"0:00:00",I54&gt;3,(I54-3)*H56)</f>
        <v>0:00:00</v>
      </c>
      <c r="BN56" s="46"/>
      <c r="BO56" s="43"/>
      <c r="BP56" s="44">
        <v>1.5</v>
      </c>
      <c r="BQ56" s="45" t="str" cm="1">
        <f t="array" ref="BQ56">_xlfn.IFS(I54="0:00:00","0:00:00",I54&lt;3,"0:00:00",I54&gt;3,(I54-3)*H56)</f>
        <v>0:00:00</v>
      </c>
      <c r="BR56" s="46"/>
      <c r="BS56" s="43"/>
      <c r="BT56" s="44">
        <v>1.5</v>
      </c>
      <c r="BU56" s="45" t="str" cm="1">
        <f t="array" ref="BU56">_xlfn.IFS(I54="0:00:00","0:00:00",I54&lt;3,"0:00:00",I54&gt;3,(I54-3)*H56)</f>
        <v>0:00:00</v>
      </c>
      <c r="BV56" s="46"/>
      <c r="BW56" s="43"/>
      <c r="BX56" s="44">
        <v>1.5</v>
      </c>
      <c r="BY56" s="45" t="str" cm="1">
        <f t="array" ref="BY56">_xlfn.IFS(I54="0:00:00","0:00:00",I54&lt;3,"0:00:00",I54&gt;3,(I54-3)*H56)</f>
        <v>0:00:00</v>
      </c>
      <c r="BZ56" s="46"/>
      <c r="CA56" s="43"/>
      <c r="CB56" s="44">
        <v>1.5</v>
      </c>
      <c r="CC56" s="45" t="str" cm="1">
        <f t="array" ref="CC56">_xlfn.IFS(I54="0:00:00","0:00:00",I54&lt;3,"0:00:00",I54&gt;3,(I54-3)*H56)</f>
        <v>0:00:00</v>
      </c>
      <c r="CD56" s="46"/>
      <c r="CE56" s="43"/>
      <c r="CF56" s="44">
        <v>1.5</v>
      </c>
      <c r="CG56" s="45" t="str" cm="1">
        <f t="array" ref="CG56">_xlfn.IFS(I54="0:00:00","0:00:00",I54&lt;3,"0:00:00",I54&gt;3,(I54-3)*H56)</f>
        <v>0:00:00</v>
      </c>
      <c r="CH56" s="46"/>
      <c r="CI56" s="43"/>
      <c r="CJ56" s="44">
        <v>1.5</v>
      </c>
      <c r="CK56" s="45" t="str" cm="1">
        <f t="array" ref="CK56">_xlfn.IFS(I54="0:00:00","0:00:00",I54&lt;3,"0:00:00",I54&gt;3,(I54-3)*H56)</f>
        <v>0:00:00</v>
      </c>
      <c r="CL56" s="46"/>
      <c r="CM56" s="43"/>
      <c r="CN56" s="44">
        <v>1.5</v>
      </c>
      <c r="CO56" s="45" t="str" cm="1">
        <f t="array" ref="CO56">_xlfn.IFS(I54="0:00:00","0:00:00",I54&lt;3,"0:00:00",I54&gt;3,(I54-3)*H56)</f>
        <v>0:00:00</v>
      </c>
      <c r="CP56" s="46"/>
      <c r="CQ56" s="43"/>
      <c r="CR56" s="44">
        <v>1.5</v>
      </c>
      <c r="CS56" s="45" t="str" cm="1">
        <f t="array" ref="CS56">_xlfn.IFS(I54="0:00:00","0:00:00",I54&lt;3,"0:00:00",I54&gt;3,(I54-3)*H56)</f>
        <v>0:00:00</v>
      </c>
      <c r="CT56" s="46"/>
      <c r="CU56" s="43"/>
      <c r="CV56" s="44">
        <v>1.5</v>
      </c>
      <c r="CW56" s="45" t="str" cm="1">
        <f t="array" ref="CW56">_xlfn.IFS(I54="0:00:00","0:00:00",I54&lt;3,"0:00:00",I54&gt;3,(I54-3)*H56)</f>
        <v>0:00:00</v>
      </c>
      <c r="CX56" s="46"/>
      <c r="CY56" s="43"/>
      <c r="CZ56" s="44">
        <v>1.5</v>
      </c>
      <c r="DA56" s="45" t="str" cm="1">
        <f t="array" ref="DA56">_xlfn.IFS(I54="0:00:00","0:00:00",I54&lt;3,"0:00:00",I54&gt;3,(I54-3)*H56)</f>
        <v>0:00:00</v>
      </c>
      <c r="DB56" s="46"/>
      <c r="DC56" s="43"/>
      <c r="DD56" s="44">
        <v>1.5</v>
      </c>
      <c r="DE56" s="45" t="str" cm="1">
        <f t="array" ref="DE56">_xlfn.IFS(I54="0:00:00","0:00:00",I54&lt;3,"0:00:00",I54&gt;3,(I54-3)*H56)</f>
        <v>0:00:00</v>
      </c>
      <c r="DF56" s="46"/>
      <c r="DG56" s="43"/>
      <c r="DH56" s="44">
        <v>1.5</v>
      </c>
      <c r="DI56" s="45" t="str" cm="1">
        <f t="array" ref="DI56">_xlfn.IFS(I54="0:00:00","0:00:00",I54&lt;3,"0:00:00",I54&gt;3,(I54-3)*H56)</f>
        <v>0:00:00</v>
      </c>
      <c r="DJ56" s="46"/>
      <c r="DK56" s="43"/>
      <c r="DL56" s="44">
        <v>1.5</v>
      </c>
      <c r="DM56" s="45" t="str" cm="1">
        <f t="array" ref="DM56">_xlfn.IFS(I54="0:00:00","0:00:00",I54&lt;3,"0:00:00",I54&gt;3,(I54-3)*H56)</f>
        <v>0:00:00</v>
      </c>
      <c r="DN56" s="46"/>
      <c r="DO56" s="43"/>
      <c r="DP56" s="44">
        <v>1.5</v>
      </c>
      <c r="DQ56" s="45" t="str" cm="1">
        <f t="array" ref="DQ56">_xlfn.IFS(I54="0:00:00","0:00:00",I54&lt;3,"0:00:00",I54&gt;3,(I54-3)*H56)</f>
        <v>0:00:00</v>
      </c>
      <c r="DR56" s="46"/>
      <c r="DS56" s="43"/>
      <c r="DT56" s="44">
        <v>1.5</v>
      </c>
      <c r="DU56" s="45" t="str" cm="1">
        <f t="array" ref="DU56">_xlfn.IFS(I54="0:00:00","0:00:00",I54&lt;3,"0:00:00",I54&gt;3,(I54-3)*H56)</f>
        <v>0:00:00</v>
      </c>
      <c r="DV56" s="46"/>
      <c r="DW56" s="43"/>
      <c r="DX56" s="44">
        <v>1.5</v>
      </c>
      <c r="DY56" s="45" t="str" cm="1">
        <f t="array" ref="DY56">_xlfn.IFS(I54="0:00:00","0:00:00",I54&lt;3,"0:00:00",I54&gt;3,(I54-3)*H56)</f>
        <v>0:00:00</v>
      </c>
      <c r="DZ56" s="46"/>
      <c r="EA56" s="43"/>
      <c r="EB56" s="44">
        <v>1.5</v>
      </c>
      <c r="EC56" s="45" t="str" cm="1">
        <f t="array" ref="EC56">_xlfn.IFS(I54="0:00:00","0:00:00",I54&lt;3,"0:00:00",I54&gt;3,(I54-3)*H56)</f>
        <v>0:00:00</v>
      </c>
      <c r="ED56" s="46"/>
      <c r="EE56" s="43"/>
      <c r="EF56" s="44">
        <v>1.5</v>
      </c>
      <c r="EG56" s="45" t="str" cm="1">
        <f t="array" ref="EG56">_xlfn.IFS(I54="0:00:00","0:00:00",I54&lt;3,"0:00:00",I54&gt;3,(I54-3)*H56)</f>
        <v>0:00:00</v>
      </c>
      <c r="EH56" s="46"/>
      <c r="EI56" s="43"/>
      <c r="EJ56" s="44">
        <v>1.5</v>
      </c>
      <c r="EK56" s="45" t="str" cm="1">
        <f t="array" ref="EK56">_xlfn.IFS(I54="0:00:00","0:00:00",I54&lt;3,"0:00:00",I54&gt;3,(I54-3)*H56)</f>
        <v>0:00:00</v>
      </c>
      <c r="EL56" s="46"/>
      <c r="EM56" s="43"/>
      <c r="EN56" s="44">
        <v>1.5</v>
      </c>
      <c r="EO56" s="45" t="str" cm="1">
        <f t="array" ref="EO56">_xlfn.IFS(I54="0:00:00","0:00:00",I54&lt;3,"0:00:00",I54&gt;3,(I54-3)*H56)</f>
        <v>0:00:00</v>
      </c>
      <c r="EP56" s="46"/>
      <c r="EQ56" s="43"/>
      <c r="ER56" s="44">
        <v>1.5</v>
      </c>
      <c r="ES56" s="45" t="str" cm="1">
        <f t="array" ref="ES56">_xlfn.IFS(I54="0:00:00","0:00:00",I54&lt;3,"0:00:00",I54&gt;3,(I54-3)*H56)</f>
        <v>0:00:00</v>
      </c>
      <c r="ET56" s="46"/>
      <c r="EU56" s="43"/>
      <c r="EV56" s="44">
        <v>1.5</v>
      </c>
      <c r="EW56" s="45" t="str" cm="1">
        <f t="array" ref="EW56">_xlfn.IFS(I54="0:00:00","0:00:00",I54&lt;3,"0:00:00",I54&gt;3,(I54-3)*H56)</f>
        <v>0:00:00</v>
      </c>
      <c r="EX56" s="46"/>
      <c r="EY56" s="43"/>
      <c r="EZ56" s="44">
        <v>1.5</v>
      </c>
      <c r="FA56" s="45" t="str" cm="1">
        <f t="array" ref="FA56">_xlfn.IFS(I54="0:00:00","0:00:00",I54&lt;3,"0:00:00",I54&gt;3,(I54-3)*H56)</f>
        <v>0:00:00</v>
      </c>
      <c r="FB56" s="46"/>
      <c r="FC56" s="43"/>
      <c r="FD56" s="44">
        <v>1.5</v>
      </c>
      <c r="FE56" s="45" t="str" cm="1">
        <f t="array" ref="FE56">_xlfn.IFS(I54="0:00:00","0:00:00",I54&lt;3,"0:00:00",I54&gt;3,(I54-3)*H56)</f>
        <v>0:00:00</v>
      </c>
      <c r="FF56" s="46"/>
      <c r="FG56" s="43"/>
      <c r="FH56" s="44">
        <v>1.5</v>
      </c>
      <c r="FI56" s="45" t="str" cm="1">
        <f t="array" ref="FI56">_xlfn.IFS(I54="0:00:00","0:00:00",I54&lt;3,"0:00:00",I54&gt;3,(I54-3)*H56)</f>
        <v>0:00:00</v>
      </c>
      <c r="FJ56" s="46"/>
      <c r="FK56" s="43"/>
      <c r="FL56" s="44">
        <v>1.5</v>
      </c>
      <c r="FM56" s="45" t="str" cm="1">
        <f t="array" ref="FM56">_xlfn.IFS(I54="0:00:00","0:00:00",I54&lt;3,"0:00:00",I54&gt;3,(I54-3)*H56)</f>
        <v>0:00:00</v>
      </c>
      <c r="FN56" s="46"/>
      <c r="FO56" s="43"/>
      <c r="FP56" s="44">
        <v>1.5</v>
      </c>
      <c r="FQ56" s="45" t="str" cm="1">
        <f t="array" ref="FQ56">_xlfn.IFS(I54="0:00:00","0:00:00",I54&lt;3,"0:00:00",I54&gt;3,(I54-3)*H56)</f>
        <v>0:00:00</v>
      </c>
      <c r="FR56" s="46"/>
      <c r="FS56" s="43"/>
      <c r="FT56" s="44">
        <v>1.5</v>
      </c>
      <c r="FU56" s="45" t="str" cm="1">
        <f t="array" ref="FU56">_xlfn.IFS(I54="0:00:00","0:00:00",I54&lt;3,"0:00:00",I54&gt;3,(I54-3)*H56)</f>
        <v>0:00:00</v>
      </c>
      <c r="FV56" s="46"/>
      <c r="FW56" s="43"/>
      <c r="FX56" s="44">
        <v>1.5</v>
      </c>
      <c r="FY56" s="45" t="str" cm="1">
        <f t="array" ref="FY56">_xlfn.IFS(I54="0:00:00","0:00:00",I54&lt;3,"0:00:00",I54&gt;3,(I54-3)*H56)</f>
        <v>0:00:00</v>
      </c>
      <c r="FZ56" s="46"/>
      <c r="GA56" s="43"/>
      <c r="GB56" s="44">
        <v>1.5</v>
      </c>
      <c r="GC56" s="45" t="str" cm="1">
        <f t="array" ref="GC56">_xlfn.IFS(I54="0:00:00","0:00:00",I54&lt;3,"0:00:00",I54&gt;3,(I54-3)*H56)</f>
        <v>0:00:00</v>
      </c>
      <c r="GD56" s="46"/>
      <c r="GE56" s="43"/>
      <c r="GF56" s="44">
        <v>1.5</v>
      </c>
      <c r="GG56" s="45" t="str" cm="1">
        <f t="array" ref="GG56">_xlfn.IFS(I54="0:00:00","0:00:00",I54&lt;3,"0:00:00",I54&gt;3,(I54-3)*H56)</f>
        <v>0:00:00</v>
      </c>
      <c r="GH56" s="46"/>
      <c r="GI56" s="43"/>
      <c r="GJ56" s="44">
        <v>1.5</v>
      </c>
      <c r="GK56" s="45" t="str" cm="1">
        <f t="array" ref="GK56">_xlfn.IFS(I54="0:00:00","0:00:00",I54&lt;3,"0:00:00",I54&gt;3,(I54-3)*H56)</f>
        <v>0:00:00</v>
      </c>
      <c r="GL56" s="46"/>
      <c r="GM56" s="43"/>
      <c r="GN56" s="44">
        <v>1.5</v>
      </c>
      <c r="GO56" s="45" t="str" cm="1">
        <f t="array" ref="GO56">_xlfn.IFS(I54="0:00:00","0:00:00",I54&lt;3,"0:00:00",I54&gt;3,(I54-3)*H56)</f>
        <v>0:00:00</v>
      </c>
      <c r="GP56" s="46"/>
      <c r="GQ56" s="43"/>
      <c r="GR56" s="44">
        <v>1.5</v>
      </c>
      <c r="GS56" s="45" t="str" cm="1">
        <f t="array" ref="GS56">_xlfn.IFS(I54="0:00:00","0:00:00",I54&lt;3,"0:00:00",I54&gt;3,(I54-3)*H56)</f>
        <v>0:00:00</v>
      </c>
      <c r="GT56" s="46"/>
      <c r="GU56" s="43"/>
      <c r="GV56" s="44">
        <v>1.5</v>
      </c>
      <c r="GW56" s="45" t="str" cm="1">
        <f t="array" ref="GW56">_xlfn.IFS(I54="0:00:00","0:00:00",I54&lt;3,"0:00:00",I54&gt;3,(I54-3)*H56)</f>
        <v>0:00:00</v>
      </c>
      <c r="GX56" s="46"/>
      <c r="GY56" s="43"/>
      <c r="GZ56" s="44">
        <v>1.5</v>
      </c>
      <c r="HA56" s="45" t="str" cm="1">
        <f t="array" ref="HA56">_xlfn.IFS(I54="0:00:00","0:00:00",I54&lt;3,"0:00:00",I54&gt;3,(I54-3)*H56)</f>
        <v>0:00:00</v>
      </c>
      <c r="HB56" s="46"/>
      <c r="HC56" s="43"/>
      <c r="HD56" s="44">
        <v>1.5</v>
      </c>
      <c r="HE56" s="45" t="str" cm="1">
        <f t="array" ref="HE56">_xlfn.IFS(I54="0:00:00","0:00:00",I54&lt;3,"0:00:00",I54&gt;3,(I54-3)*H56)</f>
        <v>0:00:00</v>
      </c>
      <c r="HF56" s="46"/>
    </row>
    <row r="57" spans="2:214" ht="29.4" thickBot="1" x14ac:dyDescent="0.35">
      <c r="B57" s="47" t="s">
        <v>75</v>
      </c>
      <c r="C57" s="48" t="s">
        <v>76</v>
      </c>
      <c r="D57" s="49">
        <f>SUM(H57,L57,P57,T57,AB57,AF57,AJ57,AN57,AR57,AV57,AZ57,BD57,BH57,BL57,BP57,BT57,BX57,CB57,CF57,CJ57,CN57,CR57,CV57,CZ57,DD57,DH57,DL57,DP57,DT57,DX57,EB57,EF57,EJ57,EN57,ER57,EV57,EZ57,FD57,FH57,FL57,FP57,FT57,FX57,GB57,GF57,GJ57,GN57,GR57,GV57,GZ57,HD57)</f>
        <v>0</v>
      </c>
      <c r="E57" s="50" t="s">
        <v>77</v>
      </c>
      <c r="F57" s="51">
        <f>SUM(J57,N57,R57,V57,Z57,AD57,AH57,AL57,AP57,AT57,AX57,BB57,BF57,BJ57,BN57,BR57,BV57,BZ57,CD57,CH57,CL57,CP57,CT57,CX57,DB57,DF57,DJ57,DN57,DR57,DV57,DZ57,ED57,EH57,EL57,EP57,ET57:EU57,EX57,FB57,FF57,FJ57,FN57,FR57:FR58,FV57,FZ57,GD57,GH57,GL57,GP57,GT57,GX57,HB57,HF57)</f>
        <v>0</v>
      </c>
      <c r="G57" s="52" t="s">
        <v>78</v>
      </c>
      <c r="H57" s="53"/>
      <c r="I57" s="54" t="s">
        <v>79</v>
      </c>
      <c r="J57" s="55"/>
      <c r="K57" s="52" t="s">
        <v>78</v>
      </c>
      <c r="L57" s="53"/>
      <c r="M57" s="54" t="s">
        <v>79</v>
      </c>
      <c r="N57" s="55"/>
      <c r="O57" s="52" t="s">
        <v>78</v>
      </c>
      <c r="P57" s="53"/>
      <c r="Q57" s="54" t="s">
        <v>79</v>
      </c>
      <c r="R57" s="55"/>
      <c r="S57" s="52" t="s">
        <v>78</v>
      </c>
      <c r="T57" s="53"/>
      <c r="U57" s="54" t="s">
        <v>79</v>
      </c>
      <c r="V57" s="55"/>
      <c r="W57" s="52" t="s">
        <v>78</v>
      </c>
      <c r="X57" s="53"/>
      <c r="Y57" s="54" t="s">
        <v>79</v>
      </c>
      <c r="Z57" s="55"/>
      <c r="AA57" s="52" t="s">
        <v>78</v>
      </c>
      <c r="AB57" s="53"/>
      <c r="AC57" s="54" t="s">
        <v>79</v>
      </c>
      <c r="AD57" s="55"/>
      <c r="AE57" s="52" t="s">
        <v>78</v>
      </c>
      <c r="AF57" s="53"/>
      <c r="AG57" s="54" t="s">
        <v>79</v>
      </c>
      <c r="AH57" s="55"/>
      <c r="AI57" s="52" t="s">
        <v>78</v>
      </c>
      <c r="AJ57" s="53"/>
      <c r="AK57" s="54" t="s">
        <v>79</v>
      </c>
      <c r="AL57" s="55"/>
      <c r="AM57" s="52" t="s">
        <v>78</v>
      </c>
      <c r="AN57" s="53"/>
      <c r="AO57" s="54" t="s">
        <v>79</v>
      </c>
      <c r="AP57" s="55"/>
      <c r="AQ57" s="52" t="s">
        <v>78</v>
      </c>
      <c r="AR57" s="53"/>
      <c r="AS57" s="54" t="s">
        <v>79</v>
      </c>
      <c r="AT57" s="55"/>
      <c r="AU57" s="52" t="s">
        <v>78</v>
      </c>
      <c r="AV57" s="53"/>
      <c r="AW57" s="54" t="s">
        <v>79</v>
      </c>
      <c r="AX57" s="55"/>
      <c r="AY57" s="52" t="s">
        <v>78</v>
      </c>
      <c r="AZ57" s="53"/>
      <c r="BA57" s="54" t="s">
        <v>79</v>
      </c>
      <c r="BB57" s="55"/>
      <c r="BC57" s="52" t="s">
        <v>78</v>
      </c>
      <c r="BD57" s="53"/>
      <c r="BE57" s="54" t="s">
        <v>79</v>
      </c>
      <c r="BF57" s="55"/>
      <c r="BG57" s="52" t="s">
        <v>78</v>
      </c>
      <c r="BH57" s="53"/>
      <c r="BI57" s="54" t="s">
        <v>79</v>
      </c>
      <c r="BJ57" s="55"/>
      <c r="BK57" s="52" t="s">
        <v>78</v>
      </c>
      <c r="BL57" s="53"/>
      <c r="BM57" s="54" t="s">
        <v>79</v>
      </c>
      <c r="BN57" s="55"/>
      <c r="BO57" s="52" t="s">
        <v>78</v>
      </c>
      <c r="BP57" s="53"/>
      <c r="BQ57" s="54" t="s">
        <v>79</v>
      </c>
      <c r="BR57" s="55"/>
      <c r="BS57" s="52" t="s">
        <v>78</v>
      </c>
      <c r="BT57" s="53"/>
      <c r="BU57" s="54" t="s">
        <v>79</v>
      </c>
      <c r="BV57" s="55"/>
      <c r="BW57" s="52" t="s">
        <v>78</v>
      </c>
      <c r="BX57" s="53"/>
      <c r="BY57" s="54" t="s">
        <v>79</v>
      </c>
      <c r="BZ57" s="55"/>
      <c r="CA57" s="52" t="s">
        <v>78</v>
      </c>
      <c r="CB57" s="53"/>
      <c r="CC57" s="54" t="s">
        <v>79</v>
      </c>
      <c r="CD57" s="55"/>
      <c r="CE57" s="52" t="s">
        <v>78</v>
      </c>
      <c r="CF57" s="53"/>
      <c r="CG57" s="54" t="s">
        <v>79</v>
      </c>
      <c r="CH57" s="55"/>
      <c r="CI57" s="52" t="s">
        <v>78</v>
      </c>
      <c r="CJ57" s="53"/>
      <c r="CK57" s="54" t="s">
        <v>79</v>
      </c>
      <c r="CL57" s="55"/>
      <c r="CM57" s="52" t="s">
        <v>78</v>
      </c>
      <c r="CN57" s="53"/>
      <c r="CO57" s="54" t="s">
        <v>79</v>
      </c>
      <c r="CP57" s="55"/>
      <c r="CQ57" s="52" t="s">
        <v>78</v>
      </c>
      <c r="CR57" s="53"/>
      <c r="CS57" s="54" t="s">
        <v>79</v>
      </c>
      <c r="CT57" s="55"/>
      <c r="CU57" s="52" t="s">
        <v>78</v>
      </c>
      <c r="CV57" s="53"/>
      <c r="CW57" s="54" t="s">
        <v>79</v>
      </c>
      <c r="CX57" s="55"/>
      <c r="CY57" s="52" t="s">
        <v>78</v>
      </c>
      <c r="CZ57" s="53"/>
      <c r="DA57" s="54" t="s">
        <v>79</v>
      </c>
      <c r="DB57" s="55"/>
      <c r="DC57" s="52" t="s">
        <v>78</v>
      </c>
      <c r="DD57" s="53"/>
      <c r="DE57" s="54" t="s">
        <v>79</v>
      </c>
      <c r="DF57" s="55"/>
      <c r="DG57" s="52" t="s">
        <v>78</v>
      </c>
      <c r="DH57" s="53"/>
      <c r="DI57" s="54" t="s">
        <v>79</v>
      </c>
      <c r="DJ57" s="55"/>
      <c r="DK57" s="52" t="s">
        <v>78</v>
      </c>
      <c r="DL57" s="53"/>
      <c r="DM57" s="54" t="s">
        <v>79</v>
      </c>
      <c r="DN57" s="55"/>
      <c r="DO57" s="52" t="s">
        <v>78</v>
      </c>
      <c r="DP57" s="53"/>
      <c r="DQ57" s="54" t="s">
        <v>79</v>
      </c>
      <c r="DR57" s="55"/>
      <c r="DS57" s="52" t="s">
        <v>78</v>
      </c>
      <c r="DT57" s="53"/>
      <c r="DU57" s="54" t="s">
        <v>79</v>
      </c>
      <c r="DV57" s="55"/>
      <c r="DW57" s="52" t="s">
        <v>78</v>
      </c>
      <c r="DX57" s="53"/>
      <c r="DY57" s="54" t="s">
        <v>79</v>
      </c>
      <c r="DZ57" s="55"/>
      <c r="EA57" s="52" t="s">
        <v>78</v>
      </c>
      <c r="EB57" s="53"/>
      <c r="EC57" s="54" t="s">
        <v>79</v>
      </c>
      <c r="ED57" s="55"/>
      <c r="EE57" s="52" t="s">
        <v>78</v>
      </c>
      <c r="EF57" s="53"/>
      <c r="EG57" s="54" t="s">
        <v>79</v>
      </c>
      <c r="EH57" s="55"/>
      <c r="EI57" s="52" t="s">
        <v>78</v>
      </c>
      <c r="EJ57" s="53"/>
      <c r="EK57" s="54" t="s">
        <v>79</v>
      </c>
      <c r="EL57" s="55"/>
      <c r="EM57" s="52" t="s">
        <v>78</v>
      </c>
      <c r="EN57" s="53"/>
      <c r="EO57" s="54" t="s">
        <v>79</v>
      </c>
      <c r="EP57" s="55"/>
      <c r="EQ57" s="52" t="s">
        <v>78</v>
      </c>
      <c r="ER57" s="53"/>
      <c r="ES57" s="54" t="s">
        <v>79</v>
      </c>
      <c r="ET57" s="55"/>
      <c r="EU57" s="52" t="s">
        <v>78</v>
      </c>
      <c r="EV57" s="53"/>
      <c r="EW57" s="54" t="s">
        <v>79</v>
      </c>
      <c r="EX57" s="55"/>
      <c r="EY57" s="52" t="s">
        <v>78</v>
      </c>
      <c r="EZ57" s="53"/>
      <c r="FA57" s="54" t="s">
        <v>79</v>
      </c>
      <c r="FB57" s="55"/>
      <c r="FC57" s="52" t="s">
        <v>78</v>
      </c>
      <c r="FD57" s="53"/>
      <c r="FE57" s="54" t="s">
        <v>79</v>
      </c>
      <c r="FF57" s="55"/>
      <c r="FG57" s="52" t="s">
        <v>78</v>
      </c>
      <c r="FH57" s="53"/>
      <c r="FI57" s="54" t="s">
        <v>79</v>
      </c>
      <c r="FJ57" s="55"/>
      <c r="FK57" s="52" t="s">
        <v>78</v>
      </c>
      <c r="FL57" s="53"/>
      <c r="FM57" s="54" t="s">
        <v>79</v>
      </c>
      <c r="FN57" s="55"/>
      <c r="FO57" s="52" t="s">
        <v>78</v>
      </c>
      <c r="FP57" s="53"/>
      <c r="FQ57" s="54" t="s">
        <v>79</v>
      </c>
      <c r="FR57" s="55"/>
      <c r="FS57" s="52" t="s">
        <v>78</v>
      </c>
      <c r="FT57" s="53"/>
      <c r="FU57" s="54" t="s">
        <v>79</v>
      </c>
      <c r="FV57" s="55"/>
      <c r="FW57" s="52" t="s">
        <v>78</v>
      </c>
      <c r="FX57" s="53"/>
      <c r="FY57" s="54" t="s">
        <v>79</v>
      </c>
      <c r="FZ57" s="55"/>
      <c r="GA57" s="52" t="s">
        <v>78</v>
      </c>
      <c r="GB57" s="53"/>
      <c r="GC57" s="54" t="s">
        <v>79</v>
      </c>
      <c r="GD57" s="55"/>
      <c r="GE57" s="52" t="s">
        <v>78</v>
      </c>
      <c r="GF57" s="53"/>
      <c r="GG57" s="54" t="s">
        <v>79</v>
      </c>
      <c r="GH57" s="55"/>
      <c r="GI57" s="52" t="s">
        <v>78</v>
      </c>
      <c r="GJ57" s="53"/>
      <c r="GK57" s="54" t="s">
        <v>79</v>
      </c>
      <c r="GL57" s="55"/>
      <c r="GM57" s="52" t="s">
        <v>78</v>
      </c>
      <c r="GN57" s="53"/>
      <c r="GO57" s="54" t="s">
        <v>79</v>
      </c>
      <c r="GP57" s="55"/>
      <c r="GQ57" s="52" t="s">
        <v>78</v>
      </c>
      <c r="GR57" s="53"/>
      <c r="GS57" s="54" t="s">
        <v>79</v>
      </c>
      <c r="GT57" s="55"/>
      <c r="GU57" s="52" t="s">
        <v>78</v>
      </c>
      <c r="GV57" s="53"/>
      <c r="GW57" s="54" t="s">
        <v>79</v>
      </c>
      <c r="GX57" s="55"/>
      <c r="GY57" s="52" t="s">
        <v>78</v>
      </c>
      <c r="GZ57" s="53"/>
      <c r="HA57" s="54" t="s">
        <v>79</v>
      </c>
      <c r="HB57" s="55"/>
      <c r="HC57" s="52" t="s">
        <v>78</v>
      </c>
      <c r="HD57" s="53"/>
      <c r="HE57" s="54" t="s">
        <v>79</v>
      </c>
      <c r="HF57" s="55"/>
    </row>
    <row r="58" spans="2:214" ht="4.95" customHeight="1" thickBot="1" x14ac:dyDescent="0.35"/>
    <row r="59" spans="2:214" ht="28.8" x14ac:dyDescent="0.3">
      <c r="B59" s="11" t="s">
        <v>11</v>
      </c>
      <c r="C59" s="12" t="s">
        <v>12</v>
      </c>
      <c r="D59" s="12" t="s">
        <v>13</v>
      </c>
      <c r="E59" s="13" t="s">
        <v>3</v>
      </c>
      <c r="F59" s="14" t="s">
        <v>14</v>
      </c>
      <c r="G59" s="15" t="s">
        <v>15</v>
      </c>
      <c r="H59" s="16"/>
      <c r="I59" s="16"/>
      <c r="J59" s="17"/>
      <c r="K59" s="15" t="s">
        <v>16</v>
      </c>
      <c r="L59" s="16"/>
      <c r="M59" s="16"/>
      <c r="N59" s="17"/>
      <c r="O59" s="15" t="s">
        <v>17</v>
      </c>
      <c r="P59" s="16"/>
      <c r="Q59" s="16"/>
      <c r="R59" s="17"/>
      <c r="S59" s="15" t="s">
        <v>18</v>
      </c>
      <c r="T59" s="16"/>
      <c r="U59" s="16"/>
      <c r="V59" s="17"/>
      <c r="W59" s="15" t="s">
        <v>19</v>
      </c>
      <c r="X59" s="16"/>
      <c r="Y59" s="16"/>
      <c r="Z59" s="17"/>
      <c r="AA59" s="15" t="s">
        <v>20</v>
      </c>
      <c r="AB59" s="16"/>
      <c r="AC59" s="16"/>
      <c r="AD59" s="17"/>
      <c r="AE59" s="15" t="s">
        <v>21</v>
      </c>
      <c r="AF59" s="16"/>
      <c r="AG59" s="16"/>
      <c r="AH59" s="17"/>
      <c r="AI59" s="15" t="s">
        <v>22</v>
      </c>
      <c r="AJ59" s="16"/>
      <c r="AK59" s="16"/>
      <c r="AL59" s="17"/>
      <c r="AM59" s="15" t="s">
        <v>23</v>
      </c>
      <c r="AN59" s="16"/>
      <c r="AO59" s="16"/>
      <c r="AP59" s="17"/>
      <c r="AQ59" s="15" t="s">
        <v>24</v>
      </c>
      <c r="AR59" s="16"/>
      <c r="AS59" s="16"/>
      <c r="AT59" s="17"/>
      <c r="AU59" s="15" t="s">
        <v>25</v>
      </c>
      <c r="AV59" s="16"/>
      <c r="AW59" s="16"/>
      <c r="AX59" s="17"/>
      <c r="AY59" s="15" t="s">
        <v>26</v>
      </c>
      <c r="AZ59" s="16"/>
      <c r="BA59" s="16"/>
      <c r="BB59" s="17"/>
      <c r="BC59" s="15" t="s">
        <v>27</v>
      </c>
      <c r="BD59" s="16"/>
      <c r="BE59" s="16"/>
      <c r="BF59" s="17"/>
      <c r="BG59" s="15" t="s">
        <v>28</v>
      </c>
      <c r="BH59" s="16"/>
      <c r="BI59" s="16"/>
      <c r="BJ59" s="17"/>
      <c r="BK59" s="15" t="s">
        <v>29</v>
      </c>
      <c r="BL59" s="16"/>
      <c r="BM59" s="16"/>
      <c r="BN59" s="17"/>
      <c r="BO59" s="15" t="s">
        <v>30</v>
      </c>
      <c r="BP59" s="16"/>
      <c r="BQ59" s="16"/>
      <c r="BR59" s="17"/>
      <c r="BS59" s="15" t="s">
        <v>31</v>
      </c>
      <c r="BT59" s="16"/>
      <c r="BU59" s="16"/>
      <c r="BV59" s="17"/>
      <c r="BW59" s="15" t="s">
        <v>32</v>
      </c>
      <c r="BX59" s="16"/>
      <c r="BY59" s="16"/>
      <c r="BZ59" s="17"/>
      <c r="CA59" s="15" t="s">
        <v>33</v>
      </c>
      <c r="CB59" s="16"/>
      <c r="CC59" s="16"/>
      <c r="CD59" s="17"/>
      <c r="CE59" s="15" t="s">
        <v>34</v>
      </c>
      <c r="CF59" s="16"/>
      <c r="CG59" s="16"/>
      <c r="CH59" s="17"/>
      <c r="CI59" s="15" t="s">
        <v>35</v>
      </c>
      <c r="CJ59" s="16"/>
      <c r="CK59" s="16"/>
      <c r="CL59" s="17"/>
      <c r="CM59" s="15" t="s">
        <v>36</v>
      </c>
      <c r="CN59" s="16"/>
      <c r="CO59" s="16"/>
      <c r="CP59" s="17"/>
      <c r="CQ59" s="15" t="s">
        <v>37</v>
      </c>
      <c r="CR59" s="16"/>
      <c r="CS59" s="16"/>
      <c r="CT59" s="17"/>
      <c r="CU59" s="15" t="s">
        <v>38</v>
      </c>
      <c r="CV59" s="16"/>
      <c r="CW59" s="16"/>
      <c r="CX59" s="17"/>
      <c r="CY59" s="15" t="s">
        <v>39</v>
      </c>
      <c r="CZ59" s="16"/>
      <c r="DA59" s="16"/>
      <c r="DB59" s="17"/>
      <c r="DC59" s="15" t="s">
        <v>40</v>
      </c>
      <c r="DD59" s="16"/>
      <c r="DE59" s="16"/>
      <c r="DF59" s="17"/>
      <c r="DG59" s="15" t="s">
        <v>41</v>
      </c>
      <c r="DH59" s="16"/>
      <c r="DI59" s="16"/>
      <c r="DJ59" s="17"/>
      <c r="DK59" s="15" t="s">
        <v>42</v>
      </c>
      <c r="DL59" s="16"/>
      <c r="DM59" s="16"/>
      <c r="DN59" s="17"/>
      <c r="DO59" s="15" t="s">
        <v>43</v>
      </c>
      <c r="DP59" s="16"/>
      <c r="DQ59" s="16"/>
      <c r="DR59" s="17"/>
      <c r="DS59" s="15" t="s">
        <v>44</v>
      </c>
      <c r="DT59" s="16"/>
      <c r="DU59" s="16"/>
      <c r="DV59" s="17"/>
      <c r="DW59" s="15" t="s">
        <v>45</v>
      </c>
      <c r="DX59" s="16"/>
      <c r="DY59" s="16"/>
      <c r="DZ59" s="17"/>
      <c r="EA59" s="15" t="s">
        <v>46</v>
      </c>
      <c r="EB59" s="16"/>
      <c r="EC59" s="16"/>
      <c r="ED59" s="17"/>
      <c r="EE59" s="15" t="s">
        <v>47</v>
      </c>
      <c r="EF59" s="16"/>
      <c r="EG59" s="16"/>
      <c r="EH59" s="17"/>
      <c r="EI59" s="15" t="s">
        <v>48</v>
      </c>
      <c r="EJ59" s="16"/>
      <c r="EK59" s="16"/>
      <c r="EL59" s="17"/>
      <c r="EM59" s="15" t="s">
        <v>49</v>
      </c>
      <c r="EN59" s="16"/>
      <c r="EO59" s="16"/>
      <c r="EP59" s="17"/>
      <c r="EQ59" s="15" t="s">
        <v>50</v>
      </c>
      <c r="ER59" s="16"/>
      <c r="ES59" s="16"/>
      <c r="ET59" s="17"/>
      <c r="EU59" s="15" t="s">
        <v>51</v>
      </c>
      <c r="EV59" s="16"/>
      <c r="EW59" s="16"/>
      <c r="EX59" s="17"/>
      <c r="EY59" s="15" t="s">
        <v>52</v>
      </c>
      <c r="EZ59" s="16"/>
      <c r="FA59" s="16"/>
      <c r="FB59" s="17"/>
      <c r="FC59" s="15" t="s">
        <v>53</v>
      </c>
      <c r="FD59" s="16"/>
      <c r="FE59" s="16"/>
      <c r="FF59" s="17"/>
      <c r="FG59" s="15" t="s">
        <v>54</v>
      </c>
      <c r="FH59" s="16"/>
      <c r="FI59" s="16"/>
      <c r="FJ59" s="17"/>
      <c r="FK59" s="15" t="s">
        <v>55</v>
      </c>
      <c r="FL59" s="16"/>
      <c r="FM59" s="16"/>
      <c r="FN59" s="17"/>
      <c r="FO59" s="15" t="s">
        <v>56</v>
      </c>
      <c r="FP59" s="16"/>
      <c r="FQ59" s="16"/>
      <c r="FR59" s="17"/>
      <c r="FS59" s="15" t="s">
        <v>57</v>
      </c>
      <c r="FT59" s="16"/>
      <c r="FU59" s="16"/>
      <c r="FV59" s="17"/>
      <c r="FW59" s="15" t="s">
        <v>58</v>
      </c>
      <c r="FX59" s="16"/>
      <c r="FY59" s="16"/>
      <c r="FZ59" s="17"/>
      <c r="GA59" s="15" t="s">
        <v>59</v>
      </c>
      <c r="GB59" s="16"/>
      <c r="GC59" s="16"/>
      <c r="GD59" s="17"/>
      <c r="GE59" s="15" t="s">
        <v>60</v>
      </c>
      <c r="GF59" s="16"/>
      <c r="GG59" s="16"/>
      <c r="GH59" s="17"/>
      <c r="GI59" s="15" t="s">
        <v>61</v>
      </c>
      <c r="GJ59" s="16"/>
      <c r="GK59" s="16"/>
      <c r="GL59" s="17"/>
      <c r="GM59" s="15" t="s">
        <v>62</v>
      </c>
      <c r="GN59" s="16"/>
      <c r="GO59" s="16"/>
      <c r="GP59" s="17"/>
      <c r="GQ59" s="15" t="s">
        <v>63</v>
      </c>
      <c r="GR59" s="16"/>
      <c r="GS59" s="16"/>
      <c r="GT59" s="17"/>
      <c r="GU59" s="15" t="s">
        <v>64</v>
      </c>
      <c r="GV59" s="16"/>
      <c r="GW59" s="16"/>
      <c r="GX59" s="17"/>
      <c r="GY59" s="15" t="s">
        <v>65</v>
      </c>
      <c r="GZ59" s="16"/>
      <c r="HA59" s="16"/>
      <c r="HB59" s="17"/>
      <c r="HC59" s="15" t="s">
        <v>66</v>
      </c>
      <c r="HD59" s="16"/>
      <c r="HE59" s="16"/>
      <c r="HF59" s="17"/>
    </row>
    <row r="60" spans="2:214" ht="43.8" thickBot="1" x14ac:dyDescent="0.35">
      <c r="B60" s="18"/>
      <c r="C60" s="19" t="str">
        <f>IFERROR(VLOOKUP(B60,[1]!Tableau1[[#All],[Matricule]:[Poste]],3),"")</f>
        <v/>
      </c>
      <c r="D60" s="19" t="str">
        <f>IFERROR(VLOOKUP(B60,[1]!Tableau1[[#All],[Matricule]:[Poste]],4),"")</f>
        <v/>
      </c>
      <c r="E60" s="20" t="str">
        <f>IFERROR(VLOOKUP(B60,[1]!Tableau1[[#All],[Matricule]:[Poste]],13),"")</f>
        <v/>
      </c>
      <c r="F60" s="21" t="str">
        <f>IFERROR(VLOOKUP(B60,[1]!Tableau1[[#All],[Matricule]:[Poste]],2),"")</f>
        <v/>
      </c>
      <c r="G60" s="22" t="s">
        <v>68</v>
      </c>
      <c r="H60" s="23" t="s">
        <v>69</v>
      </c>
      <c r="I60" s="23" t="s">
        <v>70</v>
      </c>
      <c r="J60" s="24" t="s">
        <v>71</v>
      </c>
      <c r="K60" s="22" t="s">
        <v>68</v>
      </c>
      <c r="L60" s="23" t="s">
        <v>69</v>
      </c>
      <c r="M60" s="23" t="s">
        <v>70</v>
      </c>
      <c r="N60" s="24" t="s">
        <v>71</v>
      </c>
      <c r="O60" s="22" t="s">
        <v>68</v>
      </c>
      <c r="P60" s="23" t="s">
        <v>69</v>
      </c>
      <c r="Q60" s="23" t="s">
        <v>70</v>
      </c>
      <c r="R60" s="24" t="s">
        <v>71</v>
      </c>
      <c r="S60" s="22" t="s">
        <v>68</v>
      </c>
      <c r="T60" s="23" t="s">
        <v>69</v>
      </c>
      <c r="U60" s="23" t="s">
        <v>70</v>
      </c>
      <c r="V60" s="24" t="s">
        <v>71</v>
      </c>
      <c r="W60" s="22" t="s">
        <v>68</v>
      </c>
      <c r="X60" s="23" t="s">
        <v>69</v>
      </c>
      <c r="Y60" s="23" t="s">
        <v>70</v>
      </c>
      <c r="Z60" s="24" t="s">
        <v>71</v>
      </c>
      <c r="AA60" s="22" t="s">
        <v>68</v>
      </c>
      <c r="AB60" s="23" t="s">
        <v>69</v>
      </c>
      <c r="AC60" s="23" t="s">
        <v>70</v>
      </c>
      <c r="AD60" s="24" t="s">
        <v>71</v>
      </c>
      <c r="AE60" s="22" t="s">
        <v>68</v>
      </c>
      <c r="AF60" s="23" t="s">
        <v>69</v>
      </c>
      <c r="AG60" s="23" t="s">
        <v>70</v>
      </c>
      <c r="AH60" s="24" t="s">
        <v>71</v>
      </c>
      <c r="AI60" s="22" t="s">
        <v>68</v>
      </c>
      <c r="AJ60" s="23" t="s">
        <v>69</v>
      </c>
      <c r="AK60" s="23" t="s">
        <v>70</v>
      </c>
      <c r="AL60" s="24" t="s">
        <v>71</v>
      </c>
      <c r="AM60" s="22" t="s">
        <v>68</v>
      </c>
      <c r="AN60" s="23" t="s">
        <v>69</v>
      </c>
      <c r="AO60" s="23" t="s">
        <v>70</v>
      </c>
      <c r="AP60" s="24" t="s">
        <v>71</v>
      </c>
      <c r="AQ60" s="22" t="s">
        <v>68</v>
      </c>
      <c r="AR60" s="23" t="s">
        <v>69</v>
      </c>
      <c r="AS60" s="23" t="s">
        <v>70</v>
      </c>
      <c r="AT60" s="24" t="s">
        <v>71</v>
      </c>
      <c r="AU60" s="22" t="s">
        <v>68</v>
      </c>
      <c r="AV60" s="23" t="s">
        <v>69</v>
      </c>
      <c r="AW60" s="23" t="s">
        <v>70</v>
      </c>
      <c r="AX60" s="24" t="s">
        <v>71</v>
      </c>
      <c r="AY60" s="22" t="s">
        <v>68</v>
      </c>
      <c r="AZ60" s="23" t="s">
        <v>69</v>
      </c>
      <c r="BA60" s="23" t="s">
        <v>70</v>
      </c>
      <c r="BB60" s="24" t="s">
        <v>71</v>
      </c>
      <c r="BC60" s="22" t="s">
        <v>68</v>
      </c>
      <c r="BD60" s="23" t="s">
        <v>69</v>
      </c>
      <c r="BE60" s="23" t="s">
        <v>70</v>
      </c>
      <c r="BF60" s="24" t="s">
        <v>71</v>
      </c>
      <c r="BG60" s="22" t="s">
        <v>68</v>
      </c>
      <c r="BH60" s="23" t="s">
        <v>69</v>
      </c>
      <c r="BI60" s="23" t="s">
        <v>70</v>
      </c>
      <c r="BJ60" s="24" t="s">
        <v>71</v>
      </c>
      <c r="BK60" s="22" t="s">
        <v>68</v>
      </c>
      <c r="BL60" s="23" t="s">
        <v>69</v>
      </c>
      <c r="BM60" s="23" t="s">
        <v>70</v>
      </c>
      <c r="BN60" s="24" t="s">
        <v>71</v>
      </c>
      <c r="BO60" s="22" t="s">
        <v>68</v>
      </c>
      <c r="BP60" s="23" t="s">
        <v>69</v>
      </c>
      <c r="BQ60" s="23" t="s">
        <v>70</v>
      </c>
      <c r="BR60" s="24" t="s">
        <v>71</v>
      </c>
      <c r="BS60" s="22" t="s">
        <v>68</v>
      </c>
      <c r="BT60" s="23" t="s">
        <v>69</v>
      </c>
      <c r="BU60" s="23" t="s">
        <v>70</v>
      </c>
      <c r="BV60" s="24" t="s">
        <v>71</v>
      </c>
      <c r="BW60" s="22" t="s">
        <v>68</v>
      </c>
      <c r="BX60" s="23" t="s">
        <v>69</v>
      </c>
      <c r="BY60" s="23" t="s">
        <v>70</v>
      </c>
      <c r="BZ60" s="24" t="s">
        <v>71</v>
      </c>
      <c r="CA60" s="22" t="s">
        <v>68</v>
      </c>
      <c r="CB60" s="23" t="s">
        <v>69</v>
      </c>
      <c r="CC60" s="23" t="s">
        <v>70</v>
      </c>
      <c r="CD60" s="24" t="s">
        <v>71</v>
      </c>
      <c r="CE60" s="22" t="s">
        <v>68</v>
      </c>
      <c r="CF60" s="23" t="s">
        <v>69</v>
      </c>
      <c r="CG60" s="23" t="s">
        <v>70</v>
      </c>
      <c r="CH60" s="24" t="s">
        <v>71</v>
      </c>
      <c r="CI60" s="22" t="s">
        <v>68</v>
      </c>
      <c r="CJ60" s="23" t="s">
        <v>69</v>
      </c>
      <c r="CK60" s="23" t="s">
        <v>70</v>
      </c>
      <c r="CL60" s="24" t="s">
        <v>71</v>
      </c>
      <c r="CM60" s="22" t="s">
        <v>68</v>
      </c>
      <c r="CN60" s="23" t="s">
        <v>69</v>
      </c>
      <c r="CO60" s="23" t="s">
        <v>70</v>
      </c>
      <c r="CP60" s="24" t="s">
        <v>71</v>
      </c>
      <c r="CQ60" s="22" t="s">
        <v>68</v>
      </c>
      <c r="CR60" s="23" t="s">
        <v>69</v>
      </c>
      <c r="CS60" s="23" t="s">
        <v>70</v>
      </c>
      <c r="CT60" s="24" t="s">
        <v>71</v>
      </c>
      <c r="CU60" s="22" t="s">
        <v>68</v>
      </c>
      <c r="CV60" s="23" t="s">
        <v>69</v>
      </c>
      <c r="CW60" s="23" t="s">
        <v>70</v>
      </c>
      <c r="CX60" s="24" t="s">
        <v>71</v>
      </c>
      <c r="CY60" s="22" t="s">
        <v>68</v>
      </c>
      <c r="CZ60" s="23" t="s">
        <v>69</v>
      </c>
      <c r="DA60" s="23" t="s">
        <v>70</v>
      </c>
      <c r="DB60" s="24" t="s">
        <v>71</v>
      </c>
      <c r="DC60" s="22" t="s">
        <v>68</v>
      </c>
      <c r="DD60" s="23" t="s">
        <v>69</v>
      </c>
      <c r="DE60" s="23" t="s">
        <v>70</v>
      </c>
      <c r="DF60" s="24" t="s">
        <v>71</v>
      </c>
      <c r="DG60" s="22" t="s">
        <v>68</v>
      </c>
      <c r="DH60" s="23" t="s">
        <v>69</v>
      </c>
      <c r="DI60" s="23" t="s">
        <v>70</v>
      </c>
      <c r="DJ60" s="24" t="s">
        <v>71</v>
      </c>
      <c r="DK60" s="22" t="s">
        <v>68</v>
      </c>
      <c r="DL60" s="23" t="s">
        <v>69</v>
      </c>
      <c r="DM60" s="23" t="s">
        <v>70</v>
      </c>
      <c r="DN60" s="24" t="s">
        <v>71</v>
      </c>
      <c r="DO60" s="22" t="s">
        <v>68</v>
      </c>
      <c r="DP60" s="23" t="s">
        <v>69</v>
      </c>
      <c r="DQ60" s="23" t="s">
        <v>70</v>
      </c>
      <c r="DR60" s="24" t="s">
        <v>71</v>
      </c>
      <c r="DS60" s="22" t="s">
        <v>68</v>
      </c>
      <c r="DT60" s="23" t="s">
        <v>69</v>
      </c>
      <c r="DU60" s="23" t="s">
        <v>70</v>
      </c>
      <c r="DV60" s="24" t="s">
        <v>71</v>
      </c>
      <c r="DW60" s="22" t="s">
        <v>68</v>
      </c>
      <c r="DX60" s="23" t="s">
        <v>69</v>
      </c>
      <c r="DY60" s="23" t="s">
        <v>70</v>
      </c>
      <c r="DZ60" s="24" t="s">
        <v>71</v>
      </c>
      <c r="EA60" s="22" t="s">
        <v>68</v>
      </c>
      <c r="EB60" s="23" t="s">
        <v>69</v>
      </c>
      <c r="EC60" s="23" t="s">
        <v>70</v>
      </c>
      <c r="ED60" s="24" t="s">
        <v>71</v>
      </c>
      <c r="EE60" s="22" t="s">
        <v>68</v>
      </c>
      <c r="EF60" s="23" t="s">
        <v>69</v>
      </c>
      <c r="EG60" s="23" t="s">
        <v>70</v>
      </c>
      <c r="EH60" s="24" t="s">
        <v>71</v>
      </c>
      <c r="EI60" s="22" t="s">
        <v>68</v>
      </c>
      <c r="EJ60" s="23" t="s">
        <v>69</v>
      </c>
      <c r="EK60" s="23" t="s">
        <v>70</v>
      </c>
      <c r="EL60" s="24" t="s">
        <v>71</v>
      </c>
      <c r="EM60" s="22" t="s">
        <v>68</v>
      </c>
      <c r="EN60" s="23" t="s">
        <v>69</v>
      </c>
      <c r="EO60" s="23" t="s">
        <v>70</v>
      </c>
      <c r="EP60" s="24" t="s">
        <v>71</v>
      </c>
      <c r="EQ60" s="22" t="s">
        <v>68</v>
      </c>
      <c r="ER60" s="23" t="s">
        <v>69</v>
      </c>
      <c r="ES60" s="23" t="s">
        <v>70</v>
      </c>
      <c r="ET60" s="24" t="s">
        <v>71</v>
      </c>
      <c r="EU60" s="22" t="s">
        <v>68</v>
      </c>
      <c r="EV60" s="23" t="s">
        <v>69</v>
      </c>
      <c r="EW60" s="23" t="s">
        <v>70</v>
      </c>
      <c r="EX60" s="24" t="s">
        <v>71</v>
      </c>
      <c r="EY60" s="22" t="s">
        <v>68</v>
      </c>
      <c r="EZ60" s="23" t="s">
        <v>69</v>
      </c>
      <c r="FA60" s="23" t="s">
        <v>70</v>
      </c>
      <c r="FB60" s="24" t="s">
        <v>71</v>
      </c>
      <c r="FC60" s="22" t="s">
        <v>68</v>
      </c>
      <c r="FD60" s="23" t="s">
        <v>69</v>
      </c>
      <c r="FE60" s="23" t="s">
        <v>70</v>
      </c>
      <c r="FF60" s="24" t="s">
        <v>71</v>
      </c>
      <c r="FG60" s="22" t="s">
        <v>68</v>
      </c>
      <c r="FH60" s="23" t="s">
        <v>69</v>
      </c>
      <c r="FI60" s="23" t="s">
        <v>70</v>
      </c>
      <c r="FJ60" s="24" t="s">
        <v>71</v>
      </c>
      <c r="FK60" s="22" t="s">
        <v>68</v>
      </c>
      <c r="FL60" s="23" t="s">
        <v>69</v>
      </c>
      <c r="FM60" s="23" t="s">
        <v>70</v>
      </c>
      <c r="FN60" s="24" t="s">
        <v>71</v>
      </c>
      <c r="FO60" s="22" t="s">
        <v>68</v>
      </c>
      <c r="FP60" s="23" t="s">
        <v>69</v>
      </c>
      <c r="FQ60" s="23" t="s">
        <v>70</v>
      </c>
      <c r="FR60" s="24" t="s">
        <v>71</v>
      </c>
      <c r="FS60" s="22" t="s">
        <v>68</v>
      </c>
      <c r="FT60" s="23" t="s">
        <v>69</v>
      </c>
      <c r="FU60" s="23" t="s">
        <v>70</v>
      </c>
      <c r="FV60" s="24" t="s">
        <v>71</v>
      </c>
      <c r="FW60" s="22" t="s">
        <v>68</v>
      </c>
      <c r="FX60" s="23" t="s">
        <v>69</v>
      </c>
      <c r="FY60" s="23" t="s">
        <v>70</v>
      </c>
      <c r="FZ60" s="24" t="s">
        <v>71</v>
      </c>
      <c r="GA60" s="22" t="s">
        <v>68</v>
      </c>
      <c r="GB60" s="23" t="s">
        <v>69</v>
      </c>
      <c r="GC60" s="23" t="s">
        <v>70</v>
      </c>
      <c r="GD60" s="24" t="s">
        <v>71</v>
      </c>
      <c r="GE60" s="22" t="s">
        <v>68</v>
      </c>
      <c r="GF60" s="23" t="s">
        <v>69</v>
      </c>
      <c r="GG60" s="23" t="s">
        <v>70</v>
      </c>
      <c r="GH60" s="24" t="s">
        <v>71</v>
      </c>
      <c r="GI60" s="22" t="s">
        <v>68</v>
      </c>
      <c r="GJ60" s="23" t="s">
        <v>69</v>
      </c>
      <c r="GK60" s="23" t="s">
        <v>70</v>
      </c>
      <c r="GL60" s="24" t="s">
        <v>71</v>
      </c>
      <c r="GM60" s="22" t="s">
        <v>68</v>
      </c>
      <c r="GN60" s="23" t="s">
        <v>69</v>
      </c>
      <c r="GO60" s="23" t="s">
        <v>70</v>
      </c>
      <c r="GP60" s="24" t="s">
        <v>71</v>
      </c>
      <c r="GQ60" s="22" t="s">
        <v>68</v>
      </c>
      <c r="GR60" s="23" t="s">
        <v>69</v>
      </c>
      <c r="GS60" s="23" t="s">
        <v>70</v>
      </c>
      <c r="GT60" s="24" t="s">
        <v>71</v>
      </c>
      <c r="GU60" s="22" t="s">
        <v>68</v>
      </c>
      <c r="GV60" s="23" t="s">
        <v>69</v>
      </c>
      <c r="GW60" s="23" t="s">
        <v>70</v>
      </c>
      <c r="GX60" s="24" t="s">
        <v>71</v>
      </c>
      <c r="GY60" s="22" t="s">
        <v>68</v>
      </c>
      <c r="GZ60" s="23" t="s">
        <v>69</v>
      </c>
      <c r="HA60" s="23" t="s">
        <v>70</v>
      </c>
      <c r="HB60" s="24" t="s">
        <v>71</v>
      </c>
      <c r="HC60" s="22" t="s">
        <v>68</v>
      </c>
      <c r="HD60" s="23" t="s">
        <v>69</v>
      </c>
      <c r="HE60" s="23" t="s">
        <v>70</v>
      </c>
      <c r="HF60" s="24" t="s">
        <v>71</v>
      </c>
    </row>
    <row r="61" spans="2:214" x14ac:dyDescent="0.3">
      <c r="B61" s="25" t="s">
        <v>72</v>
      </c>
      <c r="C61" s="26"/>
      <c r="D61" s="26"/>
      <c r="E61" s="27">
        <f>SUM(I62:I63,M62:M63,Q62:Q63,U62:U63,Y62:Y63,AC62:AC63,AG62:AG63,AK62:AK63,AO62:AO63,AS62:AS63,AW62:AW63,BA62:BA63,BE62:BE63,BI62:BI63,BM62:BM63,BQ62:BQ63,BU62:BU63,BY62:BY63,CC62:CC63,CG62:CG63,CK62:CK63,CO62:CO63,CS62:CS63,CW62:CW63,DA62:DA63,DE62:DE63,DI62:DI63,DM62:DM63,DQ62:DQ63,DU62:DU63,DY62:DY63,EC62:EC63,EG62:EG63,EK62:EK63,EO62:EO63,ES62:ES63,EW62:EW63,FA62:FA63,FE62:FE63,FI62:FI63,FM62:FM63,FQ62:FQ63,FU62:FU63,FY62:FY63,GC62:GC63,GG62:GG63,GK62:GK63,GO62:GO63,GS62:GS63,GW62:GW63,HA62:HA63,HE62:HE63)</f>
        <v>0</v>
      </c>
      <c r="F61" s="28"/>
      <c r="G61" s="29" t="str">
        <f>IFERROR(VLOOKUP(B60,'[1]H S1'!$B$9:$AT$45,43,FALSE),"0:00:00")</f>
        <v>0:00:00</v>
      </c>
      <c r="H61" s="30">
        <v>1.625</v>
      </c>
      <c r="I61" s="30" t="str" cm="1">
        <f t="array" ref="I61">_xlfn.IFS(G61="0:00:00","0:00:00",G61&lt;H61,"0:00:00",G61&gt;H61,G61-H61)</f>
        <v>0:00:00</v>
      </c>
      <c r="J61" s="31" t="str">
        <f>IFERROR(VLOOKUP(B60,'[1]H S1'!$B$9:$AT$45,45,FALSE),"0:00:00")</f>
        <v>0:00:00</v>
      </c>
      <c r="K61" s="29" t="str">
        <f>IFERROR(VLOOKUP(B60,'[1]H S2'!$B$9:$AT$45,43,FALSE),"0:00:00")</f>
        <v>0:00:00</v>
      </c>
      <c r="L61" s="30">
        <v>1.625</v>
      </c>
      <c r="M61" s="30" t="str" cm="1">
        <f t="array" ref="M61">_xlfn.IFS(K61="0:00:00","0:00:00",K61&lt;L61,"0:00:00",K61&gt;L61,K61-L61)</f>
        <v>0:00:00</v>
      </c>
      <c r="N61" s="31" t="str">
        <f>IFERROR(VLOOKUP(B60,'[1]H S2'!$B$9:$AT$45,45,FALSE),"0:00:00")</f>
        <v>0:00:00</v>
      </c>
      <c r="O61" s="29" t="str">
        <f>IFERROR(VLOOKUP(B60,'[1]H S3'!$B$9:$AT$45,43,FALSE),"0:00:00")</f>
        <v>0:00:00</v>
      </c>
      <c r="P61" s="30">
        <v>1.625</v>
      </c>
      <c r="Q61" s="30" t="str" cm="1">
        <f t="array" ref="Q61">_xlfn.IFS(O61="0:00:00","0:00:00",O61&lt;P61,"0:00:00",O61&gt;P61,O61-P61)</f>
        <v>0:00:00</v>
      </c>
      <c r="R61" s="31" t="str">
        <f>IFERROR(VLOOKUP(B60,'[1]H S3'!$B$9:$AT$45,45,FALSE),"0:00:00")</f>
        <v>0:00:00</v>
      </c>
      <c r="S61" s="29" t="str">
        <f>IFERROR(VLOOKUP(B60,'[1]H S4'!$B$9:$AT$45,43,FALSE),"0:00:00")</f>
        <v>0:00:00</v>
      </c>
      <c r="T61" s="30">
        <v>1.625</v>
      </c>
      <c r="U61" s="30" t="str" cm="1">
        <f t="array" ref="U61">_xlfn.IFS(S61="0:00:00","0:00:00",S61&lt;T61,"0:00:00",S61&gt;T61,S61-T61)</f>
        <v>0:00:00</v>
      </c>
      <c r="V61" s="31" t="str">
        <f>IFERROR(VLOOKUP(B60,'[1]H S4'!$B$9:$AT$45,45,FALSE),"0:00:00")</f>
        <v>0:00:00</v>
      </c>
      <c r="W61" s="29" t="str">
        <f>IFERROR(VLOOKUP(B60,'[1]H S5'!$B$9:$AT$45,43,FALSE),"0:00:00")</f>
        <v>0:00:00</v>
      </c>
      <c r="X61" s="30">
        <v>1.625</v>
      </c>
      <c r="Y61" s="30" t="str" cm="1">
        <f t="array" ref="Y61">_xlfn.IFS(W61="0:00:00","0:00:00",W61&lt;X61,"0:00:00",W61&gt;X61,W61-X61)</f>
        <v>0:00:00</v>
      </c>
      <c r="Z61" s="31" t="str">
        <f>IFERROR(VLOOKUP(B60,'[1]H S5'!$B$9:$AT$45,45,FALSE),"0:00:00")</f>
        <v>0:00:00</v>
      </c>
      <c r="AA61" s="29" t="str">
        <f>IFERROR(VLOOKUP(B60,'[1]H S6'!$B$9:$AT$45,43,FALSE),"0:00:00")</f>
        <v>0:00:00</v>
      </c>
      <c r="AB61" s="30">
        <v>1.625</v>
      </c>
      <c r="AC61" s="30" t="str" cm="1">
        <f t="array" ref="AC61">_xlfn.IFS(AA61="0:00:00","0:00:00",AA61&lt;AB61,"0:00:00",AA61&gt;AB61,AA61-AB61)</f>
        <v>0:00:00</v>
      </c>
      <c r="AD61" s="31" t="str">
        <f>IFERROR(VLOOKUP(B60,'[1]H S6'!$B$9:$AT$45,45,FALSE),"0:00:00")</f>
        <v>0:00:00</v>
      </c>
      <c r="AE61" s="29" t="str">
        <f>IFERROR(VLOOKUP(B60,'[1]H S7'!$B$9:$AT$45,43,FALSE),"0:00:00")</f>
        <v>0:00:00</v>
      </c>
      <c r="AF61" s="30">
        <v>1.625</v>
      </c>
      <c r="AG61" s="30" t="str" cm="1">
        <f t="array" ref="AG61">_xlfn.IFS(AE61="0:00:00","0:00:00",AE61&lt;AF61,"0:00:00",AE61&gt;AF61,AE61-AF61)</f>
        <v>0:00:00</v>
      </c>
      <c r="AH61" s="31" t="str">
        <f>IFERROR(VLOOKUP(B60,'[1]H S7'!$B$9:$AT$45,45,FALSE),"0:00:00")</f>
        <v>0:00:00</v>
      </c>
      <c r="AI61" s="29" t="str">
        <f>IFERROR(VLOOKUP(B60,'[1]H S8'!$B$9:$AT$45,43,FALSE),"0:00:00")</f>
        <v>0:00:00</v>
      </c>
      <c r="AJ61" s="30">
        <v>1.625</v>
      </c>
      <c r="AK61" s="30" t="str" cm="1">
        <f t="array" ref="AK61">_xlfn.IFS(AI61="0:00:00","0:00:00",AI61&lt;AJ61,"0:00:00",AI61&gt;AJ61,AI61-AJ61)</f>
        <v>0:00:00</v>
      </c>
      <c r="AL61" s="31" t="str">
        <f>IFERROR(VLOOKUP(B60,'[1]H S8'!$B$9:$AT$45,45,FALSE),"0:00:00")</f>
        <v>0:00:00</v>
      </c>
      <c r="AM61" s="29" t="str">
        <f>IFERROR(VLOOKUP(B60,'[1]H S9'!$B$9:$AT$45,43,FALSE),"0:00:00")</f>
        <v>0:00:00</v>
      </c>
      <c r="AN61" s="30">
        <v>1.625</v>
      </c>
      <c r="AO61" s="30" t="str" cm="1">
        <f t="array" ref="AO61">_xlfn.IFS(AM61="0:00:00","0:00:00",AM61&lt;AN61,"0:00:00",AM61&gt;AN61,AM61-AN61)</f>
        <v>0:00:00</v>
      </c>
      <c r="AP61" s="31" t="str">
        <f>IFERROR(VLOOKUP(B60,'[1]H S9'!$B$9:$AT$45,45,FALSE),"0:00:00")</f>
        <v>0:00:00</v>
      </c>
      <c r="AQ61" s="29" t="str">
        <f>IFERROR(VLOOKUP(B60,'[1]H S10'!$B$9:$AT$45,43,FALSE),"0:00:00")</f>
        <v>0:00:00</v>
      </c>
      <c r="AR61" s="30">
        <v>1.625</v>
      </c>
      <c r="AS61" s="30" t="str" cm="1">
        <f t="array" ref="AS61">_xlfn.IFS(AQ61="0:00:00","0:00:00",AQ61&lt;AR61,"0:00:00",AQ61&gt;AR61,AQ61-AR61)</f>
        <v>0:00:00</v>
      </c>
      <c r="AT61" s="31" t="str">
        <f>IFERROR(VLOOKUP(B60,'[1]H S10'!$B$9:$AT$45,45,FALSE),"0:00:00")</f>
        <v>0:00:00</v>
      </c>
      <c r="AU61" s="29" t="str">
        <f>IFERROR(VLOOKUP(B60,'[1]H S11'!$B$9:$AT$45,43,FALSE),"0:00:00")</f>
        <v>0:00:00</v>
      </c>
      <c r="AV61" s="30">
        <v>1.625</v>
      </c>
      <c r="AW61" s="30" t="str" cm="1">
        <f t="array" ref="AW61">_xlfn.IFS(AU61="0:00:00","0:00:00",AU61&lt;AV61,"0:00:00",AU61&gt;AV61,AU61-AV61)</f>
        <v>0:00:00</v>
      </c>
      <c r="AX61" s="31" t="str">
        <f>IFERROR(VLOOKUP(B60,'[1]H S11'!$B$9:$AT$45,45,FALSE),"0:00:00")</f>
        <v>0:00:00</v>
      </c>
      <c r="AY61" s="29" t="str">
        <f>IFERROR(VLOOKUP(B60,'[1]H S12'!$B$9:$AT$45,43,FALSE),"0:00:00")</f>
        <v>0:00:00</v>
      </c>
      <c r="AZ61" s="30">
        <v>1.625</v>
      </c>
      <c r="BA61" s="30" t="str" cm="1">
        <f t="array" ref="BA61">_xlfn.IFS(AY61="0:00:00","0:00:00",AY61&lt;AZ61,"0:00:00",AY61&gt;AZ61,AY61-AZ61)</f>
        <v>0:00:00</v>
      </c>
      <c r="BB61" s="31" t="str">
        <f>IFERROR(VLOOKUP(B60,'[1]H S12'!$B$9:$AT$45,45,FALSE),"0:00:00")</f>
        <v>0:00:00</v>
      </c>
      <c r="BC61" s="29" t="str">
        <f>IFERROR(VLOOKUP(B60,'[1]H S13'!$B$9:$AT$45,43,FALSE),"0:00:00")</f>
        <v>0:00:00</v>
      </c>
      <c r="BD61" s="30">
        <v>1.625</v>
      </c>
      <c r="BE61" s="30" t="str" cm="1">
        <f t="array" ref="BE61">_xlfn.IFS(BC61="0:00:00","0:00:00",BC61&lt;BD61,"0:00:00",BC61&gt;BD61,BC61-BD61)</f>
        <v>0:00:00</v>
      </c>
      <c r="BF61" s="31" t="str">
        <f>IFERROR(VLOOKUP(B60,'[1]H S13'!$B$9:$AT$45,45,FALSE),"0:00:00")</f>
        <v>0:00:00</v>
      </c>
      <c r="BG61" s="29" t="str">
        <f>IFERROR(VLOOKUP(B60,'[1]H S14'!$B$9:$AT$45,43,FALSE),"0:00:00")</f>
        <v>0:00:00</v>
      </c>
      <c r="BH61" s="30">
        <v>1.625</v>
      </c>
      <c r="BI61" s="30" t="str" cm="1">
        <f t="array" ref="BI61">_xlfn.IFS(BG61="0:00:00","0:00:00",BG61&lt;BH61,"0:00:00",BG61&gt;BH61,BG61-BH61)</f>
        <v>0:00:00</v>
      </c>
      <c r="BJ61" s="31" t="str">
        <f>IFERROR(VLOOKUP(B60,'[1]H S14'!$B$9:$AT$45,45,FALSE),"0:00:00")</f>
        <v>0:00:00</v>
      </c>
      <c r="BK61" s="29" t="str">
        <f>IFERROR(VLOOKUP(B60,'[1]H S15'!$B$9:$AT$45,43,FALSE),"0:00:00")</f>
        <v>0:00:00</v>
      </c>
      <c r="BL61" s="30">
        <v>1.625</v>
      </c>
      <c r="BM61" s="30" t="str" cm="1">
        <f t="array" ref="BM61">_xlfn.IFS(BK61="0:00:00","0:00:00",BK61&lt;BL61,"0:00:00",BK61&gt;BL61,BK61-BL61)</f>
        <v>0:00:00</v>
      </c>
      <c r="BN61" s="31" t="str">
        <f>IFERROR(VLOOKUP(B60,'[1]H S15'!$B$9:$AT$45,45,FALSE),"0:00:00")</f>
        <v>0:00:00</v>
      </c>
      <c r="BO61" s="29" t="str">
        <f>IFERROR(VLOOKUP(B60,'[1]H S16'!$B$9:$AT$45,43,FALSE),"0:00:00")</f>
        <v>0:00:00</v>
      </c>
      <c r="BP61" s="30">
        <v>1.625</v>
      </c>
      <c r="BQ61" s="30" t="str" cm="1">
        <f t="array" ref="BQ61">_xlfn.IFS(BO61="0:00:00","0:00:00",BO61&lt;BP61,"0:00:00",BO61&gt;BP61,BO61-BP61)</f>
        <v>0:00:00</v>
      </c>
      <c r="BR61" s="31" t="str">
        <f>IFERROR(VLOOKUP(B60,'[1]H S16'!$B$9:$AT$45,45,FALSE),"0:00:00")</f>
        <v>0:00:00</v>
      </c>
      <c r="BS61" s="29" t="str">
        <f>IFERROR(VLOOKUP(B60,'[1]H S17'!$B$9:$AT$45,43,FALSE),"0:00:00")</f>
        <v>0:00:00</v>
      </c>
      <c r="BT61" s="30">
        <v>1.625</v>
      </c>
      <c r="BU61" s="30" t="str" cm="1">
        <f t="array" ref="BU61">_xlfn.IFS(BS61="0:00:00","0:00:00",BS61&lt;BT61,"0:00:00",BS61&gt;BT61,BS61-BT61)</f>
        <v>0:00:00</v>
      </c>
      <c r="BV61" s="31" t="str">
        <f>IFERROR(VLOOKUP(B60,'[1]H S17'!$B$9:$AT$45,45,FALSE),"0:00:00")</f>
        <v>0:00:00</v>
      </c>
      <c r="BW61" s="29" t="str">
        <f>IFERROR(VLOOKUP(B60,'[1]H S18'!$B$9:$AT$45,43,FALSE),"0:00:00")</f>
        <v>0:00:00</v>
      </c>
      <c r="BX61" s="30">
        <v>1.625</v>
      </c>
      <c r="BY61" s="30" t="str" cm="1">
        <f t="array" ref="BY61">_xlfn.IFS(BW61="0:00:00","0:00:00",BW61&lt;BX61,"0:00:00",BW61&gt;BX61,BW61-BX61)</f>
        <v>0:00:00</v>
      </c>
      <c r="BZ61" s="31" t="str">
        <f>IFERROR(VLOOKUP(B60,'[1]H S18'!$B$9:$AT$45,45,FALSE),"0:00:00")</f>
        <v>0:00:00</v>
      </c>
      <c r="CA61" s="29" t="str">
        <f>IFERROR(VLOOKUP(B60,'[1]H S19'!$B$9:$AT$45,43,FALSE),"0:00:00")</f>
        <v>0:00:00</v>
      </c>
      <c r="CB61" s="30">
        <v>1.625</v>
      </c>
      <c r="CC61" s="30" t="str" cm="1">
        <f t="array" ref="CC61">_xlfn.IFS(CA61="0:00:00","0:00:00",CA61&lt;CB61,"0:00:00",CA61&gt;CB61,CA61-CB61)</f>
        <v>0:00:00</v>
      </c>
      <c r="CD61" s="31" t="str">
        <f>IFERROR(VLOOKUP(B60,'[1]H S19'!$B$9:$AT$45,45,FALSE),"0:00:00")</f>
        <v>0:00:00</v>
      </c>
      <c r="CE61" s="29" t="str">
        <f>IFERROR(VLOOKUP($B$18,'[1]H S20'!$B$9:AT87,43,FALSE),"0:00:00")</f>
        <v>0:00:00</v>
      </c>
      <c r="CF61" s="30">
        <v>1.625</v>
      </c>
      <c r="CG61" s="30" t="str" cm="1">
        <f t="array" ref="CG61">_xlfn.IFS(CE61="0:00:00","0:00:00",CE61&lt;CF61,"0:00:00",CE61&gt;CF61,CE61-CF61)</f>
        <v>0:00:00</v>
      </c>
      <c r="CH61" s="31" t="str">
        <f>IFERROR(VLOOKUP(B60,'[1]H S20'!$B$9:$AT$45,45,FALSE),"0:00:00")</f>
        <v>0:00:00</v>
      </c>
      <c r="CI61" s="29" t="str">
        <f>IFERROR(VLOOKUP(B60,'[1]H S21'!$B$9:$AT$45,43,FALSE),"0:00:00")</f>
        <v>0:00:00</v>
      </c>
      <c r="CJ61" s="30">
        <v>1.625</v>
      </c>
      <c r="CK61" s="30" t="str" cm="1">
        <f t="array" ref="CK61">_xlfn.IFS(CI61="0:00:00","0:00:00",CI61&lt;CJ61,"0:00:00",CI61&gt;CJ61,CI61-CJ61)</f>
        <v>0:00:00</v>
      </c>
      <c r="CL61" s="31" t="str">
        <f>IFERROR(VLOOKUP(B60,'[1]H S21'!$B$9:$AT$45,45,FALSE),"0:00:00")</f>
        <v>0:00:00</v>
      </c>
      <c r="CM61" s="29" t="str">
        <f>IFERROR(VLOOKUP(B60,'[1]H S22'!$B$9:$AT$45,43,FALSE),"0:00:00")</f>
        <v>0:00:00</v>
      </c>
      <c r="CN61" s="30">
        <v>1.625</v>
      </c>
      <c r="CO61" s="30" t="str" cm="1">
        <f t="array" ref="CO61">_xlfn.IFS(CM61="0:00:00","0:00:00",CM61&lt;CN61,"0:00:00",CM61&gt;CN61,CM61-CN61)</f>
        <v>0:00:00</v>
      </c>
      <c r="CP61" s="31" t="str">
        <f>IFERROR(VLOOKUP(B60,'[1]H S22'!$B$9:$AT$45,45,FALSE),"0:00:00")</f>
        <v>0:00:00</v>
      </c>
      <c r="CQ61" s="29" t="str">
        <f>IFERROR(VLOOKUP(B60,'[1]H S23'!$B$9:$AT$45,43,FALSE),"0:00:00")</f>
        <v>0:00:00</v>
      </c>
      <c r="CR61" s="30">
        <v>1.625</v>
      </c>
      <c r="CS61" s="30" t="str" cm="1">
        <f t="array" ref="CS61">_xlfn.IFS(CQ61="0:00:00","0:00:00",CQ61&lt;CR61,"0:00:00",CQ61&gt;CR61,CQ61-CR61)</f>
        <v>0:00:00</v>
      </c>
      <c r="CT61" s="31" t="str">
        <f>IFERROR(VLOOKUP(B60,'[1]H S23'!$B$9:$AT$45,45,FALSE),"0:00:00")</f>
        <v>0:00:00</v>
      </c>
      <c r="CU61" s="29" t="str">
        <f>IFERROR(VLOOKUP(B60,'[1]H S24'!$B$9:$AT$45,43,FALSE),"0:00:00")</f>
        <v>0:00:00</v>
      </c>
      <c r="CV61" s="30">
        <v>1.625</v>
      </c>
      <c r="CW61" s="30" t="str" cm="1">
        <f t="array" ref="CW61">_xlfn.IFS(CU61="0:00:00","0:00:00",CU61&lt;CV61,"0:00:00",CU61&gt;CV61,CU61-CV61)</f>
        <v>0:00:00</v>
      </c>
      <c r="CX61" s="31" t="str">
        <f>IFERROR(VLOOKUP(B60,'[1]H S24'!$B$9:$AT$45,45,FALSE),"0:00:00")</f>
        <v>0:00:00</v>
      </c>
      <c r="CY61" s="29" t="str">
        <f>IFERROR(VLOOKUP(B60,'[1]H S25'!$B$9:$AT$45,43,FALSE),"0:00:00")</f>
        <v>0:00:00</v>
      </c>
      <c r="CZ61" s="30">
        <v>1.625</v>
      </c>
      <c r="DA61" s="30" t="str" cm="1">
        <f t="array" ref="DA61">_xlfn.IFS(CY61="0:00:00","0:00:00",CY61&lt;CZ61,"0:00:00",CY61&gt;CZ61,CY61-CZ61)</f>
        <v>0:00:00</v>
      </c>
      <c r="DB61" s="31" t="str">
        <f>IFERROR(VLOOKUP(B60,'[1]H S25'!$B$9:$AT$45,45,FALSE),"0:00:00")</f>
        <v>0:00:00</v>
      </c>
      <c r="DC61" s="29" t="str">
        <f>IFERROR(VLOOKUP(B60,'[1]H S26'!$B$9:$AT$45,43,FALSE),"0:00:00")</f>
        <v>0:00:00</v>
      </c>
      <c r="DD61" s="30">
        <v>1.625</v>
      </c>
      <c r="DE61" s="30" t="str" cm="1">
        <f t="array" ref="DE61">_xlfn.IFS(DC61="0:00:00","0:00:00",DC61&lt;DD61,"0:00:00",DC61&gt;DD61,DC61-DD61)</f>
        <v>0:00:00</v>
      </c>
      <c r="DF61" s="31" t="str">
        <f>IFERROR(VLOOKUP(B60,'[1]H S26'!$B$9:$AT$45,45,FALSE),"0:00:00")</f>
        <v>0:00:00</v>
      </c>
      <c r="DG61" s="29" t="str">
        <f>IFERROR(VLOOKUP(B60,'[1]H S27'!$B$9:$AT$45,43,FALSE),"0:00:00")</f>
        <v>0:00:00</v>
      </c>
      <c r="DH61" s="30">
        <v>1.625</v>
      </c>
      <c r="DI61" s="30" t="str" cm="1">
        <f t="array" ref="DI61">_xlfn.IFS(DG61="0:00:00","0:00:00",DG61&lt;DH61,"0:00:00",DG61&gt;DH61,DG61-DH61)</f>
        <v>0:00:00</v>
      </c>
      <c r="DJ61" s="31" t="str">
        <f>IFERROR(VLOOKUP(B60,'[1]H S27'!$B$9:$AT$45,45,FALSE),"0:00:00")</f>
        <v>0:00:00</v>
      </c>
      <c r="DK61" s="29" t="str">
        <f>IFERROR(VLOOKUP(B60,'[1]H S28'!$B$9:$AT$45,43,FALSE),"0:00:00")</f>
        <v>0:00:00</v>
      </c>
      <c r="DL61" s="30">
        <v>1.625</v>
      </c>
      <c r="DM61" s="30" t="str" cm="1">
        <f t="array" ref="DM61">_xlfn.IFS(DK61="0:00:00","0:00:00",DK61&lt;DL61,"0:00:00",DK61&gt;DL61,DK61-DL61)</f>
        <v>0:00:00</v>
      </c>
      <c r="DN61" s="31" t="str">
        <f>IFERROR(VLOOKUP(B60,'[1]H S28'!$B$9:$AT$45,45,FALSE),"0:00:00")</f>
        <v>0:00:00</v>
      </c>
      <c r="DO61" s="29" t="str">
        <f>IFERROR(VLOOKUP(B60,'[1]H S29'!$B$9:$AT$45,43,FALSE),"0:00:00")</f>
        <v>0:00:00</v>
      </c>
      <c r="DP61" s="30">
        <v>1.625</v>
      </c>
      <c r="DQ61" s="30" t="str" cm="1">
        <f t="array" ref="DQ61">_xlfn.IFS(DO61="0:00:00","0:00:00",DO61&gt;DP61,DO61-DP61)</f>
        <v>0:00:00</v>
      </c>
      <c r="DR61" s="31" t="str">
        <f>IFERROR(VLOOKUP(B60,'[1]H S29'!$B$9:$AT$45,45,FALSE),"0:00:00")</f>
        <v>0:00:00</v>
      </c>
      <c r="DS61" s="29" t="str">
        <f>IFERROR(VLOOKUP(B60,'[1]H S30'!$B$9:$AT$45,43,FALSE),"0:00:00")</f>
        <v>0:00:00</v>
      </c>
      <c r="DT61" s="30">
        <v>1.625</v>
      </c>
      <c r="DU61" s="30" t="str" cm="1">
        <f t="array" ref="DU61">_xlfn.IFS(DS61="0:00:00","0:00:00",DS61&lt;DT61,"0:00:00",DS61&gt;DT61,DS61-DT61)</f>
        <v>0:00:00</v>
      </c>
      <c r="DV61" s="31" t="str">
        <f>IFERROR(VLOOKUP(B60,'[1]H S30'!$B$9:$AT$45,45,FALSE),"0:00:00")</f>
        <v>0:00:00</v>
      </c>
      <c r="DW61" s="29" t="str">
        <f>IFERROR(VLOOKUP(B60,'[1]H S31'!$B$9:$AT$45,43,FALSE),"0:00:00")</f>
        <v>0:00:00</v>
      </c>
      <c r="DX61" s="30">
        <v>1.625</v>
      </c>
      <c r="DY61" s="30" t="str" cm="1">
        <f t="array" ref="DY61">_xlfn.IFS(DW61="0:00:00","0:00:00",DW61&lt;DX61,"0:00:00",DW61&gt;DX61,DW61-DX61)</f>
        <v>0:00:00</v>
      </c>
      <c r="DZ61" s="31" t="str">
        <f>IFERROR(VLOOKUP(B60,'[1]H S31'!$B$9:$AT$45,45,FALSE),"0:00:00")</f>
        <v>0:00:00</v>
      </c>
      <c r="EA61" s="29" t="str">
        <f>IFERROR(VLOOKUP(B60,'[1]H S32'!$B$9:$AT$45,43,FALSE),"0:00:00")</f>
        <v>0:00:00</v>
      </c>
      <c r="EB61" s="30">
        <v>1.625</v>
      </c>
      <c r="EC61" s="30" t="str" cm="1">
        <f t="array" ref="EC61">_xlfn.IFS(EA61="0:00:00","0:00:00",EA61&lt;EB61,"0:00:00",EA61&gt;EB61,EA61-EB61)</f>
        <v>0:00:00</v>
      </c>
      <c r="ED61" s="31" t="str">
        <f>IFERROR(VLOOKUP(B60,'[1]H S32'!$B$9:$AT$45,45,FALSE),"0:00:00")</f>
        <v>0:00:00</v>
      </c>
      <c r="EE61" s="29" t="str">
        <f>IFERROR(VLOOKUP(B60,'[1]H S33'!$B$9:$AT$45,43,FALSE),"0:00:00")</f>
        <v>0:00:00</v>
      </c>
      <c r="EF61" s="30">
        <v>1.625</v>
      </c>
      <c r="EG61" s="30" t="str" cm="1">
        <f t="array" ref="EG61">_xlfn.IFS(EE61="0:00:00","0:00:00",EE61&lt;EF61,"0:00:00",EE61&gt;EF61,EE61-EF61)</f>
        <v>0:00:00</v>
      </c>
      <c r="EH61" s="31" t="str">
        <f>IFERROR(VLOOKUP(B60,'[1]H S33'!$B$9:$AT$45,45,FALSE),"0:00:00")</f>
        <v>0:00:00</v>
      </c>
      <c r="EI61" s="29" t="str">
        <f>IFERROR(VLOOKUP(B60,'[1]H S34'!$B$9:$AT$45,43,FALSE),"0:00:00")</f>
        <v>0:00:00</v>
      </c>
      <c r="EJ61" s="30">
        <v>1.625</v>
      </c>
      <c r="EK61" s="30" t="str" cm="1">
        <f t="array" ref="EK61">_xlfn.IFS(EI61="0:00:00","0:00:00",EI61&lt;EJ61,"0:00:00",EI61&gt;EJ61,EI61-EJ61)</f>
        <v>0:00:00</v>
      </c>
      <c r="EL61" s="31" t="str">
        <f>IFERROR(VLOOKUP(B60,'[1]H S34'!$B$9:$AT$45,45,FALSE),"0:00:00")</f>
        <v>0:00:00</v>
      </c>
      <c r="EM61" s="29" t="str">
        <f>IFERROR(VLOOKUP(B60,'[1]H S35'!$B$9:$AT$45,43,FALSE),"0:00:00")</f>
        <v>0:00:00</v>
      </c>
      <c r="EN61" s="30">
        <v>1.625</v>
      </c>
      <c r="EO61" s="30" t="str" cm="1">
        <f t="array" ref="EO61">_xlfn.IFS(EM61="0:00:00","0:00:00",EM61&lt;EN61,"0:00:00",EM61&gt;EN61,EM61-EN61)</f>
        <v>0:00:00</v>
      </c>
      <c r="EP61" s="31" t="str">
        <f>IFERROR(VLOOKUP(B60,'[1]H S35'!$B$9:$AT$45,45,FALSE),"0:00:00")</f>
        <v>0:00:00</v>
      </c>
      <c r="EQ61" s="29" t="str">
        <f>IFERROR(VLOOKUP(B60,'[1]H S36'!$B$9:$AT$45,43,FALSE),"0:00:00")</f>
        <v>0:00:00</v>
      </c>
      <c r="ER61" s="30">
        <v>1.625</v>
      </c>
      <c r="ES61" s="30" t="str" cm="1">
        <f t="array" ref="ES61">_xlfn.IFS(EQ61="0:00:00","0:00:00",EQ61&lt;ER61,"0:00:00",EQ61&gt;ER61,EQ61-ER61)</f>
        <v>0:00:00</v>
      </c>
      <c r="ET61" s="31" t="str">
        <f>IFERROR(VLOOKUP(B60,'[1]H S36'!$B$9:$AT$45,45,FALSE),"0:00:00")</f>
        <v>0:00:00</v>
      </c>
      <c r="EU61" s="29" t="str">
        <f>IFERROR(VLOOKUP(B60,'[1]H S37'!$B$9:$AT$45,43,FALSE),"0:00:00")</f>
        <v>0:00:00</v>
      </c>
      <c r="EV61" s="30">
        <v>1.625</v>
      </c>
      <c r="EW61" s="30" t="str" cm="1">
        <f t="array" ref="EW61">_xlfn.IFS(EU61="0:00:00","0:00:00",EU61&lt;EV61,"0:00:00",EU61&gt;EV61,EU61-EV61)</f>
        <v>0:00:00</v>
      </c>
      <c r="EX61" s="31" t="str">
        <f>IFERROR(VLOOKUP(B60,'[1]H S37'!$B$9:$AT$45,45,FALSE),"0:00:00")</f>
        <v>0:00:00</v>
      </c>
      <c r="EY61" s="29" t="str">
        <f>IFERROR(VLOOKUP(B60,'[1]H S38'!$B$9:$AT$45,43,FALSE),"0:00:00")</f>
        <v>0:00:00</v>
      </c>
      <c r="EZ61" s="30">
        <v>1.625</v>
      </c>
      <c r="FA61" s="30" t="str" cm="1">
        <f t="array" ref="FA61">_xlfn.IFS(EY61="0:00:00","0:00:00",EY61&lt;EZ61,"0:00:00",EY61&gt;EZ61,EY61-EZ61)</f>
        <v>0:00:00</v>
      </c>
      <c r="FB61" s="31" t="str">
        <f>IFERROR(VLOOKUP(B60,'[1]H S38'!$B$9:$AT$45,45,FALSE),"0:00:00")</f>
        <v>0:00:00</v>
      </c>
      <c r="FC61" s="29" t="str">
        <f>IFERROR(VLOOKUP(B60,'[1]H S39'!$B$9:$AT$45,43,FALSE),"0:00:00")</f>
        <v>0:00:00</v>
      </c>
      <c r="FD61" s="30">
        <v>1.625</v>
      </c>
      <c r="FE61" s="30" t="str" cm="1">
        <f t="array" ref="FE61">_xlfn.IFS(FC61="0:00:00","0:00:00",FC61&lt;FD61,"0:00:00",FC61&gt;FD61,FC61-FD61)</f>
        <v>0:00:00</v>
      </c>
      <c r="FF61" s="31" t="str">
        <f>IFERROR(VLOOKUP(B60,'[1]H S39'!$B$9:$AT$45,45,FALSE),"0:00:00")</f>
        <v>0:00:00</v>
      </c>
      <c r="FG61" s="29" t="str">
        <f>IFERROR(VLOOKUP(B60,'[1]H S40'!$B$9:$AT$45,43,FALSE),"0:00:00")</f>
        <v>0:00:00</v>
      </c>
      <c r="FH61" s="30">
        <v>1.625</v>
      </c>
      <c r="FI61" s="30" t="str" cm="1">
        <f t="array" ref="FI61">_xlfn.IFS(FG61="0:00:00","0:00:00",FG61&lt;FH61,"0:00:00",FG61&gt;FH61,FG61-FH61)</f>
        <v>0:00:00</v>
      </c>
      <c r="FJ61" s="31" t="str">
        <f>IFERROR(VLOOKUP(B60,'[1]H S40'!$B$9:$AT$45,45,FALSE),"0:00:00")</f>
        <v>0:00:00</v>
      </c>
      <c r="FK61" s="29" t="str">
        <f>IFERROR(VLOOKUP(B60,'[1]H S41'!$B$9:$AT$45,43,FALSE),"0:00:00")</f>
        <v>0:00:00</v>
      </c>
      <c r="FL61" s="30">
        <v>1.625</v>
      </c>
      <c r="FM61" s="30" t="str" cm="1">
        <f t="array" ref="FM61">_xlfn.IFS(FK61="0:00:00","0:00:00",FK61&lt;FL61,"0:00:00",FK61&gt;FL61,FK61-FL61)</f>
        <v>0:00:00</v>
      </c>
      <c r="FN61" s="31" t="str">
        <f>IFERROR(VLOOKUP(B60,'[1]H S41'!$B$9:$AT$45,45,FALSE),"0:00:00")</f>
        <v>0:00:00</v>
      </c>
      <c r="FO61" s="29" t="str">
        <f>IFERROR(VLOOKUP(B60,'[1]H S42'!$B$9:$AT$45,43,FALSE),"0:00:00")</f>
        <v>0:00:00</v>
      </c>
      <c r="FP61" s="30">
        <v>1.625</v>
      </c>
      <c r="FQ61" s="30" t="str" cm="1">
        <f t="array" ref="FQ61">_xlfn.IFS(FO61="0:00:00","0:00:00",FO61&lt;FP61,"0:00:00",FO61&gt;FP61,FO61-FP61)</f>
        <v>0:00:00</v>
      </c>
      <c r="FR61" s="31" t="str">
        <f>IFERROR(VLOOKUP(B60,'[1]H S42'!$B$9:$AT$45,45,FALSE),"0:00:00")</f>
        <v>0:00:00</v>
      </c>
      <c r="FS61" s="29" t="str">
        <f>IFERROR(VLOOKUP(B60,'[1]H S43'!$B$9:$AT$45,43,FALSE),"0:00:00")</f>
        <v>0:00:00</v>
      </c>
      <c r="FT61" s="30">
        <v>1.625</v>
      </c>
      <c r="FU61" s="30" t="str" cm="1">
        <f t="array" ref="FU61">_xlfn.IFS(FS61="0:00:00","0:00:00",FS61&lt;FT61,"0:00:00",FS61&gt;FT61,FS61-FT61)</f>
        <v>0:00:00</v>
      </c>
      <c r="FV61" s="31" t="str">
        <f>IFERROR(VLOOKUP(B60,'[1]H S43'!$B$9:$AT$45,45,FALSE),"0:00:00")</f>
        <v>0:00:00</v>
      </c>
      <c r="FW61" s="29" t="str">
        <f>IFERROR(VLOOKUP(B60,'[1]H S44'!$B$9:$AT$45,43,FALSE),"0:00:00")</f>
        <v>0:00:00</v>
      </c>
      <c r="FX61" s="30">
        <v>1.625</v>
      </c>
      <c r="FY61" s="30" t="str" cm="1">
        <f t="array" ref="FY61">_xlfn.IFS(FW61="0:00:00","0:00:00",FW61&lt;FX61,"0:00:00",FW61&gt;FX61,FW61-FX61)</f>
        <v>0:00:00</v>
      </c>
      <c r="FZ61" s="31" t="str">
        <f>IFERROR(VLOOKUP(B60,'[1]H S44'!$B$9:$AT$45,45,FALSE),"0:00:00")</f>
        <v>0:00:00</v>
      </c>
      <c r="GA61" s="29" t="str">
        <f>IFERROR(VLOOKUP(B60,'[1]H S45'!$B$9:$AT$45,43,FALSE),"0:00:00")</f>
        <v>0:00:00</v>
      </c>
      <c r="GB61" s="30">
        <v>1.625</v>
      </c>
      <c r="GC61" s="30" t="str" cm="1">
        <f t="array" ref="GC61">_xlfn.IFS(GA61="0:00:00","0:00:00",GA61&lt;GB61,"0:00:00",GA61&gt;GB61,GA61-GB61)</f>
        <v>0:00:00</v>
      </c>
      <c r="GD61" s="31" t="str">
        <f>IFERROR(VLOOKUP(B60,'[1]H S45'!$B$9:$AT$45,45,FALSE),"0:00:00")</f>
        <v>0:00:00</v>
      </c>
      <c r="GE61" s="29" t="str">
        <f>IFERROR(VLOOKUP(B60,'[1]H S46'!$B$9:$AT$45,43,FALSE),"0:00:00")</f>
        <v>0:00:00</v>
      </c>
      <c r="GF61" s="30">
        <v>1.625</v>
      </c>
      <c r="GG61" s="30" t="str" cm="1">
        <f t="array" ref="GG61">_xlfn.IFS(GE61="0:00:00","0:00:00",GE61&lt;GF61,"0:00:00",GE61&gt;GF61,GE61-GF61)</f>
        <v>0:00:00</v>
      </c>
      <c r="GH61" s="31" t="str">
        <f>IFERROR(VLOOKUP(B60,'[1]H S46'!$B$9:$AT$45,45,FALSE),"0:00:00")</f>
        <v>0:00:00</v>
      </c>
      <c r="GI61" s="29" t="str">
        <f>IFERROR(VLOOKUP(B60,'[1]H S47'!$B$9:$AT$45,43,FALSE),"0:00:00")</f>
        <v>0:00:00</v>
      </c>
      <c r="GJ61" s="30">
        <v>1.625</v>
      </c>
      <c r="GK61" s="30" t="str" cm="1">
        <f t="array" ref="GK61">_xlfn.IFS(GI61="0:00:00","0:00:00",GI61&lt;GJ61,"0:00:00",GI61&gt;GJ61,GI61-GJ61)</f>
        <v>0:00:00</v>
      </c>
      <c r="GL61" s="31" t="str">
        <f>IFERROR(VLOOKUP(B60,'[1]H S47'!$B$9:$AT$45,45,FALSE),"0:00:00")</f>
        <v>0:00:00</v>
      </c>
      <c r="GM61" s="29" t="str">
        <f>IFERROR(VLOOKUP(B60,'[1]H S48'!$B$9:$AT$45,43,FALSE),"0:00:00")</f>
        <v>0:00:00</v>
      </c>
      <c r="GN61" s="30">
        <v>1.625</v>
      </c>
      <c r="GO61" s="30" t="str" cm="1">
        <f t="array" ref="GO61">_xlfn.IFS(GM61="0:00:00","0:00:00",GM61&lt;GN61,"0:00:00",GM61&gt;GN61,GM61-GN61)</f>
        <v>0:00:00</v>
      </c>
      <c r="GP61" s="31" t="str">
        <f>IFERROR(VLOOKUP(B60,'[1]H S48'!$B$9:$AT$45,45,FALSE),"0:00:00")</f>
        <v>0:00:00</v>
      </c>
      <c r="GQ61" s="29" t="str">
        <f>IFERROR(VLOOKUP(B60,'[1]H S49'!$B$9:$AT$45,43,FALSE),"0:00:00")</f>
        <v>0:00:00</v>
      </c>
      <c r="GR61" s="30">
        <v>1.625</v>
      </c>
      <c r="GS61" s="30" t="str" cm="1">
        <f t="array" ref="GS61">_xlfn.IFS(GQ61="0:00:00","0:00:00",GQ61&lt;GR61,"0:00:00",GQ61&gt;GR61,GQ61-GR61)</f>
        <v>0:00:00</v>
      </c>
      <c r="GT61" s="31" t="str">
        <f>IFERROR(VLOOKUP(B60,'[1]H S49'!$B$9:$AT$45,45,FALSE),"0:00:00")</f>
        <v>0:00:00</v>
      </c>
      <c r="GU61" s="29" t="str">
        <f>IFERROR(VLOOKUP(B60,'[1]H S50'!$B$9:$AT$45,43,FALSE),"0:00:00")</f>
        <v>0:00:00</v>
      </c>
      <c r="GV61" s="30">
        <v>1.625</v>
      </c>
      <c r="GW61" s="30" t="str" cm="1">
        <f t="array" ref="GW61">_xlfn.IFS(GU61="0:00:00","0:00:00",GU61&lt;GV61,"0:00:00",GU61&gt;GV61,GU61-GV61)</f>
        <v>0:00:00</v>
      </c>
      <c r="GX61" s="31" t="str">
        <f>IFERROR(VLOOKUP(B60,'[1]H S50'!$B$9:$AT$45,45,FALSE),"0:00:00")</f>
        <v>0:00:00</v>
      </c>
      <c r="GY61" s="29" t="str">
        <f>IFERROR(VLOOKUP(B60,'[1]H S51'!$B$9:$AT$45,43,FALSE),"0:00:00")</f>
        <v>0:00:00</v>
      </c>
      <c r="GZ61" s="30">
        <v>1.625</v>
      </c>
      <c r="HA61" s="30" t="str" cm="1">
        <f t="array" ref="HA61">_xlfn.IFS(GY61="0:00:00","0:00:00",GY61&lt;GZ61,"0:00:00",GY61&gt;GZ61,GY61-GZ61)</f>
        <v>0:00:00</v>
      </c>
      <c r="HB61" s="31" t="str">
        <f>IFERROR(VLOOKUP(B60,'[1]H S51'!$B$9:$AT$45,45,FALSE),"0:00:00")</f>
        <v>0:00:00</v>
      </c>
      <c r="HC61" s="29" t="str">
        <f>IFERROR(VLOOKUP(B60,'[1]H S52'!$B$9:$AT$45,43,FALSE),"0:00:00")</f>
        <v>0:00:00</v>
      </c>
      <c r="HD61" s="30">
        <v>1.625</v>
      </c>
      <c r="HE61" s="30" t="str" cm="1">
        <f t="array" ref="HE61">_xlfn.IFS(HC61="0:00:00","0:00:00",HC61&lt;HD61,"0:00:00",HC61&gt;HD61,HC61-HD61)</f>
        <v>0:00:00</v>
      </c>
      <c r="HF61" s="31" t="str">
        <f>IFERROR(VLOOKUP(B60,'[1]H S52'!$B$9:$AT$45,45,FALSE),"0:00:00")</f>
        <v>0:00:00</v>
      </c>
    </row>
    <row r="62" spans="2:214" x14ac:dyDescent="0.3">
      <c r="B62" s="32" t="s">
        <v>73</v>
      </c>
      <c r="C62" s="33"/>
      <c r="D62" s="33"/>
      <c r="E62" s="34">
        <f>SUM(J61,N61,R61,V61,Z61,AD61,AH61,AL61,AP61,AT61,AX61,BB61,BF61,BJ61,BN61,BR61,BV61,BZ61,CD61,CH61,CL61,CP61,CT61,CX61,DB61,DF61,DJ61,DN61,DR61,DV61,DZ61,ED61,EH61,EL61,EP61,ET61,EX61,FB61,FF61,FJ61,FN61,FR61,FV61,FZ61,GD61,GH61,GL61,GP61,GT61,GX61,HB61,HF61)</f>
        <v>0</v>
      </c>
      <c r="F62" s="35"/>
      <c r="G62" s="36"/>
      <c r="H62" s="10">
        <v>1.25</v>
      </c>
      <c r="I62" s="37" t="str" cm="1">
        <f t="array" ref="I62">_xlfn.IFS(I61="0:00:00","0:00:00",I61&lt;3,H62*I61,I61&gt;3,3*H62)</f>
        <v>0:00:00</v>
      </c>
      <c r="J62" s="38"/>
      <c r="K62" s="36"/>
      <c r="L62" s="10">
        <v>1.25</v>
      </c>
      <c r="M62" s="37" t="str" cm="1">
        <f t="array" ref="M62">_xlfn.IFS(M61="0:00:00","0:00:00",M61&lt;3,L62*M61,M61&gt;3,3*L62)</f>
        <v>0:00:00</v>
      </c>
      <c r="N62" s="38"/>
      <c r="O62" s="36"/>
      <c r="P62" s="10">
        <v>1.25</v>
      </c>
      <c r="Q62" s="37" t="str" cm="1">
        <f t="array" ref="Q62">_xlfn.IFS(Q61="0:00:00","0:00:00",Q61&lt;3,P62*Q61,Q61&gt;3,3*P62)</f>
        <v>0:00:00</v>
      </c>
      <c r="R62" s="38"/>
      <c r="S62" s="36"/>
      <c r="T62" s="10">
        <v>1.25</v>
      </c>
      <c r="U62" s="37" t="str" cm="1">
        <f t="array" ref="U62">_xlfn.IFS(U61="0:00:00","0:00:00",U61&lt;3,T62*U61,U61&gt;3,3*T62)</f>
        <v>0:00:00</v>
      </c>
      <c r="V62" s="38"/>
      <c r="W62" s="36"/>
      <c r="X62" s="10">
        <v>1.25</v>
      </c>
      <c r="Y62" s="37" t="str" cm="1">
        <f t="array" ref="Y62">_xlfn.IFS(Y61="0:00:00","0:00:00",Y61&lt;3,X62*Y61,Y61&gt;3,3*X62)</f>
        <v>0:00:00</v>
      </c>
      <c r="Z62" s="38"/>
      <c r="AA62" s="36"/>
      <c r="AB62" s="10">
        <v>1.25</v>
      </c>
      <c r="AC62" s="37" t="str" cm="1">
        <f t="array" ref="AC62">_xlfn.IFS(AC61="0:00:00","0:00:00",AC61&lt;3,AB62*AC61,AC61&gt;3,3*AB62)</f>
        <v>0:00:00</v>
      </c>
      <c r="AD62" s="38"/>
      <c r="AE62" s="36"/>
      <c r="AF62" s="10">
        <v>1.25</v>
      </c>
      <c r="AG62" s="37" t="str" cm="1">
        <f t="array" ref="AG62">_xlfn.IFS(AG61="0:00:00","0:00:00",AG61&lt;3,AF62*AG61,AG61&gt;3,3*AF62)</f>
        <v>0:00:00</v>
      </c>
      <c r="AH62" s="38"/>
      <c r="AI62" s="36"/>
      <c r="AJ62" s="10">
        <v>1.25</v>
      </c>
      <c r="AK62" s="37" t="str" cm="1">
        <f t="array" ref="AK62">_xlfn.IFS(AK61="0:00:00","0:00:00",AK61&lt;3,AJ62*AK61,AK61&gt;3,3*AJ62)</f>
        <v>0:00:00</v>
      </c>
      <c r="AL62" s="38"/>
      <c r="AM62" s="36"/>
      <c r="AN62" s="10">
        <v>1.25</v>
      </c>
      <c r="AO62" s="37" t="str" cm="1">
        <f t="array" ref="AO62">_xlfn.IFS(AO61="0:00:00","0:00:00",AO61&lt;3,AN62*AO61,AO61&gt;3,3*AN62)</f>
        <v>0:00:00</v>
      </c>
      <c r="AP62" s="38"/>
      <c r="AQ62" s="36"/>
      <c r="AR62" s="10">
        <v>1.25</v>
      </c>
      <c r="AS62" s="37" t="str" cm="1">
        <f t="array" ref="AS62">_xlfn.IFS(AS61="0:00:00","0:00:00",AS61&lt;3,AR62*AS61,AS61&gt;3,3*AR62)</f>
        <v>0:00:00</v>
      </c>
      <c r="AT62" s="38"/>
      <c r="AU62" s="36"/>
      <c r="AV62" s="10">
        <v>1.25</v>
      </c>
      <c r="AW62" s="37" t="str" cm="1">
        <f t="array" ref="AW62">_xlfn.IFS(AW61="0:00:00","0:00:00",AW61&lt;3,AV62*AW61,AW61&gt;3,3*AV62)</f>
        <v>0:00:00</v>
      </c>
      <c r="AX62" s="38"/>
      <c r="AY62" s="36"/>
      <c r="AZ62" s="10">
        <v>1.25</v>
      </c>
      <c r="BA62" s="37" t="str" cm="1">
        <f t="array" ref="BA62">_xlfn.IFS(BA61="0:00:00","0:00:00",BA61&lt;3,AZ62*BA61,BA61&gt;3,3*AZ62)</f>
        <v>0:00:00</v>
      </c>
      <c r="BB62" s="38"/>
      <c r="BC62" s="36"/>
      <c r="BD62" s="10">
        <v>1.25</v>
      </c>
      <c r="BE62" s="37" t="str" cm="1">
        <f t="array" ref="BE62">_xlfn.IFS(BE61="0:00:00","0:00:00",BE61&lt;3,BD62*BE61,BE61&gt;3,3*BD62)</f>
        <v>0:00:00</v>
      </c>
      <c r="BF62" s="38"/>
      <c r="BG62" s="36"/>
      <c r="BH62" s="10">
        <v>1.25</v>
      </c>
      <c r="BI62" s="37" t="str" cm="1">
        <f t="array" ref="BI62">_xlfn.IFS(BI61="0:00:00","0:00:00",BI61&lt;3,BH62*BI61,BI61&gt;3,3*BH62)</f>
        <v>0:00:00</v>
      </c>
      <c r="BJ62" s="38"/>
      <c r="BK62" s="36"/>
      <c r="BL62" s="10">
        <v>1.25</v>
      </c>
      <c r="BM62" s="37" t="str" cm="1">
        <f t="array" ref="BM62">_xlfn.IFS(BM61="0:00:00","0:00:00",BM61&lt;3,BL62*BM61,BM61&gt;3,3*BL62)</f>
        <v>0:00:00</v>
      </c>
      <c r="BN62" s="38"/>
      <c r="BO62" s="36"/>
      <c r="BP62" s="10">
        <v>1.25</v>
      </c>
      <c r="BQ62" s="37" t="str" cm="1">
        <f t="array" ref="BQ62">_xlfn.IFS(BQ61="0:00:00","0:00:00",BQ61&lt;3,BP62*BQ61,BQ61&gt;3,3*BP62)</f>
        <v>0:00:00</v>
      </c>
      <c r="BR62" s="38"/>
      <c r="BS62" s="36"/>
      <c r="BT62" s="10">
        <v>1.25</v>
      </c>
      <c r="BU62" s="37" t="str" cm="1">
        <f t="array" ref="BU62">_xlfn.IFS(BU61="0:00:00","0:00:00",BU61&lt;3,BT62*BU61,BU61&gt;3,3*BT62)</f>
        <v>0:00:00</v>
      </c>
      <c r="BV62" s="38"/>
      <c r="BW62" s="36"/>
      <c r="BX62" s="10">
        <v>1.25</v>
      </c>
      <c r="BY62" s="37" t="str" cm="1">
        <f t="array" ref="BY62">_xlfn.IFS(BY61="0:00:00","0:00:00",BY61&lt;3,BX62*BY61,BY61&gt;3,3*BX62)</f>
        <v>0:00:00</v>
      </c>
      <c r="BZ62" s="38"/>
      <c r="CA62" s="36"/>
      <c r="CB62" s="10">
        <v>1.25</v>
      </c>
      <c r="CC62" s="37" t="str" cm="1">
        <f t="array" ref="CC62">_xlfn.IFS(CC61="0:00:00","0:00:00",CC61&lt;3,CB62*CC61,CC61&gt;3,3*CB62)</f>
        <v>0:00:00</v>
      </c>
      <c r="CD62" s="38"/>
      <c r="CE62" s="36"/>
      <c r="CF62" s="10">
        <v>1.25</v>
      </c>
      <c r="CG62" s="37" t="str" cm="1">
        <f t="array" ref="CG62">_xlfn.IFS(CG61="0:00:00","0:00:00",CG61&lt;3,CF62*CG61,CG61&gt;3,3*CF62)</f>
        <v>0:00:00</v>
      </c>
      <c r="CH62" s="38"/>
      <c r="CI62" s="36"/>
      <c r="CJ62" s="10">
        <v>1.25</v>
      </c>
      <c r="CK62" s="37" t="str" cm="1">
        <f t="array" ref="CK62">_xlfn.IFS(CK61="0:00:00","0:00:00",CK61&lt;3,CJ62*CK61,CK61&gt;3,3*CJ62)</f>
        <v>0:00:00</v>
      </c>
      <c r="CL62" s="38"/>
      <c r="CM62" s="36"/>
      <c r="CN62" s="10">
        <v>1.25</v>
      </c>
      <c r="CO62" s="37" t="str" cm="1">
        <f t="array" ref="CO62">_xlfn.IFS(CO61="0:00:00","0:00:00",CO61&lt;3,CN62*CO61,CO61&gt;3,3*CN62)</f>
        <v>0:00:00</v>
      </c>
      <c r="CP62" s="38"/>
      <c r="CQ62" s="36"/>
      <c r="CR62" s="10">
        <v>1.25</v>
      </c>
      <c r="CS62" s="37" t="str" cm="1">
        <f t="array" ref="CS62">_xlfn.IFS(CS61="0:00:00","0:00:00",CS61&lt;3,CR62*CS61,CS61&gt;3,3*CR62)</f>
        <v>0:00:00</v>
      </c>
      <c r="CT62" s="38"/>
      <c r="CU62" s="36"/>
      <c r="CV62" s="10">
        <v>1.25</v>
      </c>
      <c r="CW62" s="37" t="str" cm="1">
        <f t="array" ref="CW62">_xlfn.IFS(CW61="0:00:00","0:00:00",CW61&lt;3,CV62*CW61,CW61&gt;3,3*CV62)</f>
        <v>0:00:00</v>
      </c>
      <c r="CX62" s="38"/>
      <c r="CY62" s="36"/>
      <c r="CZ62" s="10">
        <v>1.25</v>
      </c>
      <c r="DA62" s="37" t="str" cm="1">
        <f t="array" ref="DA62">_xlfn.IFS(DA61="0:00:00","0:00:00",DA61&lt;3,CZ62*DA61,DA61&gt;3,3*CZ62)</f>
        <v>0:00:00</v>
      </c>
      <c r="DB62" s="38"/>
      <c r="DC62" s="36"/>
      <c r="DD62" s="10">
        <v>1.25</v>
      </c>
      <c r="DE62" s="37" t="str" cm="1">
        <f t="array" ref="DE62">_xlfn.IFS(DE61="0:00:00","0:00:00",DE61&lt;3,DD62*DE61,DE61&gt;3,3*DD62)</f>
        <v>0:00:00</v>
      </c>
      <c r="DF62" s="38"/>
      <c r="DG62" s="36"/>
      <c r="DH62" s="10">
        <v>1.25</v>
      </c>
      <c r="DI62" s="37" t="str" cm="1">
        <f t="array" ref="DI62">_xlfn.IFS(DI61="0:00:00","0:00:00",DI61&lt;3,DH62*DI61,DI61&gt;3,3*DH62)</f>
        <v>0:00:00</v>
      </c>
      <c r="DJ62" s="38"/>
      <c r="DK62" s="36"/>
      <c r="DL62" s="10">
        <v>1.25</v>
      </c>
      <c r="DM62" s="37" t="str" cm="1">
        <f t="array" ref="DM62">_xlfn.IFS(DM61="0:00:00","0:00:00",DM61&lt;3,DL62*DM61,DM61&gt;3,3*DL62)</f>
        <v>0:00:00</v>
      </c>
      <c r="DN62" s="38"/>
      <c r="DO62" s="36"/>
      <c r="DP62" s="10">
        <v>1.25</v>
      </c>
      <c r="DQ62" s="37" t="str" cm="1">
        <f t="array" ref="DQ62">_xlfn.IFS(DQ61="0:00:00","0:00:00",DQ61&lt;3,DP62*DQ61,DQ61&gt;3,3*DP62)</f>
        <v>0:00:00</v>
      </c>
      <c r="DR62" s="38"/>
      <c r="DS62" s="36"/>
      <c r="DT62" s="10">
        <v>1.25</v>
      </c>
      <c r="DU62" s="37" t="str" cm="1">
        <f t="array" ref="DU62">_xlfn.IFS(DU61="0:00:00","0:00:00",DU61&lt;3,DT62*DU61,DU61&gt;3,3*DT62)</f>
        <v>0:00:00</v>
      </c>
      <c r="DV62" s="38"/>
      <c r="DW62" s="36"/>
      <c r="DX62" s="10">
        <v>1.25</v>
      </c>
      <c r="DY62" s="37" t="str" cm="1">
        <f t="array" ref="DY62">_xlfn.IFS(DY61="0:00:00","0:00:00",DY61&lt;3,DX62*DY61,DY61&gt;3,3*DX62)</f>
        <v>0:00:00</v>
      </c>
      <c r="DZ62" s="38"/>
      <c r="EA62" s="36"/>
      <c r="EB62" s="10">
        <v>1.25</v>
      </c>
      <c r="EC62" s="37" t="str" cm="1">
        <f t="array" ref="EC62">_xlfn.IFS(EC61="0:00:00","0:00:00",EC61&lt;3,EB62*EC61,EC61&gt;3,3*EB62)</f>
        <v>0:00:00</v>
      </c>
      <c r="ED62" s="38"/>
      <c r="EE62" s="36"/>
      <c r="EF62" s="10">
        <v>1.25</v>
      </c>
      <c r="EG62" s="37" t="str" cm="1">
        <f t="array" ref="EG62">_xlfn.IFS(EG61="0:00:00","0:00:00",EG61&lt;3,EF62*EG61,EG61&gt;3,3*EF62)</f>
        <v>0:00:00</v>
      </c>
      <c r="EH62" s="38"/>
      <c r="EI62" s="36"/>
      <c r="EJ62" s="10">
        <v>1.25</v>
      </c>
      <c r="EK62" s="37" t="str" cm="1">
        <f t="array" ref="EK62">_xlfn.IFS(EK61="0:00:00","0:00:00",EK61&lt;3,EJ62*EK61,EK61&gt;3,3*EJ62)</f>
        <v>0:00:00</v>
      </c>
      <c r="EL62" s="38"/>
      <c r="EM62" s="36"/>
      <c r="EN62" s="10">
        <v>1.25</v>
      </c>
      <c r="EO62" s="37" t="str" cm="1">
        <f t="array" ref="EO62">_xlfn.IFS(EO61="0:00:00","0:00:00",EO61&lt;3,EN62*EO61,EO61&gt;3,3*EN62)</f>
        <v>0:00:00</v>
      </c>
      <c r="EP62" s="38"/>
      <c r="EQ62" s="36"/>
      <c r="ER62" s="10">
        <v>1.25</v>
      </c>
      <c r="ES62" s="37" t="str" cm="1">
        <f t="array" ref="ES62">_xlfn.IFS(ES61="0:00:00","0:00:00",ES61&lt;3,ER62*ES61,ES61&gt;3,3*ER62)</f>
        <v>0:00:00</v>
      </c>
      <c r="ET62" s="38"/>
      <c r="EU62" s="36"/>
      <c r="EV62" s="10">
        <v>1.25</v>
      </c>
      <c r="EW62" s="37" t="str" cm="1">
        <f t="array" ref="EW62">_xlfn.IFS(EW61="0:00:00","0:00:00",EW61&lt;3,EV62*EW61,EW61&gt;3,3*EV62)</f>
        <v>0:00:00</v>
      </c>
      <c r="EX62" s="38"/>
      <c r="EY62" s="36"/>
      <c r="EZ62" s="10">
        <v>1.25</v>
      </c>
      <c r="FA62" s="37" t="str" cm="1">
        <f t="array" ref="FA62">_xlfn.IFS(FA61="0:00:00","0:00:00",FA61&lt;3,EZ62*FA61,FA61&gt;3,3*EZ62)</f>
        <v>0:00:00</v>
      </c>
      <c r="FB62" s="38"/>
      <c r="FC62" s="36"/>
      <c r="FD62" s="10">
        <v>1.25</v>
      </c>
      <c r="FE62" s="37" t="str" cm="1">
        <f t="array" ref="FE62">_xlfn.IFS(FE61="0:00:00","0:00:00",FE61&lt;3,FD62*FE61,FE61&gt;3,3*FD62)</f>
        <v>0:00:00</v>
      </c>
      <c r="FF62" s="38"/>
      <c r="FG62" s="36"/>
      <c r="FH62" s="10">
        <v>1.25</v>
      </c>
      <c r="FI62" s="37" t="str" cm="1">
        <f t="array" ref="FI62">_xlfn.IFS(FI61="0:00:00","0:00:00",FI61&lt;3,FH62*FI61,FI61&gt;3,3*FH62)</f>
        <v>0:00:00</v>
      </c>
      <c r="FJ62" s="38"/>
      <c r="FK62" s="36"/>
      <c r="FL62" s="10">
        <v>1.25</v>
      </c>
      <c r="FM62" s="37" t="str" cm="1">
        <f t="array" ref="FM62">_xlfn.IFS(FM61="0:00:00","0:00:00",FM61&lt;3,FL62*FM61,FM61&gt;3,3*FL62)</f>
        <v>0:00:00</v>
      </c>
      <c r="FN62" s="38"/>
      <c r="FO62" s="36"/>
      <c r="FP62" s="10">
        <v>1.25</v>
      </c>
      <c r="FQ62" s="37" t="str" cm="1">
        <f t="array" ref="FQ62">_xlfn.IFS(FQ61="0:00:00","0:00:00",FQ61&lt;3,FP62*FQ61,FQ61&gt;3,3*FP62)</f>
        <v>0:00:00</v>
      </c>
      <c r="FR62" s="38"/>
      <c r="FS62" s="36"/>
      <c r="FT62" s="10">
        <v>1.25</v>
      </c>
      <c r="FU62" s="37" t="str" cm="1">
        <f t="array" ref="FU62">_xlfn.IFS(FU61="0:00:00","0:00:00",FU61&lt;3,FT62*FU61,FU61&gt;3,3*FT62)</f>
        <v>0:00:00</v>
      </c>
      <c r="FV62" s="38"/>
      <c r="FW62" s="36"/>
      <c r="FX62" s="10">
        <v>1.25</v>
      </c>
      <c r="FY62" s="37" t="str" cm="1">
        <f t="array" ref="FY62">_xlfn.IFS(FY61="0:00:00","0:00:00",FY61&lt;3,FX62*FY61,FY61&gt;3,3*FX62)</f>
        <v>0:00:00</v>
      </c>
      <c r="FZ62" s="38"/>
      <c r="GA62" s="36"/>
      <c r="GB62" s="10">
        <v>1.25</v>
      </c>
      <c r="GC62" s="37" t="str" cm="1">
        <f t="array" ref="GC62">_xlfn.IFS(GC61="0:00:00","0:00:00",GC61&lt;3,GB62*GC61,GC61&gt;3,3*GB62)</f>
        <v>0:00:00</v>
      </c>
      <c r="GD62" s="38"/>
      <c r="GE62" s="36"/>
      <c r="GF62" s="10">
        <v>1.25</v>
      </c>
      <c r="GG62" s="37" t="str" cm="1">
        <f t="array" ref="GG62">_xlfn.IFS(GG61="0:00:00","0:00:00",GG61&lt;3,GF62*GG61,GG61&gt;3,3*GF62)</f>
        <v>0:00:00</v>
      </c>
      <c r="GH62" s="38"/>
      <c r="GI62" s="36"/>
      <c r="GJ62" s="10">
        <v>1.25</v>
      </c>
      <c r="GK62" s="37" t="str" cm="1">
        <f t="array" ref="GK62">_xlfn.IFS(GK61="0:00:00","0:00:00",GK61&lt;3,GJ62*GK61,GK61&gt;3,3*GJ62)</f>
        <v>0:00:00</v>
      </c>
      <c r="GL62" s="38"/>
      <c r="GM62" s="36"/>
      <c r="GN62" s="10">
        <v>1.25</v>
      </c>
      <c r="GO62" s="37" t="str" cm="1">
        <f t="array" ref="GO62">_xlfn.IFS(GO61="0:00:00","0:00:00",GO61&lt;3,GN62*GO61,GO61&gt;3,3*GN62)</f>
        <v>0:00:00</v>
      </c>
      <c r="GP62" s="38"/>
      <c r="GQ62" s="36"/>
      <c r="GR62" s="10">
        <v>1.25</v>
      </c>
      <c r="GS62" s="37" t="str" cm="1">
        <f t="array" ref="GS62">_xlfn.IFS(GS61="0:00:00","0:00:00",GS61&lt;3,GR62*GS61,GS61&gt;3,3*GR62)</f>
        <v>0:00:00</v>
      </c>
      <c r="GT62" s="38"/>
      <c r="GU62" s="36"/>
      <c r="GV62" s="10">
        <v>1.25</v>
      </c>
      <c r="GW62" s="37" t="str" cm="1">
        <f t="array" ref="GW62">_xlfn.IFS(GW61="0:00:00","0:00:00",GW61&lt;3,GV62*GW61,GW61&gt;3,3*GV62)</f>
        <v>0:00:00</v>
      </c>
      <c r="GX62" s="38"/>
      <c r="GY62" s="36"/>
      <c r="GZ62" s="10">
        <v>1.25</v>
      </c>
      <c r="HA62" s="37" t="str" cm="1">
        <f t="array" ref="HA62">_xlfn.IFS(HA61="0:00:00","0:00:00",HA61&lt;3,GZ62*HA61,HA61&gt;3,3*GZ62)</f>
        <v>0:00:00</v>
      </c>
      <c r="HB62" s="38"/>
      <c r="HC62" s="36"/>
      <c r="HD62" s="10">
        <v>1.25</v>
      </c>
      <c r="HE62" s="37" t="str" cm="1">
        <f t="array" ref="HE62">_xlfn.IFS(HE61="0:00:00","0:00:00",HE61&lt;3,HD62*HE61,HE61&gt;3,3*HD62)</f>
        <v>0:00:00</v>
      </c>
      <c r="HF62" s="38"/>
    </row>
    <row r="63" spans="2:214" ht="15" thickBot="1" x14ac:dyDescent="0.35">
      <c r="B63" s="39" t="s">
        <v>74</v>
      </c>
      <c r="C63" s="40"/>
      <c r="D63" s="40"/>
      <c r="E63" s="41">
        <f>E61-E62</f>
        <v>0</v>
      </c>
      <c r="F63" s="42"/>
      <c r="G63" s="43"/>
      <c r="H63" s="44">
        <v>1.5</v>
      </c>
      <c r="I63" s="45" t="str" cm="1">
        <f t="array" ref="I63">_xlfn.IFS(I61="0:00:00","0:00:00",I61&lt;3,"0:00:00",I61&gt;3,(I61-3)*H63)</f>
        <v>0:00:00</v>
      </c>
      <c r="J63" s="46"/>
      <c r="K63" s="43"/>
      <c r="L63" s="44">
        <v>1.5</v>
      </c>
      <c r="M63" s="45" t="str" cm="1">
        <f t="array" ref="M63">_xlfn.IFS(I61="0:00:00","0:00:00",I61&lt;3,"0:00:00",I61&gt;3,(I61-3)*H63)</f>
        <v>0:00:00</v>
      </c>
      <c r="N63" s="46"/>
      <c r="O63" s="43"/>
      <c r="P63" s="44">
        <v>1.5</v>
      </c>
      <c r="Q63" s="45" t="str" cm="1">
        <f t="array" ref="Q63">_xlfn.IFS(I61="0:00:00","0:00:00",I61&lt;3,"0:00:00",I61&gt;3,(I61-3)*H63)</f>
        <v>0:00:00</v>
      </c>
      <c r="R63" s="46"/>
      <c r="S63" s="43"/>
      <c r="T63" s="44">
        <v>1.5</v>
      </c>
      <c r="U63" s="45" t="str" cm="1">
        <f t="array" ref="U63">_xlfn.IFS(I61="0:00:00","0:00:00",I61&lt;3,"0:00:00",I61&gt;3,(I61-3)*H63)</f>
        <v>0:00:00</v>
      </c>
      <c r="V63" s="46"/>
      <c r="W63" s="43"/>
      <c r="X63" s="44">
        <v>1.5</v>
      </c>
      <c r="Y63" s="45" t="str" cm="1">
        <f t="array" ref="Y63">_xlfn.IFS(I61="0:00:00","0:00:00",I61&lt;3,"0:00:00",I61&gt;3,(I61-3)*H63)</f>
        <v>0:00:00</v>
      </c>
      <c r="Z63" s="46"/>
      <c r="AA63" s="43"/>
      <c r="AB63" s="44">
        <v>1.5</v>
      </c>
      <c r="AC63" s="45" t="str" cm="1">
        <f t="array" ref="AC63">_xlfn.IFS(I61="0:00:00","0:00:00",I61&lt;3,"0:00:00",I61&gt;3,(I61-3)*H63)</f>
        <v>0:00:00</v>
      </c>
      <c r="AD63" s="46"/>
      <c r="AE63" s="43"/>
      <c r="AF63" s="44">
        <v>1.5</v>
      </c>
      <c r="AG63" s="45" t="str" cm="1">
        <f t="array" ref="AG63">_xlfn.IFS(I61="0:00:00","0:00:00",I61&lt;3,"0:00:00",I61&gt;3,(I61-3)*H63)</f>
        <v>0:00:00</v>
      </c>
      <c r="AH63" s="46"/>
      <c r="AI63" s="43"/>
      <c r="AJ63" s="44">
        <v>1.5</v>
      </c>
      <c r="AK63" s="45" t="str" cm="1">
        <f t="array" ref="AK63">_xlfn.IFS(I61="0:00:00","0:00:00",I61&lt;3,"0:00:00",I61&gt;3,(I61-3)*H63)</f>
        <v>0:00:00</v>
      </c>
      <c r="AL63" s="46"/>
      <c r="AM63" s="43"/>
      <c r="AN63" s="44">
        <v>1.5</v>
      </c>
      <c r="AO63" s="45" t="str" cm="1">
        <f t="array" ref="AO63">_xlfn.IFS(I61="0:00:00","0:00:00",I61&lt;3,"0:00:00",I61&gt;3,(I61-3)*H63)</f>
        <v>0:00:00</v>
      </c>
      <c r="AP63" s="46"/>
      <c r="AQ63" s="43"/>
      <c r="AR63" s="44">
        <v>1.5</v>
      </c>
      <c r="AS63" s="45" t="str" cm="1">
        <f t="array" ref="AS63">_xlfn.IFS(I61="0:00:00","0:00:00",I61&lt;3,"0:00:00",I61&gt;3,(I61-3)*H63)</f>
        <v>0:00:00</v>
      </c>
      <c r="AT63" s="46"/>
      <c r="AU63" s="43"/>
      <c r="AV63" s="44">
        <v>1.5</v>
      </c>
      <c r="AW63" s="45" t="str" cm="1">
        <f t="array" ref="AW63">_xlfn.IFS(I61="0:00:00","0:00:00",I61&lt;3,"0:00:00",I61&gt;3,(I61-3)*H63)</f>
        <v>0:00:00</v>
      </c>
      <c r="AX63" s="46"/>
      <c r="AY63" s="43"/>
      <c r="AZ63" s="44">
        <v>1.5</v>
      </c>
      <c r="BA63" s="45" t="str" cm="1">
        <f t="array" ref="BA63">_xlfn.IFS(I61="0:00:00","0:00:00",I61&lt;3,"0:00:00",I61&gt;3,(I61-3)*H63)</f>
        <v>0:00:00</v>
      </c>
      <c r="BB63" s="46"/>
      <c r="BC63" s="43"/>
      <c r="BD63" s="44">
        <v>1.5</v>
      </c>
      <c r="BE63" s="45" t="str" cm="1">
        <f t="array" ref="BE63">_xlfn.IFS(I61="0:00:00","0:00:00",I61&lt;3,"0:00:00",I61&gt;3,(I61-3)*H63)</f>
        <v>0:00:00</v>
      </c>
      <c r="BF63" s="46"/>
      <c r="BG63" s="43"/>
      <c r="BH63" s="44">
        <v>1.5</v>
      </c>
      <c r="BI63" s="45" t="str" cm="1">
        <f t="array" ref="BI63">_xlfn.IFS(I61="0:00:00","0:00:00",I61&lt;3,"0:00:00",I61&gt;3,(I61-3)*H63)</f>
        <v>0:00:00</v>
      </c>
      <c r="BJ63" s="46"/>
      <c r="BK63" s="43"/>
      <c r="BL63" s="44">
        <v>1.5</v>
      </c>
      <c r="BM63" s="45" t="str" cm="1">
        <f t="array" ref="BM63">_xlfn.IFS(I61="0:00:00","0:00:00",I61&lt;3,"0:00:00",I61&gt;3,(I61-3)*H63)</f>
        <v>0:00:00</v>
      </c>
      <c r="BN63" s="46"/>
      <c r="BO63" s="43"/>
      <c r="BP63" s="44">
        <v>1.5</v>
      </c>
      <c r="BQ63" s="45" t="str" cm="1">
        <f t="array" ref="BQ63">_xlfn.IFS(I61="0:00:00","0:00:00",I61&lt;3,"0:00:00",I61&gt;3,(I61-3)*H63)</f>
        <v>0:00:00</v>
      </c>
      <c r="BR63" s="46"/>
      <c r="BS63" s="43"/>
      <c r="BT63" s="44">
        <v>1.5</v>
      </c>
      <c r="BU63" s="45" t="str" cm="1">
        <f t="array" ref="BU63">_xlfn.IFS(I61="0:00:00","0:00:00",I61&lt;3,"0:00:00",I61&gt;3,(I61-3)*H63)</f>
        <v>0:00:00</v>
      </c>
      <c r="BV63" s="46"/>
      <c r="BW63" s="43"/>
      <c r="BX63" s="44">
        <v>1.5</v>
      </c>
      <c r="BY63" s="45" t="str" cm="1">
        <f t="array" ref="BY63">_xlfn.IFS(I61="0:00:00","0:00:00",I61&lt;3,"0:00:00",I61&gt;3,(I61-3)*H63)</f>
        <v>0:00:00</v>
      </c>
      <c r="BZ63" s="46"/>
      <c r="CA63" s="43"/>
      <c r="CB63" s="44">
        <v>1.5</v>
      </c>
      <c r="CC63" s="45" t="str" cm="1">
        <f t="array" ref="CC63">_xlfn.IFS(I61="0:00:00","0:00:00",I61&lt;3,"0:00:00",I61&gt;3,(I61-3)*H63)</f>
        <v>0:00:00</v>
      </c>
      <c r="CD63" s="46"/>
      <c r="CE63" s="43"/>
      <c r="CF63" s="44">
        <v>1.5</v>
      </c>
      <c r="CG63" s="45" t="str" cm="1">
        <f t="array" ref="CG63">_xlfn.IFS(I61="0:00:00","0:00:00",I61&lt;3,"0:00:00",I61&gt;3,(I61-3)*H63)</f>
        <v>0:00:00</v>
      </c>
      <c r="CH63" s="46"/>
      <c r="CI63" s="43"/>
      <c r="CJ63" s="44">
        <v>1.5</v>
      </c>
      <c r="CK63" s="45" t="str" cm="1">
        <f t="array" ref="CK63">_xlfn.IFS(I61="0:00:00","0:00:00",I61&lt;3,"0:00:00",I61&gt;3,(I61-3)*H63)</f>
        <v>0:00:00</v>
      </c>
      <c r="CL63" s="46"/>
      <c r="CM63" s="43"/>
      <c r="CN63" s="44">
        <v>1.5</v>
      </c>
      <c r="CO63" s="45" t="str" cm="1">
        <f t="array" ref="CO63">_xlfn.IFS(I61="0:00:00","0:00:00",I61&lt;3,"0:00:00",I61&gt;3,(I61-3)*H63)</f>
        <v>0:00:00</v>
      </c>
      <c r="CP63" s="46"/>
      <c r="CQ63" s="43"/>
      <c r="CR63" s="44">
        <v>1.5</v>
      </c>
      <c r="CS63" s="45" t="str" cm="1">
        <f t="array" ref="CS63">_xlfn.IFS(I61="0:00:00","0:00:00",I61&lt;3,"0:00:00",I61&gt;3,(I61-3)*H63)</f>
        <v>0:00:00</v>
      </c>
      <c r="CT63" s="46"/>
      <c r="CU63" s="43"/>
      <c r="CV63" s="44">
        <v>1.5</v>
      </c>
      <c r="CW63" s="45" t="str" cm="1">
        <f t="array" ref="CW63">_xlfn.IFS(I61="0:00:00","0:00:00",I61&lt;3,"0:00:00",I61&gt;3,(I61-3)*H63)</f>
        <v>0:00:00</v>
      </c>
      <c r="CX63" s="46"/>
      <c r="CY63" s="43"/>
      <c r="CZ63" s="44">
        <v>1.5</v>
      </c>
      <c r="DA63" s="45" t="str" cm="1">
        <f t="array" ref="DA63">_xlfn.IFS(I61="0:00:00","0:00:00",I61&lt;3,"0:00:00",I61&gt;3,(I61-3)*H63)</f>
        <v>0:00:00</v>
      </c>
      <c r="DB63" s="46"/>
      <c r="DC63" s="43"/>
      <c r="DD63" s="44">
        <v>1.5</v>
      </c>
      <c r="DE63" s="45" t="str" cm="1">
        <f t="array" ref="DE63">_xlfn.IFS(I61="0:00:00","0:00:00",I61&lt;3,"0:00:00",I61&gt;3,(I61-3)*H63)</f>
        <v>0:00:00</v>
      </c>
      <c r="DF63" s="46"/>
      <c r="DG63" s="43"/>
      <c r="DH63" s="44">
        <v>1.5</v>
      </c>
      <c r="DI63" s="45" t="str" cm="1">
        <f t="array" ref="DI63">_xlfn.IFS(I61="0:00:00","0:00:00",I61&lt;3,"0:00:00",I61&gt;3,(I61-3)*H63)</f>
        <v>0:00:00</v>
      </c>
      <c r="DJ63" s="46"/>
      <c r="DK63" s="43"/>
      <c r="DL63" s="44">
        <v>1.5</v>
      </c>
      <c r="DM63" s="45" t="str" cm="1">
        <f t="array" ref="DM63">_xlfn.IFS(I61="0:00:00","0:00:00",I61&lt;3,"0:00:00",I61&gt;3,(I61-3)*H63)</f>
        <v>0:00:00</v>
      </c>
      <c r="DN63" s="46"/>
      <c r="DO63" s="43"/>
      <c r="DP63" s="44">
        <v>1.5</v>
      </c>
      <c r="DQ63" s="45" t="str" cm="1">
        <f t="array" ref="DQ63">_xlfn.IFS(I61="0:00:00","0:00:00",I61&lt;3,"0:00:00",I61&gt;3,(I61-3)*H63)</f>
        <v>0:00:00</v>
      </c>
      <c r="DR63" s="46"/>
      <c r="DS63" s="43"/>
      <c r="DT63" s="44">
        <v>1.5</v>
      </c>
      <c r="DU63" s="45" t="str" cm="1">
        <f t="array" ref="DU63">_xlfn.IFS(I61="0:00:00","0:00:00",I61&lt;3,"0:00:00",I61&gt;3,(I61-3)*H63)</f>
        <v>0:00:00</v>
      </c>
      <c r="DV63" s="46"/>
      <c r="DW63" s="43"/>
      <c r="DX63" s="44">
        <v>1.5</v>
      </c>
      <c r="DY63" s="45" t="str" cm="1">
        <f t="array" ref="DY63">_xlfn.IFS(I61="0:00:00","0:00:00",I61&lt;3,"0:00:00",I61&gt;3,(I61-3)*H63)</f>
        <v>0:00:00</v>
      </c>
      <c r="DZ63" s="46"/>
      <c r="EA63" s="43"/>
      <c r="EB63" s="44">
        <v>1.5</v>
      </c>
      <c r="EC63" s="45" t="str" cm="1">
        <f t="array" ref="EC63">_xlfn.IFS(I61="0:00:00","0:00:00",I61&lt;3,"0:00:00",I61&gt;3,(I61-3)*H63)</f>
        <v>0:00:00</v>
      </c>
      <c r="ED63" s="46"/>
      <c r="EE63" s="43"/>
      <c r="EF63" s="44">
        <v>1.5</v>
      </c>
      <c r="EG63" s="45" t="str" cm="1">
        <f t="array" ref="EG63">_xlfn.IFS(I61="0:00:00","0:00:00",I61&lt;3,"0:00:00",I61&gt;3,(I61-3)*H63)</f>
        <v>0:00:00</v>
      </c>
      <c r="EH63" s="46"/>
      <c r="EI63" s="43"/>
      <c r="EJ63" s="44">
        <v>1.5</v>
      </c>
      <c r="EK63" s="45" t="str" cm="1">
        <f t="array" ref="EK63">_xlfn.IFS(I61="0:00:00","0:00:00",I61&lt;3,"0:00:00",I61&gt;3,(I61-3)*H63)</f>
        <v>0:00:00</v>
      </c>
      <c r="EL63" s="46"/>
      <c r="EM63" s="43"/>
      <c r="EN63" s="44">
        <v>1.5</v>
      </c>
      <c r="EO63" s="45" t="str" cm="1">
        <f t="array" ref="EO63">_xlfn.IFS(I61="0:00:00","0:00:00",I61&lt;3,"0:00:00",I61&gt;3,(I61-3)*H63)</f>
        <v>0:00:00</v>
      </c>
      <c r="EP63" s="46"/>
      <c r="EQ63" s="43"/>
      <c r="ER63" s="44">
        <v>1.5</v>
      </c>
      <c r="ES63" s="45" t="str" cm="1">
        <f t="array" ref="ES63">_xlfn.IFS(I61="0:00:00","0:00:00",I61&lt;3,"0:00:00",I61&gt;3,(I61-3)*H63)</f>
        <v>0:00:00</v>
      </c>
      <c r="ET63" s="46"/>
      <c r="EU63" s="43"/>
      <c r="EV63" s="44">
        <v>1.5</v>
      </c>
      <c r="EW63" s="45" t="str" cm="1">
        <f t="array" ref="EW63">_xlfn.IFS(I61="0:00:00","0:00:00",I61&lt;3,"0:00:00",I61&gt;3,(I61-3)*H63)</f>
        <v>0:00:00</v>
      </c>
      <c r="EX63" s="46"/>
      <c r="EY63" s="43"/>
      <c r="EZ63" s="44">
        <v>1.5</v>
      </c>
      <c r="FA63" s="45" t="str" cm="1">
        <f t="array" ref="FA63">_xlfn.IFS(I61="0:00:00","0:00:00",I61&lt;3,"0:00:00",I61&gt;3,(I61-3)*H63)</f>
        <v>0:00:00</v>
      </c>
      <c r="FB63" s="46"/>
      <c r="FC63" s="43"/>
      <c r="FD63" s="44">
        <v>1.5</v>
      </c>
      <c r="FE63" s="45" t="str" cm="1">
        <f t="array" ref="FE63">_xlfn.IFS(I61="0:00:00","0:00:00",I61&lt;3,"0:00:00",I61&gt;3,(I61-3)*H63)</f>
        <v>0:00:00</v>
      </c>
      <c r="FF63" s="46"/>
      <c r="FG63" s="43"/>
      <c r="FH63" s="44">
        <v>1.5</v>
      </c>
      <c r="FI63" s="45" t="str" cm="1">
        <f t="array" ref="FI63">_xlfn.IFS(I61="0:00:00","0:00:00",I61&lt;3,"0:00:00",I61&gt;3,(I61-3)*H63)</f>
        <v>0:00:00</v>
      </c>
      <c r="FJ63" s="46"/>
      <c r="FK63" s="43"/>
      <c r="FL63" s="44">
        <v>1.5</v>
      </c>
      <c r="FM63" s="45" t="str" cm="1">
        <f t="array" ref="FM63">_xlfn.IFS(I61="0:00:00","0:00:00",I61&lt;3,"0:00:00",I61&gt;3,(I61-3)*H63)</f>
        <v>0:00:00</v>
      </c>
      <c r="FN63" s="46"/>
      <c r="FO63" s="43"/>
      <c r="FP63" s="44">
        <v>1.5</v>
      </c>
      <c r="FQ63" s="45" t="str" cm="1">
        <f t="array" ref="FQ63">_xlfn.IFS(I61="0:00:00","0:00:00",I61&lt;3,"0:00:00",I61&gt;3,(I61-3)*H63)</f>
        <v>0:00:00</v>
      </c>
      <c r="FR63" s="46"/>
      <c r="FS63" s="43"/>
      <c r="FT63" s="44">
        <v>1.5</v>
      </c>
      <c r="FU63" s="45" t="str" cm="1">
        <f t="array" ref="FU63">_xlfn.IFS(I61="0:00:00","0:00:00",I61&lt;3,"0:00:00",I61&gt;3,(I61-3)*H63)</f>
        <v>0:00:00</v>
      </c>
      <c r="FV63" s="46"/>
      <c r="FW63" s="43"/>
      <c r="FX63" s="44">
        <v>1.5</v>
      </c>
      <c r="FY63" s="45" t="str" cm="1">
        <f t="array" ref="FY63">_xlfn.IFS(I61="0:00:00","0:00:00",I61&lt;3,"0:00:00",I61&gt;3,(I61-3)*H63)</f>
        <v>0:00:00</v>
      </c>
      <c r="FZ63" s="46"/>
      <c r="GA63" s="43"/>
      <c r="GB63" s="44">
        <v>1.5</v>
      </c>
      <c r="GC63" s="45" t="str" cm="1">
        <f t="array" ref="GC63">_xlfn.IFS(I61="0:00:00","0:00:00",I61&lt;3,"0:00:00",I61&gt;3,(I61-3)*H63)</f>
        <v>0:00:00</v>
      </c>
      <c r="GD63" s="46"/>
      <c r="GE63" s="43"/>
      <c r="GF63" s="44">
        <v>1.5</v>
      </c>
      <c r="GG63" s="45" t="str" cm="1">
        <f t="array" ref="GG63">_xlfn.IFS(I61="0:00:00","0:00:00",I61&lt;3,"0:00:00",I61&gt;3,(I61-3)*H63)</f>
        <v>0:00:00</v>
      </c>
      <c r="GH63" s="46"/>
      <c r="GI63" s="43"/>
      <c r="GJ63" s="44">
        <v>1.5</v>
      </c>
      <c r="GK63" s="45" t="str" cm="1">
        <f t="array" ref="GK63">_xlfn.IFS(I61="0:00:00","0:00:00",I61&lt;3,"0:00:00",I61&gt;3,(I61-3)*H63)</f>
        <v>0:00:00</v>
      </c>
      <c r="GL63" s="46"/>
      <c r="GM63" s="43"/>
      <c r="GN63" s="44">
        <v>1.5</v>
      </c>
      <c r="GO63" s="45" t="str" cm="1">
        <f t="array" ref="GO63">_xlfn.IFS(I61="0:00:00","0:00:00",I61&lt;3,"0:00:00",I61&gt;3,(I61-3)*H63)</f>
        <v>0:00:00</v>
      </c>
      <c r="GP63" s="46"/>
      <c r="GQ63" s="43"/>
      <c r="GR63" s="44">
        <v>1.5</v>
      </c>
      <c r="GS63" s="45" t="str" cm="1">
        <f t="array" ref="GS63">_xlfn.IFS(I61="0:00:00","0:00:00",I61&lt;3,"0:00:00",I61&gt;3,(I61-3)*H63)</f>
        <v>0:00:00</v>
      </c>
      <c r="GT63" s="46"/>
      <c r="GU63" s="43"/>
      <c r="GV63" s="44">
        <v>1.5</v>
      </c>
      <c r="GW63" s="45" t="str" cm="1">
        <f t="array" ref="GW63">_xlfn.IFS(I61="0:00:00","0:00:00",I61&lt;3,"0:00:00",I61&gt;3,(I61-3)*H63)</f>
        <v>0:00:00</v>
      </c>
      <c r="GX63" s="46"/>
      <c r="GY63" s="43"/>
      <c r="GZ63" s="44">
        <v>1.5</v>
      </c>
      <c r="HA63" s="45" t="str" cm="1">
        <f t="array" ref="HA63">_xlfn.IFS(I61="0:00:00","0:00:00",I61&lt;3,"0:00:00",I61&gt;3,(I61-3)*H63)</f>
        <v>0:00:00</v>
      </c>
      <c r="HB63" s="46"/>
      <c r="HC63" s="43"/>
      <c r="HD63" s="44">
        <v>1.5</v>
      </c>
      <c r="HE63" s="45" t="str" cm="1">
        <f t="array" ref="HE63">_xlfn.IFS(I61="0:00:00","0:00:00",I61&lt;3,"0:00:00",I61&gt;3,(I61-3)*H63)</f>
        <v>0:00:00</v>
      </c>
      <c r="HF63" s="46"/>
    </row>
    <row r="64" spans="2:214" ht="29.4" thickBot="1" x14ac:dyDescent="0.35">
      <c r="B64" s="47" t="s">
        <v>75</v>
      </c>
      <c r="C64" s="48" t="s">
        <v>76</v>
      </c>
      <c r="D64" s="49">
        <f>SUM(H64,L64,P64,T64,AB64,AF64,AJ64,AN64,AR64,AV64,AZ64,BD64,BH64,BL64,BP64,BT64,BX64,CB64,CF64,CJ64,CN64,CR64,CV64,CZ64,DD64,DH64,DL64,DP64,DT64,DX64,EB64,EF64,EJ64,EN64,ER64,EV64,EZ64,FD64,FH64,FL64,FP64,FT64,FX64,GB64,GF64,GJ64,GN64,GR64,GV64,GZ64,HD64)</f>
        <v>0</v>
      </c>
      <c r="E64" s="50" t="s">
        <v>77</v>
      </c>
      <c r="F64" s="51">
        <f>SUM(J64,N64,R64,V64,Z64,AD64,AH64,AL64,AP64,AT64,AX64,BB64,BF64,BJ64,BN64,BR64,BV64,BZ64,CD64,CH64,CL64,CP64,CT64,CX64,DB64,DF64,DJ64,DN64,DR64,DV64,DZ64,ED64,EH64,EL64,EP64,ET64:EU64,EX64,FB64,FF64,FJ64,FN64,FR64:FR65,FV64,FZ64,GD64,GH64,GL64,GP64,GT64,GX64,HB64,HF64)</f>
        <v>0</v>
      </c>
      <c r="G64" s="52" t="s">
        <v>78</v>
      </c>
      <c r="H64" s="53"/>
      <c r="I64" s="54" t="s">
        <v>79</v>
      </c>
      <c r="J64" s="55"/>
      <c r="K64" s="52" t="s">
        <v>78</v>
      </c>
      <c r="L64" s="53"/>
      <c r="M64" s="54" t="s">
        <v>79</v>
      </c>
      <c r="N64" s="55"/>
      <c r="O64" s="52" t="s">
        <v>78</v>
      </c>
      <c r="P64" s="53"/>
      <c r="Q64" s="54" t="s">
        <v>79</v>
      </c>
      <c r="R64" s="55"/>
      <c r="S64" s="52" t="s">
        <v>78</v>
      </c>
      <c r="T64" s="53"/>
      <c r="U64" s="54" t="s">
        <v>79</v>
      </c>
      <c r="V64" s="55"/>
      <c r="W64" s="52" t="s">
        <v>78</v>
      </c>
      <c r="X64" s="53"/>
      <c r="Y64" s="54" t="s">
        <v>79</v>
      </c>
      <c r="Z64" s="55"/>
      <c r="AA64" s="52" t="s">
        <v>78</v>
      </c>
      <c r="AB64" s="53"/>
      <c r="AC64" s="54" t="s">
        <v>79</v>
      </c>
      <c r="AD64" s="55"/>
      <c r="AE64" s="52" t="s">
        <v>78</v>
      </c>
      <c r="AF64" s="53"/>
      <c r="AG64" s="54" t="s">
        <v>79</v>
      </c>
      <c r="AH64" s="55"/>
      <c r="AI64" s="52" t="s">
        <v>78</v>
      </c>
      <c r="AJ64" s="53"/>
      <c r="AK64" s="54" t="s">
        <v>79</v>
      </c>
      <c r="AL64" s="55"/>
      <c r="AM64" s="52" t="s">
        <v>78</v>
      </c>
      <c r="AN64" s="53"/>
      <c r="AO64" s="54" t="s">
        <v>79</v>
      </c>
      <c r="AP64" s="55"/>
      <c r="AQ64" s="52" t="s">
        <v>78</v>
      </c>
      <c r="AR64" s="53"/>
      <c r="AS64" s="54" t="s">
        <v>79</v>
      </c>
      <c r="AT64" s="55"/>
      <c r="AU64" s="52" t="s">
        <v>78</v>
      </c>
      <c r="AV64" s="53"/>
      <c r="AW64" s="54" t="s">
        <v>79</v>
      </c>
      <c r="AX64" s="55"/>
      <c r="AY64" s="52" t="s">
        <v>78</v>
      </c>
      <c r="AZ64" s="53"/>
      <c r="BA64" s="54" t="s">
        <v>79</v>
      </c>
      <c r="BB64" s="55"/>
      <c r="BC64" s="52" t="s">
        <v>78</v>
      </c>
      <c r="BD64" s="53"/>
      <c r="BE64" s="54" t="s">
        <v>79</v>
      </c>
      <c r="BF64" s="55"/>
      <c r="BG64" s="52" t="s">
        <v>78</v>
      </c>
      <c r="BH64" s="53"/>
      <c r="BI64" s="54" t="s">
        <v>79</v>
      </c>
      <c r="BJ64" s="55"/>
      <c r="BK64" s="52" t="s">
        <v>78</v>
      </c>
      <c r="BL64" s="53"/>
      <c r="BM64" s="54" t="s">
        <v>79</v>
      </c>
      <c r="BN64" s="55"/>
      <c r="BO64" s="52" t="s">
        <v>78</v>
      </c>
      <c r="BP64" s="53"/>
      <c r="BQ64" s="54" t="s">
        <v>79</v>
      </c>
      <c r="BR64" s="55"/>
      <c r="BS64" s="52" t="s">
        <v>78</v>
      </c>
      <c r="BT64" s="53"/>
      <c r="BU64" s="54" t="s">
        <v>79</v>
      </c>
      <c r="BV64" s="55"/>
      <c r="BW64" s="52" t="s">
        <v>78</v>
      </c>
      <c r="BX64" s="53"/>
      <c r="BY64" s="54" t="s">
        <v>79</v>
      </c>
      <c r="BZ64" s="55"/>
      <c r="CA64" s="52" t="s">
        <v>78</v>
      </c>
      <c r="CB64" s="53"/>
      <c r="CC64" s="54" t="s">
        <v>79</v>
      </c>
      <c r="CD64" s="55"/>
      <c r="CE64" s="52" t="s">
        <v>78</v>
      </c>
      <c r="CF64" s="53"/>
      <c r="CG64" s="54" t="s">
        <v>79</v>
      </c>
      <c r="CH64" s="55"/>
      <c r="CI64" s="52" t="s">
        <v>78</v>
      </c>
      <c r="CJ64" s="53"/>
      <c r="CK64" s="54" t="s">
        <v>79</v>
      </c>
      <c r="CL64" s="55"/>
      <c r="CM64" s="52" t="s">
        <v>78</v>
      </c>
      <c r="CN64" s="53"/>
      <c r="CO64" s="54" t="s">
        <v>79</v>
      </c>
      <c r="CP64" s="55"/>
      <c r="CQ64" s="52" t="s">
        <v>78</v>
      </c>
      <c r="CR64" s="53"/>
      <c r="CS64" s="54" t="s">
        <v>79</v>
      </c>
      <c r="CT64" s="55"/>
      <c r="CU64" s="52" t="s">
        <v>78</v>
      </c>
      <c r="CV64" s="53"/>
      <c r="CW64" s="54" t="s">
        <v>79</v>
      </c>
      <c r="CX64" s="55"/>
      <c r="CY64" s="52" t="s">
        <v>78</v>
      </c>
      <c r="CZ64" s="53"/>
      <c r="DA64" s="54" t="s">
        <v>79</v>
      </c>
      <c r="DB64" s="55"/>
      <c r="DC64" s="52" t="s">
        <v>78</v>
      </c>
      <c r="DD64" s="53"/>
      <c r="DE64" s="54" t="s">
        <v>79</v>
      </c>
      <c r="DF64" s="55"/>
      <c r="DG64" s="52" t="s">
        <v>78</v>
      </c>
      <c r="DH64" s="53"/>
      <c r="DI64" s="54" t="s">
        <v>79</v>
      </c>
      <c r="DJ64" s="55"/>
      <c r="DK64" s="52" t="s">
        <v>78</v>
      </c>
      <c r="DL64" s="53"/>
      <c r="DM64" s="54" t="s">
        <v>79</v>
      </c>
      <c r="DN64" s="55"/>
      <c r="DO64" s="52" t="s">
        <v>78</v>
      </c>
      <c r="DP64" s="53"/>
      <c r="DQ64" s="54" t="s">
        <v>79</v>
      </c>
      <c r="DR64" s="55"/>
      <c r="DS64" s="52" t="s">
        <v>78</v>
      </c>
      <c r="DT64" s="53"/>
      <c r="DU64" s="54" t="s">
        <v>79</v>
      </c>
      <c r="DV64" s="55"/>
      <c r="DW64" s="52" t="s">
        <v>78</v>
      </c>
      <c r="DX64" s="53"/>
      <c r="DY64" s="54" t="s">
        <v>79</v>
      </c>
      <c r="DZ64" s="55"/>
      <c r="EA64" s="52" t="s">
        <v>78</v>
      </c>
      <c r="EB64" s="53"/>
      <c r="EC64" s="54" t="s">
        <v>79</v>
      </c>
      <c r="ED64" s="55"/>
      <c r="EE64" s="52" t="s">
        <v>78</v>
      </c>
      <c r="EF64" s="53"/>
      <c r="EG64" s="54" t="s">
        <v>79</v>
      </c>
      <c r="EH64" s="55"/>
      <c r="EI64" s="52" t="s">
        <v>78</v>
      </c>
      <c r="EJ64" s="53"/>
      <c r="EK64" s="54" t="s">
        <v>79</v>
      </c>
      <c r="EL64" s="55"/>
      <c r="EM64" s="52" t="s">
        <v>78</v>
      </c>
      <c r="EN64" s="53"/>
      <c r="EO64" s="54" t="s">
        <v>79</v>
      </c>
      <c r="EP64" s="55"/>
      <c r="EQ64" s="52" t="s">
        <v>78</v>
      </c>
      <c r="ER64" s="53"/>
      <c r="ES64" s="54" t="s">
        <v>79</v>
      </c>
      <c r="ET64" s="55"/>
      <c r="EU64" s="52" t="s">
        <v>78</v>
      </c>
      <c r="EV64" s="53"/>
      <c r="EW64" s="54" t="s">
        <v>79</v>
      </c>
      <c r="EX64" s="55"/>
      <c r="EY64" s="52" t="s">
        <v>78</v>
      </c>
      <c r="EZ64" s="53"/>
      <c r="FA64" s="54" t="s">
        <v>79</v>
      </c>
      <c r="FB64" s="55"/>
      <c r="FC64" s="52" t="s">
        <v>78</v>
      </c>
      <c r="FD64" s="53"/>
      <c r="FE64" s="54" t="s">
        <v>79</v>
      </c>
      <c r="FF64" s="55"/>
      <c r="FG64" s="52" t="s">
        <v>78</v>
      </c>
      <c r="FH64" s="53"/>
      <c r="FI64" s="54" t="s">
        <v>79</v>
      </c>
      <c r="FJ64" s="55"/>
      <c r="FK64" s="52" t="s">
        <v>78</v>
      </c>
      <c r="FL64" s="53"/>
      <c r="FM64" s="54" t="s">
        <v>79</v>
      </c>
      <c r="FN64" s="55"/>
      <c r="FO64" s="52" t="s">
        <v>78</v>
      </c>
      <c r="FP64" s="53"/>
      <c r="FQ64" s="54" t="s">
        <v>79</v>
      </c>
      <c r="FR64" s="55"/>
      <c r="FS64" s="52" t="s">
        <v>78</v>
      </c>
      <c r="FT64" s="53"/>
      <c r="FU64" s="54" t="s">
        <v>79</v>
      </c>
      <c r="FV64" s="55"/>
      <c r="FW64" s="52" t="s">
        <v>78</v>
      </c>
      <c r="FX64" s="53"/>
      <c r="FY64" s="54" t="s">
        <v>79</v>
      </c>
      <c r="FZ64" s="55"/>
      <c r="GA64" s="52" t="s">
        <v>78</v>
      </c>
      <c r="GB64" s="53"/>
      <c r="GC64" s="54" t="s">
        <v>79</v>
      </c>
      <c r="GD64" s="55"/>
      <c r="GE64" s="52" t="s">
        <v>78</v>
      </c>
      <c r="GF64" s="53"/>
      <c r="GG64" s="54" t="s">
        <v>79</v>
      </c>
      <c r="GH64" s="55"/>
      <c r="GI64" s="52" t="s">
        <v>78</v>
      </c>
      <c r="GJ64" s="53"/>
      <c r="GK64" s="54" t="s">
        <v>79</v>
      </c>
      <c r="GL64" s="55"/>
      <c r="GM64" s="52" t="s">
        <v>78</v>
      </c>
      <c r="GN64" s="53"/>
      <c r="GO64" s="54" t="s">
        <v>79</v>
      </c>
      <c r="GP64" s="55"/>
      <c r="GQ64" s="52" t="s">
        <v>78</v>
      </c>
      <c r="GR64" s="53"/>
      <c r="GS64" s="54" t="s">
        <v>79</v>
      </c>
      <c r="GT64" s="55"/>
      <c r="GU64" s="52" t="s">
        <v>78</v>
      </c>
      <c r="GV64" s="53"/>
      <c r="GW64" s="54" t="s">
        <v>79</v>
      </c>
      <c r="GX64" s="55"/>
      <c r="GY64" s="52" t="s">
        <v>78</v>
      </c>
      <c r="GZ64" s="53"/>
      <c r="HA64" s="54" t="s">
        <v>79</v>
      </c>
      <c r="HB64" s="55"/>
      <c r="HC64" s="52" t="s">
        <v>78</v>
      </c>
      <c r="HD64" s="53"/>
      <c r="HE64" s="54" t="s">
        <v>79</v>
      </c>
      <c r="HF64" s="55"/>
    </row>
    <row r="65" spans="2:214" ht="4.95" customHeight="1" thickBot="1" x14ac:dyDescent="0.35"/>
    <row r="66" spans="2:214" ht="28.8" x14ac:dyDescent="0.3">
      <c r="B66" s="11" t="s">
        <v>11</v>
      </c>
      <c r="C66" s="12" t="s">
        <v>12</v>
      </c>
      <c r="D66" s="12" t="s">
        <v>13</v>
      </c>
      <c r="E66" s="13" t="s">
        <v>3</v>
      </c>
      <c r="F66" s="14" t="s">
        <v>14</v>
      </c>
      <c r="G66" s="15" t="s">
        <v>15</v>
      </c>
      <c r="H66" s="16"/>
      <c r="I66" s="16"/>
      <c r="J66" s="17"/>
      <c r="K66" s="15" t="s">
        <v>16</v>
      </c>
      <c r="L66" s="16"/>
      <c r="M66" s="16"/>
      <c r="N66" s="17"/>
      <c r="O66" s="15" t="s">
        <v>17</v>
      </c>
      <c r="P66" s="16"/>
      <c r="Q66" s="16"/>
      <c r="R66" s="17"/>
      <c r="S66" s="15" t="s">
        <v>18</v>
      </c>
      <c r="T66" s="16"/>
      <c r="U66" s="16"/>
      <c r="V66" s="17"/>
      <c r="W66" s="15" t="s">
        <v>19</v>
      </c>
      <c r="X66" s="16"/>
      <c r="Y66" s="16"/>
      <c r="Z66" s="17"/>
      <c r="AA66" s="15" t="s">
        <v>20</v>
      </c>
      <c r="AB66" s="16"/>
      <c r="AC66" s="16"/>
      <c r="AD66" s="17"/>
      <c r="AE66" s="15" t="s">
        <v>21</v>
      </c>
      <c r="AF66" s="16"/>
      <c r="AG66" s="16"/>
      <c r="AH66" s="17"/>
      <c r="AI66" s="15" t="s">
        <v>22</v>
      </c>
      <c r="AJ66" s="16"/>
      <c r="AK66" s="16"/>
      <c r="AL66" s="17"/>
      <c r="AM66" s="15" t="s">
        <v>23</v>
      </c>
      <c r="AN66" s="16"/>
      <c r="AO66" s="16"/>
      <c r="AP66" s="17"/>
      <c r="AQ66" s="15" t="s">
        <v>24</v>
      </c>
      <c r="AR66" s="16"/>
      <c r="AS66" s="16"/>
      <c r="AT66" s="17"/>
      <c r="AU66" s="15" t="s">
        <v>25</v>
      </c>
      <c r="AV66" s="16"/>
      <c r="AW66" s="16"/>
      <c r="AX66" s="17"/>
      <c r="AY66" s="15" t="s">
        <v>26</v>
      </c>
      <c r="AZ66" s="16"/>
      <c r="BA66" s="16"/>
      <c r="BB66" s="17"/>
      <c r="BC66" s="15" t="s">
        <v>27</v>
      </c>
      <c r="BD66" s="16"/>
      <c r="BE66" s="16"/>
      <c r="BF66" s="17"/>
      <c r="BG66" s="15" t="s">
        <v>28</v>
      </c>
      <c r="BH66" s="16"/>
      <c r="BI66" s="16"/>
      <c r="BJ66" s="17"/>
      <c r="BK66" s="15" t="s">
        <v>29</v>
      </c>
      <c r="BL66" s="16"/>
      <c r="BM66" s="16"/>
      <c r="BN66" s="17"/>
      <c r="BO66" s="15" t="s">
        <v>30</v>
      </c>
      <c r="BP66" s="16"/>
      <c r="BQ66" s="16"/>
      <c r="BR66" s="17"/>
      <c r="BS66" s="15" t="s">
        <v>31</v>
      </c>
      <c r="BT66" s="16"/>
      <c r="BU66" s="16"/>
      <c r="BV66" s="17"/>
      <c r="BW66" s="15" t="s">
        <v>32</v>
      </c>
      <c r="BX66" s="16"/>
      <c r="BY66" s="16"/>
      <c r="BZ66" s="17"/>
      <c r="CA66" s="15" t="s">
        <v>33</v>
      </c>
      <c r="CB66" s="16"/>
      <c r="CC66" s="16"/>
      <c r="CD66" s="17"/>
      <c r="CE66" s="15" t="s">
        <v>34</v>
      </c>
      <c r="CF66" s="16"/>
      <c r="CG66" s="16"/>
      <c r="CH66" s="17"/>
      <c r="CI66" s="15" t="s">
        <v>35</v>
      </c>
      <c r="CJ66" s="16"/>
      <c r="CK66" s="16"/>
      <c r="CL66" s="17"/>
      <c r="CM66" s="15" t="s">
        <v>36</v>
      </c>
      <c r="CN66" s="16"/>
      <c r="CO66" s="16"/>
      <c r="CP66" s="17"/>
      <c r="CQ66" s="15" t="s">
        <v>37</v>
      </c>
      <c r="CR66" s="16"/>
      <c r="CS66" s="16"/>
      <c r="CT66" s="17"/>
      <c r="CU66" s="15" t="s">
        <v>38</v>
      </c>
      <c r="CV66" s="16"/>
      <c r="CW66" s="16"/>
      <c r="CX66" s="17"/>
      <c r="CY66" s="15" t="s">
        <v>39</v>
      </c>
      <c r="CZ66" s="16"/>
      <c r="DA66" s="16"/>
      <c r="DB66" s="17"/>
      <c r="DC66" s="15" t="s">
        <v>40</v>
      </c>
      <c r="DD66" s="16"/>
      <c r="DE66" s="16"/>
      <c r="DF66" s="17"/>
      <c r="DG66" s="15" t="s">
        <v>41</v>
      </c>
      <c r="DH66" s="16"/>
      <c r="DI66" s="16"/>
      <c r="DJ66" s="17"/>
      <c r="DK66" s="15" t="s">
        <v>42</v>
      </c>
      <c r="DL66" s="16"/>
      <c r="DM66" s="16"/>
      <c r="DN66" s="17"/>
      <c r="DO66" s="15" t="s">
        <v>43</v>
      </c>
      <c r="DP66" s="16"/>
      <c r="DQ66" s="16"/>
      <c r="DR66" s="17"/>
      <c r="DS66" s="15" t="s">
        <v>44</v>
      </c>
      <c r="DT66" s="16"/>
      <c r="DU66" s="16"/>
      <c r="DV66" s="17"/>
      <c r="DW66" s="15" t="s">
        <v>45</v>
      </c>
      <c r="DX66" s="16"/>
      <c r="DY66" s="16"/>
      <c r="DZ66" s="17"/>
      <c r="EA66" s="15" t="s">
        <v>46</v>
      </c>
      <c r="EB66" s="16"/>
      <c r="EC66" s="16"/>
      <c r="ED66" s="17"/>
      <c r="EE66" s="15" t="s">
        <v>47</v>
      </c>
      <c r="EF66" s="16"/>
      <c r="EG66" s="16"/>
      <c r="EH66" s="17"/>
      <c r="EI66" s="15" t="s">
        <v>48</v>
      </c>
      <c r="EJ66" s="16"/>
      <c r="EK66" s="16"/>
      <c r="EL66" s="17"/>
      <c r="EM66" s="15" t="s">
        <v>49</v>
      </c>
      <c r="EN66" s="16"/>
      <c r="EO66" s="16"/>
      <c r="EP66" s="17"/>
      <c r="EQ66" s="15" t="s">
        <v>50</v>
      </c>
      <c r="ER66" s="16"/>
      <c r="ES66" s="16"/>
      <c r="ET66" s="17"/>
      <c r="EU66" s="15" t="s">
        <v>51</v>
      </c>
      <c r="EV66" s="16"/>
      <c r="EW66" s="16"/>
      <c r="EX66" s="17"/>
      <c r="EY66" s="15" t="s">
        <v>52</v>
      </c>
      <c r="EZ66" s="16"/>
      <c r="FA66" s="16"/>
      <c r="FB66" s="17"/>
      <c r="FC66" s="15" t="s">
        <v>53</v>
      </c>
      <c r="FD66" s="16"/>
      <c r="FE66" s="16"/>
      <c r="FF66" s="17"/>
      <c r="FG66" s="15" t="s">
        <v>54</v>
      </c>
      <c r="FH66" s="16"/>
      <c r="FI66" s="16"/>
      <c r="FJ66" s="17"/>
      <c r="FK66" s="15" t="s">
        <v>55</v>
      </c>
      <c r="FL66" s="16"/>
      <c r="FM66" s="16"/>
      <c r="FN66" s="17"/>
      <c r="FO66" s="15" t="s">
        <v>56</v>
      </c>
      <c r="FP66" s="16"/>
      <c r="FQ66" s="16"/>
      <c r="FR66" s="17"/>
      <c r="FS66" s="15" t="s">
        <v>57</v>
      </c>
      <c r="FT66" s="16"/>
      <c r="FU66" s="16"/>
      <c r="FV66" s="17"/>
      <c r="FW66" s="15" t="s">
        <v>58</v>
      </c>
      <c r="FX66" s="16"/>
      <c r="FY66" s="16"/>
      <c r="FZ66" s="17"/>
      <c r="GA66" s="15" t="s">
        <v>59</v>
      </c>
      <c r="GB66" s="16"/>
      <c r="GC66" s="16"/>
      <c r="GD66" s="17"/>
      <c r="GE66" s="15" t="s">
        <v>60</v>
      </c>
      <c r="GF66" s="16"/>
      <c r="GG66" s="16"/>
      <c r="GH66" s="17"/>
      <c r="GI66" s="15" t="s">
        <v>61</v>
      </c>
      <c r="GJ66" s="16"/>
      <c r="GK66" s="16"/>
      <c r="GL66" s="17"/>
      <c r="GM66" s="15" t="s">
        <v>62</v>
      </c>
      <c r="GN66" s="16"/>
      <c r="GO66" s="16"/>
      <c r="GP66" s="17"/>
      <c r="GQ66" s="15" t="s">
        <v>63</v>
      </c>
      <c r="GR66" s="16"/>
      <c r="GS66" s="16"/>
      <c r="GT66" s="17"/>
      <c r="GU66" s="15" t="s">
        <v>64</v>
      </c>
      <c r="GV66" s="16"/>
      <c r="GW66" s="16"/>
      <c r="GX66" s="17"/>
      <c r="GY66" s="15" t="s">
        <v>65</v>
      </c>
      <c r="GZ66" s="16"/>
      <c r="HA66" s="16"/>
      <c r="HB66" s="17"/>
      <c r="HC66" s="15" t="s">
        <v>66</v>
      </c>
      <c r="HD66" s="16"/>
      <c r="HE66" s="16"/>
      <c r="HF66" s="17"/>
    </row>
    <row r="67" spans="2:214" ht="43.8" thickBot="1" x14ac:dyDescent="0.35">
      <c r="B67" s="18"/>
      <c r="C67" s="19" t="str">
        <f>IFERROR(VLOOKUP(B67,[1]!Tableau1[[#All],[Matricule]:[Poste]],3),"")</f>
        <v/>
      </c>
      <c r="D67" s="19" t="str">
        <f>IFERROR(VLOOKUP(B67,[1]!Tableau1[[#All],[Matricule]:[Poste]],4),"")</f>
        <v/>
      </c>
      <c r="E67" s="20" t="str">
        <f>IFERROR(VLOOKUP(B67,[1]!Tableau1[[#All],[Matricule]:[Poste]],13),"")</f>
        <v/>
      </c>
      <c r="F67" s="21" t="str">
        <f>IFERROR(VLOOKUP(B67,[1]!Tableau1[[#All],[Matricule]:[Poste]],2),"")</f>
        <v/>
      </c>
      <c r="G67" s="22" t="s">
        <v>68</v>
      </c>
      <c r="H67" s="23" t="s">
        <v>69</v>
      </c>
      <c r="I67" s="23" t="s">
        <v>70</v>
      </c>
      <c r="J67" s="24" t="s">
        <v>71</v>
      </c>
      <c r="K67" s="22" t="s">
        <v>68</v>
      </c>
      <c r="L67" s="23" t="s">
        <v>69</v>
      </c>
      <c r="M67" s="23" t="s">
        <v>70</v>
      </c>
      <c r="N67" s="24" t="s">
        <v>71</v>
      </c>
      <c r="O67" s="22" t="s">
        <v>68</v>
      </c>
      <c r="P67" s="23" t="s">
        <v>69</v>
      </c>
      <c r="Q67" s="23" t="s">
        <v>70</v>
      </c>
      <c r="R67" s="24" t="s">
        <v>71</v>
      </c>
      <c r="S67" s="22" t="s">
        <v>68</v>
      </c>
      <c r="T67" s="23" t="s">
        <v>69</v>
      </c>
      <c r="U67" s="23" t="s">
        <v>70</v>
      </c>
      <c r="V67" s="24" t="s">
        <v>71</v>
      </c>
      <c r="W67" s="22" t="s">
        <v>68</v>
      </c>
      <c r="X67" s="23" t="s">
        <v>69</v>
      </c>
      <c r="Y67" s="23" t="s">
        <v>70</v>
      </c>
      <c r="Z67" s="24" t="s">
        <v>71</v>
      </c>
      <c r="AA67" s="22" t="s">
        <v>68</v>
      </c>
      <c r="AB67" s="23" t="s">
        <v>69</v>
      </c>
      <c r="AC67" s="23" t="s">
        <v>70</v>
      </c>
      <c r="AD67" s="24" t="s">
        <v>71</v>
      </c>
      <c r="AE67" s="22" t="s">
        <v>68</v>
      </c>
      <c r="AF67" s="23" t="s">
        <v>69</v>
      </c>
      <c r="AG67" s="23" t="s">
        <v>70</v>
      </c>
      <c r="AH67" s="24" t="s">
        <v>71</v>
      </c>
      <c r="AI67" s="22" t="s">
        <v>68</v>
      </c>
      <c r="AJ67" s="23" t="s">
        <v>69</v>
      </c>
      <c r="AK67" s="23" t="s">
        <v>70</v>
      </c>
      <c r="AL67" s="24" t="s">
        <v>71</v>
      </c>
      <c r="AM67" s="22" t="s">
        <v>68</v>
      </c>
      <c r="AN67" s="23" t="s">
        <v>69</v>
      </c>
      <c r="AO67" s="23" t="s">
        <v>70</v>
      </c>
      <c r="AP67" s="24" t="s">
        <v>71</v>
      </c>
      <c r="AQ67" s="22" t="s">
        <v>68</v>
      </c>
      <c r="AR67" s="23" t="s">
        <v>69</v>
      </c>
      <c r="AS67" s="23" t="s">
        <v>70</v>
      </c>
      <c r="AT67" s="24" t="s">
        <v>71</v>
      </c>
      <c r="AU67" s="22" t="s">
        <v>68</v>
      </c>
      <c r="AV67" s="23" t="s">
        <v>69</v>
      </c>
      <c r="AW67" s="23" t="s">
        <v>70</v>
      </c>
      <c r="AX67" s="24" t="s">
        <v>71</v>
      </c>
      <c r="AY67" s="22" t="s">
        <v>68</v>
      </c>
      <c r="AZ67" s="23" t="s">
        <v>69</v>
      </c>
      <c r="BA67" s="23" t="s">
        <v>70</v>
      </c>
      <c r="BB67" s="24" t="s">
        <v>71</v>
      </c>
      <c r="BC67" s="22" t="s">
        <v>68</v>
      </c>
      <c r="BD67" s="23" t="s">
        <v>69</v>
      </c>
      <c r="BE67" s="23" t="s">
        <v>70</v>
      </c>
      <c r="BF67" s="24" t="s">
        <v>71</v>
      </c>
      <c r="BG67" s="22" t="s">
        <v>68</v>
      </c>
      <c r="BH67" s="23" t="s">
        <v>69</v>
      </c>
      <c r="BI67" s="23" t="s">
        <v>70</v>
      </c>
      <c r="BJ67" s="24" t="s">
        <v>71</v>
      </c>
      <c r="BK67" s="22" t="s">
        <v>68</v>
      </c>
      <c r="BL67" s="23" t="s">
        <v>69</v>
      </c>
      <c r="BM67" s="23" t="s">
        <v>70</v>
      </c>
      <c r="BN67" s="24" t="s">
        <v>71</v>
      </c>
      <c r="BO67" s="22" t="s">
        <v>68</v>
      </c>
      <c r="BP67" s="23" t="s">
        <v>69</v>
      </c>
      <c r="BQ67" s="23" t="s">
        <v>70</v>
      </c>
      <c r="BR67" s="24" t="s">
        <v>71</v>
      </c>
      <c r="BS67" s="22" t="s">
        <v>68</v>
      </c>
      <c r="BT67" s="23" t="s">
        <v>69</v>
      </c>
      <c r="BU67" s="23" t="s">
        <v>70</v>
      </c>
      <c r="BV67" s="24" t="s">
        <v>71</v>
      </c>
      <c r="BW67" s="22" t="s">
        <v>68</v>
      </c>
      <c r="BX67" s="23" t="s">
        <v>69</v>
      </c>
      <c r="BY67" s="23" t="s">
        <v>70</v>
      </c>
      <c r="BZ67" s="24" t="s">
        <v>71</v>
      </c>
      <c r="CA67" s="22" t="s">
        <v>68</v>
      </c>
      <c r="CB67" s="23" t="s">
        <v>69</v>
      </c>
      <c r="CC67" s="23" t="s">
        <v>70</v>
      </c>
      <c r="CD67" s="24" t="s">
        <v>71</v>
      </c>
      <c r="CE67" s="22" t="s">
        <v>68</v>
      </c>
      <c r="CF67" s="23" t="s">
        <v>69</v>
      </c>
      <c r="CG67" s="23" t="s">
        <v>70</v>
      </c>
      <c r="CH67" s="24" t="s">
        <v>71</v>
      </c>
      <c r="CI67" s="22" t="s">
        <v>68</v>
      </c>
      <c r="CJ67" s="23" t="s">
        <v>69</v>
      </c>
      <c r="CK67" s="23" t="s">
        <v>70</v>
      </c>
      <c r="CL67" s="24" t="s">
        <v>71</v>
      </c>
      <c r="CM67" s="22" t="s">
        <v>68</v>
      </c>
      <c r="CN67" s="23" t="s">
        <v>69</v>
      </c>
      <c r="CO67" s="23" t="s">
        <v>70</v>
      </c>
      <c r="CP67" s="24" t="s">
        <v>71</v>
      </c>
      <c r="CQ67" s="22" t="s">
        <v>68</v>
      </c>
      <c r="CR67" s="23" t="s">
        <v>69</v>
      </c>
      <c r="CS67" s="23" t="s">
        <v>70</v>
      </c>
      <c r="CT67" s="24" t="s">
        <v>71</v>
      </c>
      <c r="CU67" s="22" t="s">
        <v>68</v>
      </c>
      <c r="CV67" s="23" t="s">
        <v>69</v>
      </c>
      <c r="CW67" s="23" t="s">
        <v>70</v>
      </c>
      <c r="CX67" s="24" t="s">
        <v>71</v>
      </c>
      <c r="CY67" s="22" t="s">
        <v>68</v>
      </c>
      <c r="CZ67" s="23" t="s">
        <v>69</v>
      </c>
      <c r="DA67" s="23" t="s">
        <v>70</v>
      </c>
      <c r="DB67" s="24" t="s">
        <v>71</v>
      </c>
      <c r="DC67" s="22" t="s">
        <v>68</v>
      </c>
      <c r="DD67" s="23" t="s">
        <v>69</v>
      </c>
      <c r="DE67" s="23" t="s">
        <v>70</v>
      </c>
      <c r="DF67" s="24" t="s">
        <v>71</v>
      </c>
      <c r="DG67" s="22" t="s">
        <v>68</v>
      </c>
      <c r="DH67" s="23" t="s">
        <v>69</v>
      </c>
      <c r="DI67" s="23" t="s">
        <v>70</v>
      </c>
      <c r="DJ67" s="24" t="s">
        <v>71</v>
      </c>
      <c r="DK67" s="22" t="s">
        <v>68</v>
      </c>
      <c r="DL67" s="23" t="s">
        <v>69</v>
      </c>
      <c r="DM67" s="23" t="s">
        <v>70</v>
      </c>
      <c r="DN67" s="24" t="s">
        <v>71</v>
      </c>
      <c r="DO67" s="22" t="s">
        <v>68</v>
      </c>
      <c r="DP67" s="23" t="s">
        <v>69</v>
      </c>
      <c r="DQ67" s="23" t="s">
        <v>70</v>
      </c>
      <c r="DR67" s="24" t="s">
        <v>71</v>
      </c>
      <c r="DS67" s="22" t="s">
        <v>68</v>
      </c>
      <c r="DT67" s="23" t="s">
        <v>69</v>
      </c>
      <c r="DU67" s="23" t="s">
        <v>70</v>
      </c>
      <c r="DV67" s="24" t="s">
        <v>71</v>
      </c>
      <c r="DW67" s="22" t="s">
        <v>68</v>
      </c>
      <c r="DX67" s="23" t="s">
        <v>69</v>
      </c>
      <c r="DY67" s="23" t="s">
        <v>70</v>
      </c>
      <c r="DZ67" s="24" t="s">
        <v>71</v>
      </c>
      <c r="EA67" s="22" t="s">
        <v>68</v>
      </c>
      <c r="EB67" s="23" t="s">
        <v>69</v>
      </c>
      <c r="EC67" s="23" t="s">
        <v>70</v>
      </c>
      <c r="ED67" s="24" t="s">
        <v>71</v>
      </c>
      <c r="EE67" s="22" t="s">
        <v>68</v>
      </c>
      <c r="EF67" s="23" t="s">
        <v>69</v>
      </c>
      <c r="EG67" s="23" t="s">
        <v>70</v>
      </c>
      <c r="EH67" s="24" t="s">
        <v>71</v>
      </c>
      <c r="EI67" s="22" t="s">
        <v>68</v>
      </c>
      <c r="EJ67" s="23" t="s">
        <v>69</v>
      </c>
      <c r="EK67" s="23" t="s">
        <v>70</v>
      </c>
      <c r="EL67" s="24" t="s">
        <v>71</v>
      </c>
      <c r="EM67" s="22" t="s">
        <v>68</v>
      </c>
      <c r="EN67" s="23" t="s">
        <v>69</v>
      </c>
      <c r="EO67" s="23" t="s">
        <v>70</v>
      </c>
      <c r="EP67" s="24" t="s">
        <v>71</v>
      </c>
      <c r="EQ67" s="22" t="s">
        <v>68</v>
      </c>
      <c r="ER67" s="23" t="s">
        <v>69</v>
      </c>
      <c r="ES67" s="23" t="s">
        <v>70</v>
      </c>
      <c r="ET67" s="24" t="s">
        <v>71</v>
      </c>
      <c r="EU67" s="22" t="s">
        <v>68</v>
      </c>
      <c r="EV67" s="23" t="s">
        <v>69</v>
      </c>
      <c r="EW67" s="23" t="s">
        <v>70</v>
      </c>
      <c r="EX67" s="24" t="s">
        <v>71</v>
      </c>
      <c r="EY67" s="22" t="s">
        <v>68</v>
      </c>
      <c r="EZ67" s="23" t="s">
        <v>69</v>
      </c>
      <c r="FA67" s="23" t="s">
        <v>70</v>
      </c>
      <c r="FB67" s="24" t="s">
        <v>71</v>
      </c>
      <c r="FC67" s="22" t="s">
        <v>68</v>
      </c>
      <c r="FD67" s="23" t="s">
        <v>69</v>
      </c>
      <c r="FE67" s="23" t="s">
        <v>70</v>
      </c>
      <c r="FF67" s="24" t="s">
        <v>71</v>
      </c>
      <c r="FG67" s="22" t="s">
        <v>68</v>
      </c>
      <c r="FH67" s="23" t="s">
        <v>69</v>
      </c>
      <c r="FI67" s="23" t="s">
        <v>70</v>
      </c>
      <c r="FJ67" s="24" t="s">
        <v>71</v>
      </c>
      <c r="FK67" s="22" t="s">
        <v>68</v>
      </c>
      <c r="FL67" s="23" t="s">
        <v>69</v>
      </c>
      <c r="FM67" s="23" t="s">
        <v>70</v>
      </c>
      <c r="FN67" s="24" t="s">
        <v>71</v>
      </c>
      <c r="FO67" s="22" t="s">
        <v>68</v>
      </c>
      <c r="FP67" s="23" t="s">
        <v>69</v>
      </c>
      <c r="FQ67" s="23" t="s">
        <v>70</v>
      </c>
      <c r="FR67" s="24" t="s">
        <v>71</v>
      </c>
      <c r="FS67" s="22" t="s">
        <v>68</v>
      </c>
      <c r="FT67" s="23" t="s">
        <v>69</v>
      </c>
      <c r="FU67" s="23" t="s">
        <v>70</v>
      </c>
      <c r="FV67" s="24" t="s">
        <v>71</v>
      </c>
      <c r="FW67" s="22" t="s">
        <v>68</v>
      </c>
      <c r="FX67" s="23" t="s">
        <v>69</v>
      </c>
      <c r="FY67" s="23" t="s">
        <v>70</v>
      </c>
      <c r="FZ67" s="24" t="s">
        <v>71</v>
      </c>
      <c r="GA67" s="22" t="s">
        <v>68</v>
      </c>
      <c r="GB67" s="23" t="s">
        <v>69</v>
      </c>
      <c r="GC67" s="23" t="s">
        <v>70</v>
      </c>
      <c r="GD67" s="24" t="s">
        <v>71</v>
      </c>
      <c r="GE67" s="22" t="s">
        <v>68</v>
      </c>
      <c r="GF67" s="23" t="s">
        <v>69</v>
      </c>
      <c r="GG67" s="23" t="s">
        <v>70</v>
      </c>
      <c r="GH67" s="24" t="s">
        <v>71</v>
      </c>
      <c r="GI67" s="22" t="s">
        <v>68</v>
      </c>
      <c r="GJ67" s="23" t="s">
        <v>69</v>
      </c>
      <c r="GK67" s="23" t="s">
        <v>70</v>
      </c>
      <c r="GL67" s="24" t="s">
        <v>71</v>
      </c>
      <c r="GM67" s="22" t="s">
        <v>68</v>
      </c>
      <c r="GN67" s="23" t="s">
        <v>69</v>
      </c>
      <c r="GO67" s="23" t="s">
        <v>70</v>
      </c>
      <c r="GP67" s="24" t="s">
        <v>71</v>
      </c>
      <c r="GQ67" s="22" t="s">
        <v>68</v>
      </c>
      <c r="GR67" s="23" t="s">
        <v>69</v>
      </c>
      <c r="GS67" s="23" t="s">
        <v>70</v>
      </c>
      <c r="GT67" s="24" t="s">
        <v>71</v>
      </c>
      <c r="GU67" s="22" t="s">
        <v>68</v>
      </c>
      <c r="GV67" s="23" t="s">
        <v>69</v>
      </c>
      <c r="GW67" s="23" t="s">
        <v>70</v>
      </c>
      <c r="GX67" s="24" t="s">
        <v>71</v>
      </c>
      <c r="GY67" s="22" t="s">
        <v>68</v>
      </c>
      <c r="GZ67" s="23" t="s">
        <v>69</v>
      </c>
      <c r="HA67" s="23" t="s">
        <v>70</v>
      </c>
      <c r="HB67" s="24" t="s">
        <v>71</v>
      </c>
      <c r="HC67" s="22" t="s">
        <v>68</v>
      </c>
      <c r="HD67" s="23" t="s">
        <v>69</v>
      </c>
      <c r="HE67" s="23" t="s">
        <v>70</v>
      </c>
      <c r="HF67" s="24" t="s">
        <v>71</v>
      </c>
    </row>
    <row r="68" spans="2:214" x14ac:dyDescent="0.3">
      <c r="B68" s="25" t="s">
        <v>72</v>
      </c>
      <c r="C68" s="26"/>
      <c r="D68" s="26"/>
      <c r="E68" s="27">
        <f>SUM(I69:I70,M69:M70,Q69:Q70,U69:U70,Y69:Y70,AC69:AC70,AG69:AG70,AK69:AK70,AO69:AO70,AS69:AS70,AW69:AW70,BA69:BA70,BE69:BE70,BI69:BI70,BM69:BM70,BQ69:BQ70,BU69:BU70,BY69:BY70,CC69:CC70,CG69:CG70,CK69:CK70,CO69:CO70,CS69:CS70,CW69:CW70,DA69:DA70,DE69:DE70,DI69:DI70,DM69:DM70,DQ69:DQ70,DU69:DU70,DY69:DY70,EC69:EC70,EG69:EG70,EK69:EK70,EO69:EO70,ES69:ES70,EW69:EW70,FA69:FA70,FE69:FE70,FI69:FI70,FM69:FM70,FQ69:FQ70,FU69:FU70,FY69:FY70,GC69:GC70,GG69:GG70,GK69:GK70,GO69:GO70,GS69:GS70,GW69:GW70,HA69:HA70,HE69:HE70)</f>
        <v>0</v>
      </c>
      <c r="F68" s="28"/>
      <c r="G68" s="29" t="str">
        <f>IFERROR(VLOOKUP(B67,'[1]H S1'!$B$9:$AT$45,43,FALSE),"0:00:00")</f>
        <v>0:00:00</v>
      </c>
      <c r="H68" s="30">
        <v>1.625</v>
      </c>
      <c r="I68" s="30" t="str" cm="1">
        <f t="array" ref="I68">_xlfn.IFS(G68="0:00:00","0:00:00",G68&lt;H68,"0:00:00",G68&gt;H68,G68-H68)</f>
        <v>0:00:00</v>
      </c>
      <c r="J68" s="31" t="str">
        <f>IFERROR(VLOOKUP(B67,'[1]H S1'!$B$9:$AT$45,45,FALSE),"0:00:00")</f>
        <v>0:00:00</v>
      </c>
      <c r="K68" s="29" t="str">
        <f>IFERROR(VLOOKUP(B67,'[1]H S2'!$B$9:$AT$45,43,FALSE),"0:00:00")</f>
        <v>0:00:00</v>
      </c>
      <c r="L68" s="30">
        <v>1.625</v>
      </c>
      <c r="M68" s="30" t="str" cm="1">
        <f t="array" ref="M68">_xlfn.IFS(K68="0:00:00","0:00:00",K68&lt;L68,"0:00:00",K68&gt;L68,K68-L68)</f>
        <v>0:00:00</v>
      </c>
      <c r="N68" s="31" t="str">
        <f>IFERROR(VLOOKUP(B67,'[1]H S2'!$B$9:$AT$45,45,FALSE),"0:00:00")</f>
        <v>0:00:00</v>
      </c>
      <c r="O68" s="29" t="str">
        <f>IFERROR(VLOOKUP(B67,'[1]H S3'!$B$9:$AT$45,43,FALSE),"0:00:00")</f>
        <v>0:00:00</v>
      </c>
      <c r="P68" s="30">
        <v>1.625</v>
      </c>
      <c r="Q68" s="30" t="str" cm="1">
        <f t="array" ref="Q68">_xlfn.IFS(O68="0:00:00","0:00:00",O68&lt;P68,"0:00:00",O68&gt;P68,O68-P68)</f>
        <v>0:00:00</v>
      </c>
      <c r="R68" s="31" t="str">
        <f>IFERROR(VLOOKUP(B67,'[1]H S3'!$B$9:$AT$45,45,FALSE),"0:00:00")</f>
        <v>0:00:00</v>
      </c>
      <c r="S68" s="29" t="str">
        <f>IFERROR(VLOOKUP(B67,'[1]H S4'!$B$9:$AT$45,43,FALSE),"0:00:00")</f>
        <v>0:00:00</v>
      </c>
      <c r="T68" s="30">
        <v>1.625</v>
      </c>
      <c r="U68" s="30" t="str" cm="1">
        <f t="array" ref="U68">_xlfn.IFS(S68="0:00:00","0:00:00",S68&lt;T68,"0:00:00",S68&gt;T68,S68-T68)</f>
        <v>0:00:00</v>
      </c>
      <c r="V68" s="31" t="str">
        <f>IFERROR(VLOOKUP(B67,'[1]H S4'!$B$9:$AT$45,45,FALSE),"0:00:00")</f>
        <v>0:00:00</v>
      </c>
      <c r="W68" s="29" t="str">
        <f>IFERROR(VLOOKUP(B67,'[1]H S5'!$B$9:$AT$45,43,FALSE),"0:00:00")</f>
        <v>0:00:00</v>
      </c>
      <c r="X68" s="30">
        <v>1.625</v>
      </c>
      <c r="Y68" s="30" t="str" cm="1">
        <f t="array" ref="Y68">_xlfn.IFS(W68="0:00:00","0:00:00",W68&lt;X68,"0:00:00",W68&gt;X68,W68-X68)</f>
        <v>0:00:00</v>
      </c>
      <c r="Z68" s="31" t="str">
        <f>IFERROR(VLOOKUP(B67,'[1]H S5'!$B$9:$AT$45,45,FALSE),"0:00:00")</f>
        <v>0:00:00</v>
      </c>
      <c r="AA68" s="29" t="str">
        <f>IFERROR(VLOOKUP(B67,'[1]H S6'!$B$9:$AT$45,43,FALSE),"0:00:00")</f>
        <v>0:00:00</v>
      </c>
      <c r="AB68" s="30">
        <v>1.625</v>
      </c>
      <c r="AC68" s="30" t="str" cm="1">
        <f t="array" ref="AC68">_xlfn.IFS(AA68="0:00:00","0:00:00",AA68&lt;AB68,"0:00:00",AA68&gt;AB68,AA68-AB68)</f>
        <v>0:00:00</v>
      </c>
      <c r="AD68" s="31" t="str">
        <f>IFERROR(VLOOKUP(B67,'[1]H S6'!$B$9:$AT$45,45,FALSE),"0:00:00")</f>
        <v>0:00:00</v>
      </c>
      <c r="AE68" s="29" t="str">
        <f>IFERROR(VLOOKUP(B67,'[1]H S7'!$B$9:$AT$45,43,FALSE),"0:00:00")</f>
        <v>0:00:00</v>
      </c>
      <c r="AF68" s="30">
        <v>1.625</v>
      </c>
      <c r="AG68" s="30" t="str" cm="1">
        <f t="array" ref="AG68">_xlfn.IFS(AE68="0:00:00","0:00:00",AE68&lt;AF68,"0:00:00",AE68&gt;AF68,AE68-AF68)</f>
        <v>0:00:00</v>
      </c>
      <c r="AH68" s="31" t="str">
        <f>IFERROR(VLOOKUP(B67,'[1]H S7'!$B$9:$AT$45,45,FALSE),"0:00:00")</f>
        <v>0:00:00</v>
      </c>
      <c r="AI68" s="29" t="str">
        <f>IFERROR(VLOOKUP(B67,'[1]H S8'!$B$9:$AT$45,43,FALSE),"0:00:00")</f>
        <v>0:00:00</v>
      </c>
      <c r="AJ68" s="30">
        <v>1.625</v>
      </c>
      <c r="AK68" s="30" t="str" cm="1">
        <f t="array" ref="AK68">_xlfn.IFS(AI68="0:00:00","0:00:00",AI68&lt;AJ68,"0:00:00",AI68&gt;AJ68,AI68-AJ68)</f>
        <v>0:00:00</v>
      </c>
      <c r="AL68" s="31" t="str">
        <f>IFERROR(VLOOKUP(B67,'[1]H S8'!$B$9:$AT$45,45,FALSE),"0:00:00")</f>
        <v>0:00:00</v>
      </c>
      <c r="AM68" s="29" t="str">
        <f>IFERROR(VLOOKUP(B67,'[1]H S9'!$B$9:$AT$45,43,FALSE),"0:00:00")</f>
        <v>0:00:00</v>
      </c>
      <c r="AN68" s="30">
        <v>1.625</v>
      </c>
      <c r="AO68" s="30" t="str" cm="1">
        <f t="array" ref="AO68">_xlfn.IFS(AM68="0:00:00","0:00:00",AM68&lt;AN68,"0:00:00",AM68&gt;AN68,AM68-AN68)</f>
        <v>0:00:00</v>
      </c>
      <c r="AP68" s="31" t="str">
        <f>IFERROR(VLOOKUP(B67,'[1]H S9'!$B$9:$AT$45,45,FALSE),"0:00:00")</f>
        <v>0:00:00</v>
      </c>
      <c r="AQ68" s="29" t="str">
        <f>IFERROR(VLOOKUP(B67,'[1]H S10'!$B$9:$AT$45,43,FALSE),"0:00:00")</f>
        <v>0:00:00</v>
      </c>
      <c r="AR68" s="30">
        <v>1.625</v>
      </c>
      <c r="AS68" s="30" t="str" cm="1">
        <f t="array" ref="AS68">_xlfn.IFS(AQ68="0:00:00","0:00:00",AQ68&lt;AR68,"0:00:00",AQ68&gt;AR68,AQ68-AR68)</f>
        <v>0:00:00</v>
      </c>
      <c r="AT68" s="31" t="str">
        <f>IFERROR(VLOOKUP(B67,'[1]H S10'!$B$9:$AT$45,45,FALSE),"0:00:00")</f>
        <v>0:00:00</v>
      </c>
      <c r="AU68" s="29" t="str">
        <f>IFERROR(VLOOKUP(B67,'[1]H S11'!$B$9:$AT$45,43,FALSE),"0:00:00")</f>
        <v>0:00:00</v>
      </c>
      <c r="AV68" s="30">
        <v>1.625</v>
      </c>
      <c r="AW68" s="30" t="str" cm="1">
        <f t="array" ref="AW68">_xlfn.IFS(AU68="0:00:00","0:00:00",AU68&lt;AV68,"0:00:00",AU68&gt;AV68,AU68-AV68)</f>
        <v>0:00:00</v>
      </c>
      <c r="AX68" s="31" t="str">
        <f>IFERROR(VLOOKUP(B67,'[1]H S11'!$B$9:$AT$45,45,FALSE),"0:00:00")</f>
        <v>0:00:00</v>
      </c>
      <c r="AY68" s="29" t="str">
        <f>IFERROR(VLOOKUP(B67,'[1]H S12'!$B$9:$AT$45,43,FALSE),"0:00:00")</f>
        <v>0:00:00</v>
      </c>
      <c r="AZ68" s="30">
        <v>1.625</v>
      </c>
      <c r="BA68" s="30" t="str" cm="1">
        <f t="array" ref="BA68">_xlfn.IFS(AY68="0:00:00","0:00:00",AY68&lt;AZ68,"0:00:00",AY68&gt;AZ68,AY68-AZ68)</f>
        <v>0:00:00</v>
      </c>
      <c r="BB68" s="31" t="str">
        <f>IFERROR(VLOOKUP(B67,'[1]H S12'!$B$9:$AT$45,45,FALSE),"0:00:00")</f>
        <v>0:00:00</v>
      </c>
      <c r="BC68" s="29" t="str">
        <f>IFERROR(VLOOKUP(B67,'[1]H S13'!$B$9:$AT$45,43,FALSE),"0:00:00")</f>
        <v>0:00:00</v>
      </c>
      <c r="BD68" s="30">
        <v>1.625</v>
      </c>
      <c r="BE68" s="30" t="str" cm="1">
        <f t="array" ref="BE68">_xlfn.IFS(BC68="0:00:00","0:00:00",BC68&lt;BD68,"0:00:00",BC68&gt;BD68,BC68-BD68)</f>
        <v>0:00:00</v>
      </c>
      <c r="BF68" s="31" t="str">
        <f>IFERROR(VLOOKUP(B67,'[1]H S13'!$B$9:$AT$45,45,FALSE),"0:00:00")</f>
        <v>0:00:00</v>
      </c>
      <c r="BG68" s="29" t="str">
        <f>IFERROR(VLOOKUP(B67,'[1]H S14'!$B$9:$AT$45,43,FALSE),"0:00:00")</f>
        <v>0:00:00</v>
      </c>
      <c r="BH68" s="30">
        <v>1.625</v>
      </c>
      <c r="BI68" s="30" t="str" cm="1">
        <f t="array" ref="BI68">_xlfn.IFS(BG68="0:00:00","0:00:00",BG68&lt;BH68,"0:00:00",BG68&gt;BH68,BG68-BH68)</f>
        <v>0:00:00</v>
      </c>
      <c r="BJ68" s="31" t="str">
        <f>IFERROR(VLOOKUP(B67,'[1]H S14'!$B$9:$AT$45,45,FALSE),"0:00:00")</f>
        <v>0:00:00</v>
      </c>
      <c r="BK68" s="29" t="str">
        <f>IFERROR(VLOOKUP(B67,'[1]H S15'!$B$9:$AT$45,43,FALSE),"0:00:00")</f>
        <v>0:00:00</v>
      </c>
      <c r="BL68" s="30">
        <v>1.625</v>
      </c>
      <c r="BM68" s="30" t="str" cm="1">
        <f t="array" ref="BM68">_xlfn.IFS(BK68="0:00:00","0:00:00",BK68&lt;BL68,"0:00:00",BK68&gt;BL68,BK68-BL68)</f>
        <v>0:00:00</v>
      </c>
      <c r="BN68" s="31" t="str">
        <f>IFERROR(VLOOKUP(B67,'[1]H S15'!$B$9:$AT$45,45,FALSE),"0:00:00")</f>
        <v>0:00:00</v>
      </c>
      <c r="BO68" s="29" t="str">
        <f>IFERROR(VLOOKUP(B67,'[1]H S16'!$B$9:$AT$45,43,FALSE),"0:00:00")</f>
        <v>0:00:00</v>
      </c>
      <c r="BP68" s="30">
        <v>1.625</v>
      </c>
      <c r="BQ68" s="30" t="str" cm="1">
        <f t="array" ref="BQ68">_xlfn.IFS(BO68="0:00:00","0:00:00",BO68&lt;BP68,"0:00:00",BO68&gt;BP68,BO68-BP68)</f>
        <v>0:00:00</v>
      </c>
      <c r="BR68" s="31" t="str">
        <f>IFERROR(VLOOKUP(B67,'[1]H S16'!$B$9:$AT$45,45,FALSE),"0:00:00")</f>
        <v>0:00:00</v>
      </c>
      <c r="BS68" s="29" t="str">
        <f>IFERROR(VLOOKUP(B67,'[1]H S17'!$B$9:$AT$45,43,FALSE),"0:00:00")</f>
        <v>0:00:00</v>
      </c>
      <c r="BT68" s="30">
        <v>1.625</v>
      </c>
      <c r="BU68" s="30" t="str" cm="1">
        <f t="array" ref="BU68">_xlfn.IFS(BS68="0:00:00","0:00:00",BS68&lt;BT68,"0:00:00",BS68&gt;BT68,BS68-BT68)</f>
        <v>0:00:00</v>
      </c>
      <c r="BV68" s="31" t="str">
        <f>IFERROR(VLOOKUP(B67,'[1]H S17'!$B$9:$AT$45,45,FALSE),"0:00:00")</f>
        <v>0:00:00</v>
      </c>
      <c r="BW68" s="29" t="str">
        <f>IFERROR(VLOOKUP(B67,'[1]H S18'!$B$9:$AT$45,43,FALSE),"0:00:00")</f>
        <v>0:00:00</v>
      </c>
      <c r="BX68" s="30">
        <v>1.625</v>
      </c>
      <c r="BY68" s="30" t="str" cm="1">
        <f t="array" ref="BY68">_xlfn.IFS(BW68="0:00:00","0:00:00",BW68&lt;BX68,"0:00:00",BW68&gt;BX68,BW68-BX68)</f>
        <v>0:00:00</v>
      </c>
      <c r="BZ68" s="31" t="str">
        <f>IFERROR(VLOOKUP(B67,'[1]H S18'!$B$9:$AT$45,45,FALSE),"0:00:00")</f>
        <v>0:00:00</v>
      </c>
      <c r="CA68" s="29" t="str">
        <f>IFERROR(VLOOKUP(B67,'[1]H S19'!$B$9:$AT$45,43,FALSE),"0:00:00")</f>
        <v>0:00:00</v>
      </c>
      <c r="CB68" s="30">
        <v>1.625</v>
      </c>
      <c r="CC68" s="30" t="str" cm="1">
        <f t="array" ref="CC68">_xlfn.IFS(CA68="0:00:00","0:00:00",CA68&lt;CB68,"0:00:00",CA68&gt;CB68,CA68-CB68)</f>
        <v>0:00:00</v>
      </c>
      <c r="CD68" s="31" t="str">
        <f>IFERROR(VLOOKUP(B67,'[1]H S19'!$B$9:$AT$45,45,FALSE),"0:00:00")</f>
        <v>0:00:00</v>
      </c>
      <c r="CE68" s="29" t="str">
        <f>IFERROR(VLOOKUP($B$18,'[1]H S20'!$B$9:AT94,43,FALSE),"0:00:00")</f>
        <v>0:00:00</v>
      </c>
      <c r="CF68" s="30">
        <v>1.625</v>
      </c>
      <c r="CG68" s="30" t="str" cm="1">
        <f t="array" ref="CG68">_xlfn.IFS(CE68="0:00:00","0:00:00",CE68&lt;CF68,"0:00:00",CE68&gt;CF68,CE68-CF68)</f>
        <v>0:00:00</v>
      </c>
      <c r="CH68" s="31" t="str">
        <f>IFERROR(VLOOKUP(B67,'[1]H S20'!$B$9:$AT$45,45,FALSE),"0:00:00")</f>
        <v>0:00:00</v>
      </c>
      <c r="CI68" s="29" t="str">
        <f>IFERROR(VLOOKUP(B67,'[1]H S21'!$B$9:$AT$45,43,FALSE),"0:00:00")</f>
        <v>0:00:00</v>
      </c>
      <c r="CJ68" s="30">
        <v>1.625</v>
      </c>
      <c r="CK68" s="30" t="str" cm="1">
        <f t="array" ref="CK68">_xlfn.IFS(CI68="0:00:00","0:00:00",CI68&lt;CJ68,"0:00:00",CI68&gt;CJ68,CI68-CJ68)</f>
        <v>0:00:00</v>
      </c>
      <c r="CL68" s="31" t="str">
        <f>IFERROR(VLOOKUP(B67,'[1]H S21'!$B$9:$AT$45,45,FALSE),"0:00:00")</f>
        <v>0:00:00</v>
      </c>
      <c r="CM68" s="29" t="str">
        <f>IFERROR(VLOOKUP(B67,'[1]H S22'!$B$9:$AT$45,43,FALSE),"0:00:00")</f>
        <v>0:00:00</v>
      </c>
      <c r="CN68" s="30">
        <v>1.625</v>
      </c>
      <c r="CO68" s="30" t="str" cm="1">
        <f t="array" ref="CO68">_xlfn.IFS(CM68="0:00:00","0:00:00",CM68&lt;CN68,"0:00:00",CM68&gt;CN68,CM68-CN68)</f>
        <v>0:00:00</v>
      </c>
      <c r="CP68" s="31" t="str">
        <f>IFERROR(VLOOKUP(B67,'[1]H S22'!$B$9:$AT$45,45,FALSE),"0:00:00")</f>
        <v>0:00:00</v>
      </c>
      <c r="CQ68" s="29" t="str">
        <f>IFERROR(VLOOKUP(B67,'[1]H S23'!$B$9:$AT$45,43,FALSE),"0:00:00")</f>
        <v>0:00:00</v>
      </c>
      <c r="CR68" s="30">
        <v>1.625</v>
      </c>
      <c r="CS68" s="30" t="str" cm="1">
        <f t="array" ref="CS68">_xlfn.IFS(CQ68="0:00:00","0:00:00",CQ68&lt;CR68,"0:00:00",CQ68&gt;CR68,CQ68-CR68)</f>
        <v>0:00:00</v>
      </c>
      <c r="CT68" s="31" t="str">
        <f>IFERROR(VLOOKUP(B67,'[1]H S23'!$B$9:$AT$45,45,FALSE),"0:00:00")</f>
        <v>0:00:00</v>
      </c>
      <c r="CU68" s="29" t="str">
        <f>IFERROR(VLOOKUP(B67,'[1]H S24'!$B$9:$AT$45,43,FALSE),"0:00:00")</f>
        <v>0:00:00</v>
      </c>
      <c r="CV68" s="30">
        <v>1.625</v>
      </c>
      <c r="CW68" s="30" t="str" cm="1">
        <f t="array" ref="CW68">_xlfn.IFS(CU68="0:00:00","0:00:00",CU68&lt;CV68,"0:00:00",CU68&gt;CV68,CU68-CV68)</f>
        <v>0:00:00</v>
      </c>
      <c r="CX68" s="31" t="str">
        <f>IFERROR(VLOOKUP(B67,'[1]H S24'!$B$9:$AT$45,45,FALSE),"0:00:00")</f>
        <v>0:00:00</v>
      </c>
      <c r="CY68" s="29" t="str">
        <f>IFERROR(VLOOKUP(B67,'[1]H S25'!$B$9:$AT$45,43,FALSE),"0:00:00")</f>
        <v>0:00:00</v>
      </c>
      <c r="CZ68" s="30">
        <v>1.625</v>
      </c>
      <c r="DA68" s="30" t="str" cm="1">
        <f t="array" ref="DA68">_xlfn.IFS(CY68="0:00:00","0:00:00",CY68&lt;CZ68,"0:00:00",CY68&gt;CZ68,CY68-CZ68)</f>
        <v>0:00:00</v>
      </c>
      <c r="DB68" s="31" t="str">
        <f>IFERROR(VLOOKUP(B67,'[1]H S25'!$B$9:$AT$45,45,FALSE),"0:00:00")</f>
        <v>0:00:00</v>
      </c>
      <c r="DC68" s="29" t="str">
        <f>IFERROR(VLOOKUP(B67,'[1]H S26'!$B$9:$AT$45,43,FALSE),"0:00:00")</f>
        <v>0:00:00</v>
      </c>
      <c r="DD68" s="30">
        <v>1.625</v>
      </c>
      <c r="DE68" s="30" t="str" cm="1">
        <f t="array" ref="DE68">_xlfn.IFS(DC68="0:00:00","0:00:00",DC68&lt;DD68,"0:00:00",DC68&gt;DD68,DC68-DD68)</f>
        <v>0:00:00</v>
      </c>
      <c r="DF68" s="31" t="str">
        <f>IFERROR(VLOOKUP(B67,'[1]H S26'!$B$9:$AT$45,45,FALSE),"0:00:00")</f>
        <v>0:00:00</v>
      </c>
      <c r="DG68" s="29" t="str">
        <f>IFERROR(VLOOKUP(B67,'[1]H S27'!$B$9:$AT$45,43,FALSE),"0:00:00")</f>
        <v>0:00:00</v>
      </c>
      <c r="DH68" s="30">
        <v>1.625</v>
      </c>
      <c r="DI68" s="30" t="str" cm="1">
        <f t="array" ref="DI68">_xlfn.IFS(DG68="0:00:00","0:00:00",DG68&lt;DH68,"0:00:00",DG68&gt;DH68,DG68-DH68)</f>
        <v>0:00:00</v>
      </c>
      <c r="DJ68" s="31" t="str">
        <f>IFERROR(VLOOKUP(B67,'[1]H S27'!$B$9:$AT$45,45,FALSE),"0:00:00")</f>
        <v>0:00:00</v>
      </c>
      <c r="DK68" s="29" t="str">
        <f>IFERROR(VLOOKUP(B67,'[1]H S28'!$B$9:$AT$45,43,FALSE),"0:00:00")</f>
        <v>0:00:00</v>
      </c>
      <c r="DL68" s="30">
        <v>1.625</v>
      </c>
      <c r="DM68" s="30" t="str" cm="1">
        <f t="array" ref="DM68">_xlfn.IFS(DK68="0:00:00","0:00:00",DK68&lt;DL68,"0:00:00",DK68&gt;DL68,DK68-DL68)</f>
        <v>0:00:00</v>
      </c>
      <c r="DN68" s="31" t="str">
        <f>IFERROR(VLOOKUP(B67,'[1]H S28'!$B$9:$AT$45,45,FALSE),"0:00:00")</f>
        <v>0:00:00</v>
      </c>
      <c r="DO68" s="29" t="str">
        <f>IFERROR(VLOOKUP(B67,'[1]H S29'!$B$9:$AT$45,43,FALSE),"0:00:00")</f>
        <v>0:00:00</v>
      </c>
      <c r="DP68" s="30">
        <v>1.625</v>
      </c>
      <c r="DQ68" s="30" t="str" cm="1">
        <f t="array" ref="DQ68">_xlfn.IFS(DO68="0:00:00","0:00:00",DO68&gt;DP68,DO68-DP68)</f>
        <v>0:00:00</v>
      </c>
      <c r="DR68" s="31" t="str">
        <f>IFERROR(VLOOKUP(B67,'[1]H S29'!$B$9:$AT$45,45,FALSE),"0:00:00")</f>
        <v>0:00:00</v>
      </c>
      <c r="DS68" s="29" t="str">
        <f>IFERROR(VLOOKUP(B67,'[1]H S30'!$B$9:$AT$45,43,FALSE),"0:00:00")</f>
        <v>0:00:00</v>
      </c>
      <c r="DT68" s="30">
        <v>1.625</v>
      </c>
      <c r="DU68" s="30" t="str" cm="1">
        <f t="array" ref="DU68">_xlfn.IFS(DS68="0:00:00","0:00:00",DS68&lt;DT68,"0:00:00",DS68&gt;DT68,DS68-DT68)</f>
        <v>0:00:00</v>
      </c>
      <c r="DV68" s="31" t="str">
        <f>IFERROR(VLOOKUP(B67,'[1]H S30'!$B$9:$AT$45,45,FALSE),"0:00:00")</f>
        <v>0:00:00</v>
      </c>
      <c r="DW68" s="29" t="str">
        <f>IFERROR(VLOOKUP(B67,'[1]H S31'!$B$9:$AT$45,43,FALSE),"0:00:00")</f>
        <v>0:00:00</v>
      </c>
      <c r="DX68" s="30">
        <v>1.625</v>
      </c>
      <c r="DY68" s="30" t="str" cm="1">
        <f t="array" ref="DY68">_xlfn.IFS(DW68="0:00:00","0:00:00",DW68&lt;DX68,"0:00:00",DW68&gt;DX68,DW68-DX68)</f>
        <v>0:00:00</v>
      </c>
      <c r="DZ68" s="31" t="str">
        <f>IFERROR(VLOOKUP(B67,'[1]H S31'!$B$9:$AT$45,45,FALSE),"0:00:00")</f>
        <v>0:00:00</v>
      </c>
      <c r="EA68" s="29" t="str">
        <f>IFERROR(VLOOKUP(B67,'[1]H S32'!$B$9:$AT$45,43,FALSE),"0:00:00")</f>
        <v>0:00:00</v>
      </c>
      <c r="EB68" s="30">
        <v>1.625</v>
      </c>
      <c r="EC68" s="30" t="str" cm="1">
        <f t="array" ref="EC68">_xlfn.IFS(EA68="0:00:00","0:00:00",EA68&lt;EB68,"0:00:00",EA68&gt;EB68,EA68-EB68)</f>
        <v>0:00:00</v>
      </c>
      <c r="ED68" s="31" t="str">
        <f>IFERROR(VLOOKUP(B67,'[1]H S32'!$B$9:$AT$45,45,FALSE),"0:00:00")</f>
        <v>0:00:00</v>
      </c>
      <c r="EE68" s="29" t="str">
        <f>IFERROR(VLOOKUP(B67,'[1]H S33'!$B$9:$AT$45,43,FALSE),"0:00:00")</f>
        <v>0:00:00</v>
      </c>
      <c r="EF68" s="30">
        <v>1.625</v>
      </c>
      <c r="EG68" s="30" t="str" cm="1">
        <f t="array" ref="EG68">_xlfn.IFS(EE68="0:00:00","0:00:00",EE68&lt;EF68,"0:00:00",EE68&gt;EF68,EE68-EF68)</f>
        <v>0:00:00</v>
      </c>
      <c r="EH68" s="31" t="str">
        <f>IFERROR(VLOOKUP(B67,'[1]H S33'!$B$9:$AT$45,45,FALSE),"0:00:00")</f>
        <v>0:00:00</v>
      </c>
      <c r="EI68" s="29" t="str">
        <f>IFERROR(VLOOKUP(B67,'[1]H S34'!$B$9:$AT$45,43,FALSE),"0:00:00")</f>
        <v>0:00:00</v>
      </c>
      <c r="EJ68" s="30">
        <v>1.625</v>
      </c>
      <c r="EK68" s="30" t="str" cm="1">
        <f t="array" ref="EK68">_xlfn.IFS(EI68="0:00:00","0:00:00",EI68&lt;EJ68,"0:00:00",EI68&gt;EJ68,EI68-EJ68)</f>
        <v>0:00:00</v>
      </c>
      <c r="EL68" s="31" t="str">
        <f>IFERROR(VLOOKUP(B67,'[1]H S34'!$B$9:$AT$45,45,FALSE),"0:00:00")</f>
        <v>0:00:00</v>
      </c>
      <c r="EM68" s="29" t="str">
        <f>IFERROR(VLOOKUP(B67,'[1]H S35'!$B$9:$AT$45,43,FALSE),"0:00:00")</f>
        <v>0:00:00</v>
      </c>
      <c r="EN68" s="30">
        <v>1.625</v>
      </c>
      <c r="EO68" s="30" t="str" cm="1">
        <f t="array" ref="EO68">_xlfn.IFS(EM68="0:00:00","0:00:00",EM68&lt;EN68,"0:00:00",EM68&gt;EN68,EM68-EN68)</f>
        <v>0:00:00</v>
      </c>
      <c r="EP68" s="31" t="str">
        <f>IFERROR(VLOOKUP(B67,'[1]H S35'!$B$9:$AT$45,45,FALSE),"0:00:00")</f>
        <v>0:00:00</v>
      </c>
      <c r="EQ68" s="29" t="str">
        <f>IFERROR(VLOOKUP(B67,'[1]H S36'!$B$9:$AT$45,43,FALSE),"0:00:00")</f>
        <v>0:00:00</v>
      </c>
      <c r="ER68" s="30">
        <v>1.625</v>
      </c>
      <c r="ES68" s="30" t="str" cm="1">
        <f t="array" ref="ES68">_xlfn.IFS(EQ68="0:00:00","0:00:00",EQ68&lt;ER68,"0:00:00",EQ68&gt;ER68,EQ68-ER68)</f>
        <v>0:00:00</v>
      </c>
      <c r="ET68" s="31" t="str">
        <f>IFERROR(VLOOKUP(B67,'[1]H S36'!$B$9:$AT$45,45,FALSE),"0:00:00")</f>
        <v>0:00:00</v>
      </c>
      <c r="EU68" s="29" t="str">
        <f>IFERROR(VLOOKUP(B67,'[1]H S37'!$B$9:$AT$45,43,FALSE),"0:00:00")</f>
        <v>0:00:00</v>
      </c>
      <c r="EV68" s="30">
        <v>1.625</v>
      </c>
      <c r="EW68" s="30" t="str" cm="1">
        <f t="array" ref="EW68">_xlfn.IFS(EU68="0:00:00","0:00:00",EU68&lt;EV68,"0:00:00",EU68&gt;EV68,EU68-EV68)</f>
        <v>0:00:00</v>
      </c>
      <c r="EX68" s="31" t="str">
        <f>IFERROR(VLOOKUP(B67,'[1]H S37'!$B$9:$AT$45,45,FALSE),"0:00:00")</f>
        <v>0:00:00</v>
      </c>
      <c r="EY68" s="29" t="str">
        <f>IFERROR(VLOOKUP(B67,'[1]H S38'!$B$9:$AT$45,43,FALSE),"0:00:00")</f>
        <v>0:00:00</v>
      </c>
      <c r="EZ68" s="30">
        <v>1.625</v>
      </c>
      <c r="FA68" s="30" t="str" cm="1">
        <f t="array" ref="FA68">_xlfn.IFS(EY68="0:00:00","0:00:00",EY68&lt;EZ68,"0:00:00",EY68&gt;EZ68,EY68-EZ68)</f>
        <v>0:00:00</v>
      </c>
      <c r="FB68" s="31" t="str">
        <f>IFERROR(VLOOKUP(B67,'[1]H S38'!$B$9:$AT$45,45,FALSE),"0:00:00")</f>
        <v>0:00:00</v>
      </c>
      <c r="FC68" s="29" t="str">
        <f>IFERROR(VLOOKUP(B67,'[1]H S39'!$B$9:$AT$45,43,FALSE),"0:00:00")</f>
        <v>0:00:00</v>
      </c>
      <c r="FD68" s="30">
        <v>1.625</v>
      </c>
      <c r="FE68" s="30" t="str" cm="1">
        <f t="array" ref="FE68">_xlfn.IFS(FC68="0:00:00","0:00:00",FC68&lt;FD68,"0:00:00",FC68&gt;FD68,FC68-FD68)</f>
        <v>0:00:00</v>
      </c>
      <c r="FF68" s="31" t="str">
        <f>IFERROR(VLOOKUP(B67,'[1]H S39'!$B$9:$AT$45,45,FALSE),"0:00:00")</f>
        <v>0:00:00</v>
      </c>
      <c r="FG68" s="29" t="str">
        <f>IFERROR(VLOOKUP(B67,'[1]H S40'!$B$9:$AT$45,43,FALSE),"0:00:00")</f>
        <v>0:00:00</v>
      </c>
      <c r="FH68" s="30">
        <v>1.625</v>
      </c>
      <c r="FI68" s="30" t="str" cm="1">
        <f t="array" ref="FI68">_xlfn.IFS(FG68="0:00:00","0:00:00",FG68&lt;FH68,"0:00:00",FG68&gt;FH68,FG68-FH68)</f>
        <v>0:00:00</v>
      </c>
      <c r="FJ68" s="31" t="str">
        <f>IFERROR(VLOOKUP(B67,'[1]H S40'!$B$9:$AT$45,45,FALSE),"0:00:00")</f>
        <v>0:00:00</v>
      </c>
      <c r="FK68" s="29" t="str">
        <f>IFERROR(VLOOKUP(B67,'[1]H S41'!$B$9:$AT$45,43,FALSE),"0:00:00")</f>
        <v>0:00:00</v>
      </c>
      <c r="FL68" s="30">
        <v>1.625</v>
      </c>
      <c r="FM68" s="30" t="str" cm="1">
        <f t="array" ref="FM68">_xlfn.IFS(FK68="0:00:00","0:00:00",FK68&lt;FL68,"0:00:00",FK68&gt;FL68,FK68-FL68)</f>
        <v>0:00:00</v>
      </c>
      <c r="FN68" s="31" t="str">
        <f>IFERROR(VLOOKUP(B67,'[1]H S41'!$B$9:$AT$45,45,FALSE),"0:00:00")</f>
        <v>0:00:00</v>
      </c>
      <c r="FO68" s="29" t="str">
        <f>IFERROR(VLOOKUP(B67,'[1]H S42'!$B$9:$AT$45,43,FALSE),"0:00:00")</f>
        <v>0:00:00</v>
      </c>
      <c r="FP68" s="30">
        <v>1.625</v>
      </c>
      <c r="FQ68" s="30" t="str" cm="1">
        <f t="array" ref="FQ68">_xlfn.IFS(FO68="0:00:00","0:00:00",FO68&lt;FP68,"0:00:00",FO68&gt;FP68,FO68-FP68)</f>
        <v>0:00:00</v>
      </c>
      <c r="FR68" s="31" t="str">
        <f>IFERROR(VLOOKUP(B67,'[1]H S42'!$B$9:$AT$45,45,FALSE),"0:00:00")</f>
        <v>0:00:00</v>
      </c>
      <c r="FS68" s="29" t="str">
        <f>IFERROR(VLOOKUP(B67,'[1]H S43'!$B$9:$AT$45,43,FALSE),"0:00:00")</f>
        <v>0:00:00</v>
      </c>
      <c r="FT68" s="30">
        <v>1.625</v>
      </c>
      <c r="FU68" s="30" t="str" cm="1">
        <f t="array" ref="FU68">_xlfn.IFS(FS68="0:00:00","0:00:00",FS68&lt;FT68,"0:00:00",FS68&gt;FT68,FS68-FT68)</f>
        <v>0:00:00</v>
      </c>
      <c r="FV68" s="31" t="str">
        <f>IFERROR(VLOOKUP(B67,'[1]H S43'!$B$9:$AT$45,45,FALSE),"0:00:00")</f>
        <v>0:00:00</v>
      </c>
      <c r="FW68" s="29" t="str">
        <f>IFERROR(VLOOKUP(B67,'[1]H S44'!$B$9:$AT$45,43,FALSE),"0:00:00")</f>
        <v>0:00:00</v>
      </c>
      <c r="FX68" s="30">
        <v>1.625</v>
      </c>
      <c r="FY68" s="30" t="str" cm="1">
        <f t="array" ref="FY68">_xlfn.IFS(FW68="0:00:00","0:00:00",FW68&lt;FX68,"0:00:00",FW68&gt;FX68,FW68-FX68)</f>
        <v>0:00:00</v>
      </c>
      <c r="FZ68" s="31" t="str">
        <f>IFERROR(VLOOKUP(B67,'[1]H S44'!$B$9:$AT$45,45,FALSE),"0:00:00")</f>
        <v>0:00:00</v>
      </c>
      <c r="GA68" s="29" t="str">
        <f>IFERROR(VLOOKUP(B67,'[1]H S45'!$B$9:$AT$45,43,FALSE),"0:00:00")</f>
        <v>0:00:00</v>
      </c>
      <c r="GB68" s="30">
        <v>1.625</v>
      </c>
      <c r="GC68" s="30" t="str" cm="1">
        <f t="array" ref="GC68">_xlfn.IFS(GA68="0:00:00","0:00:00",GA68&lt;GB68,"0:00:00",GA68&gt;GB68,GA68-GB68)</f>
        <v>0:00:00</v>
      </c>
      <c r="GD68" s="31" t="str">
        <f>IFERROR(VLOOKUP(B67,'[1]H S45'!$B$9:$AT$45,45,FALSE),"0:00:00")</f>
        <v>0:00:00</v>
      </c>
      <c r="GE68" s="29" t="str">
        <f>IFERROR(VLOOKUP(B67,'[1]H S46'!$B$9:$AT$45,43,FALSE),"0:00:00")</f>
        <v>0:00:00</v>
      </c>
      <c r="GF68" s="30">
        <v>1.625</v>
      </c>
      <c r="GG68" s="30" t="str" cm="1">
        <f t="array" ref="GG68">_xlfn.IFS(GE68="0:00:00","0:00:00",GE68&lt;GF68,"0:00:00",GE68&gt;GF68,GE68-GF68)</f>
        <v>0:00:00</v>
      </c>
      <c r="GH68" s="31" t="str">
        <f>IFERROR(VLOOKUP(B67,'[1]H S46'!$B$9:$AT$45,45,FALSE),"0:00:00")</f>
        <v>0:00:00</v>
      </c>
      <c r="GI68" s="29" t="str">
        <f>IFERROR(VLOOKUP(B67,'[1]H S47'!$B$9:$AT$45,43,FALSE),"0:00:00")</f>
        <v>0:00:00</v>
      </c>
      <c r="GJ68" s="30">
        <v>1.625</v>
      </c>
      <c r="GK68" s="30" t="str" cm="1">
        <f t="array" ref="GK68">_xlfn.IFS(GI68="0:00:00","0:00:00",GI68&lt;GJ68,"0:00:00",GI68&gt;GJ68,GI68-GJ68)</f>
        <v>0:00:00</v>
      </c>
      <c r="GL68" s="31" t="str">
        <f>IFERROR(VLOOKUP(B67,'[1]H S47'!$B$9:$AT$45,45,FALSE),"0:00:00")</f>
        <v>0:00:00</v>
      </c>
      <c r="GM68" s="29" t="str">
        <f>IFERROR(VLOOKUP(B67,'[1]H S48'!$B$9:$AT$45,43,FALSE),"0:00:00")</f>
        <v>0:00:00</v>
      </c>
      <c r="GN68" s="30">
        <v>1.625</v>
      </c>
      <c r="GO68" s="30" t="str" cm="1">
        <f t="array" ref="GO68">_xlfn.IFS(GM68="0:00:00","0:00:00",GM68&lt;GN68,"0:00:00",GM68&gt;GN68,GM68-GN68)</f>
        <v>0:00:00</v>
      </c>
      <c r="GP68" s="31" t="str">
        <f>IFERROR(VLOOKUP(B67,'[1]H S48'!$B$9:$AT$45,45,FALSE),"0:00:00")</f>
        <v>0:00:00</v>
      </c>
      <c r="GQ68" s="29" t="str">
        <f>IFERROR(VLOOKUP(B67,'[1]H S49'!$B$9:$AT$45,43,FALSE),"0:00:00")</f>
        <v>0:00:00</v>
      </c>
      <c r="GR68" s="30">
        <v>1.625</v>
      </c>
      <c r="GS68" s="30" t="str" cm="1">
        <f t="array" ref="GS68">_xlfn.IFS(GQ68="0:00:00","0:00:00",GQ68&lt;GR68,"0:00:00",GQ68&gt;GR68,GQ68-GR68)</f>
        <v>0:00:00</v>
      </c>
      <c r="GT68" s="31" t="str">
        <f>IFERROR(VLOOKUP(B67,'[1]H S49'!$B$9:$AT$45,45,FALSE),"0:00:00")</f>
        <v>0:00:00</v>
      </c>
      <c r="GU68" s="29" t="str">
        <f>IFERROR(VLOOKUP(B67,'[1]H S50'!$B$9:$AT$45,43,FALSE),"0:00:00")</f>
        <v>0:00:00</v>
      </c>
      <c r="GV68" s="30">
        <v>1.625</v>
      </c>
      <c r="GW68" s="30" t="str" cm="1">
        <f t="array" ref="GW68">_xlfn.IFS(GU68="0:00:00","0:00:00",GU68&lt;GV68,"0:00:00",GU68&gt;GV68,GU68-GV68)</f>
        <v>0:00:00</v>
      </c>
      <c r="GX68" s="31" t="str">
        <f>IFERROR(VLOOKUP(B67,'[1]H S50'!$B$9:$AT$45,45,FALSE),"0:00:00")</f>
        <v>0:00:00</v>
      </c>
      <c r="GY68" s="29" t="str">
        <f>IFERROR(VLOOKUP(B67,'[1]H S51'!$B$9:$AT$45,43,FALSE),"0:00:00")</f>
        <v>0:00:00</v>
      </c>
      <c r="GZ68" s="30">
        <v>1.625</v>
      </c>
      <c r="HA68" s="30" t="str" cm="1">
        <f t="array" ref="HA68">_xlfn.IFS(GY68="0:00:00","0:00:00",GY68&lt;GZ68,"0:00:00",GY68&gt;GZ68,GY68-GZ68)</f>
        <v>0:00:00</v>
      </c>
      <c r="HB68" s="31" t="str">
        <f>IFERROR(VLOOKUP(B67,'[1]H S51'!$B$9:$AT$45,45,FALSE),"0:00:00")</f>
        <v>0:00:00</v>
      </c>
      <c r="HC68" s="29" t="str">
        <f>IFERROR(VLOOKUP(B67,'[1]H S52'!$B$9:$AT$45,43,FALSE),"0:00:00")</f>
        <v>0:00:00</v>
      </c>
      <c r="HD68" s="30">
        <v>1.625</v>
      </c>
      <c r="HE68" s="30" t="str" cm="1">
        <f t="array" ref="HE68">_xlfn.IFS(HC68="0:00:00","0:00:00",HC68&lt;HD68,"0:00:00",HC68&gt;HD68,HC68-HD68)</f>
        <v>0:00:00</v>
      </c>
      <c r="HF68" s="31" t="str">
        <f>IFERROR(VLOOKUP(B67,'[1]H S52'!$B$9:$AT$45,45,FALSE),"0:00:00")</f>
        <v>0:00:00</v>
      </c>
    </row>
    <row r="69" spans="2:214" x14ac:dyDescent="0.3">
      <c r="B69" s="32" t="s">
        <v>73</v>
      </c>
      <c r="C69" s="33"/>
      <c r="D69" s="33"/>
      <c r="E69" s="34">
        <f>SUM(J68,N68,R68,V68,Z68,AD68,AH68,AL68,AP68,AT68,AX68,BB68,BF68,BJ68,BN68,BR68,BV68,BZ68,CD68,CH68,CL68,CP68,CT68,CX68,DB68,DF68,DJ68,DN68,DR68,DV68,DZ68,ED68,EH68,EL68,EP68,ET68,EX68,FB68,FF68,FJ68,FN68,FR68,FV68,FZ68,GD68,GH68,GL68,GP68,GT68,GX68,HB68,HF68)</f>
        <v>0</v>
      </c>
      <c r="F69" s="35"/>
      <c r="G69" s="36"/>
      <c r="H69" s="10">
        <v>1.25</v>
      </c>
      <c r="I69" s="37" t="str" cm="1">
        <f t="array" ref="I69">_xlfn.IFS(I68="0:00:00","0:00:00",I68&lt;3,H69*I68,I68&gt;3,3*H69)</f>
        <v>0:00:00</v>
      </c>
      <c r="J69" s="38"/>
      <c r="K69" s="36"/>
      <c r="L69" s="10">
        <v>1.25</v>
      </c>
      <c r="M69" s="37" t="str" cm="1">
        <f t="array" ref="M69">_xlfn.IFS(M68="0:00:00","0:00:00",M68&lt;3,L69*M68,M68&gt;3,3*L69)</f>
        <v>0:00:00</v>
      </c>
      <c r="N69" s="38"/>
      <c r="O69" s="36"/>
      <c r="P69" s="10">
        <v>1.25</v>
      </c>
      <c r="Q69" s="37" t="str" cm="1">
        <f t="array" ref="Q69">_xlfn.IFS(Q68="0:00:00","0:00:00",Q68&lt;3,P69*Q68,Q68&gt;3,3*P69)</f>
        <v>0:00:00</v>
      </c>
      <c r="R69" s="38"/>
      <c r="S69" s="36"/>
      <c r="T69" s="10">
        <v>1.25</v>
      </c>
      <c r="U69" s="37" t="str" cm="1">
        <f t="array" ref="U69">_xlfn.IFS(U68="0:00:00","0:00:00",U68&lt;3,T69*U68,U68&gt;3,3*T69)</f>
        <v>0:00:00</v>
      </c>
      <c r="V69" s="38"/>
      <c r="W69" s="36"/>
      <c r="X69" s="10">
        <v>1.25</v>
      </c>
      <c r="Y69" s="37" t="str" cm="1">
        <f t="array" ref="Y69">_xlfn.IFS(Y68="0:00:00","0:00:00",Y68&lt;3,X69*Y68,Y68&gt;3,3*X69)</f>
        <v>0:00:00</v>
      </c>
      <c r="Z69" s="38"/>
      <c r="AA69" s="36"/>
      <c r="AB69" s="10">
        <v>1.25</v>
      </c>
      <c r="AC69" s="37" t="str" cm="1">
        <f t="array" ref="AC69">_xlfn.IFS(AC68="0:00:00","0:00:00",AC68&lt;3,AB69*AC68,AC68&gt;3,3*AB69)</f>
        <v>0:00:00</v>
      </c>
      <c r="AD69" s="38"/>
      <c r="AE69" s="36"/>
      <c r="AF69" s="10">
        <v>1.25</v>
      </c>
      <c r="AG69" s="37" t="str" cm="1">
        <f t="array" ref="AG69">_xlfn.IFS(AG68="0:00:00","0:00:00",AG68&lt;3,AF69*AG68,AG68&gt;3,3*AF69)</f>
        <v>0:00:00</v>
      </c>
      <c r="AH69" s="38"/>
      <c r="AI69" s="36"/>
      <c r="AJ69" s="10">
        <v>1.25</v>
      </c>
      <c r="AK69" s="37" t="str" cm="1">
        <f t="array" ref="AK69">_xlfn.IFS(AK68="0:00:00","0:00:00",AK68&lt;3,AJ69*AK68,AK68&gt;3,3*AJ69)</f>
        <v>0:00:00</v>
      </c>
      <c r="AL69" s="38"/>
      <c r="AM69" s="36"/>
      <c r="AN69" s="10">
        <v>1.25</v>
      </c>
      <c r="AO69" s="37" t="str" cm="1">
        <f t="array" ref="AO69">_xlfn.IFS(AO68="0:00:00","0:00:00",AO68&lt;3,AN69*AO68,AO68&gt;3,3*AN69)</f>
        <v>0:00:00</v>
      </c>
      <c r="AP69" s="38"/>
      <c r="AQ69" s="36"/>
      <c r="AR69" s="10">
        <v>1.25</v>
      </c>
      <c r="AS69" s="37" t="str" cm="1">
        <f t="array" ref="AS69">_xlfn.IFS(AS68="0:00:00","0:00:00",AS68&lt;3,AR69*AS68,AS68&gt;3,3*AR69)</f>
        <v>0:00:00</v>
      </c>
      <c r="AT69" s="38"/>
      <c r="AU69" s="36"/>
      <c r="AV69" s="10">
        <v>1.25</v>
      </c>
      <c r="AW69" s="37" t="str" cm="1">
        <f t="array" ref="AW69">_xlfn.IFS(AW68="0:00:00","0:00:00",AW68&lt;3,AV69*AW68,AW68&gt;3,3*AV69)</f>
        <v>0:00:00</v>
      </c>
      <c r="AX69" s="38"/>
      <c r="AY69" s="36"/>
      <c r="AZ69" s="10">
        <v>1.25</v>
      </c>
      <c r="BA69" s="37" t="str" cm="1">
        <f t="array" ref="BA69">_xlfn.IFS(BA68="0:00:00","0:00:00",BA68&lt;3,AZ69*BA68,BA68&gt;3,3*AZ69)</f>
        <v>0:00:00</v>
      </c>
      <c r="BB69" s="38"/>
      <c r="BC69" s="36"/>
      <c r="BD69" s="10">
        <v>1.25</v>
      </c>
      <c r="BE69" s="37" t="str" cm="1">
        <f t="array" ref="BE69">_xlfn.IFS(BE68="0:00:00","0:00:00",BE68&lt;3,BD69*BE68,BE68&gt;3,3*BD69)</f>
        <v>0:00:00</v>
      </c>
      <c r="BF69" s="38"/>
      <c r="BG69" s="36"/>
      <c r="BH69" s="10">
        <v>1.25</v>
      </c>
      <c r="BI69" s="37" t="str" cm="1">
        <f t="array" ref="BI69">_xlfn.IFS(BI68="0:00:00","0:00:00",BI68&lt;3,BH69*BI68,BI68&gt;3,3*BH69)</f>
        <v>0:00:00</v>
      </c>
      <c r="BJ69" s="38"/>
      <c r="BK69" s="36"/>
      <c r="BL69" s="10">
        <v>1.25</v>
      </c>
      <c r="BM69" s="37" t="str" cm="1">
        <f t="array" ref="BM69">_xlfn.IFS(BM68="0:00:00","0:00:00",BM68&lt;3,BL69*BM68,BM68&gt;3,3*BL69)</f>
        <v>0:00:00</v>
      </c>
      <c r="BN69" s="38"/>
      <c r="BO69" s="36"/>
      <c r="BP69" s="10">
        <v>1.25</v>
      </c>
      <c r="BQ69" s="37" t="str" cm="1">
        <f t="array" ref="BQ69">_xlfn.IFS(BQ68="0:00:00","0:00:00",BQ68&lt;3,BP69*BQ68,BQ68&gt;3,3*BP69)</f>
        <v>0:00:00</v>
      </c>
      <c r="BR69" s="38"/>
      <c r="BS69" s="36"/>
      <c r="BT69" s="10">
        <v>1.25</v>
      </c>
      <c r="BU69" s="37" t="str" cm="1">
        <f t="array" ref="BU69">_xlfn.IFS(BU68="0:00:00","0:00:00",BU68&lt;3,BT69*BU68,BU68&gt;3,3*BT69)</f>
        <v>0:00:00</v>
      </c>
      <c r="BV69" s="38"/>
      <c r="BW69" s="36"/>
      <c r="BX69" s="10">
        <v>1.25</v>
      </c>
      <c r="BY69" s="37" t="str" cm="1">
        <f t="array" ref="BY69">_xlfn.IFS(BY68="0:00:00","0:00:00",BY68&lt;3,BX69*BY68,BY68&gt;3,3*BX69)</f>
        <v>0:00:00</v>
      </c>
      <c r="BZ69" s="38"/>
      <c r="CA69" s="36"/>
      <c r="CB69" s="10">
        <v>1.25</v>
      </c>
      <c r="CC69" s="37" t="str" cm="1">
        <f t="array" ref="CC69">_xlfn.IFS(CC68="0:00:00","0:00:00",CC68&lt;3,CB69*CC68,CC68&gt;3,3*CB69)</f>
        <v>0:00:00</v>
      </c>
      <c r="CD69" s="38"/>
      <c r="CE69" s="36"/>
      <c r="CF69" s="10">
        <v>1.25</v>
      </c>
      <c r="CG69" s="37" t="str" cm="1">
        <f t="array" ref="CG69">_xlfn.IFS(CG68="0:00:00","0:00:00",CG68&lt;3,CF69*CG68,CG68&gt;3,3*CF69)</f>
        <v>0:00:00</v>
      </c>
      <c r="CH69" s="38"/>
      <c r="CI69" s="36"/>
      <c r="CJ69" s="10">
        <v>1.25</v>
      </c>
      <c r="CK69" s="37" t="str" cm="1">
        <f t="array" ref="CK69">_xlfn.IFS(CK68="0:00:00","0:00:00",CK68&lt;3,CJ69*CK68,CK68&gt;3,3*CJ69)</f>
        <v>0:00:00</v>
      </c>
      <c r="CL69" s="38"/>
      <c r="CM69" s="36"/>
      <c r="CN69" s="10">
        <v>1.25</v>
      </c>
      <c r="CO69" s="37" t="str" cm="1">
        <f t="array" ref="CO69">_xlfn.IFS(CO68="0:00:00","0:00:00",CO68&lt;3,CN69*CO68,CO68&gt;3,3*CN69)</f>
        <v>0:00:00</v>
      </c>
      <c r="CP69" s="38"/>
      <c r="CQ69" s="36"/>
      <c r="CR69" s="10">
        <v>1.25</v>
      </c>
      <c r="CS69" s="37" t="str" cm="1">
        <f t="array" ref="CS69">_xlfn.IFS(CS68="0:00:00","0:00:00",CS68&lt;3,CR69*CS68,CS68&gt;3,3*CR69)</f>
        <v>0:00:00</v>
      </c>
      <c r="CT69" s="38"/>
      <c r="CU69" s="36"/>
      <c r="CV69" s="10">
        <v>1.25</v>
      </c>
      <c r="CW69" s="37" t="str" cm="1">
        <f t="array" ref="CW69">_xlfn.IFS(CW68="0:00:00","0:00:00",CW68&lt;3,CV69*CW68,CW68&gt;3,3*CV69)</f>
        <v>0:00:00</v>
      </c>
      <c r="CX69" s="38"/>
      <c r="CY69" s="36"/>
      <c r="CZ69" s="10">
        <v>1.25</v>
      </c>
      <c r="DA69" s="37" t="str" cm="1">
        <f t="array" ref="DA69">_xlfn.IFS(DA68="0:00:00","0:00:00",DA68&lt;3,CZ69*DA68,DA68&gt;3,3*CZ69)</f>
        <v>0:00:00</v>
      </c>
      <c r="DB69" s="38"/>
      <c r="DC69" s="36"/>
      <c r="DD69" s="10">
        <v>1.25</v>
      </c>
      <c r="DE69" s="37" t="str" cm="1">
        <f t="array" ref="DE69">_xlfn.IFS(DE68="0:00:00","0:00:00",DE68&lt;3,DD69*DE68,DE68&gt;3,3*DD69)</f>
        <v>0:00:00</v>
      </c>
      <c r="DF69" s="38"/>
      <c r="DG69" s="36"/>
      <c r="DH69" s="10">
        <v>1.25</v>
      </c>
      <c r="DI69" s="37" t="str" cm="1">
        <f t="array" ref="DI69">_xlfn.IFS(DI68="0:00:00","0:00:00",DI68&lt;3,DH69*DI68,DI68&gt;3,3*DH69)</f>
        <v>0:00:00</v>
      </c>
      <c r="DJ69" s="38"/>
      <c r="DK69" s="36"/>
      <c r="DL69" s="10">
        <v>1.25</v>
      </c>
      <c r="DM69" s="37" t="str" cm="1">
        <f t="array" ref="DM69">_xlfn.IFS(DM68="0:00:00","0:00:00",DM68&lt;3,DL69*DM68,DM68&gt;3,3*DL69)</f>
        <v>0:00:00</v>
      </c>
      <c r="DN69" s="38"/>
      <c r="DO69" s="36"/>
      <c r="DP69" s="10">
        <v>1.25</v>
      </c>
      <c r="DQ69" s="37" t="str" cm="1">
        <f t="array" ref="DQ69">_xlfn.IFS(DQ68="0:00:00","0:00:00",DQ68&lt;3,DP69*DQ68,DQ68&gt;3,3*DP69)</f>
        <v>0:00:00</v>
      </c>
      <c r="DR69" s="38"/>
      <c r="DS69" s="36"/>
      <c r="DT69" s="10">
        <v>1.25</v>
      </c>
      <c r="DU69" s="37" t="str" cm="1">
        <f t="array" ref="DU69">_xlfn.IFS(DU68="0:00:00","0:00:00",DU68&lt;3,DT69*DU68,DU68&gt;3,3*DT69)</f>
        <v>0:00:00</v>
      </c>
      <c r="DV69" s="38"/>
      <c r="DW69" s="36"/>
      <c r="DX69" s="10">
        <v>1.25</v>
      </c>
      <c r="DY69" s="37" t="str" cm="1">
        <f t="array" ref="DY69">_xlfn.IFS(DY68="0:00:00","0:00:00",DY68&lt;3,DX69*DY68,DY68&gt;3,3*DX69)</f>
        <v>0:00:00</v>
      </c>
      <c r="DZ69" s="38"/>
      <c r="EA69" s="36"/>
      <c r="EB69" s="10">
        <v>1.25</v>
      </c>
      <c r="EC69" s="37" t="str" cm="1">
        <f t="array" ref="EC69">_xlfn.IFS(EC68="0:00:00","0:00:00",EC68&lt;3,EB69*EC68,EC68&gt;3,3*EB69)</f>
        <v>0:00:00</v>
      </c>
      <c r="ED69" s="38"/>
      <c r="EE69" s="36"/>
      <c r="EF69" s="10">
        <v>1.25</v>
      </c>
      <c r="EG69" s="37" t="str" cm="1">
        <f t="array" ref="EG69">_xlfn.IFS(EG68="0:00:00","0:00:00",EG68&lt;3,EF69*EG68,EG68&gt;3,3*EF69)</f>
        <v>0:00:00</v>
      </c>
      <c r="EH69" s="38"/>
      <c r="EI69" s="36"/>
      <c r="EJ69" s="10">
        <v>1.25</v>
      </c>
      <c r="EK69" s="37" t="str" cm="1">
        <f t="array" ref="EK69">_xlfn.IFS(EK68="0:00:00","0:00:00",EK68&lt;3,EJ69*EK68,EK68&gt;3,3*EJ69)</f>
        <v>0:00:00</v>
      </c>
      <c r="EL69" s="38"/>
      <c r="EM69" s="36"/>
      <c r="EN69" s="10">
        <v>1.25</v>
      </c>
      <c r="EO69" s="37" t="str" cm="1">
        <f t="array" ref="EO69">_xlfn.IFS(EO68="0:00:00","0:00:00",EO68&lt;3,EN69*EO68,EO68&gt;3,3*EN69)</f>
        <v>0:00:00</v>
      </c>
      <c r="EP69" s="38"/>
      <c r="EQ69" s="36"/>
      <c r="ER69" s="10">
        <v>1.25</v>
      </c>
      <c r="ES69" s="37" t="str" cm="1">
        <f t="array" ref="ES69">_xlfn.IFS(ES68="0:00:00","0:00:00",ES68&lt;3,ER69*ES68,ES68&gt;3,3*ER69)</f>
        <v>0:00:00</v>
      </c>
      <c r="ET69" s="38"/>
      <c r="EU69" s="36"/>
      <c r="EV69" s="10">
        <v>1.25</v>
      </c>
      <c r="EW69" s="37" t="str" cm="1">
        <f t="array" ref="EW69">_xlfn.IFS(EW68="0:00:00","0:00:00",EW68&lt;3,EV69*EW68,EW68&gt;3,3*EV69)</f>
        <v>0:00:00</v>
      </c>
      <c r="EX69" s="38"/>
      <c r="EY69" s="36"/>
      <c r="EZ69" s="10">
        <v>1.25</v>
      </c>
      <c r="FA69" s="37" t="str" cm="1">
        <f t="array" ref="FA69">_xlfn.IFS(FA68="0:00:00","0:00:00",FA68&lt;3,EZ69*FA68,FA68&gt;3,3*EZ69)</f>
        <v>0:00:00</v>
      </c>
      <c r="FB69" s="38"/>
      <c r="FC69" s="36"/>
      <c r="FD69" s="10">
        <v>1.25</v>
      </c>
      <c r="FE69" s="37" t="str" cm="1">
        <f t="array" ref="FE69">_xlfn.IFS(FE68="0:00:00","0:00:00",FE68&lt;3,FD69*FE68,FE68&gt;3,3*FD69)</f>
        <v>0:00:00</v>
      </c>
      <c r="FF69" s="38"/>
      <c r="FG69" s="36"/>
      <c r="FH69" s="10">
        <v>1.25</v>
      </c>
      <c r="FI69" s="37" t="str" cm="1">
        <f t="array" ref="FI69">_xlfn.IFS(FI68="0:00:00","0:00:00",FI68&lt;3,FH69*FI68,FI68&gt;3,3*FH69)</f>
        <v>0:00:00</v>
      </c>
      <c r="FJ69" s="38"/>
      <c r="FK69" s="36"/>
      <c r="FL69" s="10">
        <v>1.25</v>
      </c>
      <c r="FM69" s="37" t="str" cm="1">
        <f t="array" ref="FM69">_xlfn.IFS(FM68="0:00:00","0:00:00",FM68&lt;3,FL69*FM68,FM68&gt;3,3*FL69)</f>
        <v>0:00:00</v>
      </c>
      <c r="FN69" s="38"/>
      <c r="FO69" s="36"/>
      <c r="FP69" s="10">
        <v>1.25</v>
      </c>
      <c r="FQ69" s="37" t="str" cm="1">
        <f t="array" ref="FQ69">_xlfn.IFS(FQ68="0:00:00","0:00:00",FQ68&lt;3,FP69*FQ68,FQ68&gt;3,3*FP69)</f>
        <v>0:00:00</v>
      </c>
      <c r="FR69" s="38"/>
      <c r="FS69" s="36"/>
      <c r="FT69" s="10">
        <v>1.25</v>
      </c>
      <c r="FU69" s="37" t="str" cm="1">
        <f t="array" ref="FU69">_xlfn.IFS(FU68="0:00:00","0:00:00",FU68&lt;3,FT69*FU68,FU68&gt;3,3*FT69)</f>
        <v>0:00:00</v>
      </c>
      <c r="FV69" s="38"/>
      <c r="FW69" s="36"/>
      <c r="FX69" s="10">
        <v>1.25</v>
      </c>
      <c r="FY69" s="37" t="str" cm="1">
        <f t="array" ref="FY69">_xlfn.IFS(FY68="0:00:00","0:00:00",FY68&lt;3,FX69*FY68,FY68&gt;3,3*FX69)</f>
        <v>0:00:00</v>
      </c>
      <c r="FZ69" s="38"/>
      <c r="GA69" s="36"/>
      <c r="GB69" s="10">
        <v>1.25</v>
      </c>
      <c r="GC69" s="37" t="str" cm="1">
        <f t="array" ref="GC69">_xlfn.IFS(GC68="0:00:00","0:00:00",GC68&lt;3,GB69*GC68,GC68&gt;3,3*GB69)</f>
        <v>0:00:00</v>
      </c>
      <c r="GD69" s="38"/>
      <c r="GE69" s="36"/>
      <c r="GF69" s="10">
        <v>1.25</v>
      </c>
      <c r="GG69" s="37" t="str" cm="1">
        <f t="array" ref="GG69">_xlfn.IFS(GG68="0:00:00","0:00:00",GG68&lt;3,GF69*GG68,GG68&gt;3,3*GF69)</f>
        <v>0:00:00</v>
      </c>
      <c r="GH69" s="38"/>
      <c r="GI69" s="36"/>
      <c r="GJ69" s="10">
        <v>1.25</v>
      </c>
      <c r="GK69" s="37" t="str" cm="1">
        <f t="array" ref="GK69">_xlfn.IFS(GK68="0:00:00","0:00:00",GK68&lt;3,GJ69*GK68,GK68&gt;3,3*GJ69)</f>
        <v>0:00:00</v>
      </c>
      <c r="GL69" s="38"/>
      <c r="GM69" s="36"/>
      <c r="GN69" s="10">
        <v>1.25</v>
      </c>
      <c r="GO69" s="37" t="str" cm="1">
        <f t="array" ref="GO69">_xlfn.IFS(GO68="0:00:00","0:00:00",GO68&lt;3,GN69*GO68,GO68&gt;3,3*GN69)</f>
        <v>0:00:00</v>
      </c>
      <c r="GP69" s="38"/>
      <c r="GQ69" s="36"/>
      <c r="GR69" s="10">
        <v>1.25</v>
      </c>
      <c r="GS69" s="37" t="str" cm="1">
        <f t="array" ref="GS69">_xlfn.IFS(GS68="0:00:00","0:00:00",GS68&lt;3,GR69*GS68,GS68&gt;3,3*GR69)</f>
        <v>0:00:00</v>
      </c>
      <c r="GT69" s="38"/>
      <c r="GU69" s="36"/>
      <c r="GV69" s="10">
        <v>1.25</v>
      </c>
      <c r="GW69" s="37" t="str" cm="1">
        <f t="array" ref="GW69">_xlfn.IFS(GW68="0:00:00","0:00:00",GW68&lt;3,GV69*GW68,GW68&gt;3,3*GV69)</f>
        <v>0:00:00</v>
      </c>
      <c r="GX69" s="38"/>
      <c r="GY69" s="36"/>
      <c r="GZ69" s="10">
        <v>1.25</v>
      </c>
      <c r="HA69" s="37" t="str" cm="1">
        <f t="array" ref="HA69">_xlfn.IFS(HA68="0:00:00","0:00:00",HA68&lt;3,GZ69*HA68,HA68&gt;3,3*GZ69)</f>
        <v>0:00:00</v>
      </c>
      <c r="HB69" s="38"/>
      <c r="HC69" s="36"/>
      <c r="HD69" s="10">
        <v>1.25</v>
      </c>
      <c r="HE69" s="37" t="str" cm="1">
        <f t="array" ref="HE69">_xlfn.IFS(HE68="0:00:00","0:00:00",HE68&lt;3,HD69*HE68,HE68&gt;3,3*HD69)</f>
        <v>0:00:00</v>
      </c>
      <c r="HF69" s="38"/>
    </row>
    <row r="70" spans="2:214" ht="15" thickBot="1" x14ac:dyDescent="0.35">
      <c r="B70" s="39" t="s">
        <v>74</v>
      </c>
      <c r="C70" s="40"/>
      <c r="D70" s="40"/>
      <c r="E70" s="41">
        <f>E68-E69</f>
        <v>0</v>
      </c>
      <c r="F70" s="42"/>
      <c r="G70" s="43"/>
      <c r="H70" s="44">
        <v>1.5</v>
      </c>
      <c r="I70" s="45" t="str" cm="1">
        <f t="array" ref="I70">_xlfn.IFS(I68="0:00:00","0:00:00",I68&lt;3,"0:00:00",I68&gt;3,(I68-3)*H70)</f>
        <v>0:00:00</v>
      </c>
      <c r="J70" s="46"/>
      <c r="K70" s="43"/>
      <c r="L70" s="44">
        <v>1.5</v>
      </c>
      <c r="M70" s="45" t="str" cm="1">
        <f t="array" ref="M70">_xlfn.IFS(I68="0:00:00","0:00:00",I68&lt;3,"0:00:00",I68&gt;3,(I68-3)*H70)</f>
        <v>0:00:00</v>
      </c>
      <c r="N70" s="46"/>
      <c r="O70" s="43"/>
      <c r="P70" s="44">
        <v>1.5</v>
      </c>
      <c r="Q70" s="45" t="str" cm="1">
        <f t="array" ref="Q70">_xlfn.IFS(I68="0:00:00","0:00:00",I68&lt;3,"0:00:00",I68&gt;3,(I68-3)*H70)</f>
        <v>0:00:00</v>
      </c>
      <c r="R70" s="46"/>
      <c r="S70" s="43"/>
      <c r="T70" s="44">
        <v>1.5</v>
      </c>
      <c r="U70" s="45" t="str" cm="1">
        <f t="array" ref="U70">_xlfn.IFS(I68="0:00:00","0:00:00",I68&lt;3,"0:00:00",I68&gt;3,(I68-3)*H70)</f>
        <v>0:00:00</v>
      </c>
      <c r="V70" s="46"/>
      <c r="W70" s="43"/>
      <c r="X70" s="44">
        <v>1.5</v>
      </c>
      <c r="Y70" s="45" t="str" cm="1">
        <f t="array" ref="Y70">_xlfn.IFS(I68="0:00:00","0:00:00",I68&lt;3,"0:00:00",I68&gt;3,(I68-3)*H70)</f>
        <v>0:00:00</v>
      </c>
      <c r="Z70" s="46"/>
      <c r="AA70" s="43"/>
      <c r="AB70" s="44">
        <v>1.5</v>
      </c>
      <c r="AC70" s="45" t="str" cm="1">
        <f t="array" ref="AC70">_xlfn.IFS(I68="0:00:00","0:00:00",I68&lt;3,"0:00:00",I68&gt;3,(I68-3)*H70)</f>
        <v>0:00:00</v>
      </c>
      <c r="AD70" s="46"/>
      <c r="AE70" s="43"/>
      <c r="AF70" s="44">
        <v>1.5</v>
      </c>
      <c r="AG70" s="45" t="str" cm="1">
        <f t="array" ref="AG70">_xlfn.IFS(I68="0:00:00","0:00:00",I68&lt;3,"0:00:00",I68&gt;3,(I68-3)*H70)</f>
        <v>0:00:00</v>
      </c>
      <c r="AH70" s="46"/>
      <c r="AI70" s="43"/>
      <c r="AJ70" s="44">
        <v>1.5</v>
      </c>
      <c r="AK70" s="45" t="str" cm="1">
        <f t="array" ref="AK70">_xlfn.IFS(I68="0:00:00","0:00:00",I68&lt;3,"0:00:00",I68&gt;3,(I68-3)*H70)</f>
        <v>0:00:00</v>
      </c>
      <c r="AL70" s="46"/>
      <c r="AM70" s="43"/>
      <c r="AN70" s="44">
        <v>1.5</v>
      </c>
      <c r="AO70" s="45" t="str" cm="1">
        <f t="array" ref="AO70">_xlfn.IFS(I68="0:00:00","0:00:00",I68&lt;3,"0:00:00",I68&gt;3,(I68-3)*H70)</f>
        <v>0:00:00</v>
      </c>
      <c r="AP70" s="46"/>
      <c r="AQ70" s="43"/>
      <c r="AR70" s="44">
        <v>1.5</v>
      </c>
      <c r="AS70" s="45" t="str" cm="1">
        <f t="array" ref="AS70">_xlfn.IFS(I68="0:00:00","0:00:00",I68&lt;3,"0:00:00",I68&gt;3,(I68-3)*H70)</f>
        <v>0:00:00</v>
      </c>
      <c r="AT70" s="46"/>
      <c r="AU70" s="43"/>
      <c r="AV70" s="44">
        <v>1.5</v>
      </c>
      <c r="AW70" s="45" t="str" cm="1">
        <f t="array" ref="AW70">_xlfn.IFS(I68="0:00:00","0:00:00",I68&lt;3,"0:00:00",I68&gt;3,(I68-3)*H70)</f>
        <v>0:00:00</v>
      </c>
      <c r="AX70" s="46"/>
      <c r="AY70" s="43"/>
      <c r="AZ70" s="44">
        <v>1.5</v>
      </c>
      <c r="BA70" s="45" t="str" cm="1">
        <f t="array" ref="BA70">_xlfn.IFS(I68="0:00:00","0:00:00",I68&lt;3,"0:00:00",I68&gt;3,(I68-3)*H70)</f>
        <v>0:00:00</v>
      </c>
      <c r="BB70" s="46"/>
      <c r="BC70" s="43"/>
      <c r="BD70" s="44">
        <v>1.5</v>
      </c>
      <c r="BE70" s="45" t="str" cm="1">
        <f t="array" ref="BE70">_xlfn.IFS(I68="0:00:00","0:00:00",I68&lt;3,"0:00:00",I68&gt;3,(I68-3)*H70)</f>
        <v>0:00:00</v>
      </c>
      <c r="BF70" s="46"/>
      <c r="BG70" s="43"/>
      <c r="BH70" s="44">
        <v>1.5</v>
      </c>
      <c r="BI70" s="45" t="str" cm="1">
        <f t="array" ref="BI70">_xlfn.IFS(I68="0:00:00","0:00:00",I68&lt;3,"0:00:00",I68&gt;3,(I68-3)*H70)</f>
        <v>0:00:00</v>
      </c>
      <c r="BJ70" s="46"/>
      <c r="BK70" s="43"/>
      <c r="BL70" s="44">
        <v>1.5</v>
      </c>
      <c r="BM70" s="45" t="str" cm="1">
        <f t="array" ref="BM70">_xlfn.IFS(I68="0:00:00","0:00:00",I68&lt;3,"0:00:00",I68&gt;3,(I68-3)*H70)</f>
        <v>0:00:00</v>
      </c>
      <c r="BN70" s="46"/>
      <c r="BO70" s="43"/>
      <c r="BP70" s="44">
        <v>1.5</v>
      </c>
      <c r="BQ70" s="45" t="str" cm="1">
        <f t="array" ref="BQ70">_xlfn.IFS(I68="0:00:00","0:00:00",I68&lt;3,"0:00:00",I68&gt;3,(I68-3)*H70)</f>
        <v>0:00:00</v>
      </c>
      <c r="BR70" s="46"/>
      <c r="BS70" s="43"/>
      <c r="BT70" s="44">
        <v>1.5</v>
      </c>
      <c r="BU70" s="45" t="str" cm="1">
        <f t="array" ref="BU70">_xlfn.IFS(I68="0:00:00","0:00:00",I68&lt;3,"0:00:00",I68&gt;3,(I68-3)*H70)</f>
        <v>0:00:00</v>
      </c>
      <c r="BV70" s="46"/>
      <c r="BW70" s="43"/>
      <c r="BX70" s="44">
        <v>1.5</v>
      </c>
      <c r="BY70" s="45" t="str" cm="1">
        <f t="array" ref="BY70">_xlfn.IFS(I68="0:00:00","0:00:00",I68&lt;3,"0:00:00",I68&gt;3,(I68-3)*H70)</f>
        <v>0:00:00</v>
      </c>
      <c r="BZ70" s="46"/>
      <c r="CA70" s="43"/>
      <c r="CB70" s="44">
        <v>1.5</v>
      </c>
      <c r="CC70" s="45" t="str" cm="1">
        <f t="array" ref="CC70">_xlfn.IFS(I68="0:00:00","0:00:00",I68&lt;3,"0:00:00",I68&gt;3,(I68-3)*H70)</f>
        <v>0:00:00</v>
      </c>
      <c r="CD70" s="46"/>
      <c r="CE70" s="43"/>
      <c r="CF70" s="44">
        <v>1.5</v>
      </c>
      <c r="CG70" s="45" t="str" cm="1">
        <f t="array" ref="CG70">_xlfn.IFS(I68="0:00:00","0:00:00",I68&lt;3,"0:00:00",I68&gt;3,(I68-3)*H70)</f>
        <v>0:00:00</v>
      </c>
      <c r="CH70" s="46"/>
      <c r="CI70" s="43"/>
      <c r="CJ70" s="44">
        <v>1.5</v>
      </c>
      <c r="CK70" s="45" t="str" cm="1">
        <f t="array" ref="CK70">_xlfn.IFS(I68="0:00:00","0:00:00",I68&lt;3,"0:00:00",I68&gt;3,(I68-3)*H70)</f>
        <v>0:00:00</v>
      </c>
      <c r="CL70" s="46"/>
      <c r="CM70" s="43"/>
      <c r="CN70" s="44">
        <v>1.5</v>
      </c>
      <c r="CO70" s="45" t="str" cm="1">
        <f t="array" ref="CO70">_xlfn.IFS(I68="0:00:00","0:00:00",I68&lt;3,"0:00:00",I68&gt;3,(I68-3)*H70)</f>
        <v>0:00:00</v>
      </c>
      <c r="CP70" s="46"/>
      <c r="CQ70" s="43"/>
      <c r="CR70" s="44">
        <v>1.5</v>
      </c>
      <c r="CS70" s="45" t="str" cm="1">
        <f t="array" ref="CS70">_xlfn.IFS(I68="0:00:00","0:00:00",I68&lt;3,"0:00:00",I68&gt;3,(I68-3)*H70)</f>
        <v>0:00:00</v>
      </c>
      <c r="CT70" s="46"/>
      <c r="CU70" s="43"/>
      <c r="CV70" s="44">
        <v>1.5</v>
      </c>
      <c r="CW70" s="45" t="str" cm="1">
        <f t="array" ref="CW70">_xlfn.IFS(I68="0:00:00","0:00:00",I68&lt;3,"0:00:00",I68&gt;3,(I68-3)*H70)</f>
        <v>0:00:00</v>
      </c>
      <c r="CX70" s="46"/>
      <c r="CY70" s="43"/>
      <c r="CZ70" s="44">
        <v>1.5</v>
      </c>
      <c r="DA70" s="45" t="str" cm="1">
        <f t="array" ref="DA70">_xlfn.IFS(I68="0:00:00","0:00:00",I68&lt;3,"0:00:00",I68&gt;3,(I68-3)*H70)</f>
        <v>0:00:00</v>
      </c>
      <c r="DB70" s="46"/>
      <c r="DC70" s="43"/>
      <c r="DD70" s="44">
        <v>1.5</v>
      </c>
      <c r="DE70" s="45" t="str" cm="1">
        <f t="array" ref="DE70">_xlfn.IFS(I68="0:00:00","0:00:00",I68&lt;3,"0:00:00",I68&gt;3,(I68-3)*H70)</f>
        <v>0:00:00</v>
      </c>
      <c r="DF70" s="46"/>
      <c r="DG70" s="43"/>
      <c r="DH70" s="44">
        <v>1.5</v>
      </c>
      <c r="DI70" s="45" t="str" cm="1">
        <f t="array" ref="DI70">_xlfn.IFS(I68="0:00:00","0:00:00",I68&lt;3,"0:00:00",I68&gt;3,(I68-3)*H70)</f>
        <v>0:00:00</v>
      </c>
      <c r="DJ70" s="46"/>
      <c r="DK70" s="43"/>
      <c r="DL70" s="44">
        <v>1.5</v>
      </c>
      <c r="DM70" s="45" t="str" cm="1">
        <f t="array" ref="DM70">_xlfn.IFS(I68="0:00:00","0:00:00",I68&lt;3,"0:00:00",I68&gt;3,(I68-3)*H70)</f>
        <v>0:00:00</v>
      </c>
      <c r="DN70" s="46"/>
      <c r="DO70" s="43"/>
      <c r="DP70" s="44">
        <v>1.5</v>
      </c>
      <c r="DQ70" s="45" t="str" cm="1">
        <f t="array" ref="DQ70">_xlfn.IFS(I68="0:00:00","0:00:00",I68&lt;3,"0:00:00",I68&gt;3,(I68-3)*H70)</f>
        <v>0:00:00</v>
      </c>
      <c r="DR70" s="46"/>
      <c r="DS70" s="43"/>
      <c r="DT70" s="44">
        <v>1.5</v>
      </c>
      <c r="DU70" s="45" t="str" cm="1">
        <f t="array" ref="DU70">_xlfn.IFS(I68="0:00:00","0:00:00",I68&lt;3,"0:00:00",I68&gt;3,(I68-3)*H70)</f>
        <v>0:00:00</v>
      </c>
      <c r="DV70" s="46"/>
      <c r="DW70" s="43"/>
      <c r="DX70" s="44">
        <v>1.5</v>
      </c>
      <c r="DY70" s="45" t="str" cm="1">
        <f t="array" ref="DY70">_xlfn.IFS(I68="0:00:00","0:00:00",I68&lt;3,"0:00:00",I68&gt;3,(I68-3)*H70)</f>
        <v>0:00:00</v>
      </c>
      <c r="DZ70" s="46"/>
      <c r="EA70" s="43"/>
      <c r="EB70" s="44">
        <v>1.5</v>
      </c>
      <c r="EC70" s="45" t="str" cm="1">
        <f t="array" ref="EC70">_xlfn.IFS(I68="0:00:00","0:00:00",I68&lt;3,"0:00:00",I68&gt;3,(I68-3)*H70)</f>
        <v>0:00:00</v>
      </c>
      <c r="ED70" s="46"/>
      <c r="EE70" s="43"/>
      <c r="EF70" s="44">
        <v>1.5</v>
      </c>
      <c r="EG70" s="45" t="str" cm="1">
        <f t="array" ref="EG70">_xlfn.IFS(I68="0:00:00","0:00:00",I68&lt;3,"0:00:00",I68&gt;3,(I68-3)*H70)</f>
        <v>0:00:00</v>
      </c>
      <c r="EH70" s="46"/>
      <c r="EI70" s="43"/>
      <c r="EJ70" s="44">
        <v>1.5</v>
      </c>
      <c r="EK70" s="45" t="str" cm="1">
        <f t="array" ref="EK70">_xlfn.IFS(I68="0:00:00","0:00:00",I68&lt;3,"0:00:00",I68&gt;3,(I68-3)*H70)</f>
        <v>0:00:00</v>
      </c>
      <c r="EL70" s="46"/>
      <c r="EM70" s="43"/>
      <c r="EN70" s="44">
        <v>1.5</v>
      </c>
      <c r="EO70" s="45" t="str" cm="1">
        <f t="array" ref="EO70">_xlfn.IFS(I68="0:00:00","0:00:00",I68&lt;3,"0:00:00",I68&gt;3,(I68-3)*H70)</f>
        <v>0:00:00</v>
      </c>
      <c r="EP70" s="46"/>
      <c r="EQ70" s="43"/>
      <c r="ER70" s="44">
        <v>1.5</v>
      </c>
      <c r="ES70" s="45" t="str" cm="1">
        <f t="array" ref="ES70">_xlfn.IFS(I68="0:00:00","0:00:00",I68&lt;3,"0:00:00",I68&gt;3,(I68-3)*H70)</f>
        <v>0:00:00</v>
      </c>
      <c r="ET70" s="46"/>
      <c r="EU70" s="43"/>
      <c r="EV70" s="44">
        <v>1.5</v>
      </c>
      <c r="EW70" s="45" t="str" cm="1">
        <f t="array" ref="EW70">_xlfn.IFS(I68="0:00:00","0:00:00",I68&lt;3,"0:00:00",I68&gt;3,(I68-3)*H70)</f>
        <v>0:00:00</v>
      </c>
      <c r="EX70" s="46"/>
      <c r="EY70" s="43"/>
      <c r="EZ70" s="44">
        <v>1.5</v>
      </c>
      <c r="FA70" s="45" t="str" cm="1">
        <f t="array" ref="FA70">_xlfn.IFS(I68="0:00:00","0:00:00",I68&lt;3,"0:00:00",I68&gt;3,(I68-3)*H70)</f>
        <v>0:00:00</v>
      </c>
      <c r="FB70" s="46"/>
      <c r="FC70" s="43"/>
      <c r="FD70" s="44">
        <v>1.5</v>
      </c>
      <c r="FE70" s="45" t="str" cm="1">
        <f t="array" ref="FE70">_xlfn.IFS(I68="0:00:00","0:00:00",I68&lt;3,"0:00:00",I68&gt;3,(I68-3)*H70)</f>
        <v>0:00:00</v>
      </c>
      <c r="FF70" s="46"/>
      <c r="FG70" s="43"/>
      <c r="FH70" s="44">
        <v>1.5</v>
      </c>
      <c r="FI70" s="45" t="str" cm="1">
        <f t="array" ref="FI70">_xlfn.IFS(I68="0:00:00","0:00:00",I68&lt;3,"0:00:00",I68&gt;3,(I68-3)*H70)</f>
        <v>0:00:00</v>
      </c>
      <c r="FJ70" s="46"/>
      <c r="FK70" s="43"/>
      <c r="FL70" s="44">
        <v>1.5</v>
      </c>
      <c r="FM70" s="45" t="str" cm="1">
        <f t="array" ref="FM70">_xlfn.IFS(I68="0:00:00","0:00:00",I68&lt;3,"0:00:00",I68&gt;3,(I68-3)*H70)</f>
        <v>0:00:00</v>
      </c>
      <c r="FN70" s="46"/>
      <c r="FO70" s="43"/>
      <c r="FP70" s="44">
        <v>1.5</v>
      </c>
      <c r="FQ70" s="45" t="str" cm="1">
        <f t="array" ref="FQ70">_xlfn.IFS(I68="0:00:00","0:00:00",I68&lt;3,"0:00:00",I68&gt;3,(I68-3)*H70)</f>
        <v>0:00:00</v>
      </c>
      <c r="FR70" s="46"/>
      <c r="FS70" s="43"/>
      <c r="FT70" s="44">
        <v>1.5</v>
      </c>
      <c r="FU70" s="45" t="str" cm="1">
        <f t="array" ref="FU70">_xlfn.IFS(I68="0:00:00","0:00:00",I68&lt;3,"0:00:00",I68&gt;3,(I68-3)*H70)</f>
        <v>0:00:00</v>
      </c>
      <c r="FV70" s="46"/>
      <c r="FW70" s="43"/>
      <c r="FX70" s="44">
        <v>1.5</v>
      </c>
      <c r="FY70" s="45" t="str" cm="1">
        <f t="array" ref="FY70">_xlfn.IFS(I68="0:00:00","0:00:00",I68&lt;3,"0:00:00",I68&gt;3,(I68-3)*H70)</f>
        <v>0:00:00</v>
      </c>
      <c r="FZ70" s="46"/>
      <c r="GA70" s="43"/>
      <c r="GB70" s="44">
        <v>1.5</v>
      </c>
      <c r="GC70" s="45" t="str" cm="1">
        <f t="array" ref="GC70">_xlfn.IFS(I68="0:00:00","0:00:00",I68&lt;3,"0:00:00",I68&gt;3,(I68-3)*H70)</f>
        <v>0:00:00</v>
      </c>
      <c r="GD70" s="46"/>
      <c r="GE70" s="43"/>
      <c r="GF70" s="44">
        <v>1.5</v>
      </c>
      <c r="GG70" s="45" t="str" cm="1">
        <f t="array" ref="GG70">_xlfn.IFS(I68="0:00:00","0:00:00",I68&lt;3,"0:00:00",I68&gt;3,(I68-3)*H70)</f>
        <v>0:00:00</v>
      </c>
      <c r="GH70" s="46"/>
      <c r="GI70" s="43"/>
      <c r="GJ70" s="44">
        <v>1.5</v>
      </c>
      <c r="GK70" s="45" t="str" cm="1">
        <f t="array" ref="GK70">_xlfn.IFS(I68="0:00:00","0:00:00",I68&lt;3,"0:00:00",I68&gt;3,(I68-3)*H70)</f>
        <v>0:00:00</v>
      </c>
      <c r="GL70" s="46"/>
      <c r="GM70" s="43"/>
      <c r="GN70" s="44">
        <v>1.5</v>
      </c>
      <c r="GO70" s="45" t="str" cm="1">
        <f t="array" ref="GO70">_xlfn.IFS(I68="0:00:00","0:00:00",I68&lt;3,"0:00:00",I68&gt;3,(I68-3)*H70)</f>
        <v>0:00:00</v>
      </c>
      <c r="GP70" s="46"/>
      <c r="GQ70" s="43"/>
      <c r="GR70" s="44">
        <v>1.5</v>
      </c>
      <c r="GS70" s="45" t="str" cm="1">
        <f t="array" ref="GS70">_xlfn.IFS(I68="0:00:00","0:00:00",I68&lt;3,"0:00:00",I68&gt;3,(I68-3)*H70)</f>
        <v>0:00:00</v>
      </c>
      <c r="GT70" s="46"/>
      <c r="GU70" s="43"/>
      <c r="GV70" s="44">
        <v>1.5</v>
      </c>
      <c r="GW70" s="45" t="str" cm="1">
        <f t="array" ref="GW70">_xlfn.IFS(I68="0:00:00","0:00:00",I68&lt;3,"0:00:00",I68&gt;3,(I68-3)*H70)</f>
        <v>0:00:00</v>
      </c>
      <c r="GX70" s="46"/>
      <c r="GY70" s="43"/>
      <c r="GZ70" s="44">
        <v>1.5</v>
      </c>
      <c r="HA70" s="45" t="str" cm="1">
        <f t="array" ref="HA70">_xlfn.IFS(I68="0:00:00","0:00:00",I68&lt;3,"0:00:00",I68&gt;3,(I68-3)*H70)</f>
        <v>0:00:00</v>
      </c>
      <c r="HB70" s="46"/>
      <c r="HC70" s="43"/>
      <c r="HD70" s="44">
        <v>1.5</v>
      </c>
      <c r="HE70" s="45" t="str" cm="1">
        <f t="array" ref="HE70">_xlfn.IFS(I68="0:00:00","0:00:00",I68&lt;3,"0:00:00",I68&gt;3,(I68-3)*H70)</f>
        <v>0:00:00</v>
      </c>
      <c r="HF70" s="46"/>
    </row>
    <row r="71" spans="2:214" ht="29.4" thickBot="1" x14ac:dyDescent="0.35">
      <c r="B71" s="47" t="s">
        <v>75</v>
      </c>
      <c r="C71" s="48" t="s">
        <v>76</v>
      </c>
      <c r="D71" s="49">
        <f>SUM(H71,L71,P71,T71,AB71,AF71,AJ71,AN71,AR71,AV71,AZ71,BD71,BH71,BL71,BP71,BT71,BX71,CB71,CF71,CJ71,CN71,CR71,CV71,CZ71,DD71,DH71,DL71,DP71,DT71,DX71,EB71,EF71,EJ71,EN71,ER71,EV71,EZ71,FD71,FH71,FL71,FP71,FT71,FX71,GB71,GF71,GJ71,GN71,GR71,GV71,GZ71,HD71)</f>
        <v>0</v>
      </c>
      <c r="E71" s="50" t="s">
        <v>77</v>
      </c>
      <c r="F71" s="51">
        <f>SUM(J71,N71,R71,V71,Z71,AD71,AH71,AL71,AP71,AT71,AX71,BB71,BF71,BJ71,BN71,BR71,BV71,BZ71,CD71,CH71,CL71,CP71,CT71,CX71,DB71,DF71,DJ71,DN71,DR71,DV71,DZ71,ED71,EH71,EL71,EP71,ET71:EU71,EX71,FB71,FF71,FJ71,FN71,FR71:FR72,FV71,FZ71,GD71,GH71,GL71,GP71,GT71,GX71,HB71,HF71)</f>
        <v>0</v>
      </c>
      <c r="G71" s="52" t="s">
        <v>78</v>
      </c>
      <c r="H71" s="53"/>
      <c r="I71" s="54" t="s">
        <v>79</v>
      </c>
      <c r="J71" s="55"/>
      <c r="K71" s="52" t="s">
        <v>78</v>
      </c>
      <c r="L71" s="53"/>
      <c r="M71" s="54" t="s">
        <v>79</v>
      </c>
      <c r="N71" s="55"/>
      <c r="O71" s="52" t="s">
        <v>78</v>
      </c>
      <c r="P71" s="53"/>
      <c r="Q71" s="54" t="s">
        <v>79</v>
      </c>
      <c r="R71" s="55"/>
      <c r="S71" s="52" t="s">
        <v>78</v>
      </c>
      <c r="T71" s="53"/>
      <c r="U71" s="54" t="s">
        <v>79</v>
      </c>
      <c r="V71" s="55"/>
      <c r="W71" s="52" t="s">
        <v>78</v>
      </c>
      <c r="X71" s="53"/>
      <c r="Y71" s="54" t="s">
        <v>79</v>
      </c>
      <c r="Z71" s="55"/>
      <c r="AA71" s="52" t="s">
        <v>78</v>
      </c>
      <c r="AB71" s="53"/>
      <c r="AC71" s="54" t="s">
        <v>79</v>
      </c>
      <c r="AD71" s="55"/>
      <c r="AE71" s="52" t="s">
        <v>78</v>
      </c>
      <c r="AF71" s="53"/>
      <c r="AG71" s="54" t="s">
        <v>79</v>
      </c>
      <c r="AH71" s="55"/>
      <c r="AI71" s="52" t="s">
        <v>78</v>
      </c>
      <c r="AJ71" s="53"/>
      <c r="AK71" s="54" t="s">
        <v>79</v>
      </c>
      <c r="AL71" s="55"/>
      <c r="AM71" s="52" t="s">
        <v>78</v>
      </c>
      <c r="AN71" s="53"/>
      <c r="AO71" s="54" t="s">
        <v>79</v>
      </c>
      <c r="AP71" s="55"/>
      <c r="AQ71" s="52" t="s">
        <v>78</v>
      </c>
      <c r="AR71" s="53"/>
      <c r="AS71" s="54" t="s">
        <v>79</v>
      </c>
      <c r="AT71" s="55"/>
      <c r="AU71" s="52" t="s">
        <v>78</v>
      </c>
      <c r="AV71" s="53"/>
      <c r="AW71" s="54" t="s">
        <v>79</v>
      </c>
      <c r="AX71" s="55"/>
      <c r="AY71" s="52" t="s">
        <v>78</v>
      </c>
      <c r="AZ71" s="53"/>
      <c r="BA71" s="54" t="s">
        <v>79</v>
      </c>
      <c r="BB71" s="55"/>
      <c r="BC71" s="52" t="s">
        <v>78</v>
      </c>
      <c r="BD71" s="53"/>
      <c r="BE71" s="54" t="s">
        <v>79</v>
      </c>
      <c r="BF71" s="55"/>
      <c r="BG71" s="52" t="s">
        <v>78</v>
      </c>
      <c r="BH71" s="53"/>
      <c r="BI71" s="54" t="s">
        <v>79</v>
      </c>
      <c r="BJ71" s="55"/>
      <c r="BK71" s="52" t="s">
        <v>78</v>
      </c>
      <c r="BL71" s="53"/>
      <c r="BM71" s="54" t="s">
        <v>79</v>
      </c>
      <c r="BN71" s="55"/>
      <c r="BO71" s="52" t="s">
        <v>78</v>
      </c>
      <c r="BP71" s="53"/>
      <c r="BQ71" s="54" t="s">
        <v>79</v>
      </c>
      <c r="BR71" s="55"/>
      <c r="BS71" s="52" t="s">
        <v>78</v>
      </c>
      <c r="BT71" s="53"/>
      <c r="BU71" s="54" t="s">
        <v>79</v>
      </c>
      <c r="BV71" s="55"/>
      <c r="BW71" s="52" t="s">
        <v>78</v>
      </c>
      <c r="BX71" s="53"/>
      <c r="BY71" s="54" t="s">
        <v>79</v>
      </c>
      <c r="BZ71" s="55"/>
      <c r="CA71" s="52" t="s">
        <v>78</v>
      </c>
      <c r="CB71" s="53"/>
      <c r="CC71" s="54" t="s">
        <v>79</v>
      </c>
      <c r="CD71" s="55"/>
      <c r="CE71" s="52" t="s">
        <v>78</v>
      </c>
      <c r="CF71" s="53"/>
      <c r="CG71" s="54" t="s">
        <v>79</v>
      </c>
      <c r="CH71" s="55"/>
      <c r="CI71" s="52" t="s">
        <v>78</v>
      </c>
      <c r="CJ71" s="53"/>
      <c r="CK71" s="54" t="s">
        <v>79</v>
      </c>
      <c r="CL71" s="55"/>
      <c r="CM71" s="52" t="s">
        <v>78</v>
      </c>
      <c r="CN71" s="53"/>
      <c r="CO71" s="54" t="s">
        <v>79</v>
      </c>
      <c r="CP71" s="55"/>
      <c r="CQ71" s="52" t="s">
        <v>78</v>
      </c>
      <c r="CR71" s="53"/>
      <c r="CS71" s="54" t="s">
        <v>79</v>
      </c>
      <c r="CT71" s="55"/>
      <c r="CU71" s="52" t="s">
        <v>78</v>
      </c>
      <c r="CV71" s="53"/>
      <c r="CW71" s="54" t="s">
        <v>79</v>
      </c>
      <c r="CX71" s="55"/>
      <c r="CY71" s="52" t="s">
        <v>78</v>
      </c>
      <c r="CZ71" s="53"/>
      <c r="DA71" s="54" t="s">
        <v>79</v>
      </c>
      <c r="DB71" s="55"/>
      <c r="DC71" s="52" t="s">
        <v>78</v>
      </c>
      <c r="DD71" s="53"/>
      <c r="DE71" s="54" t="s">
        <v>79</v>
      </c>
      <c r="DF71" s="55"/>
      <c r="DG71" s="52" t="s">
        <v>78</v>
      </c>
      <c r="DH71" s="53"/>
      <c r="DI71" s="54" t="s">
        <v>79</v>
      </c>
      <c r="DJ71" s="55"/>
      <c r="DK71" s="52" t="s">
        <v>78</v>
      </c>
      <c r="DL71" s="53"/>
      <c r="DM71" s="54" t="s">
        <v>79</v>
      </c>
      <c r="DN71" s="55"/>
      <c r="DO71" s="52" t="s">
        <v>78</v>
      </c>
      <c r="DP71" s="53"/>
      <c r="DQ71" s="54" t="s">
        <v>79</v>
      </c>
      <c r="DR71" s="55"/>
      <c r="DS71" s="52" t="s">
        <v>78</v>
      </c>
      <c r="DT71" s="53"/>
      <c r="DU71" s="54" t="s">
        <v>79</v>
      </c>
      <c r="DV71" s="55"/>
      <c r="DW71" s="52" t="s">
        <v>78</v>
      </c>
      <c r="DX71" s="53"/>
      <c r="DY71" s="54" t="s">
        <v>79</v>
      </c>
      <c r="DZ71" s="55"/>
      <c r="EA71" s="52" t="s">
        <v>78</v>
      </c>
      <c r="EB71" s="53"/>
      <c r="EC71" s="54" t="s">
        <v>79</v>
      </c>
      <c r="ED71" s="55"/>
      <c r="EE71" s="52" t="s">
        <v>78</v>
      </c>
      <c r="EF71" s="53"/>
      <c r="EG71" s="54" t="s">
        <v>79</v>
      </c>
      <c r="EH71" s="55"/>
      <c r="EI71" s="52" t="s">
        <v>78</v>
      </c>
      <c r="EJ71" s="53"/>
      <c r="EK71" s="54" t="s">
        <v>79</v>
      </c>
      <c r="EL71" s="55"/>
      <c r="EM71" s="52" t="s">
        <v>78</v>
      </c>
      <c r="EN71" s="53"/>
      <c r="EO71" s="54" t="s">
        <v>79</v>
      </c>
      <c r="EP71" s="55"/>
      <c r="EQ71" s="52" t="s">
        <v>78</v>
      </c>
      <c r="ER71" s="53"/>
      <c r="ES71" s="54" t="s">
        <v>79</v>
      </c>
      <c r="ET71" s="55"/>
      <c r="EU71" s="52" t="s">
        <v>78</v>
      </c>
      <c r="EV71" s="53"/>
      <c r="EW71" s="54" t="s">
        <v>79</v>
      </c>
      <c r="EX71" s="55"/>
      <c r="EY71" s="52" t="s">
        <v>78</v>
      </c>
      <c r="EZ71" s="53"/>
      <c r="FA71" s="54" t="s">
        <v>79</v>
      </c>
      <c r="FB71" s="55"/>
      <c r="FC71" s="52" t="s">
        <v>78</v>
      </c>
      <c r="FD71" s="53"/>
      <c r="FE71" s="54" t="s">
        <v>79</v>
      </c>
      <c r="FF71" s="55"/>
      <c r="FG71" s="52" t="s">
        <v>78</v>
      </c>
      <c r="FH71" s="53"/>
      <c r="FI71" s="54" t="s">
        <v>79</v>
      </c>
      <c r="FJ71" s="55"/>
      <c r="FK71" s="52" t="s">
        <v>78</v>
      </c>
      <c r="FL71" s="53"/>
      <c r="FM71" s="54" t="s">
        <v>79</v>
      </c>
      <c r="FN71" s="55"/>
      <c r="FO71" s="52" t="s">
        <v>78</v>
      </c>
      <c r="FP71" s="53"/>
      <c r="FQ71" s="54" t="s">
        <v>79</v>
      </c>
      <c r="FR71" s="55"/>
      <c r="FS71" s="52" t="s">
        <v>78</v>
      </c>
      <c r="FT71" s="53"/>
      <c r="FU71" s="54" t="s">
        <v>79</v>
      </c>
      <c r="FV71" s="55"/>
      <c r="FW71" s="52" t="s">
        <v>78</v>
      </c>
      <c r="FX71" s="53"/>
      <c r="FY71" s="54" t="s">
        <v>79</v>
      </c>
      <c r="FZ71" s="55"/>
      <c r="GA71" s="52" t="s">
        <v>78</v>
      </c>
      <c r="GB71" s="53"/>
      <c r="GC71" s="54" t="s">
        <v>79</v>
      </c>
      <c r="GD71" s="55"/>
      <c r="GE71" s="52" t="s">
        <v>78</v>
      </c>
      <c r="GF71" s="53"/>
      <c r="GG71" s="54" t="s">
        <v>79</v>
      </c>
      <c r="GH71" s="55"/>
      <c r="GI71" s="52" t="s">
        <v>78</v>
      </c>
      <c r="GJ71" s="53"/>
      <c r="GK71" s="54" t="s">
        <v>79</v>
      </c>
      <c r="GL71" s="55"/>
      <c r="GM71" s="52" t="s">
        <v>78</v>
      </c>
      <c r="GN71" s="53"/>
      <c r="GO71" s="54" t="s">
        <v>79</v>
      </c>
      <c r="GP71" s="55"/>
      <c r="GQ71" s="52" t="s">
        <v>78</v>
      </c>
      <c r="GR71" s="53"/>
      <c r="GS71" s="54" t="s">
        <v>79</v>
      </c>
      <c r="GT71" s="55"/>
      <c r="GU71" s="52" t="s">
        <v>78</v>
      </c>
      <c r="GV71" s="53"/>
      <c r="GW71" s="54" t="s">
        <v>79</v>
      </c>
      <c r="GX71" s="55"/>
      <c r="GY71" s="52" t="s">
        <v>78</v>
      </c>
      <c r="GZ71" s="53"/>
      <c r="HA71" s="54" t="s">
        <v>79</v>
      </c>
      <c r="HB71" s="55"/>
      <c r="HC71" s="52" t="s">
        <v>78</v>
      </c>
      <c r="HD71" s="53"/>
      <c r="HE71" s="54" t="s">
        <v>79</v>
      </c>
      <c r="HF71" s="55"/>
    </row>
    <row r="72" spans="2:214" ht="4.95" customHeight="1" thickBot="1" x14ac:dyDescent="0.35"/>
    <row r="73" spans="2:214" ht="28.8" x14ac:dyDescent="0.3">
      <c r="B73" s="11" t="s">
        <v>11</v>
      </c>
      <c r="C73" s="12" t="s">
        <v>12</v>
      </c>
      <c r="D73" s="12" t="s">
        <v>13</v>
      </c>
      <c r="E73" s="13" t="s">
        <v>3</v>
      </c>
      <c r="F73" s="14" t="s">
        <v>14</v>
      </c>
      <c r="G73" s="15" t="s">
        <v>15</v>
      </c>
      <c r="H73" s="16"/>
      <c r="I73" s="16"/>
      <c r="J73" s="17"/>
      <c r="K73" s="15" t="s">
        <v>16</v>
      </c>
      <c r="L73" s="16"/>
      <c r="M73" s="16"/>
      <c r="N73" s="17"/>
      <c r="O73" s="15" t="s">
        <v>17</v>
      </c>
      <c r="P73" s="16"/>
      <c r="Q73" s="16"/>
      <c r="R73" s="17"/>
      <c r="S73" s="15" t="s">
        <v>18</v>
      </c>
      <c r="T73" s="16"/>
      <c r="U73" s="16"/>
      <c r="V73" s="17"/>
      <c r="W73" s="15" t="s">
        <v>19</v>
      </c>
      <c r="X73" s="16"/>
      <c r="Y73" s="16"/>
      <c r="Z73" s="17"/>
      <c r="AA73" s="15" t="s">
        <v>20</v>
      </c>
      <c r="AB73" s="16"/>
      <c r="AC73" s="16"/>
      <c r="AD73" s="17"/>
      <c r="AE73" s="15" t="s">
        <v>21</v>
      </c>
      <c r="AF73" s="16"/>
      <c r="AG73" s="16"/>
      <c r="AH73" s="17"/>
      <c r="AI73" s="15" t="s">
        <v>22</v>
      </c>
      <c r="AJ73" s="16"/>
      <c r="AK73" s="16"/>
      <c r="AL73" s="17"/>
      <c r="AM73" s="15" t="s">
        <v>23</v>
      </c>
      <c r="AN73" s="16"/>
      <c r="AO73" s="16"/>
      <c r="AP73" s="17"/>
      <c r="AQ73" s="15" t="s">
        <v>24</v>
      </c>
      <c r="AR73" s="16"/>
      <c r="AS73" s="16"/>
      <c r="AT73" s="17"/>
      <c r="AU73" s="15" t="s">
        <v>25</v>
      </c>
      <c r="AV73" s="16"/>
      <c r="AW73" s="16"/>
      <c r="AX73" s="17"/>
      <c r="AY73" s="15" t="s">
        <v>26</v>
      </c>
      <c r="AZ73" s="16"/>
      <c r="BA73" s="16"/>
      <c r="BB73" s="17"/>
      <c r="BC73" s="15" t="s">
        <v>27</v>
      </c>
      <c r="BD73" s="16"/>
      <c r="BE73" s="16"/>
      <c r="BF73" s="17"/>
      <c r="BG73" s="15" t="s">
        <v>28</v>
      </c>
      <c r="BH73" s="16"/>
      <c r="BI73" s="16"/>
      <c r="BJ73" s="17"/>
      <c r="BK73" s="15" t="s">
        <v>29</v>
      </c>
      <c r="BL73" s="16"/>
      <c r="BM73" s="16"/>
      <c r="BN73" s="17"/>
      <c r="BO73" s="15" t="s">
        <v>30</v>
      </c>
      <c r="BP73" s="16"/>
      <c r="BQ73" s="16"/>
      <c r="BR73" s="17"/>
      <c r="BS73" s="15" t="s">
        <v>31</v>
      </c>
      <c r="BT73" s="16"/>
      <c r="BU73" s="16"/>
      <c r="BV73" s="17"/>
      <c r="BW73" s="15" t="s">
        <v>32</v>
      </c>
      <c r="BX73" s="16"/>
      <c r="BY73" s="16"/>
      <c r="BZ73" s="17"/>
      <c r="CA73" s="15" t="s">
        <v>33</v>
      </c>
      <c r="CB73" s="16"/>
      <c r="CC73" s="16"/>
      <c r="CD73" s="17"/>
      <c r="CE73" s="15" t="s">
        <v>34</v>
      </c>
      <c r="CF73" s="16"/>
      <c r="CG73" s="16"/>
      <c r="CH73" s="17"/>
      <c r="CI73" s="15" t="s">
        <v>35</v>
      </c>
      <c r="CJ73" s="16"/>
      <c r="CK73" s="16"/>
      <c r="CL73" s="17"/>
      <c r="CM73" s="15" t="s">
        <v>36</v>
      </c>
      <c r="CN73" s="16"/>
      <c r="CO73" s="16"/>
      <c r="CP73" s="17"/>
      <c r="CQ73" s="15" t="s">
        <v>37</v>
      </c>
      <c r="CR73" s="16"/>
      <c r="CS73" s="16"/>
      <c r="CT73" s="17"/>
      <c r="CU73" s="15" t="s">
        <v>38</v>
      </c>
      <c r="CV73" s="16"/>
      <c r="CW73" s="16"/>
      <c r="CX73" s="17"/>
      <c r="CY73" s="15" t="s">
        <v>39</v>
      </c>
      <c r="CZ73" s="16"/>
      <c r="DA73" s="16"/>
      <c r="DB73" s="17"/>
      <c r="DC73" s="15" t="s">
        <v>40</v>
      </c>
      <c r="DD73" s="16"/>
      <c r="DE73" s="16"/>
      <c r="DF73" s="17"/>
      <c r="DG73" s="15" t="s">
        <v>41</v>
      </c>
      <c r="DH73" s="16"/>
      <c r="DI73" s="16"/>
      <c r="DJ73" s="17"/>
      <c r="DK73" s="15" t="s">
        <v>42</v>
      </c>
      <c r="DL73" s="16"/>
      <c r="DM73" s="16"/>
      <c r="DN73" s="17"/>
      <c r="DO73" s="15" t="s">
        <v>43</v>
      </c>
      <c r="DP73" s="16"/>
      <c r="DQ73" s="16"/>
      <c r="DR73" s="17"/>
      <c r="DS73" s="15" t="s">
        <v>44</v>
      </c>
      <c r="DT73" s="16"/>
      <c r="DU73" s="16"/>
      <c r="DV73" s="17"/>
      <c r="DW73" s="15" t="s">
        <v>45</v>
      </c>
      <c r="DX73" s="16"/>
      <c r="DY73" s="16"/>
      <c r="DZ73" s="17"/>
      <c r="EA73" s="15" t="s">
        <v>46</v>
      </c>
      <c r="EB73" s="16"/>
      <c r="EC73" s="16"/>
      <c r="ED73" s="17"/>
      <c r="EE73" s="15" t="s">
        <v>47</v>
      </c>
      <c r="EF73" s="16"/>
      <c r="EG73" s="16"/>
      <c r="EH73" s="17"/>
      <c r="EI73" s="15" t="s">
        <v>48</v>
      </c>
      <c r="EJ73" s="16"/>
      <c r="EK73" s="16"/>
      <c r="EL73" s="17"/>
      <c r="EM73" s="15" t="s">
        <v>49</v>
      </c>
      <c r="EN73" s="16"/>
      <c r="EO73" s="16"/>
      <c r="EP73" s="17"/>
      <c r="EQ73" s="15" t="s">
        <v>50</v>
      </c>
      <c r="ER73" s="16"/>
      <c r="ES73" s="16"/>
      <c r="ET73" s="17"/>
      <c r="EU73" s="15" t="s">
        <v>51</v>
      </c>
      <c r="EV73" s="16"/>
      <c r="EW73" s="16"/>
      <c r="EX73" s="17"/>
      <c r="EY73" s="15" t="s">
        <v>52</v>
      </c>
      <c r="EZ73" s="16"/>
      <c r="FA73" s="16"/>
      <c r="FB73" s="17"/>
      <c r="FC73" s="15" t="s">
        <v>53</v>
      </c>
      <c r="FD73" s="16"/>
      <c r="FE73" s="16"/>
      <c r="FF73" s="17"/>
      <c r="FG73" s="15" t="s">
        <v>54</v>
      </c>
      <c r="FH73" s="16"/>
      <c r="FI73" s="16"/>
      <c r="FJ73" s="17"/>
      <c r="FK73" s="15" t="s">
        <v>55</v>
      </c>
      <c r="FL73" s="16"/>
      <c r="FM73" s="16"/>
      <c r="FN73" s="17"/>
      <c r="FO73" s="15" t="s">
        <v>56</v>
      </c>
      <c r="FP73" s="16"/>
      <c r="FQ73" s="16"/>
      <c r="FR73" s="17"/>
      <c r="FS73" s="15" t="s">
        <v>57</v>
      </c>
      <c r="FT73" s="16"/>
      <c r="FU73" s="16"/>
      <c r="FV73" s="17"/>
      <c r="FW73" s="15" t="s">
        <v>58</v>
      </c>
      <c r="FX73" s="16"/>
      <c r="FY73" s="16"/>
      <c r="FZ73" s="17"/>
      <c r="GA73" s="15" t="s">
        <v>59</v>
      </c>
      <c r="GB73" s="16"/>
      <c r="GC73" s="16"/>
      <c r="GD73" s="17"/>
      <c r="GE73" s="15" t="s">
        <v>60</v>
      </c>
      <c r="GF73" s="16"/>
      <c r="GG73" s="16"/>
      <c r="GH73" s="17"/>
      <c r="GI73" s="15" t="s">
        <v>61</v>
      </c>
      <c r="GJ73" s="16"/>
      <c r="GK73" s="16"/>
      <c r="GL73" s="17"/>
      <c r="GM73" s="15" t="s">
        <v>62</v>
      </c>
      <c r="GN73" s="16"/>
      <c r="GO73" s="16"/>
      <c r="GP73" s="17"/>
      <c r="GQ73" s="15" t="s">
        <v>63</v>
      </c>
      <c r="GR73" s="16"/>
      <c r="GS73" s="16"/>
      <c r="GT73" s="17"/>
      <c r="GU73" s="15" t="s">
        <v>64</v>
      </c>
      <c r="GV73" s="16"/>
      <c r="GW73" s="16"/>
      <c r="GX73" s="17"/>
      <c r="GY73" s="15" t="s">
        <v>65</v>
      </c>
      <c r="GZ73" s="16"/>
      <c r="HA73" s="16"/>
      <c r="HB73" s="17"/>
      <c r="HC73" s="15" t="s">
        <v>66</v>
      </c>
      <c r="HD73" s="16"/>
      <c r="HE73" s="16"/>
      <c r="HF73" s="17"/>
    </row>
    <row r="74" spans="2:214" ht="43.8" thickBot="1" x14ac:dyDescent="0.35">
      <c r="B74" s="18"/>
      <c r="C74" s="19" t="str">
        <f>IFERROR(VLOOKUP(B74,[1]!Tableau1[[#All],[Matricule]:[Poste]],3),"")</f>
        <v/>
      </c>
      <c r="D74" s="19" t="str">
        <f>IFERROR(VLOOKUP(B74,[1]!Tableau1[[#All],[Matricule]:[Poste]],4),"")</f>
        <v/>
      </c>
      <c r="E74" s="20" t="str">
        <f>IFERROR(VLOOKUP(B74,[1]!Tableau1[[#All],[Matricule]:[Poste]],13),"")</f>
        <v/>
      </c>
      <c r="F74" s="21" t="str">
        <f>IFERROR(VLOOKUP(B74,[1]!Tableau1[[#All],[Matricule]:[Poste]],2),"")</f>
        <v/>
      </c>
      <c r="G74" s="22" t="s">
        <v>68</v>
      </c>
      <c r="H74" s="23" t="s">
        <v>69</v>
      </c>
      <c r="I74" s="23" t="s">
        <v>70</v>
      </c>
      <c r="J74" s="24" t="s">
        <v>71</v>
      </c>
      <c r="K74" s="22" t="s">
        <v>68</v>
      </c>
      <c r="L74" s="23" t="s">
        <v>69</v>
      </c>
      <c r="M74" s="23" t="s">
        <v>70</v>
      </c>
      <c r="N74" s="24" t="s">
        <v>71</v>
      </c>
      <c r="O74" s="22" t="s">
        <v>68</v>
      </c>
      <c r="P74" s="23" t="s">
        <v>69</v>
      </c>
      <c r="Q74" s="23" t="s">
        <v>70</v>
      </c>
      <c r="R74" s="24" t="s">
        <v>71</v>
      </c>
      <c r="S74" s="22" t="s">
        <v>68</v>
      </c>
      <c r="T74" s="23" t="s">
        <v>69</v>
      </c>
      <c r="U74" s="23" t="s">
        <v>70</v>
      </c>
      <c r="V74" s="24" t="s">
        <v>71</v>
      </c>
      <c r="W74" s="22" t="s">
        <v>68</v>
      </c>
      <c r="X74" s="23" t="s">
        <v>69</v>
      </c>
      <c r="Y74" s="23" t="s">
        <v>70</v>
      </c>
      <c r="Z74" s="24" t="s">
        <v>71</v>
      </c>
      <c r="AA74" s="22" t="s">
        <v>68</v>
      </c>
      <c r="AB74" s="23" t="s">
        <v>69</v>
      </c>
      <c r="AC74" s="23" t="s">
        <v>70</v>
      </c>
      <c r="AD74" s="24" t="s">
        <v>71</v>
      </c>
      <c r="AE74" s="22" t="s">
        <v>68</v>
      </c>
      <c r="AF74" s="23" t="s">
        <v>69</v>
      </c>
      <c r="AG74" s="23" t="s">
        <v>70</v>
      </c>
      <c r="AH74" s="24" t="s">
        <v>71</v>
      </c>
      <c r="AI74" s="22" t="s">
        <v>68</v>
      </c>
      <c r="AJ74" s="23" t="s">
        <v>69</v>
      </c>
      <c r="AK74" s="23" t="s">
        <v>70</v>
      </c>
      <c r="AL74" s="24" t="s">
        <v>71</v>
      </c>
      <c r="AM74" s="22" t="s">
        <v>68</v>
      </c>
      <c r="AN74" s="23" t="s">
        <v>69</v>
      </c>
      <c r="AO74" s="23" t="s">
        <v>70</v>
      </c>
      <c r="AP74" s="24" t="s">
        <v>71</v>
      </c>
      <c r="AQ74" s="22" t="s">
        <v>68</v>
      </c>
      <c r="AR74" s="23" t="s">
        <v>69</v>
      </c>
      <c r="AS74" s="23" t="s">
        <v>70</v>
      </c>
      <c r="AT74" s="24" t="s">
        <v>71</v>
      </c>
      <c r="AU74" s="22" t="s">
        <v>68</v>
      </c>
      <c r="AV74" s="23" t="s">
        <v>69</v>
      </c>
      <c r="AW74" s="23" t="s">
        <v>70</v>
      </c>
      <c r="AX74" s="24" t="s">
        <v>71</v>
      </c>
      <c r="AY74" s="22" t="s">
        <v>68</v>
      </c>
      <c r="AZ74" s="23" t="s">
        <v>69</v>
      </c>
      <c r="BA74" s="23" t="s">
        <v>70</v>
      </c>
      <c r="BB74" s="24" t="s">
        <v>71</v>
      </c>
      <c r="BC74" s="22" t="s">
        <v>68</v>
      </c>
      <c r="BD74" s="23" t="s">
        <v>69</v>
      </c>
      <c r="BE74" s="23" t="s">
        <v>70</v>
      </c>
      <c r="BF74" s="24" t="s">
        <v>71</v>
      </c>
      <c r="BG74" s="22" t="s">
        <v>68</v>
      </c>
      <c r="BH74" s="23" t="s">
        <v>69</v>
      </c>
      <c r="BI74" s="23" t="s">
        <v>70</v>
      </c>
      <c r="BJ74" s="24" t="s">
        <v>71</v>
      </c>
      <c r="BK74" s="22" t="s">
        <v>68</v>
      </c>
      <c r="BL74" s="23" t="s">
        <v>69</v>
      </c>
      <c r="BM74" s="23" t="s">
        <v>70</v>
      </c>
      <c r="BN74" s="24" t="s">
        <v>71</v>
      </c>
      <c r="BO74" s="22" t="s">
        <v>68</v>
      </c>
      <c r="BP74" s="23" t="s">
        <v>69</v>
      </c>
      <c r="BQ74" s="23" t="s">
        <v>70</v>
      </c>
      <c r="BR74" s="24" t="s">
        <v>71</v>
      </c>
      <c r="BS74" s="22" t="s">
        <v>68</v>
      </c>
      <c r="BT74" s="23" t="s">
        <v>69</v>
      </c>
      <c r="BU74" s="23" t="s">
        <v>70</v>
      </c>
      <c r="BV74" s="24" t="s">
        <v>71</v>
      </c>
      <c r="BW74" s="22" t="s">
        <v>68</v>
      </c>
      <c r="BX74" s="23" t="s">
        <v>69</v>
      </c>
      <c r="BY74" s="23" t="s">
        <v>70</v>
      </c>
      <c r="BZ74" s="24" t="s">
        <v>71</v>
      </c>
      <c r="CA74" s="22" t="s">
        <v>68</v>
      </c>
      <c r="CB74" s="23" t="s">
        <v>69</v>
      </c>
      <c r="CC74" s="23" t="s">
        <v>70</v>
      </c>
      <c r="CD74" s="24" t="s">
        <v>71</v>
      </c>
      <c r="CE74" s="22" t="s">
        <v>68</v>
      </c>
      <c r="CF74" s="23" t="s">
        <v>69</v>
      </c>
      <c r="CG74" s="23" t="s">
        <v>70</v>
      </c>
      <c r="CH74" s="24" t="s">
        <v>71</v>
      </c>
      <c r="CI74" s="22" t="s">
        <v>68</v>
      </c>
      <c r="CJ74" s="23" t="s">
        <v>69</v>
      </c>
      <c r="CK74" s="23" t="s">
        <v>70</v>
      </c>
      <c r="CL74" s="24" t="s">
        <v>71</v>
      </c>
      <c r="CM74" s="22" t="s">
        <v>68</v>
      </c>
      <c r="CN74" s="23" t="s">
        <v>69</v>
      </c>
      <c r="CO74" s="23" t="s">
        <v>70</v>
      </c>
      <c r="CP74" s="24" t="s">
        <v>71</v>
      </c>
      <c r="CQ74" s="22" t="s">
        <v>68</v>
      </c>
      <c r="CR74" s="23" t="s">
        <v>69</v>
      </c>
      <c r="CS74" s="23" t="s">
        <v>70</v>
      </c>
      <c r="CT74" s="24" t="s">
        <v>71</v>
      </c>
      <c r="CU74" s="22" t="s">
        <v>68</v>
      </c>
      <c r="CV74" s="23" t="s">
        <v>69</v>
      </c>
      <c r="CW74" s="23" t="s">
        <v>70</v>
      </c>
      <c r="CX74" s="24" t="s">
        <v>71</v>
      </c>
      <c r="CY74" s="22" t="s">
        <v>68</v>
      </c>
      <c r="CZ74" s="23" t="s">
        <v>69</v>
      </c>
      <c r="DA74" s="23" t="s">
        <v>70</v>
      </c>
      <c r="DB74" s="24" t="s">
        <v>71</v>
      </c>
      <c r="DC74" s="22" t="s">
        <v>68</v>
      </c>
      <c r="DD74" s="23" t="s">
        <v>69</v>
      </c>
      <c r="DE74" s="23" t="s">
        <v>70</v>
      </c>
      <c r="DF74" s="24" t="s">
        <v>71</v>
      </c>
      <c r="DG74" s="22" t="s">
        <v>68</v>
      </c>
      <c r="DH74" s="23" t="s">
        <v>69</v>
      </c>
      <c r="DI74" s="23" t="s">
        <v>70</v>
      </c>
      <c r="DJ74" s="24" t="s">
        <v>71</v>
      </c>
      <c r="DK74" s="22" t="s">
        <v>68</v>
      </c>
      <c r="DL74" s="23" t="s">
        <v>69</v>
      </c>
      <c r="DM74" s="23" t="s">
        <v>70</v>
      </c>
      <c r="DN74" s="24" t="s">
        <v>71</v>
      </c>
      <c r="DO74" s="22" t="s">
        <v>68</v>
      </c>
      <c r="DP74" s="23" t="s">
        <v>69</v>
      </c>
      <c r="DQ74" s="23" t="s">
        <v>70</v>
      </c>
      <c r="DR74" s="24" t="s">
        <v>71</v>
      </c>
      <c r="DS74" s="22" t="s">
        <v>68</v>
      </c>
      <c r="DT74" s="23" t="s">
        <v>69</v>
      </c>
      <c r="DU74" s="23" t="s">
        <v>70</v>
      </c>
      <c r="DV74" s="24" t="s">
        <v>71</v>
      </c>
      <c r="DW74" s="22" t="s">
        <v>68</v>
      </c>
      <c r="DX74" s="23" t="s">
        <v>69</v>
      </c>
      <c r="DY74" s="23" t="s">
        <v>70</v>
      </c>
      <c r="DZ74" s="24" t="s">
        <v>71</v>
      </c>
      <c r="EA74" s="22" t="s">
        <v>68</v>
      </c>
      <c r="EB74" s="23" t="s">
        <v>69</v>
      </c>
      <c r="EC74" s="23" t="s">
        <v>70</v>
      </c>
      <c r="ED74" s="24" t="s">
        <v>71</v>
      </c>
      <c r="EE74" s="22" t="s">
        <v>68</v>
      </c>
      <c r="EF74" s="23" t="s">
        <v>69</v>
      </c>
      <c r="EG74" s="23" t="s">
        <v>70</v>
      </c>
      <c r="EH74" s="24" t="s">
        <v>71</v>
      </c>
      <c r="EI74" s="22" t="s">
        <v>68</v>
      </c>
      <c r="EJ74" s="23" t="s">
        <v>69</v>
      </c>
      <c r="EK74" s="23" t="s">
        <v>70</v>
      </c>
      <c r="EL74" s="24" t="s">
        <v>71</v>
      </c>
      <c r="EM74" s="22" t="s">
        <v>68</v>
      </c>
      <c r="EN74" s="23" t="s">
        <v>69</v>
      </c>
      <c r="EO74" s="23" t="s">
        <v>70</v>
      </c>
      <c r="EP74" s="24" t="s">
        <v>71</v>
      </c>
      <c r="EQ74" s="22" t="s">
        <v>68</v>
      </c>
      <c r="ER74" s="23" t="s">
        <v>69</v>
      </c>
      <c r="ES74" s="23" t="s">
        <v>70</v>
      </c>
      <c r="ET74" s="24" t="s">
        <v>71</v>
      </c>
      <c r="EU74" s="22" t="s">
        <v>68</v>
      </c>
      <c r="EV74" s="23" t="s">
        <v>69</v>
      </c>
      <c r="EW74" s="23" t="s">
        <v>70</v>
      </c>
      <c r="EX74" s="24" t="s">
        <v>71</v>
      </c>
      <c r="EY74" s="22" t="s">
        <v>68</v>
      </c>
      <c r="EZ74" s="23" t="s">
        <v>69</v>
      </c>
      <c r="FA74" s="23" t="s">
        <v>70</v>
      </c>
      <c r="FB74" s="24" t="s">
        <v>71</v>
      </c>
      <c r="FC74" s="22" t="s">
        <v>68</v>
      </c>
      <c r="FD74" s="23" t="s">
        <v>69</v>
      </c>
      <c r="FE74" s="23" t="s">
        <v>70</v>
      </c>
      <c r="FF74" s="24" t="s">
        <v>71</v>
      </c>
      <c r="FG74" s="22" t="s">
        <v>68</v>
      </c>
      <c r="FH74" s="23" t="s">
        <v>69</v>
      </c>
      <c r="FI74" s="23" t="s">
        <v>70</v>
      </c>
      <c r="FJ74" s="24" t="s">
        <v>71</v>
      </c>
      <c r="FK74" s="22" t="s">
        <v>68</v>
      </c>
      <c r="FL74" s="23" t="s">
        <v>69</v>
      </c>
      <c r="FM74" s="23" t="s">
        <v>70</v>
      </c>
      <c r="FN74" s="24" t="s">
        <v>71</v>
      </c>
      <c r="FO74" s="22" t="s">
        <v>68</v>
      </c>
      <c r="FP74" s="23" t="s">
        <v>69</v>
      </c>
      <c r="FQ74" s="23" t="s">
        <v>70</v>
      </c>
      <c r="FR74" s="24" t="s">
        <v>71</v>
      </c>
      <c r="FS74" s="22" t="s">
        <v>68</v>
      </c>
      <c r="FT74" s="23" t="s">
        <v>69</v>
      </c>
      <c r="FU74" s="23" t="s">
        <v>70</v>
      </c>
      <c r="FV74" s="24" t="s">
        <v>71</v>
      </c>
      <c r="FW74" s="22" t="s">
        <v>68</v>
      </c>
      <c r="FX74" s="23" t="s">
        <v>69</v>
      </c>
      <c r="FY74" s="23" t="s">
        <v>70</v>
      </c>
      <c r="FZ74" s="24" t="s">
        <v>71</v>
      </c>
      <c r="GA74" s="22" t="s">
        <v>68</v>
      </c>
      <c r="GB74" s="23" t="s">
        <v>69</v>
      </c>
      <c r="GC74" s="23" t="s">
        <v>70</v>
      </c>
      <c r="GD74" s="24" t="s">
        <v>71</v>
      </c>
      <c r="GE74" s="22" t="s">
        <v>68</v>
      </c>
      <c r="GF74" s="23" t="s">
        <v>69</v>
      </c>
      <c r="GG74" s="23" t="s">
        <v>70</v>
      </c>
      <c r="GH74" s="24" t="s">
        <v>71</v>
      </c>
      <c r="GI74" s="22" t="s">
        <v>68</v>
      </c>
      <c r="GJ74" s="23" t="s">
        <v>69</v>
      </c>
      <c r="GK74" s="23" t="s">
        <v>70</v>
      </c>
      <c r="GL74" s="24" t="s">
        <v>71</v>
      </c>
      <c r="GM74" s="22" t="s">
        <v>68</v>
      </c>
      <c r="GN74" s="23" t="s">
        <v>69</v>
      </c>
      <c r="GO74" s="23" t="s">
        <v>70</v>
      </c>
      <c r="GP74" s="24" t="s">
        <v>71</v>
      </c>
      <c r="GQ74" s="22" t="s">
        <v>68</v>
      </c>
      <c r="GR74" s="23" t="s">
        <v>69</v>
      </c>
      <c r="GS74" s="23" t="s">
        <v>70</v>
      </c>
      <c r="GT74" s="24" t="s">
        <v>71</v>
      </c>
      <c r="GU74" s="22" t="s">
        <v>68</v>
      </c>
      <c r="GV74" s="23" t="s">
        <v>69</v>
      </c>
      <c r="GW74" s="23" t="s">
        <v>70</v>
      </c>
      <c r="GX74" s="24" t="s">
        <v>71</v>
      </c>
      <c r="GY74" s="22" t="s">
        <v>68</v>
      </c>
      <c r="GZ74" s="23" t="s">
        <v>69</v>
      </c>
      <c r="HA74" s="23" t="s">
        <v>70</v>
      </c>
      <c r="HB74" s="24" t="s">
        <v>71</v>
      </c>
      <c r="HC74" s="22" t="s">
        <v>68</v>
      </c>
      <c r="HD74" s="23" t="s">
        <v>69</v>
      </c>
      <c r="HE74" s="23" t="s">
        <v>70</v>
      </c>
      <c r="HF74" s="24" t="s">
        <v>71</v>
      </c>
    </row>
    <row r="75" spans="2:214" x14ac:dyDescent="0.3">
      <c r="B75" s="25" t="s">
        <v>72</v>
      </c>
      <c r="C75" s="26"/>
      <c r="D75" s="26"/>
      <c r="E75" s="27">
        <f>SUM(I76:I77,M76:M77,Q76:Q77,U76:U77,Y76:Y77,AC76:AC77,AG76:AG77,AK76:AK77,AO76:AO77,AS76:AS77,AW76:AW77,BA76:BA77,BE76:BE77,BI76:BI77,BM76:BM77,BQ76:BQ77,BU76:BU77,BY76:BY77,CC76:CC77,CG76:CG77,CK76:CK77,CO76:CO77,CS76:CS77,CW76:CW77,DA76:DA77,DE76:DE77,DI76:DI77,DM76:DM77,DQ76:DQ77,DU76:DU77,DY76:DY77,EC76:EC77,EG76:EG77,EK76:EK77,EO76:EO77,ES76:ES77,EW76:EW77,FA76:FA77,FE76:FE77,FI76:FI77,FM76:FM77,FQ76:FQ77,FU76:FU77,FY76:FY77,GC76:GC77,GG76:GG77,GK76:GK77,GO76:GO77,GS76:GS77,GW76:GW77,HA76:HA77,HE76:HE77)</f>
        <v>0</v>
      </c>
      <c r="F75" s="28"/>
      <c r="G75" s="29" t="str">
        <f>IFERROR(VLOOKUP(B74,'[1]H S1'!$B$9:$AT$45,43,FALSE),"0:00:00")</f>
        <v>0:00:00</v>
      </c>
      <c r="H75" s="30">
        <v>1.625</v>
      </c>
      <c r="I75" s="30" t="str" cm="1">
        <f t="array" ref="I75">_xlfn.IFS(G75="0:00:00","0:00:00",G75&lt;H75,"0:00:00",G75&gt;H75,G75-H75)</f>
        <v>0:00:00</v>
      </c>
      <c r="J75" s="31" t="str">
        <f>IFERROR(VLOOKUP(B74,'[1]H S1'!$B$9:$AT$45,45,FALSE),"0:00:00")</f>
        <v>0:00:00</v>
      </c>
      <c r="K75" s="29" t="str">
        <f>IFERROR(VLOOKUP(B74,'[1]H S2'!$B$9:$AT$45,43,FALSE),"0:00:00")</f>
        <v>0:00:00</v>
      </c>
      <c r="L75" s="30">
        <v>1.625</v>
      </c>
      <c r="M75" s="30" t="str" cm="1">
        <f t="array" ref="M75">_xlfn.IFS(K75="0:00:00","0:00:00",K75&lt;L75,"0:00:00",K75&gt;L75,K75-L75)</f>
        <v>0:00:00</v>
      </c>
      <c r="N75" s="31" t="str">
        <f>IFERROR(VLOOKUP(B74,'[1]H S2'!$B$9:$AT$45,45,FALSE),"0:00:00")</f>
        <v>0:00:00</v>
      </c>
      <c r="O75" s="29" t="str">
        <f>IFERROR(VLOOKUP(B74,'[1]H S3'!$B$9:$AT$45,43,FALSE),"0:00:00")</f>
        <v>0:00:00</v>
      </c>
      <c r="P75" s="30">
        <v>1.625</v>
      </c>
      <c r="Q75" s="30" t="str" cm="1">
        <f t="array" ref="Q75">_xlfn.IFS(O75="0:00:00","0:00:00",O75&lt;P75,"0:00:00",O75&gt;P75,O75-P75)</f>
        <v>0:00:00</v>
      </c>
      <c r="R75" s="31" t="str">
        <f>IFERROR(VLOOKUP(B74,'[1]H S3'!$B$9:$AT$45,45,FALSE),"0:00:00")</f>
        <v>0:00:00</v>
      </c>
      <c r="S75" s="29" t="str">
        <f>IFERROR(VLOOKUP(B74,'[1]H S4'!$B$9:$AT$45,43,FALSE),"0:00:00")</f>
        <v>0:00:00</v>
      </c>
      <c r="T75" s="30">
        <v>1.625</v>
      </c>
      <c r="U75" s="30" t="str" cm="1">
        <f t="array" ref="U75">_xlfn.IFS(S75="0:00:00","0:00:00",S75&lt;T75,"0:00:00",S75&gt;T75,S75-T75)</f>
        <v>0:00:00</v>
      </c>
      <c r="V75" s="31" t="str">
        <f>IFERROR(VLOOKUP(B74,'[1]H S4'!$B$9:$AT$45,45,FALSE),"0:00:00")</f>
        <v>0:00:00</v>
      </c>
      <c r="W75" s="29" t="str">
        <f>IFERROR(VLOOKUP(B74,'[1]H S5'!$B$9:$AT$45,43,FALSE),"0:00:00")</f>
        <v>0:00:00</v>
      </c>
      <c r="X75" s="30">
        <v>1.625</v>
      </c>
      <c r="Y75" s="30" t="str" cm="1">
        <f t="array" ref="Y75">_xlfn.IFS(W75="0:00:00","0:00:00",W75&lt;X75,"0:00:00",W75&gt;X75,W75-X75)</f>
        <v>0:00:00</v>
      </c>
      <c r="Z75" s="31" t="str">
        <f>IFERROR(VLOOKUP(B74,'[1]H S5'!$B$9:$AT$45,45,FALSE),"0:00:00")</f>
        <v>0:00:00</v>
      </c>
      <c r="AA75" s="29" t="str">
        <f>IFERROR(VLOOKUP(B74,'[1]H S6'!$B$9:$AT$45,43,FALSE),"0:00:00")</f>
        <v>0:00:00</v>
      </c>
      <c r="AB75" s="30">
        <v>1.625</v>
      </c>
      <c r="AC75" s="30" t="str" cm="1">
        <f t="array" ref="AC75">_xlfn.IFS(AA75="0:00:00","0:00:00",AA75&lt;AB75,"0:00:00",AA75&gt;AB75,AA75-AB75)</f>
        <v>0:00:00</v>
      </c>
      <c r="AD75" s="31" t="str">
        <f>IFERROR(VLOOKUP(B74,'[1]H S6'!$B$9:$AT$45,45,FALSE),"0:00:00")</f>
        <v>0:00:00</v>
      </c>
      <c r="AE75" s="29" t="str">
        <f>IFERROR(VLOOKUP(B74,'[1]H S7'!$B$9:$AT$45,43,FALSE),"0:00:00")</f>
        <v>0:00:00</v>
      </c>
      <c r="AF75" s="30">
        <v>1.625</v>
      </c>
      <c r="AG75" s="30" t="str" cm="1">
        <f t="array" ref="AG75">_xlfn.IFS(AE75="0:00:00","0:00:00",AE75&lt;AF75,"0:00:00",AE75&gt;AF75,AE75-AF75)</f>
        <v>0:00:00</v>
      </c>
      <c r="AH75" s="31" t="str">
        <f>IFERROR(VLOOKUP(B74,'[1]H S7'!$B$9:$AT$45,45,FALSE),"0:00:00")</f>
        <v>0:00:00</v>
      </c>
      <c r="AI75" s="29" t="str">
        <f>IFERROR(VLOOKUP(B74,'[1]H S8'!$B$9:$AT$45,43,FALSE),"0:00:00")</f>
        <v>0:00:00</v>
      </c>
      <c r="AJ75" s="30">
        <v>1.625</v>
      </c>
      <c r="AK75" s="30" t="str" cm="1">
        <f t="array" ref="AK75">_xlfn.IFS(AI75="0:00:00","0:00:00",AI75&lt;AJ75,"0:00:00",AI75&gt;AJ75,AI75-AJ75)</f>
        <v>0:00:00</v>
      </c>
      <c r="AL75" s="31" t="str">
        <f>IFERROR(VLOOKUP(B74,'[1]H S8'!$B$9:$AT$45,45,FALSE),"0:00:00")</f>
        <v>0:00:00</v>
      </c>
      <c r="AM75" s="29" t="str">
        <f>IFERROR(VLOOKUP(B74,'[1]H S9'!$B$9:$AT$45,43,FALSE),"0:00:00")</f>
        <v>0:00:00</v>
      </c>
      <c r="AN75" s="30">
        <v>1.625</v>
      </c>
      <c r="AO75" s="30" t="str" cm="1">
        <f t="array" ref="AO75">_xlfn.IFS(AM75="0:00:00","0:00:00",AM75&lt;AN75,"0:00:00",AM75&gt;AN75,AM75-AN75)</f>
        <v>0:00:00</v>
      </c>
      <c r="AP75" s="31" t="str">
        <f>IFERROR(VLOOKUP(B74,'[1]H S9'!$B$9:$AT$45,45,FALSE),"0:00:00")</f>
        <v>0:00:00</v>
      </c>
      <c r="AQ75" s="29" t="str">
        <f>IFERROR(VLOOKUP(B74,'[1]H S10'!$B$9:$AT$45,43,FALSE),"0:00:00")</f>
        <v>0:00:00</v>
      </c>
      <c r="AR75" s="30">
        <v>1.625</v>
      </c>
      <c r="AS75" s="30" t="str" cm="1">
        <f t="array" ref="AS75">_xlfn.IFS(AQ75="0:00:00","0:00:00",AQ75&lt;AR75,"0:00:00",AQ75&gt;AR75,AQ75-AR75)</f>
        <v>0:00:00</v>
      </c>
      <c r="AT75" s="31" t="str">
        <f>IFERROR(VLOOKUP(B74,'[1]H S10'!$B$9:$AT$45,45,FALSE),"0:00:00")</f>
        <v>0:00:00</v>
      </c>
      <c r="AU75" s="29" t="str">
        <f>IFERROR(VLOOKUP(B74,'[1]H S11'!$B$9:$AT$45,43,FALSE),"0:00:00")</f>
        <v>0:00:00</v>
      </c>
      <c r="AV75" s="30">
        <v>1.625</v>
      </c>
      <c r="AW75" s="30" t="str" cm="1">
        <f t="array" ref="AW75">_xlfn.IFS(AU75="0:00:00","0:00:00",AU75&lt;AV75,"0:00:00",AU75&gt;AV75,AU75-AV75)</f>
        <v>0:00:00</v>
      </c>
      <c r="AX75" s="31" t="str">
        <f>IFERROR(VLOOKUP(B74,'[1]H S11'!$B$9:$AT$45,45,FALSE),"0:00:00")</f>
        <v>0:00:00</v>
      </c>
      <c r="AY75" s="29" t="str">
        <f>IFERROR(VLOOKUP(B74,'[1]H S12'!$B$9:$AT$45,43,FALSE),"0:00:00")</f>
        <v>0:00:00</v>
      </c>
      <c r="AZ75" s="30">
        <v>1.625</v>
      </c>
      <c r="BA75" s="30" t="str" cm="1">
        <f t="array" ref="BA75">_xlfn.IFS(AY75="0:00:00","0:00:00",AY75&lt;AZ75,"0:00:00",AY75&gt;AZ75,AY75-AZ75)</f>
        <v>0:00:00</v>
      </c>
      <c r="BB75" s="31" t="str">
        <f>IFERROR(VLOOKUP(B74,'[1]H S12'!$B$9:$AT$45,45,FALSE),"0:00:00")</f>
        <v>0:00:00</v>
      </c>
      <c r="BC75" s="29" t="str">
        <f>IFERROR(VLOOKUP(B74,'[1]H S13'!$B$9:$AT$45,43,FALSE),"0:00:00")</f>
        <v>0:00:00</v>
      </c>
      <c r="BD75" s="30">
        <v>1.625</v>
      </c>
      <c r="BE75" s="30" t="str" cm="1">
        <f t="array" ref="BE75">_xlfn.IFS(BC75="0:00:00","0:00:00",BC75&lt;BD75,"0:00:00",BC75&gt;BD75,BC75-BD75)</f>
        <v>0:00:00</v>
      </c>
      <c r="BF75" s="31" t="str">
        <f>IFERROR(VLOOKUP(B74,'[1]H S13'!$B$9:$AT$45,45,FALSE),"0:00:00")</f>
        <v>0:00:00</v>
      </c>
      <c r="BG75" s="29" t="str">
        <f>IFERROR(VLOOKUP(B74,'[1]H S14'!$B$9:$AT$45,43,FALSE),"0:00:00")</f>
        <v>0:00:00</v>
      </c>
      <c r="BH75" s="30">
        <v>1.625</v>
      </c>
      <c r="BI75" s="30" t="str" cm="1">
        <f t="array" ref="BI75">_xlfn.IFS(BG75="0:00:00","0:00:00",BG75&lt;BH75,"0:00:00",BG75&gt;BH75,BG75-BH75)</f>
        <v>0:00:00</v>
      </c>
      <c r="BJ75" s="31" t="str">
        <f>IFERROR(VLOOKUP(B74,'[1]H S14'!$B$9:$AT$45,45,FALSE),"0:00:00")</f>
        <v>0:00:00</v>
      </c>
      <c r="BK75" s="29" t="str">
        <f>IFERROR(VLOOKUP(B74,'[1]H S15'!$B$9:$AT$45,43,FALSE),"0:00:00")</f>
        <v>0:00:00</v>
      </c>
      <c r="BL75" s="30">
        <v>1.625</v>
      </c>
      <c r="BM75" s="30" t="str" cm="1">
        <f t="array" ref="BM75">_xlfn.IFS(BK75="0:00:00","0:00:00",BK75&lt;BL75,"0:00:00",BK75&gt;BL75,BK75-BL75)</f>
        <v>0:00:00</v>
      </c>
      <c r="BN75" s="31" t="str">
        <f>IFERROR(VLOOKUP(B74,'[1]H S15'!$B$9:$AT$45,45,FALSE),"0:00:00")</f>
        <v>0:00:00</v>
      </c>
      <c r="BO75" s="29" t="str">
        <f>IFERROR(VLOOKUP(B74,'[1]H S16'!$B$9:$AT$45,43,FALSE),"0:00:00")</f>
        <v>0:00:00</v>
      </c>
      <c r="BP75" s="30">
        <v>1.625</v>
      </c>
      <c r="BQ75" s="30" t="str" cm="1">
        <f t="array" ref="BQ75">_xlfn.IFS(BO75="0:00:00","0:00:00",BO75&lt;BP75,"0:00:00",BO75&gt;BP75,BO75-BP75)</f>
        <v>0:00:00</v>
      </c>
      <c r="BR75" s="31" t="str">
        <f>IFERROR(VLOOKUP(B74,'[1]H S16'!$B$9:$AT$45,45,FALSE),"0:00:00")</f>
        <v>0:00:00</v>
      </c>
      <c r="BS75" s="29" t="str">
        <f>IFERROR(VLOOKUP(B74,'[1]H S17'!$B$9:$AT$45,43,FALSE),"0:00:00")</f>
        <v>0:00:00</v>
      </c>
      <c r="BT75" s="30">
        <v>1.625</v>
      </c>
      <c r="BU75" s="30" t="str" cm="1">
        <f t="array" ref="BU75">_xlfn.IFS(BS75="0:00:00","0:00:00",BS75&lt;BT75,"0:00:00",BS75&gt;BT75,BS75-BT75)</f>
        <v>0:00:00</v>
      </c>
      <c r="BV75" s="31" t="str">
        <f>IFERROR(VLOOKUP(B74,'[1]H S17'!$B$9:$AT$45,45,FALSE),"0:00:00")</f>
        <v>0:00:00</v>
      </c>
      <c r="BW75" s="29" t="str">
        <f>IFERROR(VLOOKUP(B74,'[1]H S18'!$B$9:$AT$45,43,FALSE),"0:00:00")</f>
        <v>0:00:00</v>
      </c>
      <c r="BX75" s="30">
        <v>1.625</v>
      </c>
      <c r="BY75" s="30" t="str" cm="1">
        <f t="array" ref="BY75">_xlfn.IFS(BW75="0:00:00","0:00:00",BW75&lt;BX75,"0:00:00",BW75&gt;BX75,BW75-BX75)</f>
        <v>0:00:00</v>
      </c>
      <c r="BZ75" s="31" t="str">
        <f>IFERROR(VLOOKUP(B74,'[1]H S18'!$B$9:$AT$45,45,FALSE),"0:00:00")</f>
        <v>0:00:00</v>
      </c>
      <c r="CA75" s="29" t="str">
        <f>IFERROR(VLOOKUP(B74,'[1]H S19'!$B$9:$AT$45,43,FALSE),"0:00:00")</f>
        <v>0:00:00</v>
      </c>
      <c r="CB75" s="30">
        <v>1.625</v>
      </c>
      <c r="CC75" s="30" t="str" cm="1">
        <f t="array" ref="CC75">_xlfn.IFS(CA75="0:00:00","0:00:00",CA75&lt;CB75,"0:00:00",CA75&gt;CB75,CA75-CB75)</f>
        <v>0:00:00</v>
      </c>
      <c r="CD75" s="31" t="str">
        <f>IFERROR(VLOOKUP(B74,'[1]H S19'!$B$9:$AT$45,45,FALSE),"0:00:00")</f>
        <v>0:00:00</v>
      </c>
      <c r="CE75" s="29" t="str">
        <f>IFERROR(VLOOKUP($B$18,'[1]H S20'!$B$9:AT101,43,FALSE),"0:00:00")</f>
        <v>0:00:00</v>
      </c>
      <c r="CF75" s="30">
        <v>1.625</v>
      </c>
      <c r="CG75" s="30" t="str" cm="1">
        <f t="array" ref="CG75">_xlfn.IFS(CE75="0:00:00","0:00:00",CE75&lt;CF75,"0:00:00",CE75&gt;CF75,CE75-CF75)</f>
        <v>0:00:00</v>
      </c>
      <c r="CH75" s="31" t="str">
        <f>IFERROR(VLOOKUP(B74,'[1]H S20'!$B$9:$AT$45,45,FALSE),"0:00:00")</f>
        <v>0:00:00</v>
      </c>
      <c r="CI75" s="29" t="str">
        <f>IFERROR(VLOOKUP(B74,'[1]H S21'!$B$9:$AT$45,43,FALSE),"0:00:00")</f>
        <v>0:00:00</v>
      </c>
      <c r="CJ75" s="30">
        <v>1.625</v>
      </c>
      <c r="CK75" s="30" t="str" cm="1">
        <f t="array" ref="CK75">_xlfn.IFS(CI75="0:00:00","0:00:00",CI75&lt;CJ75,"0:00:00",CI75&gt;CJ75,CI75-CJ75)</f>
        <v>0:00:00</v>
      </c>
      <c r="CL75" s="31" t="str">
        <f>IFERROR(VLOOKUP(B74,'[1]H S21'!$B$9:$AT$45,45,FALSE),"0:00:00")</f>
        <v>0:00:00</v>
      </c>
      <c r="CM75" s="29" t="str">
        <f>IFERROR(VLOOKUP(B74,'[1]H S22'!$B$9:$AT$45,43,FALSE),"0:00:00")</f>
        <v>0:00:00</v>
      </c>
      <c r="CN75" s="30">
        <v>1.625</v>
      </c>
      <c r="CO75" s="30" t="str" cm="1">
        <f t="array" ref="CO75">_xlfn.IFS(CM75="0:00:00","0:00:00",CM75&lt;CN75,"0:00:00",CM75&gt;CN75,CM75-CN75)</f>
        <v>0:00:00</v>
      </c>
      <c r="CP75" s="31" t="str">
        <f>IFERROR(VLOOKUP(B74,'[1]H S22'!$B$9:$AT$45,45,FALSE),"0:00:00")</f>
        <v>0:00:00</v>
      </c>
      <c r="CQ75" s="29" t="str">
        <f>IFERROR(VLOOKUP(B74,'[1]H S23'!$B$9:$AT$45,43,FALSE),"0:00:00")</f>
        <v>0:00:00</v>
      </c>
      <c r="CR75" s="30">
        <v>1.625</v>
      </c>
      <c r="CS75" s="30" t="str" cm="1">
        <f t="array" ref="CS75">_xlfn.IFS(CQ75="0:00:00","0:00:00",CQ75&lt;CR75,"0:00:00",CQ75&gt;CR75,CQ75-CR75)</f>
        <v>0:00:00</v>
      </c>
      <c r="CT75" s="31" t="str">
        <f>IFERROR(VLOOKUP(B74,'[1]H S23'!$B$9:$AT$45,45,FALSE),"0:00:00")</f>
        <v>0:00:00</v>
      </c>
      <c r="CU75" s="29" t="str">
        <f>IFERROR(VLOOKUP(B74,'[1]H S24'!$B$9:$AT$45,43,FALSE),"0:00:00")</f>
        <v>0:00:00</v>
      </c>
      <c r="CV75" s="30">
        <v>1.625</v>
      </c>
      <c r="CW75" s="30" t="str" cm="1">
        <f t="array" ref="CW75">_xlfn.IFS(CU75="0:00:00","0:00:00",CU75&lt;CV75,"0:00:00",CU75&gt;CV75,CU75-CV75)</f>
        <v>0:00:00</v>
      </c>
      <c r="CX75" s="31" t="str">
        <f>IFERROR(VLOOKUP(B74,'[1]H S24'!$B$9:$AT$45,45,FALSE),"0:00:00")</f>
        <v>0:00:00</v>
      </c>
      <c r="CY75" s="29" t="str">
        <f>IFERROR(VLOOKUP(B74,'[1]H S25'!$B$9:$AT$45,43,FALSE),"0:00:00")</f>
        <v>0:00:00</v>
      </c>
      <c r="CZ75" s="30">
        <v>1.625</v>
      </c>
      <c r="DA75" s="30" t="str" cm="1">
        <f t="array" ref="DA75">_xlfn.IFS(CY75="0:00:00","0:00:00",CY75&lt;CZ75,"0:00:00",CY75&gt;CZ75,CY75-CZ75)</f>
        <v>0:00:00</v>
      </c>
      <c r="DB75" s="31" t="str">
        <f>IFERROR(VLOOKUP(B74,'[1]H S25'!$B$9:$AT$45,45,FALSE),"0:00:00")</f>
        <v>0:00:00</v>
      </c>
      <c r="DC75" s="29" t="str">
        <f>IFERROR(VLOOKUP(B74,'[1]H S26'!$B$9:$AT$45,43,FALSE),"0:00:00")</f>
        <v>0:00:00</v>
      </c>
      <c r="DD75" s="30">
        <v>1.625</v>
      </c>
      <c r="DE75" s="30" t="str" cm="1">
        <f t="array" ref="DE75">_xlfn.IFS(DC75="0:00:00","0:00:00",DC75&lt;DD75,"0:00:00",DC75&gt;DD75,DC75-DD75)</f>
        <v>0:00:00</v>
      </c>
      <c r="DF75" s="31" t="str">
        <f>IFERROR(VLOOKUP(B74,'[1]H S26'!$B$9:$AT$45,45,FALSE),"0:00:00")</f>
        <v>0:00:00</v>
      </c>
      <c r="DG75" s="29" t="str">
        <f>IFERROR(VLOOKUP(B74,'[1]H S27'!$B$9:$AT$45,43,FALSE),"0:00:00")</f>
        <v>0:00:00</v>
      </c>
      <c r="DH75" s="30">
        <v>1.625</v>
      </c>
      <c r="DI75" s="30" t="str" cm="1">
        <f t="array" ref="DI75">_xlfn.IFS(DG75="0:00:00","0:00:00",DG75&lt;DH75,"0:00:00",DG75&gt;DH75,DG75-DH75)</f>
        <v>0:00:00</v>
      </c>
      <c r="DJ75" s="31" t="str">
        <f>IFERROR(VLOOKUP(B74,'[1]H S27'!$B$9:$AT$45,45,FALSE),"0:00:00")</f>
        <v>0:00:00</v>
      </c>
      <c r="DK75" s="29" t="str">
        <f>IFERROR(VLOOKUP(B74,'[1]H S28'!$B$9:$AT$45,43,FALSE),"0:00:00")</f>
        <v>0:00:00</v>
      </c>
      <c r="DL75" s="30">
        <v>1.625</v>
      </c>
      <c r="DM75" s="30" t="str" cm="1">
        <f t="array" ref="DM75">_xlfn.IFS(DK75="0:00:00","0:00:00",DK75&lt;DL75,"0:00:00",DK75&gt;DL75,DK75-DL75)</f>
        <v>0:00:00</v>
      </c>
      <c r="DN75" s="31" t="str">
        <f>IFERROR(VLOOKUP(B74,'[1]H S28'!$B$9:$AT$45,45,FALSE),"0:00:00")</f>
        <v>0:00:00</v>
      </c>
      <c r="DO75" s="29" t="str">
        <f>IFERROR(VLOOKUP(B74,'[1]H S29'!$B$9:$AT$45,43,FALSE),"0:00:00")</f>
        <v>0:00:00</v>
      </c>
      <c r="DP75" s="30">
        <v>1.625</v>
      </c>
      <c r="DQ75" s="30" t="str" cm="1">
        <f t="array" ref="DQ75">_xlfn.IFS(DO75="0:00:00","0:00:00",DO75&gt;DP75,DO75-DP75)</f>
        <v>0:00:00</v>
      </c>
      <c r="DR75" s="31" t="str">
        <f>IFERROR(VLOOKUP(B74,'[1]H S29'!$B$9:$AT$45,45,FALSE),"0:00:00")</f>
        <v>0:00:00</v>
      </c>
      <c r="DS75" s="29" t="str">
        <f>IFERROR(VLOOKUP(B74,'[1]H S30'!$B$9:$AT$45,43,FALSE),"0:00:00")</f>
        <v>0:00:00</v>
      </c>
      <c r="DT75" s="30">
        <v>1.625</v>
      </c>
      <c r="DU75" s="30" t="str" cm="1">
        <f t="array" ref="DU75">_xlfn.IFS(DS75="0:00:00","0:00:00",DS75&lt;DT75,"0:00:00",DS75&gt;DT75,DS75-DT75)</f>
        <v>0:00:00</v>
      </c>
      <c r="DV75" s="31" t="str">
        <f>IFERROR(VLOOKUP(B74,'[1]H S30'!$B$9:$AT$45,45,FALSE),"0:00:00")</f>
        <v>0:00:00</v>
      </c>
      <c r="DW75" s="29" t="str">
        <f>IFERROR(VLOOKUP(B74,'[1]H S31'!$B$9:$AT$45,43,FALSE),"0:00:00")</f>
        <v>0:00:00</v>
      </c>
      <c r="DX75" s="30">
        <v>1.625</v>
      </c>
      <c r="DY75" s="30" t="str" cm="1">
        <f t="array" ref="DY75">_xlfn.IFS(DW75="0:00:00","0:00:00",DW75&lt;DX75,"0:00:00",DW75&gt;DX75,DW75-DX75)</f>
        <v>0:00:00</v>
      </c>
      <c r="DZ75" s="31" t="str">
        <f>IFERROR(VLOOKUP(B74,'[1]H S31'!$B$9:$AT$45,45,FALSE),"0:00:00")</f>
        <v>0:00:00</v>
      </c>
      <c r="EA75" s="29" t="str">
        <f>IFERROR(VLOOKUP(B74,'[1]H S32'!$B$9:$AT$45,43,FALSE),"0:00:00")</f>
        <v>0:00:00</v>
      </c>
      <c r="EB75" s="30">
        <v>1.625</v>
      </c>
      <c r="EC75" s="30" t="str" cm="1">
        <f t="array" ref="EC75">_xlfn.IFS(EA75="0:00:00","0:00:00",EA75&lt;EB75,"0:00:00",EA75&gt;EB75,EA75-EB75)</f>
        <v>0:00:00</v>
      </c>
      <c r="ED75" s="31" t="str">
        <f>IFERROR(VLOOKUP(B74,'[1]H S32'!$B$9:$AT$45,45,FALSE),"0:00:00")</f>
        <v>0:00:00</v>
      </c>
      <c r="EE75" s="29" t="str">
        <f>IFERROR(VLOOKUP(B74,'[1]H S33'!$B$9:$AT$45,43,FALSE),"0:00:00")</f>
        <v>0:00:00</v>
      </c>
      <c r="EF75" s="30">
        <v>1.625</v>
      </c>
      <c r="EG75" s="30" t="str" cm="1">
        <f t="array" ref="EG75">_xlfn.IFS(EE75="0:00:00","0:00:00",EE75&lt;EF75,"0:00:00",EE75&gt;EF75,EE75-EF75)</f>
        <v>0:00:00</v>
      </c>
      <c r="EH75" s="31" t="str">
        <f>IFERROR(VLOOKUP(B74,'[1]H S33'!$B$9:$AT$45,45,FALSE),"0:00:00")</f>
        <v>0:00:00</v>
      </c>
      <c r="EI75" s="29" t="str">
        <f>IFERROR(VLOOKUP(B74,'[1]H S34'!$B$9:$AT$45,43,FALSE),"0:00:00")</f>
        <v>0:00:00</v>
      </c>
      <c r="EJ75" s="30">
        <v>1.625</v>
      </c>
      <c r="EK75" s="30" t="str" cm="1">
        <f t="array" ref="EK75">_xlfn.IFS(EI75="0:00:00","0:00:00",EI75&lt;EJ75,"0:00:00",EI75&gt;EJ75,EI75-EJ75)</f>
        <v>0:00:00</v>
      </c>
      <c r="EL75" s="31" t="str">
        <f>IFERROR(VLOOKUP(B74,'[1]H S34'!$B$9:$AT$45,45,FALSE),"0:00:00")</f>
        <v>0:00:00</v>
      </c>
      <c r="EM75" s="29" t="str">
        <f>IFERROR(VLOOKUP(B74,'[1]H S35'!$B$9:$AT$45,43,FALSE),"0:00:00")</f>
        <v>0:00:00</v>
      </c>
      <c r="EN75" s="30">
        <v>1.625</v>
      </c>
      <c r="EO75" s="30" t="str" cm="1">
        <f t="array" ref="EO75">_xlfn.IFS(EM75="0:00:00","0:00:00",EM75&lt;EN75,"0:00:00",EM75&gt;EN75,EM75-EN75)</f>
        <v>0:00:00</v>
      </c>
      <c r="EP75" s="31" t="str">
        <f>IFERROR(VLOOKUP(B74,'[1]H S35'!$B$9:$AT$45,45,FALSE),"0:00:00")</f>
        <v>0:00:00</v>
      </c>
      <c r="EQ75" s="29" t="str">
        <f>IFERROR(VLOOKUP(B74,'[1]H S36'!$B$9:$AT$45,43,FALSE),"0:00:00")</f>
        <v>0:00:00</v>
      </c>
      <c r="ER75" s="30">
        <v>1.625</v>
      </c>
      <c r="ES75" s="30" t="str" cm="1">
        <f t="array" ref="ES75">_xlfn.IFS(EQ75="0:00:00","0:00:00",EQ75&lt;ER75,"0:00:00",EQ75&gt;ER75,EQ75-ER75)</f>
        <v>0:00:00</v>
      </c>
      <c r="ET75" s="31" t="str">
        <f>IFERROR(VLOOKUP(B74,'[1]H S36'!$B$9:$AT$45,45,FALSE),"0:00:00")</f>
        <v>0:00:00</v>
      </c>
      <c r="EU75" s="29" t="str">
        <f>IFERROR(VLOOKUP(B74,'[1]H S37'!$B$9:$AT$45,43,FALSE),"0:00:00")</f>
        <v>0:00:00</v>
      </c>
      <c r="EV75" s="30">
        <v>1.625</v>
      </c>
      <c r="EW75" s="30" t="str" cm="1">
        <f t="array" ref="EW75">_xlfn.IFS(EU75="0:00:00","0:00:00",EU75&lt;EV75,"0:00:00",EU75&gt;EV75,EU75-EV75)</f>
        <v>0:00:00</v>
      </c>
      <c r="EX75" s="31" t="str">
        <f>IFERROR(VLOOKUP(B74,'[1]H S37'!$B$9:$AT$45,45,FALSE),"0:00:00")</f>
        <v>0:00:00</v>
      </c>
      <c r="EY75" s="29" t="str">
        <f>IFERROR(VLOOKUP(B74,'[1]H S38'!$B$9:$AT$45,43,FALSE),"0:00:00")</f>
        <v>0:00:00</v>
      </c>
      <c r="EZ75" s="30">
        <v>1.625</v>
      </c>
      <c r="FA75" s="30" t="str" cm="1">
        <f t="array" ref="FA75">_xlfn.IFS(EY75="0:00:00","0:00:00",EY75&lt;EZ75,"0:00:00",EY75&gt;EZ75,EY75-EZ75)</f>
        <v>0:00:00</v>
      </c>
      <c r="FB75" s="31" t="str">
        <f>IFERROR(VLOOKUP(B74,'[1]H S38'!$B$9:$AT$45,45,FALSE),"0:00:00")</f>
        <v>0:00:00</v>
      </c>
      <c r="FC75" s="29" t="str">
        <f>IFERROR(VLOOKUP(B74,'[1]H S39'!$B$9:$AT$45,43,FALSE),"0:00:00")</f>
        <v>0:00:00</v>
      </c>
      <c r="FD75" s="30">
        <v>1.625</v>
      </c>
      <c r="FE75" s="30" t="str" cm="1">
        <f t="array" ref="FE75">_xlfn.IFS(FC75="0:00:00","0:00:00",FC75&lt;FD75,"0:00:00",FC75&gt;FD75,FC75-FD75)</f>
        <v>0:00:00</v>
      </c>
      <c r="FF75" s="31" t="str">
        <f>IFERROR(VLOOKUP(B74,'[1]H S39'!$B$9:$AT$45,45,FALSE),"0:00:00")</f>
        <v>0:00:00</v>
      </c>
      <c r="FG75" s="29" t="str">
        <f>IFERROR(VLOOKUP(B74,'[1]H S40'!$B$9:$AT$45,43,FALSE),"0:00:00")</f>
        <v>0:00:00</v>
      </c>
      <c r="FH75" s="30">
        <v>1.625</v>
      </c>
      <c r="FI75" s="30" t="str" cm="1">
        <f t="array" ref="FI75">_xlfn.IFS(FG75="0:00:00","0:00:00",FG75&lt;FH75,"0:00:00",FG75&gt;FH75,FG75-FH75)</f>
        <v>0:00:00</v>
      </c>
      <c r="FJ75" s="31" t="str">
        <f>IFERROR(VLOOKUP(B74,'[1]H S40'!$B$9:$AT$45,45,FALSE),"0:00:00")</f>
        <v>0:00:00</v>
      </c>
      <c r="FK75" s="29" t="str">
        <f>IFERROR(VLOOKUP(B74,'[1]H S41'!$B$9:$AT$45,43,FALSE),"0:00:00")</f>
        <v>0:00:00</v>
      </c>
      <c r="FL75" s="30">
        <v>1.625</v>
      </c>
      <c r="FM75" s="30" t="str" cm="1">
        <f t="array" ref="FM75">_xlfn.IFS(FK75="0:00:00","0:00:00",FK75&lt;FL75,"0:00:00",FK75&gt;FL75,FK75-FL75)</f>
        <v>0:00:00</v>
      </c>
      <c r="FN75" s="31" t="str">
        <f>IFERROR(VLOOKUP(B74,'[1]H S41'!$B$9:$AT$45,45,FALSE),"0:00:00")</f>
        <v>0:00:00</v>
      </c>
      <c r="FO75" s="29" t="str">
        <f>IFERROR(VLOOKUP(B74,'[1]H S42'!$B$9:$AT$45,43,FALSE),"0:00:00")</f>
        <v>0:00:00</v>
      </c>
      <c r="FP75" s="30">
        <v>1.625</v>
      </c>
      <c r="FQ75" s="30" t="str" cm="1">
        <f t="array" ref="FQ75">_xlfn.IFS(FO75="0:00:00","0:00:00",FO75&lt;FP75,"0:00:00",FO75&gt;FP75,FO75-FP75)</f>
        <v>0:00:00</v>
      </c>
      <c r="FR75" s="31" t="str">
        <f>IFERROR(VLOOKUP(B74,'[1]H S42'!$B$9:$AT$45,45,FALSE),"0:00:00")</f>
        <v>0:00:00</v>
      </c>
      <c r="FS75" s="29" t="str">
        <f>IFERROR(VLOOKUP(B74,'[1]H S43'!$B$9:$AT$45,43,FALSE),"0:00:00")</f>
        <v>0:00:00</v>
      </c>
      <c r="FT75" s="30">
        <v>1.625</v>
      </c>
      <c r="FU75" s="30" t="str" cm="1">
        <f t="array" ref="FU75">_xlfn.IFS(FS75="0:00:00","0:00:00",FS75&lt;FT75,"0:00:00",FS75&gt;FT75,FS75-FT75)</f>
        <v>0:00:00</v>
      </c>
      <c r="FV75" s="31" t="str">
        <f>IFERROR(VLOOKUP(B74,'[1]H S43'!$B$9:$AT$45,45,FALSE),"0:00:00")</f>
        <v>0:00:00</v>
      </c>
      <c r="FW75" s="29" t="str">
        <f>IFERROR(VLOOKUP(B74,'[1]H S44'!$B$9:$AT$45,43,FALSE),"0:00:00")</f>
        <v>0:00:00</v>
      </c>
      <c r="FX75" s="30">
        <v>1.625</v>
      </c>
      <c r="FY75" s="30" t="str" cm="1">
        <f t="array" ref="FY75">_xlfn.IFS(FW75="0:00:00","0:00:00",FW75&lt;FX75,"0:00:00",FW75&gt;FX75,FW75-FX75)</f>
        <v>0:00:00</v>
      </c>
      <c r="FZ75" s="31" t="str">
        <f>IFERROR(VLOOKUP(B74,'[1]H S44'!$B$9:$AT$45,45,FALSE),"0:00:00")</f>
        <v>0:00:00</v>
      </c>
      <c r="GA75" s="29" t="str">
        <f>IFERROR(VLOOKUP(B74,'[1]H S45'!$B$9:$AT$45,43,FALSE),"0:00:00")</f>
        <v>0:00:00</v>
      </c>
      <c r="GB75" s="30">
        <v>1.625</v>
      </c>
      <c r="GC75" s="30" t="str" cm="1">
        <f t="array" ref="GC75">_xlfn.IFS(GA75="0:00:00","0:00:00",GA75&lt;GB75,"0:00:00",GA75&gt;GB75,GA75-GB75)</f>
        <v>0:00:00</v>
      </c>
      <c r="GD75" s="31" t="str">
        <f>IFERROR(VLOOKUP(B74,'[1]H S45'!$B$9:$AT$45,45,FALSE),"0:00:00")</f>
        <v>0:00:00</v>
      </c>
      <c r="GE75" s="29" t="str">
        <f>IFERROR(VLOOKUP(B74,'[1]H S46'!$B$9:$AT$45,43,FALSE),"0:00:00")</f>
        <v>0:00:00</v>
      </c>
      <c r="GF75" s="30">
        <v>1.625</v>
      </c>
      <c r="GG75" s="30" t="str" cm="1">
        <f t="array" ref="GG75">_xlfn.IFS(GE75="0:00:00","0:00:00",GE75&lt;GF75,"0:00:00",GE75&gt;GF75,GE75-GF75)</f>
        <v>0:00:00</v>
      </c>
      <c r="GH75" s="31" t="str">
        <f>IFERROR(VLOOKUP(B74,'[1]H S46'!$B$9:$AT$45,45,FALSE),"0:00:00")</f>
        <v>0:00:00</v>
      </c>
      <c r="GI75" s="29" t="str">
        <f>IFERROR(VLOOKUP(B74,'[1]H S47'!$B$9:$AT$45,43,FALSE),"0:00:00")</f>
        <v>0:00:00</v>
      </c>
      <c r="GJ75" s="30">
        <v>1.625</v>
      </c>
      <c r="GK75" s="30" t="str" cm="1">
        <f t="array" ref="GK75">_xlfn.IFS(GI75="0:00:00","0:00:00",GI75&lt;GJ75,"0:00:00",GI75&gt;GJ75,GI75-GJ75)</f>
        <v>0:00:00</v>
      </c>
      <c r="GL75" s="31" t="str">
        <f>IFERROR(VLOOKUP(B74,'[1]H S47'!$B$9:$AT$45,45,FALSE),"0:00:00")</f>
        <v>0:00:00</v>
      </c>
      <c r="GM75" s="29" t="str">
        <f>IFERROR(VLOOKUP(B74,'[1]H S48'!$B$9:$AT$45,43,FALSE),"0:00:00")</f>
        <v>0:00:00</v>
      </c>
      <c r="GN75" s="30">
        <v>1.625</v>
      </c>
      <c r="GO75" s="30" t="str" cm="1">
        <f t="array" ref="GO75">_xlfn.IFS(GM75="0:00:00","0:00:00",GM75&lt;GN75,"0:00:00",GM75&gt;GN75,GM75-GN75)</f>
        <v>0:00:00</v>
      </c>
      <c r="GP75" s="31" t="str">
        <f>IFERROR(VLOOKUP(B74,'[1]H S48'!$B$9:$AT$45,45,FALSE),"0:00:00")</f>
        <v>0:00:00</v>
      </c>
      <c r="GQ75" s="29" t="str">
        <f>IFERROR(VLOOKUP(B74,'[1]H S49'!$B$9:$AT$45,43,FALSE),"0:00:00")</f>
        <v>0:00:00</v>
      </c>
      <c r="GR75" s="30">
        <v>1.625</v>
      </c>
      <c r="GS75" s="30" t="str" cm="1">
        <f t="array" ref="GS75">_xlfn.IFS(GQ75="0:00:00","0:00:00",GQ75&lt;GR75,"0:00:00",GQ75&gt;GR75,GQ75-GR75)</f>
        <v>0:00:00</v>
      </c>
      <c r="GT75" s="31" t="str">
        <f>IFERROR(VLOOKUP(B74,'[1]H S49'!$B$9:$AT$45,45,FALSE),"0:00:00")</f>
        <v>0:00:00</v>
      </c>
      <c r="GU75" s="29" t="str">
        <f>IFERROR(VLOOKUP(B74,'[1]H S50'!$B$9:$AT$45,43,FALSE),"0:00:00")</f>
        <v>0:00:00</v>
      </c>
      <c r="GV75" s="30">
        <v>1.625</v>
      </c>
      <c r="GW75" s="30" t="str" cm="1">
        <f t="array" ref="GW75">_xlfn.IFS(GU75="0:00:00","0:00:00",GU75&lt;GV75,"0:00:00",GU75&gt;GV75,GU75-GV75)</f>
        <v>0:00:00</v>
      </c>
      <c r="GX75" s="31" t="str">
        <f>IFERROR(VLOOKUP(B74,'[1]H S50'!$B$9:$AT$45,45,FALSE),"0:00:00")</f>
        <v>0:00:00</v>
      </c>
      <c r="GY75" s="29" t="str">
        <f>IFERROR(VLOOKUP(B74,'[1]H S51'!$B$9:$AT$45,43,FALSE),"0:00:00")</f>
        <v>0:00:00</v>
      </c>
      <c r="GZ75" s="30">
        <v>1.625</v>
      </c>
      <c r="HA75" s="30" t="str" cm="1">
        <f t="array" ref="HA75">_xlfn.IFS(GY75="0:00:00","0:00:00",GY75&lt;GZ75,"0:00:00",GY75&gt;GZ75,GY75-GZ75)</f>
        <v>0:00:00</v>
      </c>
      <c r="HB75" s="31" t="str">
        <f>IFERROR(VLOOKUP(B74,'[1]H S51'!$B$9:$AT$45,45,FALSE),"0:00:00")</f>
        <v>0:00:00</v>
      </c>
      <c r="HC75" s="29" t="str">
        <f>IFERROR(VLOOKUP(B74,'[1]H S52'!$B$9:$AT$45,43,FALSE),"0:00:00")</f>
        <v>0:00:00</v>
      </c>
      <c r="HD75" s="30">
        <v>1.625</v>
      </c>
      <c r="HE75" s="30" t="str" cm="1">
        <f t="array" ref="HE75">_xlfn.IFS(HC75="0:00:00","0:00:00",HC75&lt;HD75,"0:00:00",HC75&gt;HD75,HC75-HD75)</f>
        <v>0:00:00</v>
      </c>
      <c r="HF75" s="31" t="str">
        <f>IFERROR(VLOOKUP(B74,'[1]H S52'!$B$9:$AT$45,45,FALSE),"0:00:00")</f>
        <v>0:00:00</v>
      </c>
    </row>
    <row r="76" spans="2:214" x14ac:dyDescent="0.3">
      <c r="B76" s="32" t="s">
        <v>73</v>
      </c>
      <c r="C76" s="33"/>
      <c r="D76" s="33"/>
      <c r="E76" s="34">
        <f>SUM(J75,N75,R75,V75,Z75,AD75,AH75,AL75,AP75,AT75,AX75,BB75,BF75,BJ75,BN75,BR75,BV75,BZ75,CD75,CH75,CL75,CP75,CT75,CX75,DB75,DF75,DJ75,DN75,DR75,DV75,DZ75,ED75,EH75,EL75,EP75,ET75,EX75,FB75,FF75,FJ75,FN75,FR75,FV75,FZ75,GD75,GH75,GL75,GP75,GT75,GX75,HB75,HF75)</f>
        <v>0</v>
      </c>
      <c r="F76" s="35"/>
      <c r="G76" s="36"/>
      <c r="H76" s="10">
        <v>1.25</v>
      </c>
      <c r="I76" s="37" t="str" cm="1">
        <f t="array" ref="I76">_xlfn.IFS(I75="0:00:00","0:00:00",I75&lt;3,H76*I75,I75&gt;3,3*H76)</f>
        <v>0:00:00</v>
      </c>
      <c r="J76" s="38"/>
      <c r="K76" s="36"/>
      <c r="L76" s="10">
        <v>1.25</v>
      </c>
      <c r="M76" s="37" t="str" cm="1">
        <f t="array" ref="M76">_xlfn.IFS(M75="0:00:00","0:00:00",M75&lt;3,L76*M75,M75&gt;3,3*L76)</f>
        <v>0:00:00</v>
      </c>
      <c r="N76" s="38"/>
      <c r="O76" s="36"/>
      <c r="P76" s="10">
        <v>1.25</v>
      </c>
      <c r="Q76" s="37" t="str" cm="1">
        <f t="array" ref="Q76">_xlfn.IFS(Q75="0:00:00","0:00:00",Q75&lt;3,P76*Q75,Q75&gt;3,3*P76)</f>
        <v>0:00:00</v>
      </c>
      <c r="R76" s="38"/>
      <c r="S76" s="36"/>
      <c r="T76" s="10">
        <v>1.25</v>
      </c>
      <c r="U76" s="37" t="str" cm="1">
        <f t="array" ref="U76">_xlfn.IFS(U75="0:00:00","0:00:00",U75&lt;3,T76*U75,U75&gt;3,3*T76)</f>
        <v>0:00:00</v>
      </c>
      <c r="V76" s="38"/>
      <c r="W76" s="36"/>
      <c r="X76" s="10">
        <v>1.25</v>
      </c>
      <c r="Y76" s="37" t="str" cm="1">
        <f t="array" ref="Y76">_xlfn.IFS(Y75="0:00:00","0:00:00",Y75&lt;3,X76*Y75,Y75&gt;3,3*X76)</f>
        <v>0:00:00</v>
      </c>
      <c r="Z76" s="38"/>
      <c r="AA76" s="36"/>
      <c r="AB76" s="10">
        <v>1.25</v>
      </c>
      <c r="AC76" s="37" t="str" cm="1">
        <f t="array" ref="AC76">_xlfn.IFS(AC75="0:00:00","0:00:00",AC75&lt;3,AB76*AC75,AC75&gt;3,3*AB76)</f>
        <v>0:00:00</v>
      </c>
      <c r="AD76" s="38"/>
      <c r="AE76" s="36"/>
      <c r="AF76" s="10">
        <v>1.25</v>
      </c>
      <c r="AG76" s="37" t="str" cm="1">
        <f t="array" ref="AG76">_xlfn.IFS(AG75="0:00:00","0:00:00",AG75&lt;3,AF76*AG75,AG75&gt;3,3*AF76)</f>
        <v>0:00:00</v>
      </c>
      <c r="AH76" s="38"/>
      <c r="AI76" s="36"/>
      <c r="AJ76" s="10">
        <v>1.25</v>
      </c>
      <c r="AK76" s="37" t="str" cm="1">
        <f t="array" ref="AK76">_xlfn.IFS(AK75="0:00:00","0:00:00",AK75&lt;3,AJ76*AK75,AK75&gt;3,3*AJ76)</f>
        <v>0:00:00</v>
      </c>
      <c r="AL76" s="38"/>
      <c r="AM76" s="36"/>
      <c r="AN76" s="10">
        <v>1.25</v>
      </c>
      <c r="AO76" s="37" t="str" cm="1">
        <f t="array" ref="AO76">_xlfn.IFS(AO75="0:00:00","0:00:00",AO75&lt;3,AN76*AO75,AO75&gt;3,3*AN76)</f>
        <v>0:00:00</v>
      </c>
      <c r="AP76" s="38"/>
      <c r="AQ76" s="36"/>
      <c r="AR76" s="10">
        <v>1.25</v>
      </c>
      <c r="AS76" s="37" t="str" cm="1">
        <f t="array" ref="AS76">_xlfn.IFS(AS75="0:00:00","0:00:00",AS75&lt;3,AR76*AS75,AS75&gt;3,3*AR76)</f>
        <v>0:00:00</v>
      </c>
      <c r="AT76" s="38"/>
      <c r="AU76" s="36"/>
      <c r="AV76" s="10">
        <v>1.25</v>
      </c>
      <c r="AW76" s="37" t="str" cm="1">
        <f t="array" ref="AW76">_xlfn.IFS(AW75="0:00:00","0:00:00",AW75&lt;3,AV76*AW75,AW75&gt;3,3*AV76)</f>
        <v>0:00:00</v>
      </c>
      <c r="AX76" s="38"/>
      <c r="AY76" s="36"/>
      <c r="AZ76" s="10">
        <v>1.25</v>
      </c>
      <c r="BA76" s="37" t="str" cm="1">
        <f t="array" ref="BA76">_xlfn.IFS(BA75="0:00:00","0:00:00",BA75&lt;3,AZ76*BA75,BA75&gt;3,3*AZ76)</f>
        <v>0:00:00</v>
      </c>
      <c r="BB76" s="38"/>
      <c r="BC76" s="36"/>
      <c r="BD76" s="10">
        <v>1.25</v>
      </c>
      <c r="BE76" s="37" t="str" cm="1">
        <f t="array" ref="BE76">_xlfn.IFS(BE75="0:00:00","0:00:00",BE75&lt;3,BD76*BE75,BE75&gt;3,3*BD76)</f>
        <v>0:00:00</v>
      </c>
      <c r="BF76" s="38"/>
      <c r="BG76" s="36"/>
      <c r="BH76" s="10">
        <v>1.25</v>
      </c>
      <c r="BI76" s="37" t="str" cm="1">
        <f t="array" ref="BI76">_xlfn.IFS(BI75="0:00:00","0:00:00",BI75&lt;3,BH76*BI75,BI75&gt;3,3*BH76)</f>
        <v>0:00:00</v>
      </c>
      <c r="BJ76" s="38"/>
      <c r="BK76" s="36"/>
      <c r="BL76" s="10">
        <v>1.25</v>
      </c>
      <c r="BM76" s="37" t="str" cm="1">
        <f t="array" ref="BM76">_xlfn.IFS(BM75="0:00:00","0:00:00",BM75&lt;3,BL76*BM75,BM75&gt;3,3*BL76)</f>
        <v>0:00:00</v>
      </c>
      <c r="BN76" s="38"/>
      <c r="BO76" s="36"/>
      <c r="BP76" s="10">
        <v>1.25</v>
      </c>
      <c r="BQ76" s="37" t="str" cm="1">
        <f t="array" ref="BQ76">_xlfn.IFS(BQ75="0:00:00","0:00:00",BQ75&lt;3,BP76*BQ75,BQ75&gt;3,3*BP76)</f>
        <v>0:00:00</v>
      </c>
      <c r="BR76" s="38"/>
      <c r="BS76" s="36"/>
      <c r="BT76" s="10">
        <v>1.25</v>
      </c>
      <c r="BU76" s="37" t="str" cm="1">
        <f t="array" ref="BU76">_xlfn.IFS(BU75="0:00:00","0:00:00",BU75&lt;3,BT76*BU75,BU75&gt;3,3*BT76)</f>
        <v>0:00:00</v>
      </c>
      <c r="BV76" s="38"/>
      <c r="BW76" s="36"/>
      <c r="BX76" s="10">
        <v>1.25</v>
      </c>
      <c r="BY76" s="37" t="str" cm="1">
        <f t="array" ref="BY76">_xlfn.IFS(BY75="0:00:00","0:00:00",BY75&lt;3,BX76*BY75,BY75&gt;3,3*BX76)</f>
        <v>0:00:00</v>
      </c>
      <c r="BZ76" s="38"/>
      <c r="CA76" s="36"/>
      <c r="CB76" s="10">
        <v>1.25</v>
      </c>
      <c r="CC76" s="37" t="str" cm="1">
        <f t="array" ref="CC76">_xlfn.IFS(CC75="0:00:00","0:00:00",CC75&lt;3,CB76*CC75,CC75&gt;3,3*CB76)</f>
        <v>0:00:00</v>
      </c>
      <c r="CD76" s="38"/>
      <c r="CE76" s="36"/>
      <c r="CF76" s="10">
        <v>1.25</v>
      </c>
      <c r="CG76" s="37" t="str" cm="1">
        <f t="array" ref="CG76">_xlfn.IFS(CG75="0:00:00","0:00:00",CG75&lt;3,CF76*CG75,CG75&gt;3,3*CF76)</f>
        <v>0:00:00</v>
      </c>
      <c r="CH76" s="38"/>
      <c r="CI76" s="36"/>
      <c r="CJ76" s="10">
        <v>1.25</v>
      </c>
      <c r="CK76" s="37" t="str" cm="1">
        <f t="array" ref="CK76">_xlfn.IFS(CK75="0:00:00","0:00:00",CK75&lt;3,CJ76*CK75,CK75&gt;3,3*CJ76)</f>
        <v>0:00:00</v>
      </c>
      <c r="CL76" s="38"/>
      <c r="CM76" s="36"/>
      <c r="CN76" s="10">
        <v>1.25</v>
      </c>
      <c r="CO76" s="37" t="str" cm="1">
        <f t="array" ref="CO76">_xlfn.IFS(CO75="0:00:00","0:00:00",CO75&lt;3,CN76*CO75,CO75&gt;3,3*CN76)</f>
        <v>0:00:00</v>
      </c>
      <c r="CP76" s="38"/>
      <c r="CQ76" s="36"/>
      <c r="CR76" s="10">
        <v>1.25</v>
      </c>
      <c r="CS76" s="37" t="str" cm="1">
        <f t="array" ref="CS76">_xlfn.IFS(CS75="0:00:00","0:00:00",CS75&lt;3,CR76*CS75,CS75&gt;3,3*CR76)</f>
        <v>0:00:00</v>
      </c>
      <c r="CT76" s="38"/>
      <c r="CU76" s="36"/>
      <c r="CV76" s="10">
        <v>1.25</v>
      </c>
      <c r="CW76" s="37" t="str" cm="1">
        <f t="array" ref="CW76">_xlfn.IFS(CW75="0:00:00","0:00:00",CW75&lt;3,CV76*CW75,CW75&gt;3,3*CV76)</f>
        <v>0:00:00</v>
      </c>
      <c r="CX76" s="38"/>
      <c r="CY76" s="36"/>
      <c r="CZ76" s="10">
        <v>1.25</v>
      </c>
      <c r="DA76" s="37" t="str" cm="1">
        <f t="array" ref="DA76">_xlfn.IFS(DA75="0:00:00","0:00:00",DA75&lt;3,CZ76*DA75,DA75&gt;3,3*CZ76)</f>
        <v>0:00:00</v>
      </c>
      <c r="DB76" s="38"/>
      <c r="DC76" s="36"/>
      <c r="DD76" s="10">
        <v>1.25</v>
      </c>
      <c r="DE76" s="37" t="str" cm="1">
        <f t="array" ref="DE76">_xlfn.IFS(DE75="0:00:00","0:00:00",DE75&lt;3,DD76*DE75,DE75&gt;3,3*DD76)</f>
        <v>0:00:00</v>
      </c>
      <c r="DF76" s="38"/>
      <c r="DG76" s="36"/>
      <c r="DH76" s="10">
        <v>1.25</v>
      </c>
      <c r="DI76" s="37" t="str" cm="1">
        <f t="array" ref="DI76">_xlfn.IFS(DI75="0:00:00","0:00:00",DI75&lt;3,DH76*DI75,DI75&gt;3,3*DH76)</f>
        <v>0:00:00</v>
      </c>
      <c r="DJ76" s="38"/>
      <c r="DK76" s="36"/>
      <c r="DL76" s="10">
        <v>1.25</v>
      </c>
      <c r="DM76" s="37" t="str" cm="1">
        <f t="array" ref="DM76">_xlfn.IFS(DM75="0:00:00","0:00:00",DM75&lt;3,DL76*DM75,DM75&gt;3,3*DL76)</f>
        <v>0:00:00</v>
      </c>
      <c r="DN76" s="38"/>
      <c r="DO76" s="36"/>
      <c r="DP76" s="10">
        <v>1.25</v>
      </c>
      <c r="DQ76" s="37" t="str" cm="1">
        <f t="array" ref="DQ76">_xlfn.IFS(DQ75="0:00:00","0:00:00",DQ75&lt;3,DP76*DQ75,DQ75&gt;3,3*DP76)</f>
        <v>0:00:00</v>
      </c>
      <c r="DR76" s="38"/>
      <c r="DS76" s="36"/>
      <c r="DT76" s="10">
        <v>1.25</v>
      </c>
      <c r="DU76" s="37" t="str" cm="1">
        <f t="array" ref="DU76">_xlfn.IFS(DU75="0:00:00","0:00:00",DU75&lt;3,DT76*DU75,DU75&gt;3,3*DT76)</f>
        <v>0:00:00</v>
      </c>
      <c r="DV76" s="38"/>
      <c r="DW76" s="36"/>
      <c r="DX76" s="10">
        <v>1.25</v>
      </c>
      <c r="DY76" s="37" t="str" cm="1">
        <f t="array" ref="DY76">_xlfn.IFS(DY75="0:00:00","0:00:00",DY75&lt;3,DX76*DY75,DY75&gt;3,3*DX76)</f>
        <v>0:00:00</v>
      </c>
      <c r="DZ76" s="38"/>
      <c r="EA76" s="36"/>
      <c r="EB76" s="10">
        <v>1.25</v>
      </c>
      <c r="EC76" s="37" t="str" cm="1">
        <f t="array" ref="EC76">_xlfn.IFS(EC75="0:00:00","0:00:00",EC75&lt;3,EB76*EC75,EC75&gt;3,3*EB76)</f>
        <v>0:00:00</v>
      </c>
      <c r="ED76" s="38"/>
      <c r="EE76" s="36"/>
      <c r="EF76" s="10">
        <v>1.25</v>
      </c>
      <c r="EG76" s="37" t="str" cm="1">
        <f t="array" ref="EG76">_xlfn.IFS(EG75="0:00:00","0:00:00",EG75&lt;3,EF76*EG75,EG75&gt;3,3*EF76)</f>
        <v>0:00:00</v>
      </c>
      <c r="EH76" s="38"/>
      <c r="EI76" s="36"/>
      <c r="EJ76" s="10">
        <v>1.25</v>
      </c>
      <c r="EK76" s="37" t="str" cm="1">
        <f t="array" ref="EK76">_xlfn.IFS(EK75="0:00:00","0:00:00",EK75&lt;3,EJ76*EK75,EK75&gt;3,3*EJ76)</f>
        <v>0:00:00</v>
      </c>
      <c r="EL76" s="38"/>
      <c r="EM76" s="36"/>
      <c r="EN76" s="10">
        <v>1.25</v>
      </c>
      <c r="EO76" s="37" t="str" cm="1">
        <f t="array" ref="EO76">_xlfn.IFS(EO75="0:00:00","0:00:00",EO75&lt;3,EN76*EO75,EO75&gt;3,3*EN76)</f>
        <v>0:00:00</v>
      </c>
      <c r="EP76" s="38"/>
      <c r="EQ76" s="36"/>
      <c r="ER76" s="10">
        <v>1.25</v>
      </c>
      <c r="ES76" s="37" t="str" cm="1">
        <f t="array" ref="ES76">_xlfn.IFS(ES75="0:00:00","0:00:00",ES75&lt;3,ER76*ES75,ES75&gt;3,3*ER76)</f>
        <v>0:00:00</v>
      </c>
      <c r="ET76" s="38"/>
      <c r="EU76" s="36"/>
      <c r="EV76" s="10">
        <v>1.25</v>
      </c>
      <c r="EW76" s="37" t="str" cm="1">
        <f t="array" ref="EW76">_xlfn.IFS(EW75="0:00:00","0:00:00",EW75&lt;3,EV76*EW75,EW75&gt;3,3*EV76)</f>
        <v>0:00:00</v>
      </c>
      <c r="EX76" s="38"/>
      <c r="EY76" s="36"/>
      <c r="EZ76" s="10">
        <v>1.25</v>
      </c>
      <c r="FA76" s="37" t="str" cm="1">
        <f t="array" ref="FA76">_xlfn.IFS(FA75="0:00:00","0:00:00",FA75&lt;3,EZ76*FA75,FA75&gt;3,3*EZ76)</f>
        <v>0:00:00</v>
      </c>
      <c r="FB76" s="38"/>
      <c r="FC76" s="36"/>
      <c r="FD76" s="10">
        <v>1.25</v>
      </c>
      <c r="FE76" s="37" t="str" cm="1">
        <f t="array" ref="FE76">_xlfn.IFS(FE75="0:00:00","0:00:00",FE75&lt;3,FD76*FE75,FE75&gt;3,3*FD76)</f>
        <v>0:00:00</v>
      </c>
      <c r="FF76" s="38"/>
      <c r="FG76" s="36"/>
      <c r="FH76" s="10">
        <v>1.25</v>
      </c>
      <c r="FI76" s="37" t="str" cm="1">
        <f t="array" ref="FI76">_xlfn.IFS(FI75="0:00:00","0:00:00",FI75&lt;3,FH76*FI75,FI75&gt;3,3*FH76)</f>
        <v>0:00:00</v>
      </c>
      <c r="FJ76" s="38"/>
      <c r="FK76" s="36"/>
      <c r="FL76" s="10">
        <v>1.25</v>
      </c>
      <c r="FM76" s="37" t="str" cm="1">
        <f t="array" ref="FM76">_xlfn.IFS(FM75="0:00:00","0:00:00",FM75&lt;3,FL76*FM75,FM75&gt;3,3*FL76)</f>
        <v>0:00:00</v>
      </c>
      <c r="FN76" s="38"/>
      <c r="FO76" s="36"/>
      <c r="FP76" s="10">
        <v>1.25</v>
      </c>
      <c r="FQ76" s="37" t="str" cm="1">
        <f t="array" ref="FQ76">_xlfn.IFS(FQ75="0:00:00","0:00:00",FQ75&lt;3,FP76*FQ75,FQ75&gt;3,3*FP76)</f>
        <v>0:00:00</v>
      </c>
      <c r="FR76" s="38"/>
      <c r="FS76" s="36"/>
      <c r="FT76" s="10">
        <v>1.25</v>
      </c>
      <c r="FU76" s="37" t="str" cm="1">
        <f t="array" ref="FU76">_xlfn.IFS(FU75="0:00:00","0:00:00",FU75&lt;3,FT76*FU75,FU75&gt;3,3*FT76)</f>
        <v>0:00:00</v>
      </c>
      <c r="FV76" s="38"/>
      <c r="FW76" s="36"/>
      <c r="FX76" s="10">
        <v>1.25</v>
      </c>
      <c r="FY76" s="37" t="str" cm="1">
        <f t="array" ref="FY76">_xlfn.IFS(FY75="0:00:00","0:00:00",FY75&lt;3,FX76*FY75,FY75&gt;3,3*FX76)</f>
        <v>0:00:00</v>
      </c>
      <c r="FZ76" s="38"/>
      <c r="GA76" s="36"/>
      <c r="GB76" s="10">
        <v>1.25</v>
      </c>
      <c r="GC76" s="37" t="str" cm="1">
        <f t="array" ref="GC76">_xlfn.IFS(GC75="0:00:00","0:00:00",GC75&lt;3,GB76*GC75,GC75&gt;3,3*GB76)</f>
        <v>0:00:00</v>
      </c>
      <c r="GD76" s="38"/>
      <c r="GE76" s="36"/>
      <c r="GF76" s="10">
        <v>1.25</v>
      </c>
      <c r="GG76" s="37" t="str" cm="1">
        <f t="array" ref="GG76">_xlfn.IFS(GG75="0:00:00","0:00:00",GG75&lt;3,GF76*GG75,GG75&gt;3,3*GF76)</f>
        <v>0:00:00</v>
      </c>
      <c r="GH76" s="38"/>
      <c r="GI76" s="36"/>
      <c r="GJ76" s="10">
        <v>1.25</v>
      </c>
      <c r="GK76" s="37" t="str" cm="1">
        <f t="array" ref="GK76">_xlfn.IFS(GK75="0:00:00","0:00:00",GK75&lt;3,GJ76*GK75,GK75&gt;3,3*GJ76)</f>
        <v>0:00:00</v>
      </c>
      <c r="GL76" s="38"/>
      <c r="GM76" s="36"/>
      <c r="GN76" s="10">
        <v>1.25</v>
      </c>
      <c r="GO76" s="37" t="str" cm="1">
        <f t="array" ref="GO76">_xlfn.IFS(GO75="0:00:00","0:00:00",GO75&lt;3,GN76*GO75,GO75&gt;3,3*GN76)</f>
        <v>0:00:00</v>
      </c>
      <c r="GP76" s="38"/>
      <c r="GQ76" s="36"/>
      <c r="GR76" s="10">
        <v>1.25</v>
      </c>
      <c r="GS76" s="37" t="str" cm="1">
        <f t="array" ref="GS76">_xlfn.IFS(GS75="0:00:00","0:00:00",GS75&lt;3,GR76*GS75,GS75&gt;3,3*GR76)</f>
        <v>0:00:00</v>
      </c>
      <c r="GT76" s="38"/>
      <c r="GU76" s="36"/>
      <c r="GV76" s="10">
        <v>1.25</v>
      </c>
      <c r="GW76" s="37" t="str" cm="1">
        <f t="array" ref="GW76">_xlfn.IFS(GW75="0:00:00","0:00:00",GW75&lt;3,GV76*GW75,GW75&gt;3,3*GV76)</f>
        <v>0:00:00</v>
      </c>
      <c r="GX76" s="38"/>
      <c r="GY76" s="36"/>
      <c r="GZ76" s="10">
        <v>1.25</v>
      </c>
      <c r="HA76" s="37" t="str" cm="1">
        <f t="array" ref="HA76">_xlfn.IFS(HA75="0:00:00","0:00:00",HA75&lt;3,GZ76*HA75,HA75&gt;3,3*GZ76)</f>
        <v>0:00:00</v>
      </c>
      <c r="HB76" s="38"/>
      <c r="HC76" s="36"/>
      <c r="HD76" s="10">
        <v>1.25</v>
      </c>
      <c r="HE76" s="37" t="str" cm="1">
        <f t="array" ref="HE76">_xlfn.IFS(HE75="0:00:00","0:00:00",HE75&lt;3,HD76*HE75,HE75&gt;3,3*HD76)</f>
        <v>0:00:00</v>
      </c>
      <c r="HF76" s="38"/>
    </row>
    <row r="77" spans="2:214" ht="15" thickBot="1" x14ac:dyDescent="0.35">
      <c r="B77" s="39" t="s">
        <v>74</v>
      </c>
      <c r="C77" s="40"/>
      <c r="D77" s="40"/>
      <c r="E77" s="41">
        <f>E75-E76</f>
        <v>0</v>
      </c>
      <c r="F77" s="42"/>
      <c r="G77" s="43"/>
      <c r="H77" s="44">
        <v>1.5</v>
      </c>
      <c r="I77" s="45" t="str" cm="1">
        <f t="array" ref="I77">_xlfn.IFS(I75="0:00:00","0:00:00",I75&lt;3,"0:00:00",I75&gt;3,(I75-3)*H77)</f>
        <v>0:00:00</v>
      </c>
      <c r="J77" s="46"/>
      <c r="K77" s="43"/>
      <c r="L77" s="44">
        <v>1.5</v>
      </c>
      <c r="M77" s="45" t="str" cm="1">
        <f t="array" ref="M77">_xlfn.IFS(I75="0:00:00","0:00:00",I75&lt;3,"0:00:00",I75&gt;3,(I75-3)*H77)</f>
        <v>0:00:00</v>
      </c>
      <c r="N77" s="46"/>
      <c r="O77" s="43"/>
      <c r="P77" s="44">
        <v>1.5</v>
      </c>
      <c r="Q77" s="45" t="str" cm="1">
        <f t="array" ref="Q77">_xlfn.IFS(I75="0:00:00","0:00:00",I75&lt;3,"0:00:00",I75&gt;3,(I75-3)*H77)</f>
        <v>0:00:00</v>
      </c>
      <c r="R77" s="46"/>
      <c r="S77" s="43"/>
      <c r="T77" s="44">
        <v>1.5</v>
      </c>
      <c r="U77" s="45" t="str" cm="1">
        <f t="array" ref="U77">_xlfn.IFS(I75="0:00:00","0:00:00",I75&lt;3,"0:00:00",I75&gt;3,(I75-3)*H77)</f>
        <v>0:00:00</v>
      </c>
      <c r="V77" s="46"/>
      <c r="W77" s="43"/>
      <c r="X77" s="44">
        <v>1.5</v>
      </c>
      <c r="Y77" s="45" t="str" cm="1">
        <f t="array" ref="Y77">_xlfn.IFS(I75="0:00:00","0:00:00",I75&lt;3,"0:00:00",I75&gt;3,(I75-3)*H77)</f>
        <v>0:00:00</v>
      </c>
      <c r="Z77" s="46"/>
      <c r="AA77" s="43"/>
      <c r="AB77" s="44">
        <v>1.5</v>
      </c>
      <c r="AC77" s="45" t="str" cm="1">
        <f t="array" ref="AC77">_xlfn.IFS(I75="0:00:00","0:00:00",I75&lt;3,"0:00:00",I75&gt;3,(I75-3)*H77)</f>
        <v>0:00:00</v>
      </c>
      <c r="AD77" s="46"/>
      <c r="AE77" s="43"/>
      <c r="AF77" s="44">
        <v>1.5</v>
      </c>
      <c r="AG77" s="45" t="str" cm="1">
        <f t="array" ref="AG77">_xlfn.IFS(I75="0:00:00","0:00:00",I75&lt;3,"0:00:00",I75&gt;3,(I75-3)*H77)</f>
        <v>0:00:00</v>
      </c>
      <c r="AH77" s="46"/>
      <c r="AI77" s="43"/>
      <c r="AJ77" s="44">
        <v>1.5</v>
      </c>
      <c r="AK77" s="45" t="str" cm="1">
        <f t="array" ref="AK77">_xlfn.IFS(I75="0:00:00","0:00:00",I75&lt;3,"0:00:00",I75&gt;3,(I75-3)*H77)</f>
        <v>0:00:00</v>
      </c>
      <c r="AL77" s="46"/>
      <c r="AM77" s="43"/>
      <c r="AN77" s="44">
        <v>1.5</v>
      </c>
      <c r="AO77" s="45" t="str" cm="1">
        <f t="array" ref="AO77">_xlfn.IFS(I75="0:00:00","0:00:00",I75&lt;3,"0:00:00",I75&gt;3,(I75-3)*H77)</f>
        <v>0:00:00</v>
      </c>
      <c r="AP77" s="46"/>
      <c r="AQ77" s="43"/>
      <c r="AR77" s="44">
        <v>1.5</v>
      </c>
      <c r="AS77" s="45" t="str" cm="1">
        <f t="array" ref="AS77">_xlfn.IFS(I75="0:00:00","0:00:00",I75&lt;3,"0:00:00",I75&gt;3,(I75-3)*H77)</f>
        <v>0:00:00</v>
      </c>
      <c r="AT77" s="46"/>
      <c r="AU77" s="43"/>
      <c r="AV77" s="44">
        <v>1.5</v>
      </c>
      <c r="AW77" s="45" t="str" cm="1">
        <f t="array" ref="AW77">_xlfn.IFS(I75="0:00:00","0:00:00",I75&lt;3,"0:00:00",I75&gt;3,(I75-3)*H77)</f>
        <v>0:00:00</v>
      </c>
      <c r="AX77" s="46"/>
      <c r="AY77" s="43"/>
      <c r="AZ77" s="44">
        <v>1.5</v>
      </c>
      <c r="BA77" s="45" t="str" cm="1">
        <f t="array" ref="BA77">_xlfn.IFS(I75="0:00:00","0:00:00",I75&lt;3,"0:00:00",I75&gt;3,(I75-3)*H77)</f>
        <v>0:00:00</v>
      </c>
      <c r="BB77" s="46"/>
      <c r="BC77" s="43"/>
      <c r="BD77" s="44">
        <v>1.5</v>
      </c>
      <c r="BE77" s="45" t="str" cm="1">
        <f t="array" ref="BE77">_xlfn.IFS(I75="0:00:00","0:00:00",I75&lt;3,"0:00:00",I75&gt;3,(I75-3)*H77)</f>
        <v>0:00:00</v>
      </c>
      <c r="BF77" s="46"/>
      <c r="BG77" s="43"/>
      <c r="BH77" s="44">
        <v>1.5</v>
      </c>
      <c r="BI77" s="45" t="str" cm="1">
        <f t="array" ref="BI77">_xlfn.IFS(I75="0:00:00","0:00:00",I75&lt;3,"0:00:00",I75&gt;3,(I75-3)*H77)</f>
        <v>0:00:00</v>
      </c>
      <c r="BJ77" s="46"/>
      <c r="BK77" s="43"/>
      <c r="BL77" s="44">
        <v>1.5</v>
      </c>
      <c r="BM77" s="45" t="str" cm="1">
        <f t="array" ref="BM77">_xlfn.IFS(I75="0:00:00","0:00:00",I75&lt;3,"0:00:00",I75&gt;3,(I75-3)*H77)</f>
        <v>0:00:00</v>
      </c>
      <c r="BN77" s="46"/>
      <c r="BO77" s="43"/>
      <c r="BP77" s="44">
        <v>1.5</v>
      </c>
      <c r="BQ77" s="45" t="str" cm="1">
        <f t="array" ref="BQ77">_xlfn.IFS(I75="0:00:00","0:00:00",I75&lt;3,"0:00:00",I75&gt;3,(I75-3)*H77)</f>
        <v>0:00:00</v>
      </c>
      <c r="BR77" s="46"/>
      <c r="BS77" s="43"/>
      <c r="BT77" s="44">
        <v>1.5</v>
      </c>
      <c r="BU77" s="45" t="str" cm="1">
        <f t="array" ref="BU77">_xlfn.IFS(I75="0:00:00","0:00:00",I75&lt;3,"0:00:00",I75&gt;3,(I75-3)*H77)</f>
        <v>0:00:00</v>
      </c>
      <c r="BV77" s="46"/>
      <c r="BW77" s="43"/>
      <c r="BX77" s="44">
        <v>1.5</v>
      </c>
      <c r="BY77" s="45" t="str" cm="1">
        <f t="array" ref="BY77">_xlfn.IFS(I75="0:00:00","0:00:00",I75&lt;3,"0:00:00",I75&gt;3,(I75-3)*H77)</f>
        <v>0:00:00</v>
      </c>
      <c r="BZ77" s="46"/>
      <c r="CA77" s="43"/>
      <c r="CB77" s="44">
        <v>1.5</v>
      </c>
      <c r="CC77" s="45" t="str" cm="1">
        <f t="array" ref="CC77">_xlfn.IFS(I75="0:00:00","0:00:00",I75&lt;3,"0:00:00",I75&gt;3,(I75-3)*H77)</f>
        <v>0:00:00</v>
      </c>
      <c r="CD77" s="46"/>
      <c r="CE77" s="43"/>
      <c r="CF77" s="44">
        <v>1.5</v>
      </c>
      <c r="CG77" s="45" t="str" cm="1">
        <f t="array" ref="CG77">_xlfn.IFS(I75="0:00:00","0:00:00",I75&lt;3,"0:00:00",I75&gt;3,(I75-3)*H77)</f>
        <v>0:00:00</v>
      </c>
      <c r="CH77" s="46"/>
      <c r="CI77" s="43"/>
      <c r="CJ77" s="44">
        <v>1.5</v>
      </c>
      <c r="CK77" s="45" t="str" cm="1">
        <f t="array" ref="CK77">_xlfn.IFS(I75="0:00:00","0:00:00",I75&lt;3,"0:00:00",I75&gt;3,(I75-3)*H77)</f>
        <v>0:00:00</v>
      </c>
      <c r="CL77" s="46"/>
      <c r="CM77" s="43"/>
      <c r="CN77" s="44">
        <v>1.5</v>
      </c>
      <c r="CO77" s="45" t="str" cm="1">
        <f t="array" ref="CO77">_xlfn.IFS(I75="0:00:00","0:00:00",I75&lt;3,"0:00:00",I75&gt;3,(I75-3)*H77)</f>
        <v>0:00:00</v>
      </c>
      <c r="CP77" s="46"/>
      <c r="CQ77" s="43"/>
      <c r="CR77" s="44">
        <v>1.5</v>
      </c>
      <c r="CS77" s="45" t="str" cm="1">
        <f t="array" ref="CS77">_xlfn.IFS(I75="0:00:00","0:00:00",I75&lt;3,"0:00:00",I75&gt;3,(I75-3)*H77)</f>
        <v>0:00:00</v>
      </c>
      <c r="CT77" s="46"/>
      <c r="CU77" s="43"/>
      <c r="CV77" s="44">
        <v>1.5</v>
      </c>
      <c r="CW77" s="45" t="str" cm="1">
        <f t="array" ref="CW77">_xlfn.IFS(I75="0:00:00","0:00:00",I75&lt;3,"0:00:00",I75&gt;3,(I75-3)*H77)</f>
        <v>0:00:00</v>
      </c>
      <c r="CX77" s="46"/>
      <c r="CY77" s="43"/>
      <c r="CZ77" s="44">
        <v>1.5</v>
      </c>
      <c r="DA77" s="45" t="str" cm="1">
        <f t="array" ref="DA77">_xlfn.IFS(I75="0:00:00","0:00:00",I75&lt;3,"0:00:00",I75&gt;3,(I75-3)*H77)</f>
        <v>0:00:00</v>
      </c>
      <c r="DB77" s="46"/>
      <c r="DC77" s="43"/>
      <c r="DD77" s="44">
        <v>1.5</v>
      </c>
      <c r="DE77" s="45" t="str" cm="1">
        <f t="array" ref="DE77">_xlfn.IFS(I75="0:00:00","0:00:00",I75&lt;3,"0:00:00",I75&gt;3,(I75-3)*H77)</f>
        <v>0:00:00</v>
      </c>
      <c r="DF77" s="46"/>
      <c r="DG77" s="43"/>
      <c r="DH77" s="44">
        <v>1.5</v>
      </c>
      <c r="DI77" s="45" t="str" cm="1">
        <f t="array" ref="DI77">_xlfn.IFS(I75="0:00:00","0:00:00",I75&lt;3,"0:00:00",I75&gt;3,(I75-3)*H77)</f>
        <v>0:00:00</v>
      </c>
      <c r="DJ77" s="46"/>
      <c r="DK77" s="43"/>
      <c r="DL77" s="44">
        <v>1.5</v>
      </c>
      <c r="DM77" s="45" t="str" cm="1">
        <f t="array" ref="DM77">_xlfn.IFS(I75="0:00:00","0:00:00",I75&lt;3,"0:00:00",I75&gt;3,(I75-3)*H77)</f>
        <v>0:00:00</v>
      </c>
      <c r="DN77" s="46"/>
      <c r="DO77" s="43"/>
      <c r="DP77" s="44">
        <v>1.5</v>
      </c>
      <c r="DQ77" s="45" t="str" cm="1">
        <f t="array" ref="DQ77">_xlfn.IFS(I75="0:00:00","0:00:00",I75&lt;3,"0:00:00",I75&gt;3,(I75-3)*H77)</f>
        <v>0:00:00</v>
      </c>
      <c r="DR77" s="46"/>
      <c r="DS77" s="43"/>
      <c r="DT77" s="44">
        <v>1.5</v>
      </c>
      <c r="DU77" s="45" t="str" cm="1">
        <f t="array" ref="DU77">_xlfn.IFS(I75="0:00:00","0:00:00",I75&lt;3,"0:00:00",I75&gt;3,(I75-3)*H77)</f>
        <v>0:00:00</v>
      </c>
      <c r="DV77" s="46"/>
      <c r="DW77" s="43"/>
      <c r="DX77" s="44">
        <v>1.5</v>
      </c>
      <c r="DY77" s="45" t="str" cm="1">
        <f t="array" ref="DY77">_xlfn.IFS(I75="0:00:00","0:00:00",I75&lt;3,"0:00:00",I75&gt;3,(I75-3)*H77)</f>
        <v>0:00:00</v>
      </c>
      <c r="DZ77" s="46"/>
      <c r="EA77" s="43"/>
      <c r="EB77" s="44">
        <v>1.5</v>
      </c>
      <c r="EC77" s="45" t="str" cm="1">
        <f t="array" ref="EC77">_xlfn.IFS(I75="0:00:00","0:00:00",I75&lt;3,"0:00:00",I75&gt;3,(I75-3)*H77)</f>
        <v>0:00:00</v>
      </c>
      <c r="ED77" s="46"/>
      <c r="EE77" s="43"/>
      <c r="EF77" s="44">
        <v>1.5</v>
      </c>
      <c r="EG77" s="45" t="str" cm="1">
        <f t="array" ref="EG77">_xlfn.IFS(I75="0:00:00","0:00:00",I75&lt;3,"0:00:00",I75&gt;3,(I75-3)*H77)</f>
        <v>0:00:00</v>
      </c>
      <c r="EH77" s="46"/>
      <c r="EI77" s="43"/>
      <c r="EJ77" s="44">
        <v>1.5</v>
      </c>
      <c r="EK77" s="45" t="str" cm="1">
        <f t="array" ref="EK77">_xlfn.IFS(I75="0:00:00","0:00:00",I75&lt;3,"0:00:00",I75&gt;3,(I75-3)*H77)</f>
        <v>0:00:00</v>
      </c>
      <c r="EL77" s="46"/>
      <c r="EM77" s="43"/>
      <c r="EN77" s="44">
        <v>1.5</v>
      </c>
      <c r="EO77" s="45" t="str" cm="1">
        <f t="array" ref="EO77">_xlfn.IFS(I75="0:00:00","0:00:00",I75&lt;3,"0:00:00",I75&gt;3,(I75-3)*H77)</f>
        <v>0:00:00</v>
      </c>
      <c r="EP77" s="46"/>
      <c r="EQ77" s="43"/>
      <c r="ER77" s="44">
        <v>1.5</v>
      </c>
      <c r="ES77" s="45" t="str" cm="1">
        <f t="array" ref="ES77">_xlfn.IFS(I75="0:00:00","0:00:00",I75&lt;3,"0:00:00",I75&gt;3,(I75-3)*H77)</f>
        <v>0:00:00</v>
      </c>
      <c r="ET77" s="46"/>
      <c r="EU77" s="43"/>
      <c r="EV77" s="44">
        <v>1.5</v>
      </c>
      <c r="EW77" s="45" t="str" cm="1">
        <f t="array" ref="EW77">_xlfn.IFS(I75="0:00:00","0:00:00",I75&lt;3,"0:00:00",I75&gt;3,(I75-3)*H77)</f>
        <v>0:00:00</v>
      </c>
      <c r="EX77" s="46"/>
      <c r="EY77" s="43"/>
      <c r="EZ77" s="44">
        <v>1.5</v>
      </c>
      <c r="FA77" s="45" t="str" cm="1">
        <f t="array" ref="FA77">_xlfn.IFS(I75="0:00:00","0:00:00",I75&lt;3,"0:00:00",I75&gt;3,(I75-3)*H77)</f>
        <v>0:00:00</v>
      </c>
      <c r="FB77" s="46"/>
      <c r="FC77" s="43"/>
      <c r="FD77" s="44">
        <v>1.5</v>
      </c>
      <c r="FE77" s="45" t="str" cm="1">
        <f t="array" ref="FE77">_xlfn.IFS(I75="0:00:00","0:00:00",I75&lt;3,"0:00:00",I75&gt;3,(I75-3)*H77)</f>
        <v>0:00:00</v>
      </c>
      <c r="FF77" s="46"/>
      <c r="FG77" s="43"/>
      <c r="FH77" s="44">
        <v>1.5</v>
      </c>
      <c r="FI77" s="45" t="str" cm="1">
        <f t="array" ref="FI77">_xlfn.IFS(I75="0:00:00","0:00:00",I75&lt;3,"0:00:00",I75&gt;3,(I75-3)*H77)</f>
        <v>0:00:00</v>
      </c>
      <c r="FJ77" s="46"/>
      <c r="FK77" s="43"/>
      <c r="FL77" s="44">
        <v>1.5</v>
      </c>
      <c r="FM77" s="45" t="str" cm="1">
        <f t="array" ref="FM77">_xlfn.IFS(I75="0:00:00","0:00:00",I75&lt;3,"0:00:00",I75&gt;3,(I75-3)*H77)</f>
        <v>0:00:00</v>
      </c>
      <c r="FN77" s="46"/>
      <c r="FO77" s="43"/>
      <c r="FP77" s="44">
        <v>1.5</v>
      </c>
      <c r="FQ77" s="45" t="str" cm="1">
        <f t="array" ref="FQ77">_xlfn.IFS(I75="0:00:00","0:00:00",I75&lt;3,"0:00:00",I75&gt;3,(I75-3)*H77)</f>
        <v>0:00:00</v>
      </c>
      <c r="FR77" s="46"/>
      <c r="FS77" s="43"/>
      <c r="FT77" s="44">
        <v>1.5</v>
      </c>
      <c r="FU77" s="45" t="str" cm="1">
        <f t="array" ref="FU77">_xlfn.IFS(I75="0:00:00","0:00:00",I75&lt;3,"0:00:00",I75&gt;3,(I75-3)*H77)</f>
        <v>0:00:00</v>
      </c>
      <c r="FV77" s="46"/>
      <c r="FW77" s="43"/>
      <c r="FX77" s="44">
        <v>1.5</v>
      </c>
      <c r="FY77" s="45" t="str" cm="1">
        <f t="array" ref="FY77">_xlfn.IFS(I75="0:00:00","0:00:00",I75&lt;3,"0:00:00",I75&gt;3,(I75-3)*H77)</f>
        <v>0:00:00</v>
      </c>
      <c r="FZ77" s="46"/>
      <c r="GA77" s="43"/>
      <c r="GB77" s="44">
        <v>1.5</v>
      </c>
      <c r="GC77" s="45" t="str" cm="1">
        <f t="array" ref="GC77">_xlfn.IFS(I75="0:00:00","0:00:00",I75&lt;3,"0:00:00",I75&gt;3,(I75-3)*H77)</f>
        <v>0:00:00</v>
      </c>
      <c r="GD77" s="46"/>
      <c r="GE77" s="43"/>
      <c r="GF77" s="44">
        <v>1.5</v>
      </c>
      <c r="GG77" s="45" t="str" cm="1">
        <f t="array" ref="GG77">_xlfn.IFS(I75="0:00:00","0:00:00",I75&lt;3,"0:00:00",I75&gt;3,(I75-3)*H77)</f>
        <v>0:00:00</v>
      </c>
      <c r="GH77" s="46"/>
      <c r="GI77" s="43"/>
      <c r="GJ77" s="44">
        <v>1.5</v>
      </c>
      <c r="GK77" s="45" t="str" cm="1">
        <f t="array" ref="GK77">_xlfn.IFS(I75="0:00:00","0:00:00",I75&lt;3,"0:00:00",I75&gt;3,(I75-3)*H77)</f>
        <v>0:00:00</v>
      </c>
      <c r="GL77" s="46"/>
      <c r="GM77" s="43"/>
      <c r="GN77" s="44">
        <v>1.5</v>
      </c>
      <c r="GO77" s="45" t="str" cm="1">
        <f t="array" ref="GO77">_xlfn.IFS(I75="0:00:00","0:00:00",I75&lt;3,"0:00:00",I75&gt;3,(I75-3)*H77)</f>
        <v>0:00:00</v>
      </c>
      <c r="GP77" s="46"/>
      <c r="GQ77" s="43"/>
      <c r="GR77" s="44">
        <v>1.5</v>
      </c>
      <c r="GS77" s="45" t="str" cm="1">
        <f t="array" ref="GS77">_xlfn.IFS(I75="0:00:00","0:00:00",I75&lt;3,"0:00:00",I75&gt;3,(I75-3)*H77)</f>
        <v>0:00:00</v>
      </c>
      <c r="GT77" s="46"/>
      <c r="GU77" s="43"/>
      <c r="GV77" s="44">
        <v>1.5</v>
      </c>
      <c r="GW77" s="45" t="str" cm="1">
        <f t="array" ref="GW77">_xlfn.IFS(I75="0:00:00","0:00:00",I75&lt;3,"0:00:00",I75&gt;3,(I75-3)*H77)</f>
        <v>0:00:00</v>
      </c>
      <c r="GX77" s="46"/>
      <c r="GY77" s="43"/>
      <c r="GZ77" s="44">
        <v>1.5</v>
      </c>
      <c r="HA77" s="45" t="str" cm="1">
        <f t="array" ref="HA77">_xlfn.IFS(I75="0:00:00","0:00:00",I75&lt;3,"0:00:00",I75&gt;3,(I75-3)*H77)</f>
        <v>0:00:00</v>
      </c>
      <c r="HB77" s="46"/>
      <c r="HC77" s="43"/>
      <c r="HD77" s="44">
        <v>1.5</v>
      </c>
      <c r="HE77" s="45" t="str" cm="1">
        <f t="array" ref="HE77">_xlfn.IFS(I75="0:00:00","0:00:00",I75&lt;3,"0:00:00",I75&gt;3,(I75-3)*H77)</f>
        <v>0:00:00</v>
      </c>
      <c r="HF77" s="46"/>
    </row>
    <row r="78" spans="2:214" ht="29.4" thickBot="1" x14ac:dyDescent="0.35">
      <c r="B78" s="47" t="s">
        <v>75</v>
      </c>
      <c r="C78" s="48" t="s">
        <v>76</v>
      </c>
      <c r="D78" s="49">
        <f>SUM(H78,L78,P78,T78,AB78,AF78,AJ78,AN78,AR78,AV78,AZ78,BD78,BH78,BL78,BP78,BT78,BX78,CB78,CF78,CJ78,CN78,CR78,CV78,CZ78,DD78,DH78,DL78,DP78,DT78,DX78,EB78,EF78,EJ78,EN78,ER78,EV78,EZ78,FD78,FH78,FL78,FP78,FT78,FX78,GB78,GF78,GJ78,GN78,GR78,GV78,GZ78,HD78)</f>
        <v>0</v>
      </c>
      <c r="E78" s="50" t="s">
        <v>77</v>
      </c>
      <c r="F78" s="51">
        <f>SUM(J78,N78,R78,V78,Z78,AD78,AH78,AL78,AP78,AT78,AX78,BB78,BF78,BJ78,BN78,BR78,BV78,BZ78,CD78,CH78,CL78,CP78,CT78,CX78,DB78,DF78,DJ78,DN78,DR78,DV78,DZ78,ED78,EH78,EL78,EP78,ET78:EU78,EX78,FB78,FF78,FJ78,FN78,FR78:FR79,FV78,FZ78,GD78,GH78,GL78,GP78,GT78,GX78,HB78,HF78)</f>
        <v>0</v>
      </c>
      <c r="G78" s="52" t="s">
        <v>78</v>
      </c>
      <c r="H78" s="53"/>
      <c r="I78" s="54" t="s">
        <v>79</v>
      </c>
      <c r="J78" s="55"/>
      <c r="K78" s="52" t="s">
        <v>78</v>
      </c>
      <c r="L78" s="53"/>
      <c r="M78" s="54" t="s">
        <v>79</v>
      </c>
      <c r="N78" s="55"/>
      <c r="O78" s="52" t="s">
        <v>78</v>
      </c>
      <c r="P78" s="53"/>
      <c r="Q78" s="54" t="s">
        <v>79</v>
      </c>
      <c r="R78" s="55"/>
      <c r="S78" s="52" t="s">
        <v>78</v>
      </c>
      <c r="T78" s="53"/>
      <c r="U78" s="54" t="s">
        <v>79</v>
      </c>
      <c r="V78" s="55"/>
      <c r="W78" s="52" t="s">
        <v>78</v>
      </c>
      <c r="X78" s="53"/>
      <c r="Y78" s="54" t="s">
        <v>79</v>
      </c>
      <c r="Z78" s="55"/>
      <c r="AA78" s="52" t="s">
        <v>78</v>
      </c>
      <c r="AB78" s="53"/>
      <c r="AC78" s="54" t="s">
        <v>79</v>
      </c>
      <c r="AD78" s="55"/>
      <c r="AE78" s="52" t="s">
        <v>78</v>
      </c>
      <c r="AF78" s="53"/>
      <c r="AG78" s="54" t="s">
        <v>79</v>
      </c>
      <c r="AH78" s="55"/>
      <c r="AI78" s="52" t="s">
        <v>78</v>
      </c>
      <c r="AJ78" s="53"/>
      <c r="AK78" s="54" t="s">
        <v>79</v>
      </c>
      <c r="AL78" s="55"/>
      <c r="AM78" s="52" t="s">
        <v>78</v>
      </c>
      <c r="AN78" s="53"/>
      <c r="AO78" s="54" t="s">
        <v>79</v>
      </c>
      <c r="AP78" s="55"/>
      <c r="AQ78" s="52" t="s">
        <v>78</v>
      </c>
      <c r="AR78" s="53"/>
      <c r="AS78" s="54" t="s">
        <v>79</v>
      </c>
      <c r="AT78" s="55"/>
      <c r="AU78" s="52" t="s">
        <v>78</v>
      </c>
      <c r="AV78" s="53"/>
      <c r="AW78" s="54" t="s">
        <v>79</v>
      </c>
      <c r="AX78" s="55"/>
      <c r="AY78" s="52" t="s">
        <v>78</v>
      </c>
      <c r="AZ78" s="53"/>
      <c r="BA78" s="54" t="s">
        <v>79</v>
      </c>
      <c r="BB78" s="55"/>
      <c r="BC78" s="52" t="s">
        <v>78</v>
      </c>
      <c r="BD78" s="53"/>
      <c r="BE78" s="54" t="s">
        <v>79</v>
      </c>
      <c r="BF78" s="55"/>
      <c r="BG78" s="52" t="s">
        <v>78</v>
      </c>
      <c r="BH78" s="53"/>
      <c r="BI78" s="54" t="s">
        <v>79</v>
      </c>
      <c r="BJ78" s="55"/>
      <c r="BK78" s="52" t="s">
        <v>78</v>
      </c>
      <c r="BL78" s="53"/>
      <c r="BM78" s="54" t="s">
        <v>79</v>
      </c>
      <c r="BN78" s="55"/>
      <c r="BO78" s="52" t="s">
        <v>78</v>
      </c>
      <c r="BP78" s="53"/>
      <c r="BQ78" s="54" t="s">
        <v>79</v>
      </c>
      <c r="BR78" s="55"/>
      <c r="BS78" s="52" t="s">
        <v>78</v>
      </c>
      <c r="BT78" s="53"/>
      <c r="BU78" s="54" t="s">
        <v>79</v>
      </c>
      <c r="BV78" s="55"/>
      <c r="BW78" s="52" t="s">
        <v>78</v>
      </c>
      <c r="BX78" s="53"/>
      <c r="BY78" s="54" t="s">
        <v>79</v>
      </c>
      <c r="BZ78" s="55"/>
      <c r="CA78" s="52" t="s">
        <v>78</v>
      </c>
      <c r="CB78" s="53"/>
      <c r="CC78" s="54" t="s">
        <v>79</v>
      </c>
      <c r="CD78" s="55"/>
      <c r="CE78" s="52" t="s">
        <v>78</v>
      </c>
      <c r="CF78" s="53"/>
      <c r="CG78" s="54" t="s">
        <v>79</v>
      </c>
      <c r="CH78" s="55"/>
      <c r="CI78" s="52" t="s">
        <v>78</v>
      </c>
      <c r="CJ78" s="53"/>
      <c r="CK78" s="54" t="s">
        <v>79</v>
      </c>
      <c r="CL78" s="55"/>
      <c r="CM78" s="52" t="s">
        <v>78</v>
      </c>
      <c r="CN78" s="53"/>
      <c r="CO78" s="54" t="s">
        <v>79</v>
      </c>
      <c r="CP78" s="55"/>
      <c r="CQ78" s="52" t="s">
        <v>78</v>
      </c>
      <c r="CR78" s="53"/>
      <c r="CS78" s="54" t="s">
        <v>79</v>
      </c>
      <c r="CT78" s="55"/>
      <c r="CU78" s="52" t="s">
        <v>78</v>
      </c>
      <c r="CV78" s="53"/>
      <c r="CW78" s="54" t="s">
        <v>79</v>
      </c>
      <c r="CX78" s="55"/>
      <c r="CY78" s="52" t="s">
        <v>78</v>
      </c>
      <c r="CZ78" s="53"/>
      <c r="DA78" s="54" t="s">
        <v>79</v>
      </c>
      <c r="DB78" s="55"/>
      <c r="DC78" s="52" t="s">
        <v>78</v>
      </c>
      <c r="DD78" s="53"/>
      <c r="DE78" s="54" t="s">
        <v>79</v>
      </c>
      <c r="DF78" s="55"/>
      <c r="DG78" s="52" t="s">
        <v>78</v>
      </c>
      <c r="DH78" s="53"/>
      <c r="DI78" s="54" t="s">
        <v>79</v>
      </c>
      <c r="DJ78" s="55"/>
      <c r="DK78" s="52" t="s">
        <v>78</v>
      </c>
      <c r="DL78" s="53"/>
      <c r="DM78" s="54" t="s">
        <v>79</v>
      </c>
      <c r="DN78" s="55"/>
      <c r="DO78" s="52" t="s">
        <v>78</v>
      </c>
      <c r="DP78" s="53"/>
      <c r="DQ78" s="54" t="s">
        <v>79</v>
      </c>
      <c r="DR78" s="55"/>
      <c r="DS78" s="52" t="s">
        <v>78</v>
      </c>
      <c r="DT78" s="53"/>
      <c r="DU78" s="54" t="s">
        <v>79</v>
      </c>
      <c r="DV78" s="55"/>
      <c r="DW78" s="52" t="s">
        <v>78</v>
      </c>
      <c r="DX78" s="53"/>
      <c r="DY78" s="54" t="s">
        <v>79</v>
      </c>
      <c r="DZ78" s="55"/>
      <c r="EA78" s="52" t="s">
        <v>78</v>
      </c>
      <c r="EB78" s="53"/>
      <c r="EC78" s="54" t="s">
        <v>79</v>
      </c>
      <c r="ED78" s="55"/>
      <c r="EE78" s="52" t="s">
        <v>78</v>
      </c>
      <c r="EF78" s="53"/>
      <c r="EG78" s="54" t="s">
        <v>79</v>
      </c>
      <c r="EH78" s="55"/>
      <c r="EI78" s="52" t="s">
        <v>78</v>
      </c>
      <c r="EJ78" s="53"/>
      <c r="EK78" s="54" t="s">
        <v>79</v>
      </c>
      <c r="EL78" s="55"/>
      <c r="EM78" s="52" t="s">
        <v>78</v>
      </c>
      <c r="EN78" s="53"/>
      <c r="EO78" s="54" t="s">
        <v>79</v>
      </c>
      <c r="EP78" s="55"/>
      <c r="EQ78" s="52" t="s">
        <v>78</v>
      </c>
      <c r="ER78" s="53"/>
      <c r="ES78" s="54" t="s">
        <v>79</v>
      </c>
      <c r="ET78" s="55"/>
      <c r="EU78" s="52" t="s">
        <v>78</v>
      </c>
      <c r="EV78" s="53"/>
      <c r="EW78" s="54" t="s">
        <v>79</v>
      </c>
      <c r="EX78" s="55"/>
      <c r="EY78" s="52" t="s">
        <v>78</v>
      </c>
      <c r="EZ78" s="53"/>
      <c r="FA78" s="54" t="s">
        <v>79</v>
      </c>
      <c r="FB78" s="55"/>
      <c r="FC78" s="52" t="s">
        <v>78</v>
      </c>
      <c r="FD78" s="53"/>
      <c r="FE78" s="54" t="s">
        <v>79</v>
      </c>
      <c r="FF78" s="55"/>
      <c r="FG78" s="52" t="s">
        <v>78</v>
      </c>
      <c r="FH78" s="53"/>
      <c r="FI78" s="54" t="s">
        <v>79</v>
      </c>
      <c r="FJ78" s="55"/>
      <c r="FK78" s="52" t="s">
        <v>78</v>
      </c>
      <c r="FL78" s="53"/>
      <c r="FM78" s="54" t="s">
        <v>79</v>
      </c>
      <c r="FN78" s="55"/>
      <c r="FO78" s="52" t="s">
        <v>78</v>
      </c>
      <c r="FP78" s="53"/>
      <c r="FQ78" s="54" t="s">
        <v>79</v>
      </c>
      <c r="FR78" s="55"/>
      <c r="FS78" s="52" t="s">
        <v>78</v>
      </c>
      <c r="FT78" s="53"/>
      <c r="FU78" s="54" t="s">
        <v>79</v>
      </c>
      <c r="FV78" s="55"/>
      <c r="FW78" s="52" t="s">
        <v>78</v>
      </c>
      <c r="FX78" s="53"/>
      <c r="FY78" s="54" t="s">
        <v>79</v>
      </c>
      <c r="FZ78" s="55"/>
      <c r="GA78" s="52" t="s">
        <v>78</v>
      </c>
      <c r="GB78" s="53"/>
      <c r="GC78" s="54" t="s">
        <v>79</v>
      </c>
      <c r="GD78" s="55"/>
      <c r="GE78" s="52" t="s">
        <v>78</v>
      </c>
      <c r="GF78" s="53"/>
      <c r="GG78" s="54" t="s">
        <v>79</v>
      </c>
      <c r="GH78" s="55"/>
      <c r="GI78" s="52" t="s">
        <v>78</v>
      </c>
      <c r="GJ78" s="53"/>
      <c r="GK78" s="54" t="s">
        <v>79</v>
      </c>
      <c r="GL78" s="55"/>
      <c r="GM78" s="52" t="s">
        <v>78</v>
      </c>
      <c r="GN78" s="53"/>
      <c r="GO78" s="54" t="s">
        <v>79</v>
      </c>
      <c r="GP78" s="55"/>
      <c r="GQ78" s="52" t="s">
        <v>78</v>
      </c>
      <c r="GR78" s="53"/>
      <c r="GS78" s="54" t="s">
        <v>79</v>
      </c>
      <c r="GT78" s="55"/>
      <c r="GU78" s="52" t="s">
        <v>78</v>
      </c>
      <c r="GV78" s="53"/>
      <c r="GW78" s="54" t="s">
        <v>79</v>
      </c>
      <c r="GX78" s="55"/>
      <c r="GY78" s="52" t="s">
        <v>78</v>
      </c>
      <c r="GZ78" s="53"/>
      <c r="HA78" s="54" t="s">
        <v>79</v>
      </c>
      <c r="HB78" s="55"/>
      <c r="HC78" s="52" t="s">
        <v>78</v>
      </c>
      <c r="HD78" s="53"/>
      <c r="HE78" s="54" t="s">
        <v>79</v>
      </c>
      <c r="HF78" s="55"/>
    </row>
    <row r="79" spans="2:214" ht="4.95" customHeight="1" thickBot="1" x14ac:dyDescent="0.35"/>
    <row r="80" spans="2:214" ht="28.8" x14ac:dyDescent="0.3">
      <c r="B80" s="11" t="s">
        <v>11</v>
      </c>
      <c r="C80" s="12" t="s">
        <v>12</v>
      </c>
      <c r="D80" s="12" t="s">
        <v>13</v>
      </c>
      <c r="E80" s="13" t="s">
        <v>3</v>
      </c>
      <c r="F80" s="14" t="s">
        <v>14</v>
      </c>
      <c r="G80" s="15" t="s">
        <v>15</v>
      </c>
      <c r="H80" s="16"/>
      <c r="I80" s="16"/>
      <c r="J80" s="17"/>
      <c r="K80" s="15" t="s">
        <v>16</v>
      </c>
      <c r="L80" s="16"/>
      <c r="M80" s="16"/>
      <c r="N80" s="17"/>
      <c r="O80" s="15" t="s">
        <v>17</v>
      </c>
      <c r="P80" s="16"/>
      <c r="Q80" s="16"/>
      <c r="R80" s="17"/>
      <c r="S80" s="15" t="s">
        <v>18</v>
      </c>
      <c r="T80" s="16"/>
      <c r="U80" s="16"/>
      <c r="V80" s="17"/>
      <c r="W80" s="15" t="s">
        <v>19</v>
      </c>
      <c r="X80" s="16"/>
      <c r="Y80" s="16"/>
      <c r="Z80" s="17"/>
      <c r="AA80" s="15" t="s">
        <v>20</v>
      </c>
      <c r="AB80" s="16"/>
      <c r="AC80" s="16"/>
      <c r="AD80" s="17"/>
      <c r="AE80" s="15" t="s">
        <v>21</v>
      </c>
      <c r="AF80" s="16"/>
      <c r="AG80" s="16"/>
      <c r="AH80" s="17"/>
      <c r="AI80" s="15" t="s">
        <v>22</v>
      </c>
      <c r="AJ80" s="16"/>
      <c r="AK80" s="16"/>
      <c r="AL80" s="17"/>
      <c r="AM80" s="15" t="s">
        <v>23</v>
      </c>
      <c r="AN80" s="16"/>
      <c r="AO80" s="16"/>
      <c r="AP80" s="17"/>
      <c r="AQ80" s="15" t="s">
        <v>24</v>
      </c>
      <c r="AR80" s="16"/>
      <c r="AS80" s="16"/>
      <c r="AT80" s="17"/>
      <c r="AU80" s="15" t="s">
        <v>25</v>
      </c>
      <c r="AV80" s="16"/>
      <c r="AW80" s="16"/>
      <c r="AX80" s="17"/>
      <c r="AY80" s="15" t="s">
        <v>26</v>
      </c>
      <c r="AZ80" s="16"/>
      <c r="BA80" s="16"/>
      <c r="BB80" s="17"/>
      <c r="BC80" s="15" t="s">
        <v>27</v>
      </c>
      <c r="BD80" s="16"/>
      <c r="BE80" s="16"/>
      <c r="BF80" s="17"/>
      <c r="BG80" s="15" t="s">
        <v>28</v>
      </c>
      <c r="BH80" s="16"/>
      <c r="BI80" s="16"/>
      <c r="BJ80" s="17"/>
      <c r="BK80" s="15" t="s">
        <v>29</v>
      </c>
      <c r="BL80" s="16"/>
      <c r="BM80" s="16"/>
      <c r="BN80" s="17"/>
      <c r="BO80" s="15" t="s">
        <v>30</v>
      </c>
      <c r="BP80" s="16"/>
      <c r="BQ80" s="16"/>
      <c r="BR80" s="17"/>
      <c r="BS80" s="15" t="s">
        <v>31</v>
      </c>
      <c r="BT80" s="16"/>
      <c r="BU80" s="16"/>
      <c r="BV80" s="17"/>
      <c r="BW80" s="15" t="s">
        <v>32</v>
      </c>
      <c r="BX80" s="16"/>
      <c r="BY80" s="16"/>
      <c r="BZ80" s="17"/>
      <c r="CA80" s="15" t="s">
        <v>33</v>
      </c>
      <c r="CB80" s="16"/>
      <c r="CC80" s="16"/>
      <c r="CD80" s="17"/>
      <c r="CE80" s="15" t="s">
        <v>34</v>
      </c>
      <c r="CF80" s="16"/>
      <c r="CG80" s="16"/>
      <c r="CH80" s="17"/>
      <c r="CI80" s="15" t="s">
        <v>35</v>
      </c>
      <c r="CJ80" s="16"/>
      <c r="CK80" s="16"/>
      <c r="CL80" s="17"/>
      <c r="CM80" s="15" t="s">
        <v>36</v>
      </c>
      <c r="CN80" s="16"/>
      <c r="CO80" s="16"/>
      <c r="CP80" s="17"/>
      <c r="CQ80" s="15" t="s">
        <v>37</v>
      </c>
      <c r="CR80" s="16"/>
      <c r="CS80" s="16"/>
      <c r="CT80" s="17"/>
      <c r="CU80" s="15" t="s">
        <v>38</v>
      </c>
      <c r="CV80" s="16"/>
      <c r="CW80" s="16"/>
      <c r="CX80" s="17"/>
      <c r="CY80" s="15" t="s">
        <v>39</v>
      </c>
      <c r="CZ80" s="16"/>
      <c r="DA80" s="16"/>
      <c r="DB80" s="17"/>
      <c r="DC80" s="15" t="s">
        <v>40</v>
      </c>
      <c r="DD80" s="16"/>
      <c r="DE80" s="16"/>
      <c r="DF80" s="17"/>
      <c r="DG80" s="15" t="s">
        <v>41</v>
      </c>
      <c r="DH80" s="16"/>
      <c r="DI80" s="16"/>
      <c r="DJ80" s="17"/>
      <c r="DK80" s="15" t="s">
        <v>42</v>
      </c>
      <c r="DL80" s="16"/>
      <c r="DM80" s="16"/>
      <c r="DN80" s="17"/>
      <c r="DO80" s="15" t="s">
        <v>43</v>
      </c>
      <c r="DP80" s="16"/>
      <c r="DQ80" s="16"/>
      <c r="DR80" s="17"/>
      <c r="DS80" s="15" t="s">
        <v>44</v>
      </c>
      <c r="DT80" s="16"/>
      <c r="DU80" s="16"/>
      <c r="DV80" s="17"/>
      <c r="DW80" s="15" t="s">
        <v>45</v>
      </c>
      <c r="DX80" s="16"/>
      <c r="DY80" s="16"/>
      <c r="DZ80" s="17"/>
      <c r="EA80" s="15" t="s">
        <v>46</v>
      </c>
      <c r="EB80" s="16"/>
      <c r="EC80" s="16"/>
      <c r="ED80" s="17"/>
      <c r="EE80" s="15" t="s">
        <v>47</v>
      </c>
      <c r="EF80" s="16"/>
      <c r="EG80" s="16"/>
      <c r="EH80" s="17"/>
      <c r="EI80" s="15" t="s">
        <v>48</v>
      </c>
      <c r="EJ80" s="16"/>
      <c r="EK80" s="16"/>
      <c r="EL80" s="17"/>
      <c r="EM80" s="15" t="s">
        <v>49</v>
      </c>
      <c r="EN80" s="16"/>
      <c r="EO80" s="16"/>
      <c r="EP80" s="17"/>
      <c r="EQ80" s="15" t="s">
        <v>50</v>
      </c>
      <c r="ER80" s="16"/>
      <c r="ES80" s="16"/>
      <c r="ET80" s="17"/>
      <c r="EU80" s="15" t="s">
        <v>51</v>
      </c>
      <c r="EV80" s="16"/>
      <c r="EW80" s="16"/>
      <c r="EX80" s="17"/>
      <c r="EY80" s="15" t="s">
        <v>52</v>
      </c>
      <c r="EZ80" s="16"/>
      <c r="FA80" s="16"/>
      <c r="FB80" s="17"/>
      <c r="FC80" s="15" t="s">
        <v>53</v>
      </c>
      <c r="FD80" s="16"/>
      <c r="FE80" s="16"/>
      <c r="FF80" s="17"/>
      <c r="FG80" s="15" t="s">
        <v>54</v>
      </c>
      <c r="FH80" s="16"/>
      <c r="FI80" s="16"/>
      <c r="FJ80" s="17"/>
      <c r="FK80" s="15" t="s">
        <v>55</v>
      </c>
      <c r="FL80" s="16"/>
      <c r="FM80" s="16"/>
      <c r="FN80" s="17"/>
      <c r="FO80" s="15" t="s">
        <v>56</v>
      </c>
      <c r="FP80" s="16"/>
      <c r="FQ80" s="16"/>
      <c r="FR80" s="17"/>
      <c r="FS80" s="15" t="s">
        <v>57</v>
      </c>
      <c r="FT80" s="16"/>
      <c r="FU80" s="16"/>
      <c r="FV80" s="17"/>
      <c r="FW80" s="15" t="s">
        <v>58</v>
      </c>
      <c r="FX80" s="16"/>
      <c r="FY80" s="16"/>
      <c r="FZ80" s="17"/>
      <c r="GA80" s="15" t="s">
        <v>59</v>
      </c>
      <c r="GB80" s="16"/>
      <c r="GC80" s="16"/>
      <c r="GD80" s="17"/>
      <c r="GE80" s="15" t="s">
        <v>60</v>
      </c>
      <c r="GF80" s="16"/>
      <c r="GG80" s="16"/>
      <c r="GH80" s="17"/>
      <c r="GI80" s="15" t="s">
        <v>61</v>
      </c>
      <c r="GJ80" s="16"/>
      <c r="GK80" s="16"/>
      <c r="GL80" s="17"/>
      <c r="GM80" s="15" t="s">
        <v>62</v>
      </c>
      <c r="GN80" s="16"/>
      <c r="GO80" s="16"/>
      <c r="GP80" s="17"/>
      <c r="GQ80" s="15" t="s">
        <v>63</v>
      </c>
      <c r="GR80" s="16"/>
      <c r="GS80" s="16"/>
      <c r="GT80" s="17"/>
      <c r="GU80" s="15" t="s">
        <v>64</v>
      </c>
      <c r="GV80" s="16"/>
      <c r="GW80" s="16"/>
      <c r="GX80" s="17"/>
      <c r="GY80" s="15" t="s">
        <v>65</v>
      </c>
      <c r="GZ80" s="16"/>
      <c r="HA80" s="16"/>
      <c r="HB80" s="17"/>
      <c r="HC80" s="15" t="s">
        <v>66</v>
      </c>
      <c r="HD80" s="16"/>
      <c r="HE80" s="16"/>
      <c r="HF80" s="17"/>
    </row>
    <row r="81" spans="2:214" ht="43.8" thickBot="1" x14ac:dyDescent="0.35">
      <c r="B81" s="18"/>
      <c r="C81" s="19" t="str">
        <f>IFERROR(VLOOKUP(B81,[1]!Tableau1[[#All],[Matricule]:[Poste]],3),"")</f>
        <v/>
      </c>
      <c r="D81" s="19" t="str">
        <f>IFERROR(VLOOKUP(B81,[1]!Tableau1[[#All],[Matricule]:[Poste]],4),"")</f>
        <v/>
      </c>
      <c r="E81" s="20" t="str">
        <f>IFERROR(VLOOKUP(B81,[1]!Tableau1[[#All],[Matricule]:[Poste]],13),"")</f>
        <v/>
      </c>
      <c r="F81" s="21" t="str">
        <f>IFERROR(VLOOKUP(B81,[1]!Tableau1[[#All],[Matricule]:[Poste]],2),"")</f>
        <v/>
      </c>
      <c r="G81" s="22" t="s">
        <v>68</v>
      </c>
      <c r="H81" s="23" t="s">
        <v>69</v>
      </c>
      <c r="I81" s="23" t="s">
        <v>70</v>
      </c>
      <c r="J81" s="24" t="s">
        <v>71</v>
      </c>
      <c r="K81" s="22" t="s">
        <v>68</v>
      </c>
      <c r="L81" s="23" t="s">
        <v>69</v>
      </c>
      <c r="M81" s="23" t="s">
        <v>70</v>
      </c>
      <c r="N81" s="24" t="s">
        <v>71</v>
      </c>
      <c r="O81" s="22" t="s">
        <v>68</v>
      </c>
      <c r="P81" s="23" t="s">
        <v>69</v>
      </c>
      <c r="Q81" s="23" t="s">
        <v>70</v>
      </c>
      <c r="R81" s="24" t="s">
        <v>71</v>
      </c>
      <c r="S81" s="22" t="s">
        <v>68</v>
      </c>
      <c r="T81" s="23" t="s">
        <v>69</v>
      </c>
      <c r="U81" s="23" t="s">
        <v>70</v>
      </c>
      <c r="V81" s="24" t="s">
        <v>71</v>
      </c>
      <c r="W81" s="22" t="s">
        <v>68</v>
      </c>
      <c r="X81" s="23" t="s">
        <v>69</v>
      </c>
      <c r="Y81" s="23" t="s">
        <v>70</v>
      </c>
      <c r="Z81" s="24" t="s">
        <v>71</v>
      </c>
      <c r="AA81" s="22" t="s">
        <v>68</v>
      </c>
      <c r="AB81" s="23" t="s">
        <v>69</v>
      </c>
      <c r="AC81" s="23" t="s">
        <v>70</v>
      </c>
      <c r="AD81" s="24" t="s">
        <v>71</v>
      </c>
      <c r="AE81" s="22" t="s">
        <v>68</v>
      </c>
      <c r="AF81" s="23" t="s">
        <v>69</v>
      </c>
      <c r="AG81" s="23" t="s">
        <v>70</v>
      </c>
      <c r="AH81" s="24" t="s">
        <v>71</v>
      </c>
      <c r="AI81" s="22" t="s">
        <v>68</v>
      </c>
      <c r="AJ81" s="23" t="s">
        <v>69</v>
      </c>
      <c r="AK81" s="23" t="s">
        <v>70</v>
      </c>
      <c r="AL81" s="24" t="s">
        <v>71</v>
      </c>
      <c r="AM81" s="22" t="s">
        <v>68</v>
      </c>
      <c r="AN81" s="23" t="s">
        <v>69</v>
      </c>
      <c r="AO81" s="23" t="s">
        <v>70</v>
      </c>
      <c r="AP81" s="24" t="s">
        <v>71</v>
      </c>
      <c r="AQ81" s="22" t="s">
        <v>68</v>
      </c>
      <c r="AR81" s="23" t="s">
        <v>69</v>
      </c>
      <c r="AS81" s="23" t="s">
        <v>70</v>
      </c>
      <c r="AT81" s="24" t="s">
        <v>71</v>
      </c>
      <c r="AU81" s="22" t="s">
        <v>68</v>
      </c>
      <c r="AV81" s="23" t="s">
        <v>69</v>
      </c>
      <c r="AW81" s="23" t="s">
        <v>70</v>
      </c>
      <c r="AX81" s="24" t="s">
        <v>71</v>
      </c>
      <c r="AY81" s="22" t="s">
        <v>68</v>
      </c>
      <c r="AZ81" s="23" t="s">
        <v>69</v>
      </c>
      <c r="BA81" s="23" t="s">
        <v>70</v>
      </c>
      <c r="BB81" s="24" t="s">
        <v>71</v>
      </c>
      <c r="BC81" s="22" t="s">
        <v>68</v>
      </c>
      <c r="BD81" s="23" t="s">
        <v>69</v>
      </c>
      <c r="BE81" s="23" t="s">
        <v>70</v>
      </c>
      <c r="BF81" s="24" t="s">
        <v>71</v>
      </c>
      <c r="BG81" s="22" t="s">
        <v>68</v>
      </c>
      <c r="BH81" s="23" t="s">
        <v>69</v>
      </c>
      <c r="BI81" s="23" t="s">
        <v>70</v>
      </c>
      <c r="BJ81" s="24" t="s">
        <v>71</v>
      </c>
      <c r="BK81" s="22" t="s">
        <v>68</v>
      </c>
      <c r="BL81" s="23" t="s">
        <v>69</v>
      </c>
      <c r="BM81" s="23" t="s">
        <v>70</v>
      </c>
      <c r="BN81" s="24" t="s">
        <v>71</v>
      </c>
      <c r="BO81" s="22" t="s">
        <v>68</v>
      </c>
      <c r="BP81" s="23" t="s">
        <v>69</v>
      </c>
      <c r="BQ81" s="23" t="s">
        <v>70</v>
      </c>
      <c r="BR81" s="24" t="s">
        <v>71</v>
      </c>
      <c r="BS81" s="22" t="s">
        <v>68</v>
      </c>
      <c r="BT81" s="23" t="s">
        <v>69</v>
      </c>
      <c r="BU81" s="23" t="s">
        <v>70</v>
      </c>
      <c r="BV81" s="24" t="s">
        <v>71</v>
      </c>
      <c r="BW81" s="22" t="s">
        <v>68</v>
      </c>
      <c r="BX81" s="23" t="s">
        <v>69</v>
      </c>
      <c r="BY81" s="23" t="s">
        <v>70</v>
      </c>
      <c r="BZ81" s="24" t="s">
        <v>71</v>
      </c>
      <c r="CA81" s="22" t="s">
        <v>68</v>
      </c>
      <c r="CB81" s="23" t="s">
        <v>69</v>
      </c>
      <c r="CC81" s="23" t="s">
        <v>70</v>
      </c>
      <c r="CD81" s="24" t="s">
        <v>71</v>
      </c>
      <c r="CE81" s="22" t="s">
        <v>68</v>
      </c>
      <c r="CF81" s="23" t="s">
        <v>69</v>
      </c>
      <c r="CG81" s="23" t="s">
        <v>70</v>
      </c>
      <c r="CH81" s="24" t="s">
        <v>71</v>
      </c>
      <c r="CI81" s="22" t="s">
        <v>68</v>
      </c>
      <c r="CJ81" s="23" t="s">
        <v>69</v>
      </c>
      <c r="CK81" s="23" t="s">
        <v>70</v>
      </c>
      <c r="CL81" s="24" t="s">
        <v>71</v>
      </c>
      <c r="CM81" s="22" t="s">
        <v>68</v>
      </c>
      <c r="CN81" s="23" t="s">
        <v>69</v>
      </c>
      <c r="CO81" s="23" t="s">
        <v>70</v>
      </c>
      <c r="CP81" s="24" t="s">
        <v>71</v>
      </c>
      <c r="CQ81" s="22" t="s">
        <v>68</v>
      </c>
      <c r="CR81" s="23" t="s">
        <v>69</v>
      </c>
      <c r="CS81" s="23" t="s">
        <v>70</v>
      </c>
      <c r="CT81" s="24" t="s">
        <v>71</v>
      </c>
      <c r="CU81" s="22" t="s">
        <v>68</v>
      </c>
      <c r="CV81" s="23" t="s">
        <v>69</v>
      </c>
      <c r="CW81" s="23" t="s">
        <v>70</v>
      </c>
      <c r="CX81" s="24" t="s">
        <v>71</v>
      </c>
      <c r="CY81" s="22" t="s">
        <v>68</v>
      </c>
      <c r="CZ81" s="23" t="s">
        <v>69</v>
      </c>
      <c r="DA81" s="23" t="s">
        <v>70</v>
      </c>
      <c r="DB81" s="24" t="s">
        <v>71</v>
      </c>
      <c r="DC81" s="22" t="s">
        <v>68</v>
      </c>
      <c r="DD81" s="23" t="s">
        <v>69</v>
      </c>
      <c r="DE81" s="23" t="s">
        <v>70</v>
      </c>
      <c r="DF81" s="24" t="s">
        <v>71</v>
      </c>
      <c r="DG81" s="22" t="s">
        <v>68</v>
      </c>
      <c r="DH81" s="23" t="s">
        <v>69</v>
      </c>
      <c r="DI81" s="23" t="s">
        <v>70</v>
      </c>
      <c r="DJ81" s="24" t="s">
        <v>71</v>
      </c>
      <c r="DK81" s="22" t="s">
        <v>68</v>
      </c>
      <c r="DL81" s="23" t="s">
        <v>69</v>
      </c>
      <c r="DM81" s="23" t="s">
        <v>70</v>
      </c>
      <c r="DN81" s="24" t="s">
        <v>71</v>
      </c>
      <c r="DO81" s="22" t="s">
        <v>68</v>
      </c>
      <c r="DP81" s="23" t="s">
        <v>69</v>
      </c>
      <c r="DQ81" s="23" t="s">
        <v>70</v>
      </c>
      <c r="DR81" s="24" t="s">
        <v>71</v>
      </c>
      <c r="DS81" s="22" t="s">
        <v>68</v>
      </c>
      <c r="DT81" s="23" t="s">
        <v>69</v>
      </c>
      <c r="DU81" s="23" t="s">
        <v>70</v>
      </c>
      <c r="DV81" s="24" t="s">
        <v>71</v>
      </c>
      <c r="DW81" s="22" t="s">
        <v>68</v>
      </c>
      <c r="DX81" s="23" t="s">
        <v>69</v>
      </c>
      <c r="DY81" s="23" t="s">
        <v>70</v>
      </c>
      <c r="DZ81" s="24" t="s">
        <v>71</v>
      </c>
      <c r="EA81" s="22" t="s">
        <v>68</v>
      </c>
      <c r="EB81" s="23" t="s">
        <v>69</v>
      </c>
      <c r="EC81" s="23" t="s">
        <v>70</v>
      </c>
      <c r="ED81" s="24" t="s">
        <v>71</v>
      </c>
      <c r="EE81" s="22" t="s">
        <v>68</v>
      </c>
      <c r="EF81" s="23" t="s">
        <v>69</v>
      </c>
      <c r="EG81" s="23" t="s">
        <v>70</v>
      </c>
      <c r="EH81" s="24" t="s">
        <v>71</v>
      </c>
      <c r="EI81" s="22" t="s">
        <v>68</v>
      </c>
      <c r="EJ81" s="23" t="s">
        <v>69</v>
      </c>
      <c r="EK81" s="23" t="s">
        <v>70</v>
      </c>
      <c r="EL81" s="24" t="s">
        <v>71</v>
      </c>
      <c r="EM81" s="22" t="s">
        <v>68</v>
      </c>
      <c r="EN81" s="23" t="s">
        <v>69</v>
      </c>
      <c r="EO81" s="23" t="s">
        <v>70</v>
      </c>
      <c r="EP81" s="24" t="s">
        <v>71</v>
      </c>
      <c r="EQ81" s="22" t="s">
        <v>68</v>
      </c>
      <c r="ER81" s="23" t="s">
        <v>69</v>
      </c>
      <c r="ES81" s="23" t="s">
        <v>70</v>
      </c>
      <c r="ET81" s="24" t="s">
        <v>71</v>
      </c>
      <c r="EU81" s="22" t="s">
        <v>68</v>
      </c>
      <c r="EV81" s="23" t="s">
        <v>69</v>
      </c>
      <c r="EW81" s="23" t="s">
        <v>70</v>
      </c>
      <c r="EX81" s="24" t="s">
        <v>71</v>
      </c>
      <c r="EY81" s="22" t="s">
        <v>68</v>
      </c>
      <c r="EZ81" s="23" t="s">
        <v>69</v>
      </c>
      <c r="FA81" s="23" t="s">
        <v>70</v>
      </c>
      <c r="FB81" s="24" t="s">
        <v>71</v>
      </c>
      <c r="FC81" s="22" t="s">
        <v>68</v>
      </c>
      <c r="FD81" s="23" t="s">
        <v>69</v>
      </c>
      <c r="FE81" s="23" t="s">
        <v>70</v>
      </c>
      <c r="FF81" s="24" t="s">
        <v>71</v>
      </c>
      <c r="FG81" s="22" t="s">
        <v>68</v>
      </c>
      <c r="FH81" s="23" t="s">
        <v>69</v>
      </c>
      <c r="FI81" s="23" t="s">
        <v>70</v>
      </c>
      <c r="FJ81" s="24" t="s">
        <v>71</v>
      </c>
      <c r="FK81" s="22" t="s">
        <v>68</v>
      </c>
      <c r="FL81" s="23" t="s">
        <v>69</v>
      </c>
      <c r="FM81" s="23" t="s">
        <v>70</v>
      </c>
      <c r="FN81" s="24" t="s">
        <v>71</v>
      </c>
      <c r="FO81" s="22" t="s">
        <v>68</v>
      </c>
      <c r="FP81" s="23" t="s">
        <v>69</v>
      </c>
      <c r="FQ81" s="23" t="s">
        <v>70</v>
      </c>
      <c r="FR81" s="24" t="s">
        <v>71</v>
      </c>
      <c r="FS81" s="22" t="s">
        <v>68</v>
      </c>
      <c r="FT81" s="23" t="s">
        <v>69</v>
      </c>
      <c r="FU81" s="23" t="s">
        <v>70</v>
      </c>
      <c r="FV81" s="24" t="s">
        <v>71</v>
      </c>
      <c r="FW81" s="22" t="s">
        <v>68</v>
      </c>
      <c r="FX81" s="23" t="s">
        <v>69</v>
      </c>
      <c r="FY81" s="23" t="s">
        <v>70</v>
      </c>
      <c r="FZ81" s="24" t="s">
        <v>71</v>
      </c>
      <c r="GA81" s="22" t="s">
        <v>68</v>
      </c>
      <c r="GB81" s="23" t="s">
        <v>69</v>
      </c>
      <c r="GC81" s="23" t="s">
        <v>70</v>
      </c>
      <c r="GD81" s="24" t="s">
        <v>71</v>
      </c>
      <c r="GE81" s="22" t="s">
        <v>68</v>
      </c>
      <c r="GF81" s="23" t="s">
        <v>69</v>
      </c>
      <c r="GG81" s="23" t="s">
        <v>70</v>
      </c>
      <c r="GH81" s="24" t="s">
        <v>71</v>
      </c>
      <c r="GI81" s="22" t="s">
        <v>68</v>
      </c>
      <c r="GJ81" s="23" t="s">
        <v>69</v>
      </c>
      <c r="GK81" s="23" t="s">
        <v>70</v>
      </c>
      <c r="GL81" s="24" t="s">
        <v>71</v>
      </c>
      <c r="GM81" s="22" t="s">
        <v>68</v>
      </c>
      <c r="GN81" s="23" t="s">
        <v>69</v>
      </c>
      <c r="GO81" s="23" t="s">
        <v>70</v>
      </c>
      <c r="GP81" s="24" t="s">
        <v>71</v>
      </c>
      <c r="GQ81" s="22" t="s">
        <v>68</v>
      </c>
      <c r="GR81" s="23" t="s">
        <v>69</v>
      </c>
      <c r="GS81" s="23" t="s">
        <v>70</v>
      </c>
      <c r="GT81" s="24" t="s">
        <v>71</v>
      </c>
      <c r="GU81" s="22" t="s">
        <v>68</v>
      </c>
      <c r="GV81" s="23" t="s">
        <v>69</v>
      </c>
      <c r="GW81" s="23" t="s">
        <v>70</v>
      </c>
      <c r="GX81" s="24" t="s">
        <v>71</v>
      </c>
      <c r="GY81" s="22" t="s">
        <v>68</v>
      </c>
      <c r="GZ81" s="23" t="s">
        <v>69</v>
      </c>
      <c r="HA81" s="23" t="s">
        <v>70</v>
      </c>
      <c r="HB81" s="24" t="s">
        <v>71</v>
      </c>
      <c r="HC81" s="22" t="s">
        <v>68</v>
      </c>
      <c r="HD81" s="23" t="s">
        <v>69</v>
      </c>
      <c r="HE81" s="23" t="s">
        <v>70</v>
      </c>
      <c r="HF81" s="24" t="s">
        <v>71</v>
      </c>
    </row>
    <row r="82" spans="2:214" x14ac:dyDescent="0.3">
      <c r="B82" s="25" t="s">
        <v>72</v>
      </c>
      <c r="C82" s="26"/>
      <c r="D82" s="26"/>
      <c r="E82" s="27">
        <f>SUM(I83:I84,M83:M84,Q83:Q84,U83:U84,Y83:Y84,AC83:AC84,AG83:AG84,AK83:AK84,AO83:AO84,AS83:AS84,AW83:AW84,BA83:BA84,BE83:BE84,BI83:BI84,BM83:BM84,BQ83:BQ84,BU83:BU84,BY83:BY84,CC83:CC84,CG83:CG84,CK83:CK84,CO83:CO84,CS83:CS84,CW83:CW84,DA83:DA84,DE83:DE84,DI83:DI84,DM83:DM84,DQ83:DQ84,DU83:DU84,DY83:DY84,EC83:EC84,EG83:EG84,EK83:EK84,EO83:EO84,ES83:ES84,EW83:EW84,FA83:FA84,FE83:FE84,FI83:FI84,FM83:FM84,FQ83:FQ84,FU83:FU84,FY83:FY84,GC83:GC84,GG83:GG84,GK83:GK84,GO83:GO84,GS83:GS84,GW83:GW84,HA83:HA84,HE83:HE84)</f>
        <v>0</v>
      </c>
      <c r="F82" s="28"/>
      <c r="G82" s="29" t="str">
        <f>IFERROR(VLOOKUP(B81,'[1]H S1'!$B$9:$AT$45,43,FALSE),"0:00:00")</f>
        <v>0:00:00</v>
      </c>
      <c r="H82" s="30">
        <v>1.625</v>
      </c>
      <c r="I82" s="30" t="str" cm="1">
        <f t="array" ref="I82">_xlfn.IFS(G82="0:00:00","0:00:00",G82&lt;H82,"0:00:00",G82&gt;H82,G82-H82)</f>
        <v>0:00:00</v>
      </c>
      <c r="J82" s="31" t="str">
        <f>IFERROR(VLOOKUP(B81,'[1]H S1'!$B$9:$AT$45,45,FALSE),"0:00:00")</f>
        <v>0:00:00</v>
      </c>
      <c r="K82" s="29" t="str">
        <f>IFERROR(VLOOKUP(B81,'[1]H S2'!$B$9:$AT$45,43,FALSE),"0:00:00")</f>
        <v>0:00:00</v>
      </c>
      <c r="L82" s="30">
        <v>1.625</v>
      </c>
      <c r="M82" s="30" t="str" cm="1">
        <f t="array" ref="M82">_xlfn.IFS(K82="0:00:00","0:00:00",K82&lt;L82,"0:00:00",K82&gt;L82,K82-L82)</f>
        <v>0:00:00</v>
      </c>
      <c r="N82" s="31" t="str">
        <f>IFERROR(VLOOKUP(B81,'[1]H S2'!$B$9:$AT$45,45,FALSE),"0:00:00")</f>
        <v>0:00:00</v>
      </c>
      <c r="O82" s="29" t="str">
        <f>IFERROR(VLOOKUP(B81,'[1]H S3'!$B$9:$AT$45,43,FALSE),"0:00:00")</f>
        <v>0:00:00</v>
      </c>
      <c r="P82" s="30">
        <v>1.625</v>
      </c>
      <c r="Q82" s="30" t="str" cm="1">
        <f t="array" ref="Q82">_xlfn.IFS(O82="0:00:00","0:00:00",O82&lt;P82,"0:00:00",O82&gt;P82,O82-P82)</f>
        <v>0:00:00</v>
      </c>
      <c r="R82" s="31" t="str">
        <f>IFERROR(VLOOKUP(B81,'[1]H S3'!$B$9:$AT$45,45,FALSE),"0:00:00")</f>
        <v>0:00:00</v>
      </c>
      <c r="S82" s="29" t="str">
        <f>IFERROR(VLOOKUP(B81,'[1]H S4'!$B$9:$AT$45,43,FALSE),"0:00:00")</f>
        <v>0:00:00</v>
      </c>
      <c r="T82" s="30">
        <v>1.625</v>
      </c>
      <c r="U82" s="30" t="str" cm="1">
        <f t="array" ref="U82">_xlfn.IFS(S82="0:00:00","0:00:00",S82&lt;T82,"0:00:00",S82&gt;T82,S82-T82)</f>
        <v>0:00:00</v>
      </c>
      <c r="V82" s="31" t="str">
        <f>IFERROR(VLOOKUP(B81,'[1]H S4'!$B$9:$AT$45,45,FALSE),"0:00:00")</f>
        <v>0:00:00</v>
      </c>
      <c r="W82" s="29" t="str">
        <f>IFERROR(VLOOKUP(B81,'[1]H S5'!$B$9:$AT$45,43,FALSE),"0:00:00")</f>
        <v>0:00:00</v>
      </c>
      <c r="X82" s="30">
        <v>1.625</v>
      </c>
      <c r="Y82" s="30" t="str" cm="1">
        <f t="array" ref="Y82">_xlfn.IFS(W82="0:00:00","0:00:00",W82&lt;X82,"0:00:00",W82&gt;X82,W82-X82)</f>
        <v>0:00:00</v>
      </c>
      <c r="Z82" s="31" t="str">
        <f>IFERROR(VLOOKUP(B81,'[1]H S5'!$B$9:$AT$45,45,FALSE),"0:00:00")</f>
        <v>0:00:00</v>
      </c>
      <c r="AA82" s="29" t="str">
        <f>IFERROR(VLOOKUP(B81,'[1]H S6'!$B$9:$AT$45,43,FALSE),"0:00:00")</f>
        <v>0:00:00</v>
      </c>
      <c r="AB82" s="30">
        <v>1.625</v>
      </c>
      <c r="AC82" s="30" t="str" cm="1">
        <f t="array" ref="AC82">_xlfn.IFS(AA82="0:00:00","0:00:00",AA82&lt;AB82,"0:00:00",AA82&gt;AB82,AA82-AB82)</f>
        <v>0:00:00</v>
      </c>
      <c r="AD82" s="31" t="str">
        <f>IFERROR(VLOOKUP(B81,'[1]H S6'!$B$9:$AT$45,45,FALSE),"0:00:00")</f>
        <v>0:00:00</v>
      </c>
      <c r="AE82" s="29" t="str">
        <f>IFERROR(VLOOKUP(B81,'[1]H S7'!$B$9:$AT$45,43,FALSE),"0:00:00")</f>
        <v>0:00:00</v>
      </c>
      <c r="AF82" s="30">
        <v>1.625</v>
      </c>
      <c r="AG82" s="30" t="str" cm="1">
        <f t="array" ref="AG82">_xlfn.IFS(AE82="0:00:00","0:00:00",AE82&lt;AF82,"0:00:00",AE82&gt;AF82,AE82-AF82)</f>
        <v>0:00:00</v>
      </c>
      <c r="AH82" s="31" t="str">
        <f>IFERROR(VLOOKUP(B81,'[1]H S7'!$B$9:$AT$45,45,FALSE),"0:00:00")</f>
        <v>0:00:00</v>
      </c>
      <c r="AI82" s="29" t="str">
        <f>IFERROR(VLOOKUP(B81,'[1]H S8'!$B$9:$AT$45,43,FALSE),"0:00:00")</f>
        <v>0:00:00</v>
      </c>
      <c r="AJ82" s="30">
        <v>1.625</v>
      </c>
      <c r="AK82" s="30" t="str" cm="1">
        <f t="array" ref="AK82">_xlfn.IFS(AI82="0:00:00","0:00:00",AI82&lt;AJ82,"0:00:00",AI82&gt;AJ82,AI82-AJ82)</f>
        <v>0:00:00</v>
      </c>
      <c r="AL82" s="31" t="str">
        <f>IFERROR(VLOOKUP(B81,'[1]H S8'!$B$9:$AT$45,45,FALSE),"0:00:00")</f>
        <v>0:00:00</v>
      </c>
      <c r="AM82" s="29" t="str">
        <f>IFERROR(VLOOKUP(B81,'[1]H S9'!$B$9:$AT$45,43,FALSE),"0:00:00")</f>
        <v>0:00:00</v>
      </c>
      <c r="AN82" s="30">
        <v>1.625</v>
      </c>
      <c r="AO82" s="30" t="str" cm="1">
        <f t="array" ref="AO82">_xlfn.IFS(AM82="0:00:00","0:00:00",AM82&lt;AN82,"0:00:00",AM82&gt;AN82,AM82-AN82)</f>
        <v>0:00:00</v>
      </c>
      <c r="AP82" s="31" t="str">
        <f>IFERROR(VLOOKUP(B81,'[1]H S9'!$B$9:$AT$45,45,FALSE),"0:00:00")</f>
        <v>0:00:00</v>
      </c>
      <c r="AQ82" s="29" t="str">
        <f>IFERROR(VLOOKUP(B81,'[1]H S10'!$B$9:$AT$45,43,FALSE),"0:00:00")</f>
        <v>0:00:00</v>
      </c>
      <c r="AR82" s="30">
        <v>1.625</v>
      </c>
      <c r="AS82" s="30" t="str" cm="1">
        <f t="array" ref="AS82">_xlfn.IFS(AQ82="0:00:00","0:00:00",AQ82&lt;AR82,"0:00:00",AQ82&gt;AR82,AQ82-AR82)</f>
        <v>0:00:00</v>
      </c>
      <c r="AT82" s="31" t="str">
        <f>IFERROR(VLOOKUP(B81,'[1]H S10'!$B$9:$AT$45,45,FALSE),"0:00:00")</f>
        <v>0:00:00</v>
      </c>
      <c r="AU82" s="29" t="str">
        <f>IFERROR(VLOOKUP(B81,'[1]H S11'!$B$9:$AT$45,43,FALSE),"0:00:00")</f>
        <v>0:00:00</v>
      </c>
      <c r="AV82" s="30">
        <v>1.625</v>
      </c>
      <c r="AW82" s="30" t="str" cm="1">
        <f t="array" ref="AW82">_xlfn.IFS(AU82="0:00:00","0:00:00",AU82&lt;AV82,"0:00:00",AU82&gt;AV82,AU82-AV82)</f>
        <v>0:00:00</v>
      </c>
      <c r="AX82" s="31" t="str">
        <f>IFERROR(VLOOKUP(B81,'[1]H S11'!$B$9:$AT$45,45,FALSE),"0:00:00")</f>
        <v>0:00:00</v>
      </c>
      <c r="AY82" s="29" t="str">
        <f>IFERROR(VLOOKUP(B81,'[1]H S12'!$B$9:$AT$45,43,FALSE),"0:00:00")</f>
        <v>0:00:00</v>
      </c>
      <c r="AZ82" s="30">
        <v>1.625</v>
      </c>
      <c r="BA82" s="30" t="str" cm="1">
        <f t="array" ref="BA82">_xlfn.IFS(AY82="0:00:00","0:00:00",AY82&lt;AZ82,"0:00:00",AY82&gt;AZ82,AY82-AZ82)</f>
        <v>0:00:00</v>
      </c>
      <c r="BB82" s="31" t="str">
        <f>IFERROR(VLOOKUP(B81,'[1]H S12'!$B$9:$AT$45,45,FALSE),"0:00:00")</f>
        <v>0:00:00</v>
      </c>
      <c r="BC82" s="29" t="str">
        <f>IFERROR(VLOOKUP(B81,'[1]H S13'!$B$9:$AT$45,43,FALSE),"0:00:00")</f>
        <v>0:00:00</v>
      </c>
      <c r="BD82" s="30">
        <v>1.625</v>
      </c>
      <c r="BE82" s="30" t="str" cm="1">
        <f t="array" ref="BE82">_xlfn.IFS(BC82="0:00:00","0:00:00",BC82&lt;BD82,"0:00:00",BC82&gt;BD82,BC82-BD82)</f>
        <v>0:00:00</v>
      </c>
      <c r="BF82" s="31" t="str">
        <f>IFERROR(VLOOKUP(B81,'[1]H S13'!$B$9:$AT$45,45,FALSE),"0:00:00")</f>
        <v>0:00:00</v>
      </c>
      <c r="BG82" s="29" t="str">
        <f>IFERROR(VLOOKUP(B81,'[1]H S14'!$B$9:$AT$45,43,FALSE),"0:00:00")</f>
        <v>0:00:00</v>
      </c>
      <c r="BH82" s="30">
        <v>1.625</v>
      </c>
      <c r="BI82" s="30" t="str" cm="1">
        <f t="array" ref="BI82">_xlfn.IFS(BG82="0:00:00","0:00:00",BG82&lt;BH82,"0:00:00",BG82&gt;BH82,BG82-BH82)</f>
        <v>0:00:00</v>
      </c>
      <c r="BJ82" s="31" t="str">
        <f>IFERROR(VLOOKUP(B81,'[1]H S14'!$B$9:$AT$45,45,FALSE),"0:00:00")</f>
        <v>0:00:00</v>
      </c>
      <c r="BK82" s="29" t="str">
        <f>IFERROR(VLOOKUP(B81,'[1]H S15'!$B$9:$AT$45,43,FALSE),"0:00:00")</f>
        <v>0:00:00</v>
      </c>
      <c r="BL82" s="30">
        <v>1.625</v>
      </c>
      <c r="BM82" s="30" t="str" cm="1">
        <f t="array" ref="BM82">_xlfn.IFS(BK82="0:00:00","0:00:00",BK82&lt;BL82,"0:00:00",BK82&gt;BL82,BK82-BL82)</f>
        <v>0:00:00</v>
      </c>
      <c r="BN82" s="31" t="str">
        <f>IFERROR(VLOOKUP(B81,'[1]H S15'!$B$9:$AT$45,45,FALSE),"0:00:00")</f>
        <v>0:00:00</v>
      </c>
      <c r="BO82" s="29" t="str">
        <f>IFERROR(VLOOKUP(B81,'[1]H S16'!$B$9:$AT$45,43,FALSE),"0:00:00")</f>
        <v>0:00:00</v>
      </c>
      <c r="BP82" s="30">
        <v>1.625</v>
      </c>
      <c r="BQ82" s="30" t="str" cm="1">
        <f t="array" ref="BQ82">_xlfn.IFS(BO82="0:00:00","0:00:00",BO82&lt;BP82,"0:00:00",BO82&gt;BP82,BO82-BP82)</f>
        <v>0:00:00</v>
      </c>
      <c r="BR82" s="31" t="str">
        <f>IFERROR(VLOOKUP(B81,'[1]H S16'!$B$9:$AT$45,45,FALSE),"0:00:00")</f>
        <v>0:00:00</v>
      </c>
      <c r="BS82" s="29" t="str">
        <f>IFERROR(VLOOKUP(B81,'[1]H S17'!$B$9:$AT$45,43,FALSE),"0:00:00")</f>
        <v>0:00:00</v>
      </c>
      <c r="BT82" s="30">
        <v>1.625</v>
      </c>
      <c r="BU82" s="30" t="str" cm="1">
        <f t="array" ref="BU82">_xlfn.IFS(BS82="0:00:00","0:00:00",BS82&lt;BT82,"0:00:00",BS82&gt;BT82,BS82-BT82)</f>
        <v>0:00:00</v>
      </c>
      <c r="BV82" s="31" t="str">
        <f>IFERROR(VLOOKUP(B81,'[1]H S17'!$B$9:$AT$45,45,FALSE),"0:00:00")</f>
        <v>0:00:00</v>
      </c>
      <c r="BW82" s="29" t="str">
        <f>IFERROR(VLOOKUP(B81,'[1]H S18'!$B$9:$AT$45,43,FALSE),"0:00:00")</f>
        <v>0:00:00</v>
      </c>
      <c r="BX82" s="30">
        <v>1.625</v>
      </c>
      <c r="BY82" s="30" t="str" cm="1">
        <f t="array" ref="BY82">_xlfn.IFS(BW82="0:00:00","0:00:00",BW82&lt;BX82,"0:00:00",BW82&gt;BX82,BW82-BX82)</f>
        <v>0:00:00</v>
      </c>
      <c r="BZ82" s="31" t="str">
        <f>IFERROR(VLOOKUP(B81,'[1]H S18'!$B$9:$AT$45,45,FALSE),"0:00:00")</f>
        <v>0:00:00</v>
      </c>
      <c r="CA82" s="29" t="str">
        <f>IFERROR(VLOOKUP(B81,'[1]H S19'!$B$9:$AT$45,43,FALSE),"0:00:00")</f>
        <v>0:00:00</v>
      </c>
      <c r="CB82" s="30">
        <v>1.625</v>
      </c>
      <c r="CC82" s="30" t="str" cm="1">
        <f t="array" ref="CC82">_xlfn.IFS(CA82="0:00:00","0:00:00",CA82&lt;CB82,"0:00:00",CA82&gt;CB82,CA82-CB82)</f>
        <v>0:00:00</v>
      </c>
      <c r="CD82" s="31" t="str">
        <f>IFERROR(VLOOKUP(B81,'[1]H S19'!$B$9:$AT$45,45,FALSE),"0:00:00")</f>
        <v>0:00:00</v>
      </c>
      <c r="CE82" s="29" t="str">
        <f>IFERROR(VLOOKUP($B$18,'[1]H S20'!$B$9:AT108,43,FALSE),"0:00:00")</f>
        <v>0:00:00</v>
      </c>
      <c r="CF82" s="30">
        <v>1.625</v>
      </c>
      <c r="CG82" s="30" t="str" cm="1">
        <f t="array" ref="CG82">_xlfn.IFS(CE82="0:00:00","0:00:00",CE82&lt;CF82,"0:00:00",CE82&gt;CF82,CE82-CF82)</f>
        <v>0:00:00</v>
      </c>
      <c r="CH82" s="31" t="str">
        <f>IFERROR(VLOOKUP(B81,'[1]H S20'!$B$9:$AT$45,45,FALSE),"0:00:00")</f>
        <v>0:00:00</v>
      </c>
      <c r="CI82" s="29" t="str">
        <f>IFERROR(VLOOKUP(B81,'[1]H S21'!$B$9:$AT$45,43,FALSE),"0:00:00")</f>
        <v>0:00:00</v>
      </c>
      <c r="CJ82" s="30">
        <v>1.625</v>
      </c>
      <c r="CK82" s="30" t="str" cm="1">
        <f t="array" ref="CK82">_xlfn.IFS(CI82="0:00:00","0:00:00",CI82&lt;CJ82,"0:00:00",CI82&gt;CJ82,CI82-CJ82)</f>
        <v>0:00:00</v>
      </c>
      <c r="CL82" s="31" t="str">
        <f>IFERROR(VLOOKUP(B81,'[1]H S21'!$B$9:$AT$45,45,FALSE),"0:00:00")</f>
        <v>0:00:00</v>
      </c>
      <c r="CM82" s="29" t="str">
        <f>IFERROR(VLOOKUP(B81,'[1]H S22'!$B$9:$AT$45,43,FALSE),"0:00:00")</f>
        <v>0:00:00</v>
      </c>
      <c r="CN82" s="30">
        <v>1.625</v>
      </c>
      <c r="CO82" s="30" t="str" cm="1">
        <f t="array" ref="CO82">_xlfn.IFS(CM82="0:00:00","0:00:00",CM82&lt;CN82,"0:00:00",CM82&gt;CN82,CM82-CN82)</f>
        <v>0:00:00</v>
      </c>
      <c r="CP82" s="31" t="str">
        <f>IFERROR(VLOOKUP(B81,'[1]H S22'!$B$9:$AT$45,45,FALSE),"0:00:00")</f>
        <v>0:00:00</v>
      </c>
      <c r="CQ82" s="29" t="str">
        <f>IFERROR(VLOOKUP(B81,'[1]H S23'!$B$9:$AT$45,43,FALSE),"0:00:00")</f>
        <v>0:00:00</v>
      </c>
      <c r="CR82" s="30">
        <v>1.625</v>
      </c>
      <c r="CS82" s="30" t="str" cm="1">
        <f t="array" ref="CS82">_xlfn.IFS(CQ82="0:00:00","0:00:00",CQ82&lt;CR82,"0:00:00",CQ82&gt;CR82,CQ82-CR82)</f>
        <v>0:00:00</v>
      </c>
      <c r="CT82" s="31" t="str">
        <f>IFERROR(VLOOKUP(B81,'[1]H S23'!$B$9:$AT$45,45,FALSE),"0:00:00")</f>
        <v>0:00:00</v>
      </c>
      <c r="CU82" s="29" t="str">
        <f>IFERROR(VLOOKUP(B81,'[1]H S24'!$B$9:$AT$45,43,FALSE),"0:00:00")</f>
        <v>0:00:00</v>
      </c>
      <c r="CV82" s="30">
        <v>1.625</v>
      </c>
      <c r="CW82" s="30" t="str" cm="1">
        <f t="array" ref="CW82">_xlfn.IFS(CU82="0:00:00","0:00:00",CU82&lt;CV82,"0:00:00",CU82&gt;CV82,CU82-CV82)</f>
        <v>0:00:00</v>
      </c>
      <c r="CX82" s="31" t="str">
        <f>IFERROR(VLOOKUP(B81,'[1]H S24'!$B$9:$AT$45,45,FALSE),"0:00:00")</f>
        <v>0:00:00</v>
      </c>
      <c r="CY82" s="29" t="str">
        <f>IFERROR(VLOOKUP(B81,'[1]H S25'!$B$9:$AT$45,43,FALSE),"0:00:00")</f>
        <v>0:00:00</v>
      </c>
      <c r="CZ82" s="30">
        <v>1.625</v>
      </c>
      <c r="DA82" s="30" t="str" cm="1">
        <f t="array" ref="DA82">_xlfn.IFS(CY82="0:00:00","0:00:00",CY82&lt;CZ82,"0:00:00",CY82&gt;CZ82,CY82-CZ82)</f>
        <v>0:00:00</v>
      </c>
      <c r="DB82" s="31" t="str">
        <f>IFERROR(VLOOKUP(B81,'[1]H S25'!$B$9:$AT$45,45,FALSE),"0:00:00")</f>
        <v>0:00:00</v>
      </c>
      <c r="DC82" s="29" t="str">
        <f>IFERROR(VLOOKUP(B81,'[1]H S26'!$B$9:$AT$45,43,FALSE),"0:00:00")</f>
        <v>0:00:00</v>
      </c>
      <c r="DD82" s="30">
        <v>1.625</v>
      </c>
      <c r="DE82" s="30" t="str" cm="1">
        <f t="array" ref="DE82">_xlfn.IFS(DC82="0:00:00","0:00:00",DC82&lt;DD82,"0:00:00",DC82&gt;DD82,DC82-DD82)</f>
        <v>0:00:00</v>
      </c>
      <c r="DF82" s="31" t="str">
        <f>IFERROR(VLOOKUP(B81,'[1]H S26'!$B$9:$AT$45,45,FALSE),"0:00:00")</f>
        <v>0:00:00</v>
      </c>
      <c r="DG82" s="29" t="str">
        <f>IFERROR(VLOOKUP(B81,'[1]H S27'!$B$9:$AT$45,43,FALSE),"0:00:00")</f>
        <v>0:00:00</v>
      </c>
      <c r="DH82" s="30">
        <v>1.625</v>
      </c>
      <c r="DI82" s="30" t="str" cm="1">
        <f t="array" ref="DI82">_xlfn.IFS(DG82="0:00:00","0:00:00",DG82&lt;DH82,"0:00:00",DG82&gt;DH82,DG82-DH82)</f>
        <v>0:00:00</v>
      </c>
      <c r="DJ82" s="31" t="str">
        <f>IFERROR(VLOOKUP(B81,'[1]H S27'!$B$9:$AT$45,45,FALSE),"0:00:00")</f>
        <v>0:00:00</v>
      </c>
      <c r="DK82" s="29" t="str">
        <f>IFERROR(VLOOKUP(B81,'[1]H S28'!$B$9:$AT$45,43,FALSE),"0:00:00")</f>
        <v>0:00:00</v>
      </c>
      <c r="DL82" s="30">
        <v>1.625</v>
      </c>
      <c r="DM82" s="30" t="str" cm="1">
        <f t="array" ref="DM82">_xlfn.IFS(DK82="0:00:00","0:00:00",DK82&lt;DL82,"0:00:00",DK82&gt;DL82,DK82-DL82)</f>
        <v>0:00:00</v>
      </c>
      <c r="DN82" s="31" t="str">
        <f>IFERROR(VLOOKUP(B81,'[1]H S28'!$B$9:$AT$45,45,FALSE),"0:00:00")</f>
        <v>0:00:00</v>
      </c>
      <c r="DO82" s="29" t="str">
        <f>IFERROR(VLOOKUP(B81,'[1]H S29'!$B$9:$AT$45,43,FALSE),"0:00:00")</f>
        <v>0:00:00</v>
      </c>
      <c r="DP82" s="30">
        <v>1.625</v>
      </c>
      <c r="DQ82" s="30" t="str" cm="1">
        <f t="array" ref="DQ82">_xlfn.IFS(DO82="0:00:00","0:00:00",DO82&gt;DP82,DO82-DP82)</f>
        <v>0:00:00</v>
      </c>
      <c r="DR82" s="31" t="str">
        <f>IFERROR(VLOOKUP(B81,'[1]H S29'!$B$9:$AT$45,45,FALSE),"0:00:00")</f>
        <v>0:00:00</v>
      </c>
      <c r="DS82" s="29" t="str">
        <f>IFERROR(VLOOKUP(B81,'[1]H S30'!$B$9:$AT$45,43,FALSE),"0:00:00")</f>
        <v>0:00:00</v>
      </c>
      <c r="DT82" s="30">
        <v>1.625</v>
      </c>
      <c r="DU82" s="30" t="str" cm="1">
        <f t="array" ref="DU82">_xlfn.IFS(DS82="0:00:00","0:00:00",DS82&lt;DT82,"0:00:00",DS82&gt;DT82,DS82-DT82)</f>
        <v>0:00:00</v>
      </c>
      <c r="DV82" s="31" t="str">
        <f>IFERROR(VLOOKUP(B81,'[1]H S30'!$B$9:$AT$45,45,FALSE),"0:00:00")</f>
        <v>0:00:00</v>
      </c>
      <c r="DW82" s="29" t="str">
        <f>IFERROR(VLOOKUP(B81,'[1]H S31'!$B$9:$AT$45,43,FALSE),"0:00:00")</f>
        <v>0:00:00</v>
      </c>
      <c r="DX82" s="30">
        <v>1.625</v>
      </c>
      <c r="DY82" s="30" t="str" cm="1">
        <f t="array" ref="DY82">_xlfn.IFS(DW82="0:00:00","0:00:00",DW82&lt;DX82,"0:00:00",DW82&gt;DX82,DW82-DX82)</f>
        <v>0:00:00</v>
      </c>
      <c r="DZ82" s="31" t="str">
        <f>IFERROR(VLOOKUP(B81,'[1]H S31'!$B$9:$AT$45,45,FALSE),"0:00:00")</f>
        <v>0:00:00</v>
      </c>
      <c r="EA82" s="29" t="str">
        <f>IFERROR(VLOOKUP(B81,'[1]H S32'!$B$9:$AT$45,43,FALSE),"0:00:00")</f>
        <v>0:00:00</v>
      </c>
      <c r="EB82" s="30">
        <v>1.625</v>
      </c>
      <c r="EC82" s="30" t="str" cm="1">
        <f t="array" ref="EC82">_xlfn.IFS(EA82="0:00:00","0:00:00",EA82&lt;EB82,"0:00:00",EA82&gt;EB82,EA82-EB82)</f>
        <v>0:00:00</v>
      </c>
      <c r="ED82" s="31" t="str">
        <f>IFERROR(VLOOKUP(B81,'[1]H S32'!$B$9:$AT$45,45,FALSE),"0:00:00")</f>
        <v>0:00:00</v>
      </c>
      <c r="EE82" s="29" t="str">
        <f>IFERROR(VLOOKUP(B81,'[1]H S33'!$B$9:$AT$45,43,FALSE),"0:00:00")</f>
        <v>0:00:00</v>
      </c>
      <c r="EF82" s="30">
        <v>1.625</v>
      </c>
      <c r="EG82" s="30" t="str" cm="1">
        <f t="array" ref="EG82">_xlfn.IFS(EE82="0:00:00","0:00:00",EE82&lt;EF82,"0:00:00",EE82&gt;EF82,EE82-EF82)</f>
        <v>0:00:00</v>
      </c>
      <c r="EH82" s="31" t="str">
        <f>IFERROR(VLOOKUP(B81,'[1]H S33'!$B$9:$AT$45,45,FALSE),"0:00:00")</f>
        <v>0:00:00</v>
      </c>
      <c r="EI82" s="29" t="str">
        <f>IFERROR(VLOOKUP(B81,'[1]H S34'!$B$9:$AT$45,43,FALSE),"0:00:00")</f>
        <v>0:00:00</v>
      </c>
      <c r="EJ82" s="30">
        <v>1.625</v>
      </c>
      <c r="EK82" s="30" t="str" cm="1">
        <f t="array" ref="EK82">_xlfn.IFS(EI82="0:00:00","0:00:00",EI82&lt;EJ82,"0:00:00",EI82&gt;EJ82,EI82-EJ82)</f>
        <v>0:00:00</v>
      </c>
      <c r="EL82" s="31" t="str">
        <f>IFERROR(VLOOKUP(B81,'[1]H S34'!$B$9:$AT$45,45,FALSE),"0:00:00")</f>
        <v>0:00:00</v>
      </c>
      <c r="EM82" s="29" t="str">
        <f>IFERROR(VLOOKUP(B81,'[1]H S35'!$B$9:$AT$45,43,FALSE),"0:00:00")</f>
        <v>0:00:00</v>
      </c>
      <c r="EN82" s="30">
        <v>1.625</v>
      </c>
      <c r="EO82" s="30" t="str" cm="1">
        <f t="array" ref="EO82">_xlfn.IFS(EM82="0:00:00","0:00:00",EM82&lt;EN82,"0:00:00",EM82&gt;EN82,EM82-EN82)</f>
        <v>0:00:00</v>
      </c>
      <c r="EP82" s="31" t="str">
        <f>IFERROR(VLOOKUP(B81,'[1]H S35'!$B$9:$AT$45,45,FALSE),"0:00:00")</f>
        <v>0:00:00</v>
      </c>
      <c r="EQ82" s="29" t="str">
        <f>IFERROR(VLOOKUP(B81,'[1]H S36'!$B$9:$AT$45,43,FALSE),"0:00:00")</f>
        <v>0:00:00</v>
      </c>
      <c r="ER82" s="30">
        <v>1.625</v>
      </c>
      <c r="ES82" s="30" t="str" cm="1">
        <f t="array" ref="ES82">_xlfn.IFS(EQ82="0:00:00","0:00:00",EQ82&lt;ER82,"0:00:00",EQ82&gt;ER82,EQ82-ER82)</f>
        <v>0:00:00</v>
      </c>
      <c r="ET82" s="31" t="str">
        <f>IFERROR(VLOOKUP(B81,'[1]H S36'!$B$9:$AT$45,45,FALSE),"0:00:00")</f>
        <v>0:00:00</v>
      </c>
      <c r="EU82" s="29" t="str">
        <f>IFERROR(VLOOKUP(B81,'[1]H S37'!$B$9:$AT$45,43,FALSE),"0:00:00")</f>
        <v>0:00:00</v>
      </c>
      <c r="EV82" s="30">
        <v>1.625</v>
      </c>
      <c r="EW82" s="30" t="str" cm="1">
        <f t="array" ref="EW82">_xlfn.IFS(EU82="0:00:00","0:00:00",EU82&lt;EV82,"0:00:00",EU82&gt;EV82,EU82-EV82)</f>
        <v>0:00:00</v>
      </c>
      <c r="EX82" s="31" t="str">
        <f>IFERROR(VLOOKUP(B81,'[1]H S37'!$B$9:$AT$45,45,FALSE),"0:00:00")</f>
        <v>0:00:00</v>
      </c>
      <c r="EY82" s="29" t="str">
        <f>IFERROR(VLOOKUP(B81,'[1]H S38'!$B$9:$AT$45,43,FALSE),"0:00:00")</f>
        <v>0:00:00</v>
      </c>
      <c r="EZ82" s="30">
        <v>1.625</v>
      </c>
      <c r="FA82" s="30" t="str" cm="1">
        <f t="array" ref="FA82">_xlfn.IFS(EY82="0:00:00","0:00:00",EY82&lt;EZ82,"0:00:00",EY82&gt;EZ82,EY82-EZ82)</f>
        <v>0:00:00</v>
      </c>
      <c r="FB82" s="31" t="str">
        <f>IFERROR(VLOOKUP(B81,'[1]H S38'!$B$9:$AT$45,45,FALSE),"0:00:00")</f>
        <v>0:00:00</v>
      </c>
      <c r="FC82" s="29" t="str">
        <f>IFERROR(VLOOKUP(B81,'[1]H S39'!$B$9:$AT$45,43,FALSE),"0:00:00")</f>
        <v>0:00:00</v>
      </c>
      <c r="FD82" s="30">
        <v>1.625</v>
      </c>
      <c r="FE82" s="30" t="str" cm="1">
        <f t="array" ref="FE82">_xlfn.IFS(FC82="0:00:00","0:00:00",FC82&lt;FD82,"0:00:00",FC82&gt;FD82,FC82-FD82)</f>
        <v>0:00:00</v>
      </c>
      <c r="FF82" s="31" t="str">
        <f>IFERROR(VLOOKUP(B81,'[1]H S39'!$B$9:$AT$45,45,FALSE),"0:00:00")</f>
        <v>0:00:00</v>
      </c>
      <c r="FG82" s="29" t="str">
        <f>IFERROR(VLOOKUP(B81,'[1]H S40'!$B$9:$AT$45,43,FALSE),"0:00:00")</f>
        <v>0:00:00</v>
      </c>
      <c r="FH82" s="30">
        <v>1.625</v>
      </c>
      <c r="FI82" s="30" t="str" cm="1">
        <f t="array" ref="FI82">_xlfn.IFS(FG82="0:00:00","0:00:00",FG82&lt;FH82,"0:00:00",FG82&gt;FH82,FG82-FH82)</f>
        <v>0:00:00</v>
      </c>
      <c r="FJ82" s="31" t="str">
        <f>IFERROR(VLOOKUP(B81,'[1]H S40'!$B$9:$AT$45,45,FALSE),"0:00:00")</f>
        <v>0:00:00</v>
      </c>
      <c r="FK82" s="29" t="str">
        <f>IFERROR(VLOOKUP(B81,'[1]H S41'!$B$9:$AT$45,43,FALSE),"0:00:00")</f>
        <v>0:00:00</v>
      </c>
      <c r="FL82" s="30">
        <v>1.625</v>
      </c>
      <c r="FM82" s="30" t="str" cm="1">
        <f t="array" ref="FM82">_xlfn.IFS(FK82="0:00:00","0:00:00",FK82&lt;FL82,"0:00:00",FK82&gt;FL82,FK82-FL82)</f>
        <v>0:00:00</v>
      </c>
      <c r="FN82" s="31" t="str">
        <f>IFERROR(VLOOKUP(B81,'[1]H S41'!$B$9:$AT$45,45,FALSE),"0:00:00")</f>
        <v>0:00:00</v>
      </c>
      <c r="FO82" s="29" t="str">
        <f>IFERROR(VLOOKUP(B81,'[1]H S42'!$B$9:$AT$45,43,FALSE),"0:00:00")</f>
        <v>0:00:00</v>
      </c>
      <c r="FP82" s="30">
        <v>1.625</v>
      </c>
      <c r="FQ82" s="30" t="str" cm="1">
        <f t="array" ref="FQ82">_xlfn.IFS(FO82="0:00:00","0:00:00",FO82&lt;FP82,"0:00:00",FO82&gt;FP82,FO82-FP82)</f>
        <v>0:00:00</v>
      </c>
      <c r="FR82" s="31" t="str">
        <f>IFERROR(VLOOKUP(B81,'[1]H S42'!$B$9:$AT$45,45,FALSE),"0:00:00")</f>
        <v>0:00:00</v>
      </c>
      <c r="FS82" s="29" t="str">
        <f>IFERROR(VLOOKUP(B81,'[1]H S43'!$B$9:$AT$45,43,FALSE),"0:00:00")</f>
        <v>0:00:00</v>
      </c>
      <c r="FT82" s="30">
        <v>1.625</v>
      </c>
      <c r="FU82" s="30" t="str" cm="1">
        <f t="array" ref="FU82">_xlfn.IFS(FS82="0:00:00","0:00:00",FS82&lt;FT82,"0:00:00",FS82&gt;FT82,FS82-FT82)</f>
        <v>0:00:00</v>
      </c>
      <c r="FV82" s="31" t="str">
        <f>IFERROR(VLOOKUP(B81,'[1]H S43'!$B$9:$AT$45,45,FALSE),"0:00:00")</f>
        <v>0:00:00</v>
      </c>
      <c r="FW82" s="29" t="str">
        <f>IFERROR(VLOOKUP(B81,'[1]H S44'!$B$9:$AT$45,43,FALSE),"0:00:00")</f>
        <v>0:00:00</v>
      </c>
      <c r="FX82" s="30">
        <v>1.625</v>
      </c>
      <c r="FY82" s="30" t="str" cm="1">
        <f t="array" ref="FY82">_xlfn.IFS(FW82="0:00:00","0:00:00",FW82&lt;FX82,"0:00:00",FW82&gt;FX82,FW82-FX82)</f>
        <v>0:00:00</v>
      </c>
      <c r="FZ82" s="31" t="str">
        <f>IFERROR(VLOOKUP(B81,'[1]H S44'!$B$9:$AT$45,45,FALSE),"0:00:00")</f>
        <v>0:00:00</v>
      </c>
      <c r="GA82" s="29" t="str">
        <f>IFERROR(VLOOKUP(B81,'[1]H S45'!$B$9:$AT$45,43,FALSE),"0:00:00")</f>
        <v>0:00:00</v>
      </c>
      <c r="GB82" s="30">
        <v>1.625</v>
      </c>
      <c r="GC82" s="30" t="str" cm="1">
        <f t="array" ref="GC82">_xlfn.IFS(GA82="0:00:00","0:00:00",GA82&lt;GB82,"0:00:00",GA82&gt;GB82,GA82-GB82)</f>
        <v>0:00:00</v>
      </c>
      <c r="GD82" s="31" t="str">
        <f>IFERROR(VLOOKUP(B81,'[1]H S45'!$B$9:$AT$45,45,FALSE),"0:00:00")</f>
        <v>0:00:00</v>
      </c>
      <c r="GE82" s="29" t="str">
        <f>IFERROR(VLOOKUP(B81,'[1]H S46'!$B$9:$AT$45,43,FALSE),"0:00:00")</f>
        <v>0:00:00</v>
      </c>
      <c r="GF82" s="30">
        <v>1.625</v>
      </c>
      <c r="GG82" s="30" t="str" cm="1">
        <f t="array" ref="GG82">_xlfn.IFS(GE82="0:00:00","0:00:00",GE82&lt;GF82,"0:00:00",GE82&gt;GF82,GE82-GF82)</f>
        <v>0:00:00</v>
      </c>
      <c r="GH82" s="31" t="str">
        <f>IFERROR(VLOOKUP(B81,'[1]H S46'!$B$9:$AT$45,45,FALSE),"0:00:00")</f>
        <v>0:00:00</v>
      </c>
      <c r="GI82" s="29" t="str">
        <f>IFERROR(VLOOKUP(B81,'[1]H S47'!$B$9:$AT$45,43,FALSE),"0:00:00")</f>
        <v>0:00:00</v>
      </c>
      <c r="GJ82" s="30">
        <v>1.625</v>
      </c>
      <c r="GK82" s="30" t="str" cm="1">
        <f t="array" ref="GK82">_xlfn.IFS(GI82="0:00:00","0:00:00",GI82&lt;GJ82,"0:00:00",GI82&gt;GJ82,GI82-GJ82)</f>
        <v>0:00:00</v>
      </c>
      <c r="GL82" s="31" t="str">
        <f>IFERROR(VLOOKUP(B81,'[1]H S47'!$B$9:$AT$45,45,FALSE),"0:00:00")</f>
        <v>0:00:00</v>
      </c>
      <c r="GM82" s="29" t="str">
        <f>IFERROR(VLOOKUP(B81,'[1]H S48'!$B$9:$AT$45,43,FALSE),"0:00:00")</f>
        <v>0:00:00</v>
      </c>
      <c r="GN82" s="30">
        <v>1.625</v>
      </c>
      <c r="GO82" s="30" t="str" cm="1">
        <f t="array" ref="GO82">_xlfn.IFS(GM82="0:00:00","0:00:00",GM82&lt;GN82,"0:00:00",GM82&gt;GN82,GM82-GN82)</f>
        <v>0:00:00</v>
      </c>
      <c r="GP82" s="31" t="str">
        <f>IFERROR(VLOOKUP(B81,'[1]H S48'!$B$9:$AT$45,45,FALSE),"0:00:00")</f>
        <v>0:00:00</v>
      </c>
      <c r="GQ82" s="29" t="str">
        <f>IFERROR(VLOOKUP(B81,'[1]H S49'!$B$9:$AT$45,43,FALSE),"0:00:00")</f>
        <v>0:00:00</v>
      </c>
      <c r="GR82" s="30">
        <v>1.625</v>
      </c>
      <c r="GS82" s="30" t="str" cm="1">
        <f t="array" ref="GS82">_xlfn.IFS(GQ82="0:00:00","0:00:00",GQ82&lt;GR82,"0:00:00",GQ82&gt;GR82,GQ82-GR82)</f>
        <v>0:00:00</v>
      </c>
      <c r="GT82" s="31" t="str">
        <f>IFERROR(VLOOKUP(B81,'[1]H S49'!$B$9:$AT$45,45,FALSE),"0:00:00")</f>
        <v>0:00:00</v>
      </c>
      <c r="GU82" s="29" t="str">
        <f>IFERROR(VLOOKUP(B81,'[1]H S50'!$B$9:$AT$45,43,FALSE),"0:00:00")</f>
        <v>0:00:00</v>
      </c>
      <c r="GV82" s="30">
        <v>1.625</v>
      </c>
      <c r="GW82" s="30" t="str" cm="1">
        <f t="array" ref="GW82">_xlfn.IFS(GU82="0:00:00","0:00:00",GU82&lt;GV82,"0:00:00",GU82&gt;GV82,GU82-GV82)</f>
        <v>0:00:00</v>
      </c>
      <c r="GX82" s="31" t="str">
        <f>IFERROR(VLOOKUP(B81,'[1]H S50'!$B$9:$AT$45,45,FALSE),"0:00:00")</f>
        <v>0:00:00</v>
      </c>
      <c r="GY82" s="29" t="str">
        <f>IFERROR(VLOOKUP(B81,'[1]H S51'!$B$9:$AT$45,43,FALSE),"0:00:00")</f>
        <v>0:00:00</v>
      </c>
      <c r="GZ82" s="30">
        <v>1.625</v>
      </c>
      <c r="HA82" s="30" t="str" cm="1">
        <f t="array" ref="HA82">_xlfn.IFS(GY82="0:00:00","0:00:00",GY82&lt;GZ82,"0:00:00",GY82&gt;GZ82,GY82-GZ82)</f>
        <v>0:00:00</v>
      </c>
      <c r="HB82" s="31" t="str">
        <f>IFERROR(VLOOKUP(B81,'[1]H S51'!$B$9:$AT$45,45,FALSE),"0:00:00")</f>
        <v>0:00:00</v>
      </c>
      <c r="HC82" s="29" t="str">
        <f>IFERROR(VLOOKUP(B81,'[1]H S52'!$B$9:$AT$45,43,FALSE),"0:00:00")</f>
        <v>0:00:00</v>
      </c>
      <c r="HD82" s="30">
        <v>1.625</v>
      </c>
      <c r="HE82" s="30" t="str" cm="1">
        <f t="array" ref="HE82">_xlfn.IFS(HC82="0:00:00","0:00:00",HC82&lt;HD82,"0:00:00",HC82&gt;HD82,HC82-HD82)</f>
        <v>0:00:00</v>
      </c>
      <c r="HF82" s="31" t="str">
        <f>IFERROR(VLOOKUP(B81,'[1]H S52'!$B$9:$AT$45,45,FALSE),"0:00:00")</f>
        <v>0:00:00</v>
      </c>
    </row>
    <row r="83" spans="2:214" x14ac:dyDescent="0.3">
      <c r="B83" s="32" t="s">
        <v>73</v>
      </c>
      <c r="C83" s="33"/>
      <c r="D83" s="33"/>
      <c r="E83" s="34">
        <f>SUM(J82,N82,R82,V82,Z82,AD82,AH82,AL82,AP82,AT82,AX82,BB82,BF82,BJ82,BN82,BR82,BV82,BZ82,CD82,CH82,CL82,CP82,CT82,CX82,DB82,DF82,DJ82,DN82,DR82,DV82,DZ82,ED82,EH82,EL82,EP82,ET82,EX82,FB82,FF82,FJ82,FN82,FR82,FV82,FZ82,GD82,GH82,GL82,GP82,GT82,GX82,HB82,HF82)</f>
        <v>0</v>
      </c>
      <c r="F83" s="35"/>
      <c r="G83" s="36"/>
      <c r="H83" s="10">
        <v>1.25</v>
      </c>
      <c r="I83" s="37" t="str" cm="1">
        <f t="array" ref="I83">_xlfn.IFS(I82="0:00:00","0:00:00",I82&lt;3,H83*I82,I82&gt;3,3*H83)</f>
        <v>0:00:00</v>
      </c>
      <c r="J83" s="38"/>
      <c r="K83" s="36"/>
      <c r="L83" s="10">
        <v>1.25</v>
      </c>
      <c r="M83" s="37" t="str" cm="1">
        <f t="array" ref="M83">_xlfn.IFS(M82="0:00:00","0:00:00",M82&lt;3,L83*M82,M82&gt;3,3*L83)</f>
        <v>0:00:00</v>
      </c>
      <c r="N83" s="38"/>
      <c r="O83" s="36"/>
      <c r="P83" s="10">
        <v>1.25</v>
      </c>
      <c r="Q83" s="37" t="str" cm="1">
        <f t="array" ref="Q83">_xlfn.IFS(Q82="0:00:00","0:00:00",Q82&lt;3,P83*Q82,Q82&gt;3,3*P83)</f>
        <v>0:00:00</v>
      </c>
      <c r="R83" s="38"/>
      <c r="S83" s="36"/>
      <c r="T83" s="10">
        <v>1.25</v>
      </c>
      <c r="U83" s="37" t="str" cm="1">
        <f t="array" ref="U83">_xlfn.IFS(U82="0:00:00","0:00:00",U82&lt;3,T83*U82,U82&gt;3,3*T83)</f>
        <v>0:00:00</v>
      </c>
      <c r="V83" s="38"/>
      <c r="W83" s="36"/>
      <c r="X83" s="10">
        <v>1.25</v>
      </c>
      <c r="Y83" s="37" t="str" cm="1">
        <f t="array" ref="Y83">_xlfn.IFS(Y82="0:00:00","0:00:00",Y82&lt;3,X83*Y82,Y82&gt;3,3*X83)</f>
        <v>0:00:00</v>
      </c>
      <c r="Z83" s="38"/>
      <c r="AA83" s="36"/>
      <c r="AB83" s="10">
        <v>1.25</v>
      </c>
      <c r="AC83" s="37" t="str" cm="1">
        <f t="array" ref="AC83">_xlfn.IFS(AC82="0:00:00","0:00:00",AC82&lt;3,AB83*AC82,AC82&gt;3,3*AB83)</f>
        <v>0:00:00</v>
      </c>
      <c r="AD83" s="38"/>
      <c r="AE83" s="36"/>
      <c r="AF83" s="10">
        <v>1.25</v>
      </c>
      <c r="AG83" s="37" t="str" cm="1">
        <f t="array" ref="AG83">_xlfn.IFS(AG82="0:00:00","0:00:00",AG82&lt;3,AF83*AG82,AG82&gt;3,3*AF83)</f>
        <v>0:00:00</v>
      </c>
      <c r="AH83" s="38"/>
      <c r="AI83" s="36"/>
      <c r="AJ83" s="10">
        <v>1.25</v>
      </c>
      <c r="AK83" s="37" t="str" cm="1">
        <f t="array" ref="AK83">_xlfn.IFS(AK82="0:00:00","0:00:00",AK82&lt;3,AJ83*AK82,AK82&gt;3,3*AJ83)</f>
        <v>0:00:00</v>
      </c>
      <c r="AL83" s="38"/>
      <c r="AM83" s="36"/>
      <c r="AN83" s="10">
        <v>1.25</v>
      </c>
      <c r="AO83" s="37" t="str" cm="1">
        <f t="array" ref="AO83">_xlfn.IFS(AO82="0:00:00","0:00:00",AO82&lt;3,AN83*AO82,AO82&gt;3,3*AN83)</f>
        <v>0:00:00</v>
      </c>
      <c r="AP83" s="38"/>
      <c r="AQ83" s="36"/>
      <c r="AR83" s="10">
        <v>1.25</v>
      </c>
      <c r="AS83" s="37" t="str" cm="1">
        <f t="array" ref="AS83">_xlfn.IFS(AS82="0:00:00","0:00:00",AS82&lt;3,AR83*AS82,AS82&gt;3,3*AR83)</f>
        <v>0:00:00</v>
      </c>
      <c r="AT83" s="38"/>
      <c r="AU83" s="36"/>
      <c r="AV83" s="10">
        <v>1.25</v>
      </c>
      <c r="AW83" s="37" t="str" cm="1">
        <f t="array" ref="AW83">_xlfn.IFS(AW82="0:00:00","0:00:00",AW82&lt;3,AV83*AW82,AW82&gt;3,3*AV83)</f>
        <v>0:00:00</v>
      </c>
      <c r="AX83" s="38"/>
      <c r="AY83" s="36"/>
      <c r="AZ83" s="10">
        <v>1.25</v>
      </c>
      <c r="BA83" s="37" t="str" cm="1">
        <f t="array" ref="BA83">_xlfn.IFS(BA82="0:00:00","0:00:00",BA82&lt;3,AZ83*BA82,BA82&gt;3,3*AZ83)</f>
        <v>0:00:00</v>
      </c>
      <c r="BB83" s="38"/>
      <c r="BC83" s="36"/>
      <c r="BD83" s="10">
        <v>1.25</v>
      </c>
      <c r="BE83" s="37" t="str" cm="1">
        <f t="array" ref="BE83">_xlfn.IFS(BE82="0:00:00","0:00:00",BE82&lt;3,BD83*BE82,BE82&gt;3,3*BD83)</f>
        <v>0:00:00</v>
      </c>
      <c r="BF83" s="38"/>
      <c r="BG83" s="36"/>
      <c r="BH83" s="10">
        <v>1.25</v>
      </c>
      <c r="BI83" s="37" t="str" cm="1">
        <f t="array" ref="BI83">_xlfn.IFS(BI82="0:00:00","0:00:00",BI82&lt;3,BH83*BI82,BI82&gt;3,3*BH83)</f>
        <v>0:00:00</v>
      </c>
      <c r="BJ83" s="38"/>
      <c r="BK83" s="36"/>
      <c r="BL83" s="10">
        <v>1.25</v>
      </c>
      <c r="BM83" s="37" t="str" cm="1">
        <f t="array" ref="BM83">_xlfn.IFS(BM82="0:00:00","0:00:00",BM82&lt;3,BL83*BM82,BM82&gt;3,3*BL83)</f>
        <v>0:00:00</v>
      </c>
      <c r="BN83" s="38"/>
      <c r="BO83" s="36"/>
      <c r="BP83" s="10">
        <v>1.25</v>
      </c>
      <c r="BQ83" s="37" t="str" cm="1">
        <f t="array" ref="BQ83">_xlfn.IFS(BQ82="0:00:00","0:00:00",BQ82&lt;3,BP83*BQ82,BQ82&gt;3,3*BP83)</f>
        <v>0:00:00</v>
      </c>
      <c r="BR83" s="38"/>
      <c r="BS83" s="36"/>
      <c r="BT83" s="10">
        <v>1.25</v>
      </c>
      <c r="BU83" s="37" t="str" cm="1">
        <f t="array" ref="BU83">_xlfn.IFS(BU82="0:00:00","0:00:00",BU82&lt;3,BT83*BU82,BU82&gt;3,3*BT83)</f>
        <v>0:00:00</v>
      </c>
      <c r="BV83" s="38"/>
      <c r="BW83" s="36"/>
      <c r="BX83" s="10">
        <v>1.25</v>
      </c>
      <c r="BY83" s="37" t="str" cm="1">
        <f t="array" ref="BY83">_xlfn.IFS(BY82="0:00:00","0:00:00",BY82&lt;3,BX83*BY82,BY82&gt;3,3*BX83)</f>
        <v>0:00:00</v>
      </c>
      <c r="BZ83" s="38"/>
      <c r="CA83" s="36"/>
      <c r="CB83" s="10">
        <v>1.25</v>
      </c>
      <c r="CC83" s="37" t="str" cm="1">
        <f t="array" ref="CC83">_xlfn.IFS(CC82="0:00:00","0:00:00",CC82&lt;3,CB83*CC82,CC82&gt;3,3*CB83)</f>
        <v>0:00:00</v>
      </c>
      <c r="CD83" s="38"/>
      <c r="CE83" s="36"/>
      <c r="CF83" s="10">
        <v>1.25</v>
      </c>
      <c r="CG83" s="37" t="str" cm="1">
        <f t="array" ref="CG83">_xlfn.IFS(CG82="0:00:00","0:00:00",CG82&lt;3,CF83*CG82,CG82&gt;3,3*CF83)</f>
        <v>0:00:00</v>
      </c>
      <c r="CH83" s="38"/>
      <c r="CI83" s="36"/>
      <c r="CJ83" s="10">
        <v>1.25</v>
      </c>
      <c r="CK83" s="37" t="str" cm="1">
        <f t="array" ref="CK83">_xlfn.IFS(CK82="0:00:00","0:00:00",CK82&lt;3,CJ83*CK82,CK82&gt;3,3*CJ83)</f>
        <v>0:00:00</v>
      </c>
      <c r="CL83" s="38"/>
      <c r="CM83" s="36"/>
      <c r="CN83" s="10">
        <v>1.25</v>
      </c>
      <c r="CO83" s="37" t="str" cm="1">
        <f t="array" ref="CO83">_xlfn.IFS(CO82="0:00:00","0:00:00",CO82&lt;3,CN83*CO82,CO82&gt;3,3*CN83)</f>
        <v>0:00:00</v>
      </c>
      <c r="CP83" s="38"/>
      <c r="CQ83" s="36"/>
      <c r="CR83" s="10">
        <v>1.25</v>
      </c>
      <c r="CS83" s="37" t="str" cm="1">
        <f t="array" ref="CS83">_xlfn.IFS(CS82="0:00:00","0:00:00",CS82&lt;3,CR83*CS82,CS82&gt;3,3*CR83)</f>
        <v>0:00:00</v>
      </c>
      <c r="CT83" s="38"/>
      <c r="CU83" s="36"/>
      <c r="CV83" s="10">
        <v>1.25</v>
      </c>
      <c r="CW83" s="37" t="str" cm="1">
        <f t="array" ref="CW83">_xlfn.IFS(CW82="0:00:00","0:00:00",CW82&lt;3,CV83*CW82,CW82&gt;3,3*CV83)</f>
        <v>0:00:00</v>
      </c>
      <c r="CX83" s="38"/>
      <c r="CY83" s="36"/>
      <c r="CZ83" s="10">
        <v>1.25</v>
      </c>
      <c r="DA83" s="37" t="str" cm="1">
        <f t="array" ref="DA83">_xlfn.IFS(DA82="0:00:00","0:00:00",DA82&lt;3,CZ83*DA82,DA82&gt;3,3*CZ83)</f>
        <v>0:00:00</v>
      </c>
      <c r="DB83" s="38"/>
      <c r="DC83" s="36"/>
      <c r="DD83" s="10">
        <v>1.25</v>
      </c>
      <c r="DE83" s="37" t="str" cm="1">
        <f t="array" ref="DE83">_xlfn.IFS(DE82="0:00:00","0:00:00",DE82&lt;3,DD83*DE82,DE82&gt;3,3*DD83)</f>
        <v>0:00:00</v>
      </c>
      <c r="DF83" s="38"/>
      <c r="DG83" s="36"/>
      <c r="DH83" s="10">
        <v>1.25</v>
      </c>
      <c r="DI83" s="37" t="str" cm="1">
        <f t="array" ref="DI83">_xlfn.IFS(DI82="0:00:00","0:00:00",DI82&lt;3,DH83*DI82,DI82&gt;3,3*DH83)</f>
        <v>0:00:00</v>
      </c>
      <c r="DJ83" s="38"/>
      <c r="DK83" s="36"/>
      <c r="DL83" s="10">
        <v>1.25</v>
      </c>
      <c r="DM83" s="37" t="str" cm="1">
        <f t="array" ref="DM83">_xlfn.IFS(DM82="0:00:00","0:00:00",DM82&lt;3,DL83*DM82,DM82&gt;3,3*DL83)</f>
        <v>0:00:00</v>
      </c>
      <c r="DN83" s="38"/>
      <c r="DO83" s="36"/>
      <c r="DP83" s="10">
        <v>1.25</v>
      </c>
      <c r="DQ83" s="37" t="str" cm="1">
        <f t="array" ref="DQ83">_xlfn.IFS(DQ82="0:00:00","0:00:00",DQ82&lt;3,DP83*DQ82,DQ82&gt;3,3*DP83)</f>
        <v>0:00:00</v>
      </c>
      <c r="DR83" s="38"/>
      <c r="DS83" s="36"/>
      <c r="DT83" s="10">
        <v>1.25</v>
      </c>
      <c r="DU83" s="37" t="str" cm="1">
        <f t="array" ref="DU83">_xlfn.IFS(DU82="0:00:00","0:00:00",DU82&lt;3,DT83*DU82,DU82&gt;3,3*DT83)</f>
        <v>0:00:00</v>
      </c>
      <c r="DV83" s="38"/>
      <c r="DW83" s="36"/>
      <c r="DX83" s="10">
        <v>1.25</v>
      </c>
      <c r="DY83" s="37" t="str" cm="1">
        <f t="array" ref="DY83">_xlfn.IFS(DY82="0:00:00","0:00:00",DY82&lt;3,DX83*DY82,DY82&gt;3,3*DX83)</f>
        <v>0:00:00</v>
      </c>
      <c r="DZ83" s="38"/>
      <c r="EA83" s="36"/>
      <c r="EB83" s="10">
        <v>1.25</v>
      </c>
      <c r="EC83" s="37" t="str" cm="1">
        <f t="array" ref="EC83">_xlfn.IFS(EC82="0:00:00","0:00:00",EC82&lt;3,EB83*EC82,EC82&gt;3,3*EB83)</f>
        <v>0:00:00</v>
      </c>
      <c r="ED83" s="38"/>
      <c r="EE83" s="36"/>
      <c r="EF83" s="10">
        <v>1.25</v>
      </c>
      <c r="EG83" s="37" t="str" cm="1">
        <f t="array" ref="EG83">_xlfn.IFS(EG82="0:00:00","0:00:00",EG82&lt;3,EF83*EG82,EG82&gt;3,3*EF83)</f>
        <v>0:00:00</v>
      </c>
      <c r="EH83" s="38"/>
      <c r="EI83" s="36"/>
      <c r="EJ83" s="10">
        <v>1.25</v>
      </c>
      <c r="EK83" s="37" t="str" cm="1">
        <f t="array" ref="EK83">_xlfn.IFS(EK82="0:00:00","0:00:00",EK82&lt;3,EJ83*EK82,EK82&gt;3,3*EJ83)</f>
        <v>0:00:00</v>
      </c>
      <c r="EL83" s="38"/>
      <c r="EM83" s="36"/>
      <c r="EN83" s="10">
        <v>1.25</v>
      </c>
      <c r="EO83" s="37" t="str" cm="1">
        <f t="array" ref="EO83">_xlfn.IFS(EO82="0:00:00","0:00:00",EO82&lt;3,EN83*EO82,EO82&gt;3,3*EN83)</f>
        <v>0:00:00</v>
      </c>
      <c r="EP83" s="38"/>
      <c r="EQ83" s="36"/>
      <c r="ER83" s="10">
        <v>1.25</v>
      </c>
      <c r="ES83" s="37" t="str" cm="1">
        <f t="array" ref="ES83">_xlfn.IFS(ES82="0:00:00","0:00:00",ES82&lt;3,ER83*ES82,ES82&gt;3,3*ER83)</f>
        <v>0:00:00</v>
      </c>
      <c r="ET83" s="38"/>
      <c r="EU83" s="36"/>
      <c r="EV83" s="10">
        <v>1.25</v>
      </c>
      <c r="EW83" s="37" t="str" cm="1">
        <f t="array" ref="EW83">_xlfn.IFS(EW82="0:00:00","0:00:00",EW82&lt;3,EV83*EW82,EW82&gt;3,3*EV83)</f>
        <v>0:00:00</v>
      </c>
      <c r="EX83" s="38"/>
      <c r="EY83" s="36"/>
      <c r="EZ83" s="10">
        <v>1.25</v>
      </c>
      <c r="FA83" s="37" t="str" cm="1">
        <f t="array" ref="FA83">_xlfn.IFS(FA82="0:00:00","0:00:00",FA82&lt;3,EZ83*FA82,FA82&gt;3,3*EZ83)</f>
        <v>0:00:00</v>
      </c>
      <c r="FB83" s="38"/>
      <c r="FC83" s="36"/>
      <c r="FD83" s="10">
        <v>1.25</v>
      </c>
      <c r="FE83" s="37" t="str" cm="1">
        <f t="array" ref="FE83">_xlfn.IFS(FE82="0:00:00","0:00:00",FE82&lt;3,FD83*FE82,FE82&gt;3,3*FD83)</f>
        <v>0:00:00</v>
      </c>
      <c r="FF83" s="38"/>
      <c r="FG83" s="36"/>
      <c r="FH83" s="10">
        <v>1.25</v>
      </c>
      <c r="FI83" s="37" t="str" cm="1">
        <f t="array" ref="FI83">_xlfn.IFS(FI82="0:00:00","0:00:00",FI82&lt;3,FH83*FI82,FI82&gt;3,3*FH83)</f>
        <v>0:00:00</v>
      </c>
      <c r="FJ83" s="38"/>
      <c r="FK83" s="36"/>
      <c r="FL83" s="10">
        <v>1.25</v>
      </c>
      <c r="FM83" s="37" t="str" cm="1">
        <f t="array" ref="FM83">_xlfn.IFS(FM82="0:00:00","0:00:00",FM82&lt;3,FL83*FM82,FM82&gt;3,3*FL83)</f>
        <v>0:00:00</v>
      </c>
      <c r="FN83" s="38"/>
      <c r="FO83" s="36"/>
      <c r="FP83" s="10">
        <v>1.25</v>
      </c>
      <c r="FQ83" s="37" t="str" cm="1">
        <f t="array" ref="FQ83">_xlfn.IFS(FQ82="0:00:00","0:00:00",FQ82&lt;3,FP83*FQ82,FQ82&gt;3,3*FP83)</f>
        <v>0:00:00</v>
      </c>
      <c r="FR83" s="38"/>
      <c r="FS83" s="36"/>
      <c r="FT83" s="10">
        <v>1.25</v>
      </c>
      <c r="FU83" s="37" t="str" cm="1">
        <f t="array" ref="FU83">_xlfn.IFS(FU82="0:00:00","0:00:00",FU82&lt;3,FT83*FU82,FU82&gt;3,3*FT83)</f>
        <v>0:00:00</v>
      </c>
      <c r="FV83" s="38"/>
      <c r="FW83" s="36"/>
      <c r="FX83" s="10">
        <v>1.25</v>
      </c>
      <c r="FY83" s="37" t="str" cm="1">
        <f t="array" ref="FY83">_xlfn.IFS(FY82="0:00:00","0:00:00",FY82&lt;3,FX83*FY82,FY82&gt;3,3*FX83)</f>
        <v>0:00:00</v>
      </c>
      <c r="FZ83" s="38"/>
      <c r="GA83" s="36"/>
      <c r="GB83" s="10">
        <v>1.25</v>
      </c>
      <c r="GC83" s="37" t="str" cm="1">
        <f t="array" ref="GC83">_xlfn.IFS(GC82="0:00:00","0:00:00",GC82&lt;3,GB83*GC82,GC82&gt;3,3*GB83)</f>
        <v>0:00:00</v>
      </c>
      <c r="GD83" s="38"/>
      <c r="GE83" s="36"/>
      <c r="GF83" s="10">
        <v>1.25</v>
      </c>
      <c r="GG83" s="37" t="str" cm="1">
        <f t="array" ref="GG83">_xlfn.IFS(GG82="0:00:00","0:00:00",GG82&lt;3,GF83*GG82,GG82&gt;3,3*GF83)</f>
        <v>0:00:00</v>
      </c>
      <c r="GH83" s="38"/>
      <c r="GI83" s="36"/>
      <c r="GJ83" s="10">
        <v>1.25</v>
      </c>
      <c r="GK83" s="37" t="str" cm="1">
        <f t="array" ref="GK83">_xlfn.IFS(GK82="0:00:00","0:00:00",GK82&lt;3,GJ83*GK82,GK82&gt;3,3*GJ83)</f>
        <v>0:00:00</v>
      </c>
      <c r="GL83" s="38"/>
      <c r="GM83" s="36"/>
      <c r="GN83" s="10">
        <v>1.25</v>
      </c>
      <c r="GO83" s="37" t="str" cm="1">
        <f t="array" ref="GO83">_xlfn.IFS(GO82="0:00:00","0:00:00",GO82&lt;3,GN83*GO82,GO82&gt;3,3*GN83)</f>
        <v>0:00:00</v>
      </c>
      <c r="GP83" s="38"/>
      <c r="GQ83" s="36"/>
      <c r="GR83" s="10">
        <v>1.25</v>
      </c>
      <c r="GS83" s="37" t="str" cm="1">
        <f t="array" ref="GS83">_xlfn.IFS(GS82="0:00:00","0:00:00",GS82&lt;3,GR83*GS82,GS82&gt;3,3*GR83)</f>
        <v>0:00:00</v>
      </c>
      <c r="GT83" s="38"/>
      <c r="GU83" s="36"/>
      <c r="GV83" s="10">
        <v>1.25</v>
      </c>
      <c r="GW83" s="37" t="str" cm="1">
        <f t="array" ref="GW83">_xlfn.IFS(GW82="0:00:00","0:00:00",GW82&lt;3,GV83*GW82,GW82&gt;3,3*GV83)</f>
        <v>0:00:00</v>
      </c>
      <c r="GX83" s="38"/>
      <c r="GY83" s="36"/>
      <c r="GZ83" s="10">
        <v>1.25</v>
      </c>
      <c r="HA83" s="37" t="str" cm="1">
        <f t="array" ref="HA83">_xlfn.IFS(HA82="0:00:00","0:00:00",HA82&lt;3,GZ83*HA82,HA82&gt;3,3*GZ83)</f>
        <v>0:00:00</v>
      </c>
      <c r="HB83" s="38"/>
      <c r="HC83" s="36"/>
      <c r="HD83" s="10">
        <v>1.25</v>
      </c>
      <c r="HE83" s="37" t="str" cm="1">
        <f t="array" ref="HE83">_xlfn.IFS(HE82="0:00:00","0:00:00",HE82&lt;3,HD83*HE82,HE82&gt;3,3*HD83)</f>
        <v>0:00:00</v>
      </c>
      <c r="HF83" s="38"/>
    </row>
    <row r="84" spans="2:214" ht="15" thickBot="1" x14ac:dyDescent="0.35">
      <c r="B84" s="39" t="s">
        <v>74</v>
      </c>
      <c r="C84" s="40"/>
      <c r="D84" s="40"/>
      <c r="E84" s="41">
        <f>E82-E83</f>
        <v>0</v>
      </c>
      <c r="F84" s="42"/>
      <c r="G84" s="43"/>
      <c r="H84" s="44">
        <v>1.5</v>
      </c>
      <c r="I84" s="45" t="str" cm="1">
        <f t="array" ref="I84">_xlfn.IFS(I82="0:00:00","0:00:00",I82&lt;3,"0:00:00",I82&gt;3,(I82-3)*H84)</f>
        <v>0:00:00</v>
      </c>
      <c r="J84" s="46"/>
      <c r="K84" s="43"/>
      <c r="L84" s="44">
        <v>1.5</v>
      </c>
      <c r="M84" s="45" t="str" cm="1">
        <f t="array" ref="M84">_xlfn.IFS(I82="0:00:00","0:00:00",I82&lt;3,"0:00:00",I82&gt;3,(I82-3)*H84)</f>
        <v>0:00:00</v>
      </c>
      <c r="N84" s="46"/>
      <c r="O84" s="43"/>
      <c r="P84" s="44">
        <v>1.5</v>
      </c>
      <c r="Q84" s="45" t="str" cm="1">
        <f t="array" ref="Q84">_xlfn.IFS(I82="0:00:00","0:00:00",I82&lt;3,"0:00:00",I82&gt;3,(I82-3)*H84)</f>
        <v>0:00:00</v>
      </c>
      <c r="R84" s="46"/>
      <c r="S84" s="43"/>
      <c r="T84" s="44">
        <v>1.5</v>
      </c>
      <c r="U84" s="45" t="str" cm="1">
        <f t="array" ref="U84">_xlfn.IFS(I82="0:00:00","0:00:00",I82&lt;3,"0:00:00",I82&gt;3,(I82-3)*H84)</f>
        <v>0:00:00</v>
      </c>
      <c r="V84" s="46"/>
      <c r="W84" s="43"/>
      <c r="X84" s="44">
        <v>1.5</v>
      </c>
      <c r="Y84" s="45" t="str" cm="1">
        <f t="array" ref="Y84">_xlfn.IFS(I82="0:00:00","0:00:00",I82&lt;3,"0:00:00",I82&gt;3,(I82-3)*H84)</f>
        <v>0:00:00</v>
      </c>
      <c r="Z84" s="46"/>
      <c r="AA84" s="43"/>
      <c r="AB84" s="44">
        <v>1.5</v>
      </c>
      <c r="AC84" s="45" t="str" cm="1">
        <f t="array" ref="AC84">_xlfn.IFS(I82="0:00:00","0:00:00",I82&lt;3,"0:00:00",I82&gt;3,(I82-3)*H84)</f>
        <v>0:00:00</v>
      </c>
      <c r="AD84" s="46"/>
      <c r="AE84" s="43"/>
      <c r="AF84" s="44">
        <v>1.5</v>
      </c>
      <c r="AG84" s="45" t="str" cm="1">
        <f t="array" ref="AG84">_xlfn.IFS(I82="0:00:00","0:00:00",I82&lt;3,"0:00:00",I82&gt;3,(I82-3)*H84)</f>
        <v>0:00:00</v>
      </c>
      <c r="AH84" s="46"/>
      <c r="AI84" s="43"/>
      <c r="AJ84" s="44">
        <v>1.5</v>
      </c>
      <c r="AK84" s="45" t="str" cm="1">
        <f t="array" ref="AK84">_xlfn.IFS(I82="0:00:00","0:00:00",I82&lt;3,"0:00:00",I82&gt;3,(I82-3)*H84)</f>
        <v>0:00:00</v>
      </c>
      <c r="AL84" s="46"/>
      <c r="AM84" s="43"/>
      <c r="AN84" s="44">
        <v>1.5</v>
      </c>
      <c r="AO84" s="45" t="str" cm="1">
        <f t="array" ref="AO84">_xlfn.IFS(I82="0:00:00","0:00:00",I82&lt;3,"0:00:00",I82&gt;3,(I82-3)*H84)</f>
        <v>0:00:00</v>
      </c>
      <c r="AP84" s="46"/>
      <c r="AQ84" s="43"/>
      <c r="AR84" s="44">
        <v>1.5</v>
      </c>
      <c r="AS84" s="45" t="str" cm="1">
        <f t="array" ref="AS84">_xlfn.IFS(I82="0:00:00","0:00:00",I82&lt;3,"0:00:00",I82&gt;3,(I82-3)*H84)</f>
        <v>0:00:00</v>
      </c>
      <c r="AT84" s="46"/>
      <c r="AU84" s="43"/>
      <c r="AV84" s="44">
        <v>1.5</v>
      </c>
      <c r="AW84" s="45" t="str" cm="1">
        <f t="array" ref="AW84">_xlfn.IFS(I82="0:00:00","0:00:00",I82&lt;3,"0:00:00",I82&gt;3,(I82-3)*H84)</f>
        <v>0:00:00</v>
      </c>
      <c r="AX84" s="46"/>
      <c r="AY84" s="43"/>
      <c r="AZ84" s="44">
        <v>1.5</v>
      </c>
      <c r="BA84" s="45" t="str" cm="1">
        <f t="array" ref="BA84">_xlfn.IFS(I82="0:00:00","0:00:00",I82&lt;3,"0:00:00",I82&gt;3,(I82-3)*H84)</f>
        <v>0:00:00</v>
      </c>
      <c r="BB84" s="46"/>
      <c r="BC84" s="43"/>
      <c r="BD84" s="44">
        <v>1.5</v>
      </c>
      <c r="BE84" s="45" t="str" cm="1">
        <f t="array" ref="BE84">_xlfn.IFS(I82="0:00:00","0:00:00",I82&lt;3,"0:00:00",I82&gt;3,(I82-3)*H84)</f>
        <v>0:00:00</v>
      </c>
      <c r="BF84" s="46"/>
      <c r="BG84" s="43"/>
      <c r="BH84" s="44">
        <v>1.5</v>
      </c>
      <c r="BI84" s="45" t="str" cm="1">
        <f t="array" ref="BI84">_xlfn.IFS(I82="0:00:00","0:00:00",I82&lt;3,"0:00:00",I82&gt;3,(I82-3)*H84)</f>
        <v>0:00:00</v>
      </c>
      <c r="BJ84" s="46"/>
      <c r="BK84" s="43"/>
      <c r="BL84" s="44">
        <v>1.5</v>
      </c>
      <c r="BM84" s="45" t="str" cm="1">
        <f t="array" ref="BM84">_xlfn.IFS(I82="0:00:00","0:00:00",I82&lt;3,"0:00:00",I82&gt;3,(I82-3)*H84)</f>
        <v>0:00:00</v>
      </c>
      <c r="BN84" s="46"/>
      <c r="BO84" s="43"/>
      <c r="BP84" s="44">
        <v>1.5</v>
      </c>
      <c r="BQ84" s="45" t="str" cm="1">
        <f t="array" ref="BQ84">_xlfn.IFS(I82="0:00:00","0:00:00",I82&lt;3,"0:00:00",I82&gt;3,(I82-3)*H84)</f>
        <v>0:00:00</v>
      </c>
      <c r="BR84" s="46"/>
      <c r="BS84" s="43"/>
      <c r="BT84" s="44">
        <v>1.5</v>
      </c>
      <c r="BU84" s="45" t="str" cm="1">
        <f t="array" ref="BU84">_xlfn.IFS(I82="0:00:00","0:00:00",I82&lt;3,"0:00:00",I82&gt;3,(I82-3)*H84)</f>
        <v>0:00:00</v>
      </c>
      <c r="BV84" s="46"/>
      <c r="BW84" s="43"/>
      <c r="BX84" s="44">
        <v>1.5</v>
      </c>
      <c r="BY84" s="45" t="str" cm="1">
        <f t="array" ref="BY84">_xlfn.IFS(I82="0:00:00","0:00:00",I82&lt;3,"0:00:00",I82&gt;3,(I82-3)*H84)</f>
        <v>0:00:00</v>
      </c>
      <c r="BZ84" s="46"/>
      <c r="CA84" s="43"/>
      <c r="CB84" s="44">
        <v>1.5</v>
      </c>
      <c r="CC84" s="45" t="str" cm="1">
        <f t="array" ref="CC84">_xlfn.IFS(I82="0:00:00","0:00:00",I82&lt;3,"0:00:00",I82&gt;3,(I82-3)*H84)</f>
        <v>0:00:00</v>
      </c>
      <c r="CD84" s="46"/>
      <c r="CE84" s="43"/>
      <c r="CF84" s="44">
        <v>1.5</v>
      </c>
      <c r="CG84" s="45" t="str" cm="1">
        <f t="array" ref="CG84">_xlfn.IFS(I82="0:00:00","0:00:00",I82&lt;3,"0:00:00",I82&gt;3,(I82-3)*H84)</f>
        <v>0:00:00</v>
      </c>
      <c r="CH84" s="46"/>
      <c r="CI84" s="43"/>
      <c r="CJ84" s="44">
        <v>1.5</v>
      </c>
      <c r="CK84" s="45" t="str" cm="1">
        <f t="array" ref="CK84">_xlfn.IFS(I82="0:00:00","0:00:00",I82&lt;3,"0:00:00",I82&gt;3,(I82-3)*H84)</f>
        <v>0:00:00</v>
      </c>
      <c r="CL84" s="46"/>
      <c r="CM84" s="43"/>
      <c r="CN84" s="44">
        <v>1.5</v>
      </c>
      <c r="CO84" s="45" t="str" cm="1">
        <f t="array" ref="CO84">_xlfn.IFS(I82="0:00:00","0:00:00",I82&lt;3,"0:00:00",I82&gt;3,(I82-3)*H84)</f>
        <v>0:00:00</v>
      </c>
      <c r="CP84" s="46"/>
      <c r="CQ84" s="43"/>
      <c r="CR84" s="44">
        <v>1.5</v>
      </c>
      <c r="CS84" s="45" t="str" cm="1">
        <f t="array" ref="CS84">_xlfn.IFS(I82="0:00:00","0:00:00",I82&lt;3,"0:00:00",I82&gt;3,(I82-3)*H84)</f>
        <v>0:00:00</v>
      </c>
      <c r="CT84" s="46"/>
      <c r="CU84" s="43"/>
      <c r="CV84" s="44">
        <v>1.5</v>
      </c>
      <c r="CW84" s="45" t="str" cm="1">
        <f t="array" ref="CW84">_xlfn.IFS(I82="0:00:00","0:00:00",I82&lt;3,"0:00:00",I82&gt;3,(I82-3)*H84)</f>
        <v>0:00:00</v>
      </c>
      <c r="CX84" s="46"/>
      <c r="CY84" s="43"/>
      <c r="CZ84" s="44">
        <v>1.5</v>
      </c>
      <c r="DA84" s="45" t="str" cm="1">
        <f t="array" ref="DA84">_xlfn.IFS(I82="0:00:00","0:00:00",I82&lt;3,"0:00:00",I82&gt;3,(I82-3)*H84)</f>
        <v>0:00:00</v>
      </c>
      <c r="DB84" s="46"/>
      <c r="DC84" s="43"/>
      <c r="DD84" s="44">
        <v>1.5</v>
      </c>
      <c r="DE84" s="45" t="str" cm="1">
        <f t="array" ref="DE84">_xlfn.IFS(I82="0:00:00","0:00:00",I82&lt;3,"0:00:00",I82&gt;3,(I82-3)*H84)</f>
        <v>0:00:00</v>
      </c>
      <c r="DF84" s="46"/>
      <c r="DG84" s="43"/>
      <c r="DH84" s="44">
        <v>1.5</v>
      </c>
      <c r="DI84" s="45" t="str" cm="1">
        <f t="array" ref="DI84">_xlfn.IFS(I82="0:00:00","0:00:00",I82&lt;3,"0:00:00",I82&gt;3,(I82-3)*H84)</f>
        <v>0:00:00</v>
      </c>
      <c r="DJ84" s="46"/>
      <c r="DK84" s="43"/>
      <c r="DL84" s="44">
        <v>1.5</v>
      </c>
      <c r="DM84" s="45" t="str" cm="1">
        <f t="array" ref="DM84">_xlfn.IFS(I82="0:00:00","0:00:00",I82&lt;3,"0:00:00",I82&gt;3,(I82-3)*H84)</f>
        <v>0:00:00</v>
      </c>
      <c r="DN84" s="46"/>
      <c r="DO84" s="43"/>
      <c r="DP84" s="44">
        <v>1.5</v>
      </c>
      <c r="DQ84" s="45" t="str" cm="1">
        <f t="array" ref="DQ84">_xlfn.IFS(I82="0:00:00","0:00:00",I82&lt;3,"0:00:00",I82&gt;3,(I82-3)*H84)</f>
        <v>0:00:00</v>
      </c>
      <c r="DR84" s="46"/>
      <c r="DS84" s="43"/>
      <c r="DT84" s="44">
        <v>1.5</v>
      </c>
      <c r="DU84" s="45" t="str" cm="1">
        <f t="array" ref="DU84">_xlfn.IFS(I82="0:00:00","0:00:00",I82&lt;3,"0:00:00",I82&gt;3,(I82-3)*H84)</f>
        <v>0:00:00</v>
      </c>
      <c r="DV84" s="46"/>
      <c r="DW84" s="43"/>
      <c r="DX84" s="44">
        <v>1.5</v>
      </c>
      <c r="DY84" s="45" t="str" cm="1">
        <f t="array" ref="DY84">_xlfn.IFS(I82="0:00:00","0:00:00",I82&lt;3,"0:00:00",I82&gt;3,(I82-3)*H84)</f>
        <v>0:00:00</v>
      </c>
      <c r="DZ84" s="46"/>
      <c r="EA84" s="43"/>
      <c r="EB84" s="44">
        <v>1.5</v>
      </c>
      <c r="EC84" s="45" t="str" cm="1">
        <f t="array" ref="EC84">_xlfn.IFS(I82="0:00:00","0:00:00",I82&lt;3,"0:00:00",I82&gt;3,(I82-3)*H84)</f>
        <v>0:00:00</v>
      </c>
      <c r="ED84" s="46"/>
      <c r="EE84" s="43"/>
      <c r="EF84" s="44">
        <v>1.5</v>
      </c>
      <c r="EG84" s="45" t="str" cm="1">
        <f t="array" ref="EG84">_xlfn.IFS(I82="0:00:00","0:00:00",I82&lt;3,"0:00:00",I82&gt;3,(I82-3)*H84)</f>
        <v>0:00:00</v>
      </c>
      <c r="EH84" s="46"/>
      <c r="EI84" s="43"/>
      <c r="EJ84" s="44">
        <v>1.5</v>
      </c>
      <c r="EK84" s="45" t="str" cm="1">
        <f t="array" ref="EK84">_xlfn.IFS(I82="0:00:00","0:00:00",I82&lt;3,"0:00:00",I82&gt;3,(I82-3)*H84)</f>
        <v>0:00:00</v>
      </c>
      <c r="EL84" s="46"/>
      <c r="EM84" s="43"/>
      <c r="EN84" s="44">
        <v>1.5</v>
      </c>
      <c r="EO84" s="45" t="str" cm="1">
        <f t="array" ref="EO84">_xlfn.IFS(I82="0:00:00","0:00:00",I82&lt;3,"0:00:00",I82&gt;3,(I82-3)*H84)</f>
        <v>0:00:00</v>
      </c>
      <c r="EP84" s="46"/>
      <c r="EQ84" s="43"/>
      <c r="ER84" s="44">
        <v>1.5</v>
      </c>
      <c r="ES84" s="45" t="str" cm="1">
        <f t="array" ref="ES84">_xlfn.IFS(I82="0:00:00","0:00:00",I82&lt;3,"0:00:00",I82&gt;3,(I82-3)*H84)</f>
        <v>0:00:00</v>
      </c>
      <c r="ET84" s="46"/>
      <c r="EU84" s="43"/>
      <c r="EV84" s="44">
        <v>1.5</v>
      </c>
      <c r="EW84" s="45" t="str" cm="1">
        <f t="array" ref="EW84">_xlfn.IFS(I82="0:00:00","0:00:00",I82&lt;3,"0:00:00",I82&gt;3,(I82-3)*H84)</f>
        <v>0:00:00</v>
      </c>
      <c r="EX84" s="46"/>
      <c r="EY84" s="43"/>
      <c r="EZ84" s="44">
        <v>1.5</v>
      </c>
      <c r="FA84" s="45" t="str" cm="1">
        <f t="array" ref="FA84">_xlfn.IFS(I82="0:00:00","0:00:00",I82&lt;3,"0:00:00",I82&gt;3,(I82-3)*H84)</f>
        <v>0:00:00</v>
      </c>
      <c r="FB84" s="46"/>
      <c r="FC84" s="43"/>
      <c r="FD84" s="44">
        <v>1.5</v>
      </c>
      <c r="FE84" s="45" t="str" cm="1">
        <f t="array" ref="FE84">_xlfn.IFS(I82="0:00:00","0:00:00",I82&lt;3,"0:00:00",I82&gt;3,(I82-3)*H84)</f>
        <v>0:00:00</v>
      </c>
      <c r="FF84" s="46"/>
      <c r="FG84" s="43"/>
      <c r="FH84" s="44">
        <v>1.5</v>
      </c>
      <c r="FI84" s="45" t="str" cm="1">
        <f t="array" ref="FI84">_xlfn.IFS(I82="0:00:00","0:00:00",I82&lt;3,"0:00:00",I82&gt;3,(I82-3)*H84)</f>
        <v>0:00:00</v>
      </c>
      <c r="FJ84" s="46"/>
      <c r="FK84" s="43"/>
      <c r="FL84" s="44">
        <v>1.5</v>
      </c>
      <c r="FM84" s="45" t="str" cm="1">
        <f t="array" ref="FM84">_xlfn.IFS(I82="0:00:00","0:00:00",I82&lt;3,"0:00:00",I82&gt;3,(I82-3)*H84)</f>
        <v>0:00:00</v>
      </c>
      <c r="FN84" s="46"/>
      <c r="FO84" s="43"/>
      <c r="FP84" s="44">
        <v>1.5</v>
      </c>
      <c r="FQ84" s="45" t="str" cm="1">
        <f t="array" ref="FQ84">_xlfn.IFS(I82="0:00:00","0:00:00",I82&lt;3,"0:00:00",I82&gt;3,(I82-3)*H84)</f>
        <v>0:00:00</v>
      </c>
      <c r="FR84" s="46"/>
      <c r="FS84" s="43"/>
      <c r="FT84" s="44">
        <v>1.5</v>
      </c>
      <c r="FU84" s="45" t="str" cm="1">
        <f t="array" ref="FU84">_xlfn.IFS(I82="0:00:00","0:00:00",I82&lt;3,"0:00:00",I82&gt;3,(I82-3)*H84)</f>
        <v>0:00:00</v>
      </c>
      <c r="FV84" s="46"/>
      <c r="FW84" s="43"/>
      <c r="FX84" s="44">
        <v>1.5</v>
      </c>
      <c r="FY84" s="45" t="str" cm="1">
        <f t="array" ref="FY84">_xlfn.IFS(I82="0:00:00","0:00:00",I82&lt;3,"0:00:00",I82&gt;3,(I82-3)*H84)</f>
        <v>0:00:00</v>
      </c>
      <c r="FZ84" s="46"/>
      <c r="GA84" s="43"/>
      <c r="GB84" s="44">
        <v>1.5</v>
      </c>
      <c r="GC84" s="45" t="str" cm="1">
        <f t="array" ref="GC84">_xlfn.IFS(I82="0:00:00","0:00:00",I82&lt;3,"0:00:00",I82&gt;3,(I82-3)*H84)</f>
        <v>0:00:00</v>
      </c>
      <c r="GD84" s="46"/>
      <c r="GE84" s="43"/>
      <c r="GF84" s="44">
        <v>1.5</v>
      </c>
      <c r="GG84" s="45" t="str" cm="1">
        <f t="array" ref="GG84">_xlfn.IFS(I82="0:00:00","0:00:00",I82&lt;3,"0:00:00",I82&gt;3,(I82-3)*H84)</f>
        <v>0:00:00</v>
      </c>
      <c r="GH84" s="46"/>
      <c r="GI84" s="43"/>
      <c r="GJ84" s="44">
        <v>1.5</v>
      </c>
      <c r="GK84" s="45" t="str" cm="1">
        <f t="array" ref="GK84">_xlfn.IFS(I82="0:00:00","0:00:00",I82&lt;3,"0:00:00",I82&gt;3,(I82-3)*H84)</f>
        <v>0:00:00</v>
      </c>
      <c r="GL84" s="46"/>
      <c r="GM84" s="43"/>
      <c r="GN84" s="44">
        <v>1.5</v>
      </c>
      <c r="GO84" s="45" t="str" cm="1">
        <f t="array" ref="GO84">_xlfn.IFS(I82="0:00:00","0:00:00",I82&lt;3,"0:00:00",I82&gt;3,(I82-3)*H84)</f>
        <v>0:00:00</v>
      </c>
      <c r="GP84" s="46"/>
      <c r="GQ84" s="43"/>
      <c r="GR84" s="44">
        <v>1.5</v>
      </c>
      <c r="GS84" s="45" t="str" cm="1">
        <f t="array" ref="GS84">_xlfn.IFS(I82="0:00:00","0:00:00",I82&lt;3,"0:00:00",I82&gt;3,(I82-3)*H84)</f>
        <v>0:00:00</v>
      </c>
      <c r="GT84" s="46"/>
      <c r="GU84" s="43"/>
      <c r="GV84" s="44">
        <v>1.5</v>
      </c>
      <c r="GW84" s="45" t="str" cm="1">
        <f t="array" ref="GW84">_xlfn.IFS(I82="0:00:00","0:00:00",I82&lt;3,"0:00:00",I82&gt;3,(I82-3)*H84)</f>
        <v>0:00:00</v>
      </c>
      <c r="GX84" s="46"/>
      <c r="GY84" s="43"/>
      <c r="GZ84" s="44">
        <v>1.5</v>
      </c>
      <c r="HA84" s="45" t="str" cm="1">
        <f t="array" ref="HA84">_xlfn.IFS(I82="0:00:00","0:00:00",I82&lt;3,"0:00:00",I82&gt;3,(I82-3)*H84)</f>
        <v>0:00:00</v>
      </c>
      <c r="HB84" s="46"/>
      <c r="HC84" s="43"/>
      <c r="HD84" s="44">
        <v>1.5</v>
      </c>
      <c r="HE84" s="45" t="str" cm="1">
        <f t="array" ref="HE84">_xlfn.IFS(I82="0:00:00","0:00:00",I82&lt;3,"0:00:00",I82&gt;3,(I82-3)*H84)</f>
        <v>0:00:00</v>
      </c>
      <c r="HF84" s="46"/>
    </row>
    <row r="85" spans="2:214" ht="29.4" thickBot="1" x14ac:dyDescent="0.35">
      <c r="B85" s="47" t="s">
        <v>75</v>
      </c>
      <c r="C85" s="48" t="s">
        <v>76</v>
      </c>
      <c r="D85" s="49">
        <f>SUM(H85,L85,P85,T85,AB85,AF85,AJ85,AN85,AR85,AV85,AZ85,BD85,BH85,BL85,BP85,BT85,BX85,CB85,CF85,CJ85,CN85,CR85,CV85,CZ85,DD85,DH85,DL85,DP85,DT85,DX85,EB85,EF85,EJ85,EN85,ER85,EV85,EZ85,FD85,FH85,FL85,FP85,FT85,FX85,GB85,GF85,GJ85,GN85,GR85,GV85,GZ85,HD85)</f>
        <v>0</v>
      </c>
      <c r="E85" s="50" t="s">
        <v>77</v>
      </c>
      <c r="F85" s="51">
        <f>SUM(J85,N85,R85,V85,Z85,AD85,AH85,AL85,AP85,AT85,AX85,BB85,BF85,BJ85,BN85,BR85,BV85,BZ85,CD85,CH85,CL85,CP85,CT85,CX85,DB85,DF85,DJ85,DN85,DR85,DV85,DZ85,ED85,EH85,EL85,EP85,ET85:EU85,EX85,FB85,FF85,FJ85,FN85,FR85:FR86,FV85,FZ85,GD85,GH85,GL85,GP85,GT85,GX85,HB85,HF85)</f>
        <v>0</v>
      </c>
      <c r="G85" s="52" t="s">
        <v>78</v>
      </c>
      <c r="H85" s="53"/>
      <c r="I85" s="54" t="s">
        <v>79</v>
      </c>
      <c r="J85" s="55"/>
      <c r="K85" s="52" t="s">
        <v>78</v>
      </c>
      <c r="L85" s="53"/>
      <c r="M85" s="54" t="s">
        <v>79</v>
      </c>
      <c r="N85" s="55"/>
      <c r="O85" s="52" t="s">
        <v>78</v>
      </c>
      <c r="P85" s="53"/>
      <c r="Q85" s="54" t="s">
        <v>79</v>
      </c>
      <c r="R85" s="55"/>
      <c r="S85" s="52" t="s">
        <v>78</v>
      </c>
      <c r="T85" s="53"/>
      <c r="U85" s="54" t="s">
        <v>79</v>
      </c>
      <c r="V85" s="55"/>
      <c r="W85" s="52" t="s">
        <v>78</v>
      </c>
      <c r="X85" s="53"/>
      <c r="Y85" s="54" t="s">
        <v>79</v>
      </c>
      <c r="Z85" s="55"/>
      <c r="AA85" s="52" t="s">
        <v>78</v>
      </c>
      <c r="AB85" s="53"/>
      <c r="AC85" s="54" t="s">
        <v>79</v>
      </c>
      <c r="AD85" s="55"/>
      <c r="AE85" s="52" t="s">
        <v>78</v>
      </c>
      <c r="AF85" s="53"/>
      <c r="AG85" s="54" t="s">
        <v>79</v>
      </c>
      <c r="AH85" s="55"/>
      <c r="AI85" s="52" t="s">
        <v>78</v>
      </c>
      <c r="AJ85" s="53"/>
      <c r="AK85" s="54" t="s">
        <v>79</v>
      </c>
      <c r="AL85" s="55"/>
      <c r="AM85" s="52" t="s">
        <v>78</v>
      </c>
      <c r="AN85" s="53"/>
      <c r="AO85" s="54" t="s">
        <v>79</v>
      </c>
      <c r="AP85" s="55"/>
      <c r="AQ85" s="52" t="s">
        <v>78</v>
      </c>
      <c r="AR85" s="53"/>
      <c r="AS85" s="54" t="s">
        <v>79</v>
      </c>
      <c r="AT85" s="55"/>
      <c r="AU85" s="52" t="s">
        <v>78</v>
      </c>
      <c r="AV85" s="53"/>
      <c r="AW85" s="54" t="s">
        <v>79</v>
      </c>
      <c r="AX85" s="55"/>
      <c r="AY85" s="52" t="s">
        <v>78</v>
      </c>
      <c r="AZ85" s="53"/>
      <c r="BA85" s="54" t="s">
        <v>79</v>
      </c>
      <c r="BB85" s="55"/>
      <c r="BC85" s="52" t="s">
        <v>78</v>
      </c>
      <c r="BD85" s="53"/>
      <c r="BE85" s="54" t="s">
        <v>79</v>
      </c>
      <c r="BF85" s="55"/>
      <c r="BG85" s="52" t="s">
        <v>78</v>
      </c>
      <c r="BH85" s="53"/>
      <c r="BI85" s="54" t="s">
        <v>79</v>
      </c>
      <c r="BJ85" s="55"/>
      <c r="BK85" s="52" t="s">
        <v>78</v>
      </c>
      <c r="BL85" s="53"/>
      <c r="BM85" s="54" t="s">
        <v>79</v>
      </c>
      <c r="BN85" s="55"/>
      <c r="BO85" s="52" t="s">
        <v>78</v>
      </c>
      <c r="BP85" s="53"/>
      <c r="BQ85" s="54" t="s">
        <v>79</v>
      </c>
      <c r="BR85" s="55"/>
      <c r="BS85" s="52" t="s">
        <v>78</v>
      </c>
      <c r="BT85" s="53"/>
      <c r="BU85" s="54" t="s">
        <v>79</v>
      </c>
      <c r="BV85" s="55"/>
      <c r="BW85" s="52" t="s">
        <v>78</v>
      </c>
      <c r="BX85" s="53"/>
      <c r="BY85" s="54" t="s">
        <v>79</v>
      </c>
      <c r="BZ85" s="55"/>
      <c r="CA85" s="52" t="s">
        <v>78</v>
      </c>
      <c r="CB85" s="53"/>
      <c r="CC85" s="54" t="s">
        <v>79</v>
      </c>
      <c r="CD85" s="55"/>
      <c r="CE85" s="52" t="s">
        <v>78</v>
      </c>
      <c r="CF85" s="53"/>
      <c r="CG85" s="54" t="s">
        <v>79</v>
      </c>
      <c r="CH85" s="55"/>
      <c r="CI85" s="52" t="s">
        <v>78</v>
      </c>
      <c r="CJ85" s="53"/>
      <c r="CK85" s="54" t="s">
        <v>79</v>
      </c>
      <c r="CL85" s="55"/>
      <c r="CM85" s="52" t="s">
        <v>78</v>
      </c>
      <c r="CN85" s="53"/>
      <c r="CO85" s="54" t="s">
        <v>79</v>
      </c>
      <c r="CP85" s="55"/>
      <c r="CQ85" s="52" t="s">
        <v>78</v>
      </c>
      <c r="CR85" s="53"/>
      <c r="CS85" s="54" t="s">
        <v>79</v>
      </c>
      <c r="CT85" s="55"/>
      <c r="CU85" s="52" t="s">
        <v>78</v>
      </c>
      <c r="CV85" s="53"/>
      <c r="CW85" s="54" t="s">
        <v>79</v>
      </c>
      <c r="CX85" s="55"/>
      <c r="CY85" s="52" t="s">
        <v>78</v>
      </c>
      <c r="CZ85" s="53"/>
      <c r="DA85" s="54" t="s">
        <v>79</v>
      </c>
      <c r="DB85" s="55"/>
      <c r="DC85" s="52" t="s">
        <v>78</v>
      </c>
      <c r="DD85" s="53"/>
      <c r="DE85" s="54" t="s">
        <v>79</v>
      </c>
      <c r="DF85" s="55"/>
      <c r="DG85" s="52" t="s">
        <v>78</v>
      </c>
      <c r="DH85" s="53"/>
      <c r="DI85" s="54" t="s">
        <v>79</v>
      </c>
      <c r="DJ85" s="55"/>
      <c r="DK85" s="52" t="s">
        <v>78</v>
      </c>
      <c r="DL85" s="53"/>
      <c r="DM85" s="54" t="s">
        <v>79</v>
      </c>
      <c r="DN85" s="55"/>
      <c r="DO85" s="52" t="s">
        <v>78</v>
      </c>
      <c r="DP85" s="53"/>
      <c r="DQ85" s="54" t="s">
        <v>79</v>
      </c>
      <c r="DR85" s="55"/>
      <c r="DS85" s="52" t="s">
        <v>78</v>
      </c>
      <c r="DT85" s="53"/>
      <c r="DU85" s="54" t="s">
        <v>79</v>
      </c>
      <c r="DV85" s="55"/>
      <c r="DW85" s="52" t="s">
        <v>78</v>
      </c>
      <c r="DX85" s="53"/>
      <c r="DY85" s="54" t="s">
        <v>79</v>
      </c>
      <c r="DZ85" s="55"/>
      <c r="EA85" s="52" t="s">
        <v>78</v>
      </c>
      <c r="EB85" s="53"/>
      <c r="EC85" s="54" t="s">
        <v>79</v>
      </c>
      <c r="ED85" s="55"/>
      <c r="EE85" s="52" t="s">
        <v>78</v>
      </c>
      <c r="EF85" s="53"/>
      <c r="EG85" s="54" t="s">
        <v>79</v>
      </c>
      <c r="EH85" s="55"/>
      <c r="EI85" s="52" t="s">
        <v>78</v>
      </c>
      <c r="EJ85" s="53"/>
      <c r="EK85" s="54" t="s">
        <v>79</v>
      </c>
      <c r="EL85" s="55"/>
      <c r="EM85" s="52" t="s">
        <v>78</v>
      </c>
      <c r="EN85" s="53"/>
      <c r="EO85" s="54" t="s">
        <v>79</v>
      </c>
      <c r="EP85" s="55"/>
      <c r="EQ85" s="52" t="s">
        <v>78</v>
      </c>
      <c r="ER85" s="53"/>
      <c r="ES85" s="54" t="s">
        <v>79</v>
      </c>
      <c r="ET85" s="55"/>
      <c r="EU85" s="52" t="s">
        <v>78</v>
      </c>
      <c r="EV85" s="53"/>
      <c r="EW85" s="54" t="s">
        <v>79</v>
      </c>
      <c r="EX85" s="55"/>
      <c r="EY85" s="52" t="s">
        <v>78</v>
      </c>
      <c r="EZ85" s="53"/>
      <c r="FA85" s="54" t="s">
        <v>79</v>
      </c>
      <c r="FB85" s="55"/>
      <c r="FC85" s="52" t="s">
        <v>78</v>
      </c>
      <c r="FD85" s="53"/>
      <c r="FE85" s="54" t="s">
        <v>79</v>
      </c>
      <c r="FF85" s="55"/>
      <c r="FG85" s="52" t="s">
        <v>78</v>
      </c>
      <c r="FH85" s="53"/>
      <c r="FI85" s="54" t="s">
        <v>79</v>
      </c>
      <c r="FJ85" s="55"/>
      <c r="FK85" s="52" t="s">
        <v>78</v>
      </c>
      <c r="FL85" s="53"/>
      <c r="FM85" s="54" t="s">
        <v>79</v>
      </c>
      <c r="FN85" s="55"/>
      <c r="FO85" s="52" t="s">
        <v>78</v>
      </c>
      <c r="FP85" s="53"/>
      <c r="FQ85" s="54" t="s">
        <v>79</v>
      </c>
      <c r="FR85" s="55"/>
      <c r="FS85" s="52" t="s">
        <v>78</v>
      </c>
      <c r="FT85" s="53"/>
      <c r="FU85" s="54" t="s">
        <v>79</v>
      </c>
      <c r="FV85" s="55"/>
      <c r="FW85" s="52" t="s">
        <v>78</v>
      </c>
      <c r="FX85" s="53"/>
      <c r="FY85" s="54" t="s">
        <v>79</v>
      </c>
      <c r="FZ85" s="55"/>
      <c r="GA85" s="52" t="s">
        <v>78</v>
      </c>
      <c r="GB85" s="53"/>
      <c r="GC85" s="54" t="s">
        <v>79</v>
      </c>
      <c r="GD85" s="55"/>
      <c r="GE85" s="52" t="s">
        <v>78</v>
      </c>
      <c r="GF85" s="53"/>
      <c r="GG85" s="54" t="s">
        <v>79</v>
      </c>
      <c r="GH85" s="55"/>
      <c r="GI85" s="52" t="s">
        <v>78</v>
      </c>
      <c r="GJ85" s="53"/>
      <c r="GK85" s="54" t="s">
        <v>79</v>
      </c>
      <c r="GL85" s="55"/>
      <c r="GM85" s="52" t="s">
        <v>78</v>
      </c>
      <c r="GN85" s="53"/>
      <c r="GO85" s="54" t="s">
        <v>79</v>
      </c>
      <c r="GP85" s="55"/>
      <c r="GQ85" s="52" t="s">
        <v>78</v>
      </c>
      <c r="GR85" s="53"/>
      <c r="GS85" s="54" t="s">
        <v>79</v>
      </c>
      <c r="GT85" s="55"/>
      <c r="GU85" s="52" t="s">
        <v>78</v>
      </c>
      <c r="GV85" s="53"/>
      <c r="GW85" s="54" t="s">
        <v>79</v>
      </c>
      <c r="GX85" s="55"/>
      <c r="GY85" s="52" t="s">
        <v>78</v>
      </c>
      <c r="GZ85" s="53"/>
      <c r="HA85" s="54" t="s">
        <v>79</v>
      </c>
      <c r="HB85" s="55"/>
      <c r="HC85" s="52" t="s">
        <v>78</v>
      </c>
      <c r="HD85" s="53"/>
      <c r="HE85" s="54" t="s">
        <v>79</v>
      </c>
      <c r="HF85" s="55"/>
    </row>
    <row r="86" spans="2:214" ht="4.95" customHeight="1" x14ac:dyDescent="0.3"/>
  </sheetData>
  <mergeCells count="559">
    <mergeCell ref="HC80:HF80"/>
    <mergeCell ref="B82:D82"/>
    <mergeCell ref="B83:D83"/>
    <mergeCell ref="B84:D84"/>
    <mergeCell ref="GE80:GH80"/>
    <mergeCell ref="GI80:GL80"/>
    <mergeCell ref="GM80:GP80"/>
    <mergeCell ref="GQ80:GT80"/>
    <mergeCell ref="GU80:GX80"/>
    <mergeCell ref="GY80:HB80"/>
    <mergeCell ref="FG80:FJ80"/>
    <mergeCell ref="FK80:FN80"/>
    <mergeCell ref="FO80:FR80"/>
    <mergeCell ref="FS80:FV80"/>
    <mergeCell ref="FW80:FZ80"/>
    <mergeCell ref="GA80:GD80"/>
    <mergeCell ref="EI80:EL80"/>
    <mergeCell ref="EM80:EP80"/>
    <mergeCell ref="EQ80:ET80"/>
    <mergeCell ref="EU80:EX80"/>
    <mergeCell ref="EY80:FB80"/>
    <mergeCell ref="FC80:FF80"/>
    <mergeCell ref="DK80:DN80"/>
    <mergeCell ref="DO80:DR80"/>
    <mergeCell ref="DS80:DV80"/>
    <mergeCell ref="DW80:DZ80"/>
    <mergeCell ref="EA80:ED80"/>
    <mergeCell ref="EE80:EH80"/>
    <mergeCell ref="CM80:CP80"/>
    <mergeCell ref="CQ80:CT80"/>
    <mergeCell ref="CU80:CX80"/>
    <mergeCell ref="CY80:DB80"/>
    <mergeCell ref="DC80:DF80"/>
    <mergeCell ref="DG80:DJ80"/>
    <mergeCell ref="BO80:BR80"/>
    <mergeCell ref="BS80:BV80"/>
    <mergeCell ref="BW80:BZ80"/>
    <mergeCell ref="CA80:CD80"/>
    <mergeCell ref="CE80:CH80"/>
    <mergeCell ref="CI80:CL80"/>
    <mergeCell ref="AQ80:AT80"/>
    <mergeCell ref="AU80:AX80"/>
    <mergeCell ref="AY80:BB80"/>
    <mergeCell ref="BC80:BF80"/>
    <mergeCell ref="BG80:BJ80"/>
    <mergeCell ref="BK80:BN80"/>
    <mergeCell ref="S80:V80"/>
    <mergeCell ref="W80:Z80"/>
    <mergeCell ref="AA80:AD80"/>
    <mergeCell ref="AE80:AH80"/>
    <mergeCell ref="AI80:AL80"/>
    <mergeCell ref="AM80:AP80"/>
    <mergeCell ref="B75:D75"/>
    <mergeCell ref="B76:D76"/>
    <mergeCell ref="B77:D77"/>
    <mergeCell ref="G80:J80"/>
    <mergeCell ref="K80:N80"/>
    <mergeCell ref="O80:R80"/>
    <mergeCell ref="GI73:GL73"/>
    <mergeCell ref="GM73:GP73"/>
    <mergeCell ref="GQ73:GT73"/>
    <mergeCell ref="GU73:GX73"/>
    <mergeCell ref="GY73:HB73"/>
    <mergeCell ref="HC73:HF73"/>
    <mergeCell ref="FK73:FN73"/>
    <mergeCell ref="FO73:FR73"/>
    <mergeCell ref="FS73:FV73"/>
    <mergeCell ref="FW73:FZ73"/>
    <mergeCell ref="GA73:GD73"/>
    <mergeCell ref="GE73:GH73"/>
    <mergeCell ref="EM73:EP73"/>
    <mergeCell ref="EQ73:ET73"/>
    <mergeCell ref="EU73:EX73"/>
    <mergeCell ref="EY73:FB73"/>
    <mergeCell ref="FC73:FF73"/>
    <mergeCell ref="FG73:FJ73"/>
    <mergeCell ref="DO73:DR73"/>
    <mergeCell ref="DS73:DV73"/>
    <mergeCell ref="DW73:DZ73"/>
    <mergeCell ref="EA73:ED73"/>
    <mergeCell ref="EE73:EH73"/>
    <mergeCell ref="EI73:EL73"/>
    <mergeCell ref="CQ73:CT73"/>
    <mergeCell ref="CU73:CX73"/>
    <mergeCell ref="CY73:DB73"/>
    <mergeCell ref="DC73:DF73"/>
    <mergeCell ref="DG73:DJ73"/>
    <mergeCell ref="DK73:DN73"/>
    <mergeCell ref="BS73:BV73"/>
    <mergeCell ref="BW73:BZ73"/>
    <mergeCell ref="CA73:CD73"/>
    <mergeCell ref="CE73:CH73"/>
    <mergeCell ref="CI73:CL73"/>
    <mergeCell ref="CM73:CP73"/>
    <mergeCell ref="AU73:AX73"/>
    <mergeCell ref="AY73:BB73"/>
    <mergeCell ref="BC73:BF73"/>
    <mergeCell ref="BG73:BJ73"/>
    <mergeCell ref="BK73:BN73"/>
    <mergeCell ref="BO73:BR73"/>
    <mergeCell ref="W73:Z73"/>
    <mergeCell ref="AA73:AD73"/>
    <mergeCell ref="AE73:AH73"/>
    <mergeCell ref="AI73:AL73"/>
    <mergeCell ref="AM73:AP73"/>
    <mergeCell ref="AQ73:AT73"/>
    <mergeCell ref="B69:D69"/>
    <mergeCell ref="B70:D70"/>
    <mergeCell ref="G73:J73"/>
    <mergeCell ref="K73:N73"/>
    <mergeCell ref="O73:R73"/>
    <mergeCell ref="S73:V73"/>
    <mergeCell ref="GM66:GP66"/>
    <mergeCell ref="GQ66:GT66"/>
    <mergeCell ref="GU66:GX66"/>
    <mergeCell ref="GY66:HB66"/>
    <mergeCell ref="HC66:HF66"/>
    <mergeCell ref="B68:D68"/>
    <mergeCell ref="FO66:FR66"/>
    <mergeCell ref="FS66:FV66"/>
    <mergeCell ref="FW66:FZ66"/>
    <mergeCell ref="GA66:GD66"/>
    <mergeCell ref="GE66:GH66"/>
    <mergeCell ref="GI66:GL66"/>
    <mergeCell ref="EQ66:ET66"/>
    <mergeCell ref="EU66:EX66"/>
    <mergeCell ref="EY66:FB66"/>
    <mergeCell ref="FC66:FF66"/>
    <mergeCell ref="FG66:FJ66"/>
    <mergeCell ref="FK66:FN66"/>
    <mergeCell ref="DS66:DV66"/>
    <mergeCell ref="DW66:DZ66"/>
    <mergeCell ref="EA66:ED66"/>
    <mergeCell ref="EE66:EH66"/>
    <mergeCell ref="EI66:EL66"/>
    <mergeCell ref="EM66:EP66"/>
    <mergeCell ref="CU66:CX66"/>
    <mergeCell ref="CY66:DB66"/>
    <mergeCell ref="DC66:DF66"/>
    <mergeCell ref="DG66:DJ66"/>
    <mergeCell ref="DK66:DN66"/>
    <mergeCell ref="DO66:DR66"/>
    <mergeCell ref="BW66:BZ66"/>
    <mergeCell ref="CA66:CD66"/>
    <mergeCell ref="CE66:CH66"/>
    <mergeCell ref="CI66:CL66"/>
    <mergeCell ref="CM66:CP66"/>
    <mergeCell ref="CQ66:CT66"/>
    <mergeCell ref="AY66:BB66"/>
    <mergeCell ref="BC66:BF66"/>
    <mergeCell ref="BG66:BJ66"/>
    <mergeCell ref="BK66:BN66"/>
    <mergeCell ref="BO66:BR66"/>
    <mergeCell ref="BS66:BV66"/>
    <mergeCell ref="AA66:AD66"/>
    <mergeCell ref="AE66:AH66"/>
    <mergeCell ref="AI66:AL66"/>
    <mergeCell ref="AM66:AP66"/>
    <mergeCell ref="AQ66:AT66"/>
    <mergeCell ref="AU66:AX66"/>
    <mergeCell ref="B63:D63"/>
    <mergeCell ref="G66:J66"/>
    <mergeCell ref="K66:N66"/>
    <mergeCell ref="O66:R66"/>
    <mergeCell ref="S66:V66"/>
    <mergeCell ref="W66:Z66"/>
    <mergeCell ref="GQ59:GT59"/>
    <mergeCell ref="GU59:GX59"/>
    <mergeCell ref="GY59:HB59"/>
    <mergeCell ref="HC59:HF59"/>
    <mergeCell ref="B61:D61"/>
    <mergeCell ref="B62:D62"/>
    <mergeCell ref="FS59:FV59"/>
    <mergeCell ref="FW59:FZ59"/>
    <mergeCell ref="GA59:GD59"/>
    <mergeCell ref="GE59:GH59"/>
    <mergeCell ref="GI59:GL59"/>
    <mergeCell ref="GM59:GP59"/>
    <mergeCell ref="EU59:EX59"/>
    <mergeCell ref="EY59:FB59"/>
    <mergeCell ref="FC59:FF59"/>
    <mergeCell ref="FG59:FJ59"/>
    <mergeCell ref="FK59:FN59"/>
    <mergeCell ref="FO59:FR59"/>
    <mergeCell ref="DW59:DZ59"/>
    <mergeCell ref="EA59:ED59"/>
    <mergeCell ref="EE59:EH59"/>
    <mergeCell ref="EI59:EL59"/>
    <mergeCell ref="EM59:EP59"/>
    <mergeCell ref="EQ59:ET59"/>
    <mergeCell ref="CY59:DB59"/>
    <mergeCell ref="DC59:DF59"/>
    <mergeCell ref="DG59:DJ59"/>
    <mergeCell ref="DK59:DN59"/>
    <mergeCell ref="DO59:DR59"/>
    <mergeCell ref="DS59:DV59"/>
    <mergeCell ref="CA59:CD59"/>
    <mergeCell ref="CE59:CH59"/>
    <mergeCell ref="CI59:CL59"/>
    <mergeCell ref="CM59:CP59"/>
    <mergeCell ref="CQ59:CT59"/>
    <mergeCell ref="CU59:CX59"/>
    <mergeCell ref="BC59:BF59"/>
    <mergeCell ref="BG59:BJ59"/>
    <mergeCell ref="BK59:BN59"/>
    <mergeCell ref="BO59:BR59"/>
    <mergeCell ref="BS59:BV59"/>
    <mergeCell ref="BW59:BZ59"/>
    <mergeCell ref="AE59:AH59"/>
    <mergeCell ref="AI59:AL59"/>
    <mergeCell ref="AM59:AP59"/>
    <mergeCell ref="AQ59:AT59"/>
    <mergeCell ref="AU59:AX59"/>
    <mergeCell ref="AY59:BB59"/>
    <mergeCell ref="HC52:HF52"/>
    <mergeCell ref="B54:D54"/>
    <mergeCell ref="B55:D55"/>
    <mergeCell ref="B56:D56"/>
    <mergeCell ref="G59:J59"/>
    <mergeCell ref="K59:N59"/>
    <mergeCell ref="O59:R59"/>
    <mergeCell ref="S59:V59"/>
    <mergeCell ref="W59:Z59"/>
    <mergeCell ref="AA59:AD59"/>
    <mergeCell ref="GE52:GH52"/>
    <mergeCell ref="GI52:GL52"/>
    <mergeCell ref="GM52:GP52"/>
    <mergeCell ref="GQ52:GT52"/>
    <mergeCell ref="GU52:GX52"/>
    <mergeCell ref="GY52:HB52"/>
    <mergeCell ref="FG52:FJ52"/>
    <mergeCell ref="FK52:FN52"/>
    <mergeCell ref="FO52:FR52"/>
    <mergeCell ref="FS52:FV52"/>
    <mergeCell ref="FW52:FZ52"/>
    <mergeCell ref="GA52:GD52"/>
    <mergeCell ref="EI52:EL52"/>
    <mergeCell ref="EM52:EP52"/>
    <mergeCell ref="EQ52:ET52"/>
    <mergeCell ref="EU52:EX52"/>
    <mergeCell ref="EY52:FB52"/>
    <mergeCell ref="FC52:FF52"/>
    <mergeCell ref="DK52:DN52"/>
    <mergeCell ref="DO52:DR52"/>
    <mergeCell ref="DS52:DV52"/>
    <mergeCell ref="DW52:DZ52"/>
    <mergeCell ref="EA52:ED52"/>
    <mergeCell ref="EE52:EH52"/>
    <mergeCell ref="CM52:CP52"/>
    <mergeCell ref="CQ52:CT52"/>
    <mergeCell ref="CU52:CX52"/>
    <mergeCell ref="CY52:DB52"/>
    <mergeCell ref="DC52:DF52"/>
    <mergeCell ref="DG52:DJ52"/>
    <mergeCell ref="BO52:BR52"/>
    <mergeCell ref="BS52:BV52"/>
    <mergeCell ref="BW52:BZ52"/>
    <mergeCell ref="CA52:CD52"/>
    <mergeCell ref="CE52:CH52"/>
    <mergeCell ref="CI52:CL52"/>
    <mergeCell ref="AQ52:AT52"/>
    <mergeCell ref="AU52:AX52"/>
    <mergeCell ref="AY52:BB52"/>
    <mergeCell ref="BC52:BF52"/>
    <mergeCell ref="BG52:BJ52"/>
    <mergeCell ref="BK52:BN52"/>
    <mergeCell ref="S52:V52"/>
    <mergeCell ref="W52:Z52"/>
    <mergeCell ref="AA52:AD52"/>
    <mergeCell ref="AE52:AH52"/>
    <mergeCell ref="AI52:AL52"/>
    <mergeCell ref="AM52:AP52"/>
    <mergeCell ref="B47:D47"/>
    <mergeCell ref="B48:D48"/>
    <mergeCell ref="B49:D49"/>
    <mergeCell ref="G52:J52"/>
    <mergeCell ref="K52:N52"/>
    <mergeCell ref="O52:R52"/>
    <mergeCell ref="GI45:GL45"/>
    <mergeCell ref="GM45:GP45"/>
    <mergeCell ref="GQ45:GT45"/>
    <mergeCell ref="GU45:GX45"/>
    <mergeCell ref="GY45:HB45"/>
    <mergeCell ref="HC45:HF45"/>
    <mergeCell ref="FK45:FN45"/>
    <mergeCell ref="FO45:FR45"/>
    <mergeCell ref="FS45:FV45"/>
    <mergeCell ref="FW45:FZ45"/>
    <mergeCell ref="GA45:GD45"/>
    <mergeCell ref="GE45:GH45"/>
    <mergeCell ref="EM45:EP45"/>
    <mergeCell ref="EQ45:ET45"/>
    <mergeCell ref="EU45:EX45"/>
    <mergeCell ref="EY45:FB45"/>
    <mergeCell ref="FC45:FF45"/>
    <mergeCell ref="FG45:FJ45"/>
    <mergeCell ref="DO45:DR45"/>
    <mergeCell ref="DS45:DV45"/>
    <mergeCell ref="DW45:DZ45"/>
    <mergeCell ref="EA45:ED45"/>
    <mergeCell ref="EE45:EH45"/>
    <mergeCell ref="EI45:EL45"/>
    <mergeCell ref="CQ45:CT45"/>
    <mergeCell ref="CU45:CX45"/>
    <mergeCell ref="CY45:DB45"/>
    <mergeCell ref="DC45:DF45"/>
    <mergeCell ref="DG45:DJ45"/>
    <mergeCell ref="DK45:DN45"/>
    <mergeCell ref="BS45:BV45"/>
    <mergeCell ref="BW45:BZ45"/>
    <mergeCell ref="CA45:CD45"/>
    <mergeCell ref="CE45:CH45"/>
    <mergeCell ref="CI45:CL45"/>
    <mergeCell ref="CM45:CP45"/>
    <mergeCell ref="AU45:AX45"/>
    <mergeCell ref="AY45:BB45"/>
    <mergeCell ref="BC45:BF45"/>
    <mergeCell ref="BG45:BJ45"/>
    <mergeCell ref="BK45:BN45"/>
    <mergeCell ref="BO45:BR45"/>
    <mergeCell ref="W45:Z45"/>
    <mergeCell ref="AA45:AD45"/>
    <mergeCell ref="AE45:AH45"/>
    <mergeCell ref="AI45:AL45"/>
    <mergeCell ref="AM45:AP45"/>
    <mergeCell ref="AQ45:AT45"/>
    <mergeCell ref="B41:D41"/>
    <mergeCell ref="B42:D42"/>
    <mergeCell ref="G45:J45"/>
    <mergeCell ref="K45:N45"/>
    <mergeCell ref="O45:R45"/>
    <mergeCell ref="S45:V45"/>
    <mergeCell ref="GM38:GP38"/>
    <mergeCell ref="GQ38:GT38"/>
    <mergeCell ref="GU38:GX38"/>
    <mergeCell ref="GY38:HB38"/>
    <mergeCell ref="HC38:HF38"/>
    <mergeCell ref="B40:D40"/>
    <mergeCell ref="FO38:FR38"/>
    <mergeCell ref="FS38:FV38"/>
    <mergeCell ref="FW38:FZ38"/>
    <mergeCell ref="GA38:GD38"/>
    <mergeCell ref="GE38:GH38"/>
    <mergeCell ref="GI38:GL38"/>
    <mergeCell ref="EQ38:ET38"/>
    <mergeCell ref="EU38:EX38"/>
    <mergeCell ref="EY38:FB38"/>
    <mergeCell ref="FC38:FF38"/>
    <mergeCell ref="FG38:FJ38"/>
    <mergeCell ref="FK38:FN38"/>
    <mergeCell ref="DS38:DV38"/>
    <mergeCell ref="DW38:DZ38"/>
    <mergeCell ref="EA38:ED38"/>
    <mergeCell ref="EE38:EH38"/>
    <mergeCell ref="EI38:EL38"/>
    <mergeCell ref="EM38:EP38"/>
    <mergeCell ref="CU38:CX38"/>
    <mergeCell ref="CY38:DB38"/>
    <mergeCell ref="DC38:DF38"/>
    <mergeCell ref="DG38:DJ38"/>
    <mergeCell ref="DK38:DN38"/>
    <mergeCell ref="DO38:DR38"/>
    <mergeCell ref="BW38:BZ38"/>
    <mergeCell ref="CA38:CD38"/>
    <mergeCell ref="CE38:CH38"/>
    <mergeCell ref="CI38:CL38"/>
    <mergeCell ref="CM38:CP38"/>
    <mergeCell ref="CQ38:CT38"/>
    <mergeCell ref="AY38:BB38"/>
    <mergeCell ref="BC38:BF38"/>
    <mergeCell ref="BG38:BJ38"/>
    <mergeCell ref="BK38:BN38"/>
    <mergeCell ref="BO38:BR38"/>
    <mergeCell ref="BS38:BV38"/>
    <mergeCell ref="AA38:AD38"/>
    <mergeCell ref="AE38:AH38"/>
    <mergeCell ref="AI38:AL38"/>
    <mergeCell ref="AM38:AP38"/>
    <mergeCell ref="AQ38:AT38"/>
    <mergeCell ref="AU38:AX38"/>
    <mergeCell ref="B35:D35"/>
    <mergeCell ref="G38:J38"/>
    <mergeCell ref="K38:N38"/>
    <mergeCell ref="O38:R38"/>
    <mergeCell ref="S38:V38"/>
    <mergeCell ref="W38:Z38"/>
    <mergeCell ref="GQ31:GT31"/>
    <mergeCell ref="GU31:GX31"/>
    <mergeCell ref="GY31:HB31"/>
    <mergeCell ref="HC31:HF31"/>
    <mergeCell ref="B33:D33"/>
    <mergeCell ref="B34:D34"/>
    <mergeCell ref="FS31:FV31"/>
    <mergeCell ref="FW31:FZ31"/>
    <mergeCell ref="GA31:GD31"/>
    <mergeCell ref="GE31:GH31"/>
    <mergeCell ref="GI31:GL31"/>
    <mergeCell ref="GM31:GP31"/>
    <mergeCell ref="EU31:EX31"/>
    <mergeCell ref="EY31:FB31"/>
    <mergeCell ref="FC31:FF31"/>
    <mergeCell ref="FG31:FJ31"/>
    <mergeCell ref="FK31:FN31"/>
    <mergeCell ref="FO31:FR31"/>
    <mergeCell ref="DW31:DZ31"/>
    <mergeCell ref="EA31:ED31"/>
    <mergeCell ref="EE31:EH31"/>
    <mergeCell ref="EI31:EL31"/>
    <mergeCell ref="EM31:EP31"/>
    <mergeCell ref="EQ31:ET31"/>
    <mergeCell ref="CY31:DB31"/>
    <mergeCell ref="DC31:DF31"/>
    <mergeCell ref="DG31:DJ31"/>
    <mergeCell ref="DK31:DN31"/>
    <mergeCell ref="DO31:DR31"/>
    <mergeCell ref="DS31:DV31"/>
    <mergeCell ref="CA31:CD31"/>
    <mergeCell ref="CE31:CH31"/>
    <mergeCell ref="CI31:CL31"/>
    <mergeCell ref="CM31:CP31"/>
    <mergeCell ref="CQ31:CT31"/>
    <mergeCell ref="CU31:CX31"/>
    <mergeCell ref="BC31:BF31"/>
    <mergeCell ref="BG31:BJ31"/>
    <mergeCell ref="BK31:BN31"/>
    <mergeCell ref="BO31:BR31"/>
    <mergeCell ref="BS31:BV31"/>
    <mergeCell ref="BW31:BZ31"/>
    <mergeCell ref="AE31:AH31"/>
    <mergeCell ref="AI31:AL31"/>
    <mergeCell ref="AM31:AP31"/>
    <mergeCell ref="AQ31:AT31"/>
    <mergeCell ref="AU31:AX31"/>
    <mergeCell ref="AY31:BB31"/>
    <mergeCell ref="HC24:HF24"/>
    <mergeCell ref="B26:D26"/>
    <mergeCell ref="B27:D27"/>
    <mergeCell ref="B28:D28"/>
    <mergeCell ref="G31:J31"/>
    <mergeCell ref="K31:N31"/>
    <mergeCell ref="O31:R31"/>
    <mergeCell ref="S31:V31"/>
    <mergeCell ref="W31:Z31"/>
    <mergeCell ref="AA31:AD31"/>
    <mergeCell ref="GE24:GH24"/>
    <mergeCell ref="GI24:GL24"/>
    <mergeCell ref="GM24:GP24"/>
    <mergeCell ref="GQ24:GT24"/>
    <mergeCell ref="GU24:GX24"/>
    <mergeCell ref="GY24:HB24"/>
    <mergeCell ref="FG24:FJ24"/>
    <mergeCell ref="FK24:FN24"/>
    <mergeCell ref="FO24:FR24"/>
    <mergeCell ref="FS24:FV24"/>
    <mergeCell ref="FW24:FZ24"/>
    <mergeCell ref="GA24:GD24"/>
    <mergeCell ref="EI24:EL24"/>
    <mergeCell ref="EM24:EP24"/>
    <mergeCell ref="EQ24:ET24"/>
    <mergeCell ref="EU24:EX24"/>
    <mergeCell ref="EY24:FB24"/>
    <mergeCell ref="FC24:FF24"/>
    <mergeCell ref="DK24:DN24"/>
    <mergeCell ref="DO24:DR24"/>
    <mergeCell ref="DS24:DV24"/>
    <mergeCell ref="DW24:DZ24"/>
    <mergeCell ref="EA24:ED24"/>
    <mergeCell ref="EE24:EH24"/>
    <mergeCell ref="CM24:CP24"/>
    <mergeCell ref="CQ24:CT24"/>
    <mergeCell ref="CU24:CX24"/>
    <mergeCell ref="CY24:DB24"/>
    <mergeCell ref="DC24:DF24"/>
    <mergeCell ref="DG24:DJ24"/>
    <mergeCell ref="BO24:BR24"/>
    <mergeCell ref="BS24:BV24"/>
    <mergeCell ref="BW24:BZ24"/>
    <mergeCell ref="CA24:CD24"/>
    <mergeCell ref="CE24:CH24"/>
    <mergeCell ref="CI24:CL24"/>
    <mergeCell ref="AQ24:AT24"/>
    <mergeCell ref="AU24:AX24"/>
    <mergeCell ref="AY24:BB24"/>
    <mergeCell ref="BC24:BF24"/>
    <mergeCell ref="BG24:BJ24"/>
    <mergeCell ref="BK24:BN24"/>
    <mergeCell ref="S24:V24"/>
    <mergeCell ref="W24:Z24"/>
    <mergeCell ref="AA24:AD24"/>
    <mergeCell ref="AE24:AH24"/>
    <mergeCell ref="AI24:AL24"/>
    <mergeCell ref="AM24:AP24"/>
    <mergeCell ref="B19:D19"/>
    <mergeCell ref="B20:D20"/>
    <mergeCell ref="B21:D21"/>
    <mergeCell ref="G24:J24"/>
    <mergeCell ref="K24:N24"/>
    <mergeCell ref="O24:R24"/>
    <mergeCell ref="GI17:GL17"/>
    <mergeCell ref="GM17:GP17"/>
    <mergeCell ref="GQ17:GT17"/>
    <mergeCell ref="GU17:GX17"/>
    <mergeCell ref="GY17:HB17"/>
    <mergeCell ref="HC17:HF17"/>
    <mergeCell ref="FK17:FN17"/>
    <mergeCell ref="FO17:FR17"/>
    <mergeCell ref="FS17:FV17"/>
    <mergeCell ref="FW17:FZ17"/>
    <mergeCell ref="GA17:GD17"/>
    <mergeCell ref="GE17:GH17"/>
    <mergeCell ref="EM17:EP17"/>
    <mergeCell ref="EQ17:ET17"/>
    <mergeCell ref="EU17:EX17"/>
    <mergeCell ref="EY17:FB17"/>
    <mergeCell ref="FC17:FF17"/>
    <mergeCell ref="FG17:FJ17"/>
    <mergeCell ref="DO17:DR17"/>
    <mergeCell ref="DS17:DV17"/>
    <mergeCell ref="DW17:DZ17"/>
    <mergeCell ref="EA17:ED17"/>
    <mergeCell ref="EE17:EH17"/>
    <mergeCell ref="EI17:EL17"/>
    <mergeCell ref="CQ17:CT17"/>
    <mergeCell ref="CU17:CX17"/>
    <mergeCell ref="CY17:DB17"/>
    <mergeCell ref="DC17:DF17"/>
    <mergeCell ref="DG17:DJ17"/>
    <mergeCell ref="DK17:DN17"/>
    <mergeCell ref="BS17:BV17"/>
    <mergeCell ref="BW17:BZ17"/>
    <mergeCell ref="CA17:CD17"/>
    <mergeCell ref="CE17:CH17"/>
    <mergeCell ref="CI17:CL17"/>
    <mergeCell ref="CM17:CP17"/>
    <mergeCell ref="AU17:AX17"/>
    <mergeCell ref="AY17:BB17"/>
    <mergeCell ref="BC17:BF17"/>
    <mergeCell ref="BG17:BJ17"/>
    <mergeCell ref="BK17:BN17"/>
    <mergeCell ref="BO17:BR17"/>
    <mergeCell ref="W17:Z17"/>
    <mergeCell ref="AA17:AD17"/>
    <mergeCell ref="AE17:AH17"/>
    <mergeCell ref="AI17:AL17"/>
    <mergeCell ref="AM17:AP17"/>
    <mergeCell ref="AQ17:AT17"/>
    <mergeCell ref="B13:C13"/>
    <mergeCell ref="B14:C14"/>
    <mergeCell ref="G17:J17"/>
    <mergeCell ref="K17:N17"/>
    <mergeCell ref="O17:R17"/>
    <mergeCell ref="S17:V17"/>
    <mergeCell ref="B1:E4"/>
    <mergeCell ref="F1:P4"/>
    <mergeCell ref="C8:D8"/>
    <mergeCell ref="B9:B11"/>
    <mergeCell ref="C9:D9"/>
    <mergeCell ref="C10:D10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B7560-3B60-4400-B365-EF1517146BA5}">
  <dimension ref="B1:AL551"/>
  <sheetViews>
    <sheetView tabSelected="1" workbookViewId="0">
      <selection activeCell="F7" sqref="F7:AI7"/>
    </sheetView>
  </sheetViews>
  <sheetFormatPr baseColWidth="10" defaultRowHeight="14.4" x14ac:dyDescent="0.3"/>
  <cols>
    <col min="1" max="1" width="3.77734375" customWidth="1"/>
    <col min="2" max="4" width="14.6640625" customWidth="1"/>
    <col min="5" max="5" width="38.33203125" customWidth="1"/>
    <col min="6" max="36" width="6.77734375" customWidth="1"/>
    <col min="37" max="37" width="19.109375" customWidth="1"/>
  </cols>
  <sheetData>
    <row r="1" spans="2:38" ht="53.4" customHeight="1" x14ac:dyDescent="0.45">
      <c r="B1" s="56" t="s">
        <v>82</v>
      </c>
      <c r="C1" s="56"/>
      <c r="D1" s="56"/>
    </row>
    <row r="2" spans="2:38" ht="63" x14ac:dyDescent="1.2">
      <c r="B2" s="57" t="s">
        <v>83</v>
      </c>
      <c r="C2" s="57"/>
      <c r="D2" s="57"/>
    </row>
    <row r="4" spans="2:38" x14ac:dyDescent="0.3"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</row>
    <row r="5" spans="2:38" ht="30" customHeight="1" x14ac:dyDescent="0.3">
      <c r="B5" s="59" t="s">
        <v>84</v>
      </c>
      <c r="C5" s="59"/>
      <c r="D5" s="59"/>
      <c r="E5" s="59"/>
      <c r="F5" s="60" t="s">
        <v>85</v>
      </c>
      <c r="G5" s="61" t="s">
        <v>86</v>
      </c>
      <c r="H5" s="61"/>
      <c r="I5" s="61"/>
      <c r="L5" s="62" t="s">
        <v>87</v>
      </c>
      <c r="M5" s="61" t="s">
        <v>88</v>
      </c>
      <c r="N5" s="61"/>
      <c r="O5" s="61"/>
      <c r="P5" s="61"/>
      <c r="R5" s="63" t="s">
        <v>89</v>
      </c>
      <c r="S5" s="61" t="s">
        <v>90</v>
      </c>
      <c r="T5" s="61"/>
      <c r="U5" s="61"/>
      <c r="W5" s="64" t="s">
        <v>91</v>
      </c>
      <c r="X5" s="61" t="s">
        <v>92</v>
      </c>
      <c r="Y5" s="61"/>
      <c r="Z5" s="61"/>
      <c r="AA5" s="61"/>
      <c r="AC5" s="65" t="s">
        <v>93</v>
      </c>
      <c r="AD5" s="61" t="s">
        <v>94</v>
      </c>
      <c r="AE5" s="61"/>
      <c r="AF5" s="61"/>
      <c r="AG5" s="61"/>
      <c r="AH5" s="61"/>
      <c r="AJ5" s="66" t="s">
        <v>95</v>
      </c>
      <c r="AK5" s="61" t="s">
        <v>96</v>
      </c>
      <c r="AL5" s="61"/>
    </row>
    <row r="6" spans="2:38" x14ac:dyDescent="0.3"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</row>
    <row r="7" spans="2:38" ht="46.8" customHeight="1" thickBot="1" x14ac:dyDescent="0.35">
      <c r="F7" s="68" t="s">
        <v>97</v>
      </c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9"/>
      <c r="AK7" s="69">
        <v>2024</v>
      </c>
    </row>
    <row r="8" spans="2:38" ht="30" customHeight="1" thickTop="1" thickBot="1" x14ac:dyDescent="0.35">
      <c r="F8" s="70" t="str">
        <f>TEXT(WEEKDAY(DATE(AK7,1,1),1),"jjj")</f>
        <v>lun</v>
      </c>
      <c r="G8" s="70" t="str">
        <f>TEXT(WEEKDAY(DATE(AK7,1,2),1),"jjj")</f>
        <v>mar</v>
      </c>
      <c r="H8" s="70" t="str">
        <f>TEXT(WEEKDAY(DATE(AK7,1,3),1),"jjj")</f>
        <v>mer</v>
      </c>
      <c r="I8" s="70" t="str">
        <f>TEXT(WEEKDAY(DATE(AK7,1,4),1),"jjj")</f>
        <v>jeu</v>
      </c>
      <c r="J8" s="70" t="str">
        <f>TEXT(WEEKDAY(DATE(AK7,1,5),1),"jjj")</f>
        <v>ven</v>
      </c>
      <c r="K8" s="70" t="str">
        <f>TEXT(WEEKDAY(DATE(AK7,1,6),1),"jjj")</f>
        <v>sam</v>
      </c>
      <c r="L8" s="70" t="str">
        <f>TEXT(WEEKDAY(DATE(AK7,1,7),1),"jjj")</f>
        <v>dim</v>
      </c>
      <c r="M8" s="70" t="str">
        <f>TEXT(WEEKDAY(DATE(AK7,1,8),1),"jjj")</f>
        <v>lun</v>
      </c>
      <c r="N8" s="70" t="str">
        <f>TEXT(WEEKDAY(DATE(AK7,1,9),1),"jjj")</f>
        <v>mar</v>
      </c>
      <c r="O8" s="70" t="str">
        <f>TEXT(WEEKDAY(DATE(AK7,1,10),1),"jjj")</f>
        <v>mer</v>
      </c>
      <c r="P8" s="70" t="str">
        <f>TEXT(WEEKDAY(DATE(AK7,1,11),1),"jjj")</f>
        <v>jeu</v>
      </c>
      <c r="Q8" s="70" t="str">
        <f>TEXT(WEEKDAY(DATE(AK7,1,12),1),"jjj")</f>
        <v>ven</v>
      </c>
      <c r="R8" s="70" t="str">
        <f>TEXT(WEEKDAY(DATE(AK7,1,13),1),"jjj")</f>
        <v>sam</v>
      </c>
      <c r="S8" s="70" t="str">
        <f>TEXT(WEEKDAY(DATE(AK7,1,14),1),"jjj")</f>
        <v>dim</v>
      </c>
      <c r="T8" s="70" t="str">
        <f>TEXT(WEEKDAY(DATE(AK7,1,15),1),"jjj")</f>
        <v>lun</v>
      </c>
      <c r="U8" s="70" t="str">
        <f>TEXT(WEEKDAY(DATE(AK7,1,16),1),"jjj")</f>
        <v>mar</v>
      </c>
      <c r="V8" s="70" t="str">
        <f>TEXT(WEEKDAY(DATE(AK7,1,17),1),"jjj")</f>
        <v>mer</v>
      </c>
      <c r="W8" s="70" t="str">
        <f>TEXT(WEEKDAY(DATE(AK7,1,18),1),"jjj")</f>
        <v>jeu</v>
      </c>
      <c r="X8" s="70" t="str">
        <f>TEXT(WEEKDAY(DATE(AK7,1,19),1),"jjj")</f>
        <v>ven</v>
      </c>
      <c r="Y8" s="70" t="str">
        <f>TEXT(WEEKDAY(DATE(AK7,1,20),1),"jjj")</f>
        <v>sam</v>
      </c>
      <c r="Z8" s="70" t="str">
        <f>TEXT(WEEKDAY(DATE(AK7,1,21),1),"jjj")</f>
        <v>dim</v>
      </c>
      <c r="AA8" s="70" t="str">
        <f>TEXT(WEEKDAY(DATE(AK7,1,22),1),"jjj")</f>
        <v>lun</v>
      </c>
      <c r="AB8" s="70" t="str">
        <f>TEXT(WEEKDAY(DATE(AK7,1,23),1),"jjj")</f>
        <v>mar</v>
      </c>
      <c r="AC8" s="70" t="str">
        <f>TEXT(WEEKDAY(DATE(AK7,1,24),1),"jjj")</f>
        <v>mer</v>
      </c>
      <c r="AD8" s="70" t="str">
        <f>TEXT(WEEKDAY(DATE(AK7,1,25),1),"jjj")</f>
        <v>jeu</v>
      </c>
      <c r="AE8" s="70" t="str">
        <f>TEXT(WEEKDAY(DATE(AK7,1,26),1),"jjj")</f>
        <v>ven</v>
      </c>
      <c r="AF8" s="70" t="str">
        <f>TEXT(WEEKDAY(DATE(AK7,1,27),1),"jjj")</f>
        <v>sam</v>
      </c>
      <c r="AG8" s="70" t="str">
        <f>TEXT(WEEKDAY(DATE(AK7,1,28),1),"jjj")</f>
        <v>dim</v>
      </c>
      <c r="AH8" s="70" t="str">
        <f>TEXT(WEEKDAY(DATE(AK7,1,29),1),"jjj")</f>
        <v>lun</v>
      </c>
      <c r="AI8" s="70" t="str">
        <f>TEXT(WEEKDAY(DATE(AK7,1,30),1),"jjj")</f>
        <v>mar</v>
      </c>
      <c r="AJ8" s="70" t="str">
        <f>TEXT(WEEKDAY(DATE(AK7,1,31),1),"jjj")</f>
        <v>mer</v>
      </c>
      <c r="AK8" s="71"/>
    </row>
    <row r="9" spans="2:38" ht="30" customHeight="1" thickTop="1" thickBot="1" x14ac:dyDescent="0.35">
      <c r="B9" s="72" t="s">
        <v>11</v>
      </c>
      <c r="C9" s="72" t="s">
        <v>98</v>
      </c>
      <c r="D9" s="72" t="s">
        <v>3</v>
      </c>
      <c r="E9" s="73" t="s">
        <v>99</v>
      </c>
      <c r="F9" s="74">
        <v>1</v>
      </c>
      <c r="G9" s="74">
        <v>2</v>
      </c>
      <c r="H9" s="74">
        <v>3</v>
      </c>
      <c r="I9" s="74">
        <v>4</v>
      </c>
      <c r="J9" s="74">
        <v>5</v>
      </c>
      <c r="K9" s="74">
        <v>6</v>
      </c>
      <c r="L9" s="74">
        <v>7</v>
      </c>
      <c r="M9" s="74">
        <v>8</v>
      </c>
      <c r="N9" s="74">
        <v>9</v>
      </c>
      <c r="O9" s="74">
        <v>10</v>
      </c>
      <c r="P9" s="74">
        <v>11</v>
      </c>
      <c r="Q9" s="74">
        <v>12</v>
      </c>
      <c r="R9" s="74">
        <v>13</v>
      </c>
      <c r="S9" s="74">
        <v>14</v>
      </c>
      <c r="T9" s="74">
        <v>15</v>
      </c>
      <c r="U9" s="74">
        <v>16</v>
      </c>
      <c r="V9" s="74">
        <v>17</v>
      </c>
      <c r="W9" s="74">
        <v>18</v>
      </c>
      <c r="X9" s="74">
        <v>19</v>
      </c>
      <c r="Y9" s="74">
        <v>20</v>
      </c>
      <c r="Z9" s="74">
        <v>21</v>
      </c>
      <c r="AA9" s="74">
        <v>22</v>
      </c>
      <c r="AB9" s="74">
        <v>23</v>
      </c>
      <c r="AC9" s="74">
        <v>24</v>
      </c>
      <c r="AD9" s="74">
        <v>25</v>
      </c>
      <c r="AE9" s="74">
        <v>26</v>
      </c>
      <c r="AF9" s="74">
        <v>27</v>
      </c>
      <c r="AG9" s="74">
        <v>28</v>
      </c>
      <c r="AH9" s="74">
        <v>29</v>
      </c>
      <c r="AI9" s="74">
        <v>30</v>
      </c>
      <c r="AJ9" s="74">
        <v>31</v>
      </c>
      <c r="AK9" s="71" t="s">
        <v>100</v>
      </c>
    </row>
    <row r="10" spans="2:38" s="77" customFormat="1" ht="30" customHeight="1" thickTop="1" x14ac:dyDescent="0.3">
      <c r="B10" s="75"/>
      <c r="C10" s="75" t="str">
        <f>IFERROR(VLOOKUP('[1]Calendrier des absences'!B10,[1]!Tableau1[[#All],[Matricule]:[Poste]],13),"")</f>
        <v/>
      </c>
      <c r="D10" s="75" t="str">
        <f>IFERROR(VLOOKUP('[1]Calendrier des absences'!B10,[1]!Tableau1[[#All],[Matricule]:[Poste]],14),"")</f>
        <v/>
      </c>
      <c r="E10" s="75" t="str">
        <f>IFERROR(VLOOKUP('[1]Calendrier des absences'!B10,[1]!Tableau1[[#All],[Matricule]:[Poste]],5),"")</f>
        <v/>
      </c>
      <c r="F10" s="76"/>
      <c r="G10" s="76" t="s">
        <v>85</v>
      </c>
      <c r="H10" s="76" t="s">
        <v>85</v>
      </c>
      <c r="I10" s="76" t="s">
        <v>85</v>
      </c>
      <c r="J10" s="76" t="s">
        <v>85</v>
      </c>
      <c r="K10" s="76"/>
      <c r="L10" s="76"/>
      <c r="M10" s="76" t="s">
        <v>87</v>
      </c>
      <c r="N10" s="76" t="s">
        <v>89</v>
      </c>
      <c r="O10" s="76" t="s">
        <v>89</v>
      </c>
      <c r="P10" s="76" t="s">
        <v>89</v>
      </c>
      <c r="Q10" s="76" t="s">
        <v>89</v>
      </c>
      <c r="R10" s="76"/>
      <c r="S10" s="76"/>
      <c r="T10" s="76" t="s">
        <v>91</v>
      </c>
      <c r="U10" s="76" t="s">
        <v>91</v>
      </c>
      <c r="V10" s="76" t="s">
        <v>91</v>
      </c>
      <c r="W10" s="76" t="s">
        <v>91</v>
      </c>
      <c r="X10" s="76" t="s">
        <v>91</v>
      </c>
      <c r="Y10" s="76"/>
      <c r="Z10" s="76"/>
      <c r="AA10" s="76" t="s">
        <v>93</v>
      </c>
      <c r="AB10" s="76" t="s">
        <v>93</v>
      </c>
      <c r="AC10" s="76" t="s">
        <v>93</v>
      </c>
      <c r="AD10" s="76" t="s">
        <v>93</v>
      </c>
      <c r="AE10" s="76"/>
      <c r="AF10" s="76"/>
      <c r="AG10" s="76"/>
      <c r="AH10" s="76" t="s">
        <v>95</v>
      </c>
      <c r="AI10" s="76"/>
      <c r="AJ10" s="76"/>
      <c r="AK10" s="77">
        <f>COUNTA(F10:AJ10)</f>
        <v>19</v>
      </c>
    </row>
    <row r="11" spans="2:38" s="77" customFormat="1" ht="30" customHeight="1" x14ac:dyDescent="0.3">
      <c r="B11" s="78"/>
      <c r="C11" s="78" t="str">
        <f>IFERROR(VLOOKUP('[1]Calendrier des absences'!B11,[1]!Tableau1[[#All],[Matricule]:[Poste]],13),"")</f>
        <v/>
      </c>
      <c r="D11" s="78" t="str">
        <f>IFERROR(VLOOKUP('[1]Calendrier des absences'!B11,[1]!Tableau1[[#All],[Matricule]:[Poste]],14),"")</f>
        <v/>
      </c>
      <c r="E11" s="78" t="str">
        <f>IFERROR(VLOOKUP('[1]Calendrier des absences'!B11,[1]!Tableau1[[#All],[Matricule]:[Poste]],5),"")</f>
        <v/>
      </c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7">
        <f t="shared" ref="AK11:AK44" si="0">COUNTA(F11:AJ11)</f>
        <v>0</v>
      </c>
    </row>
    <row r="12" spans="2:38" s="77" customFormat="1" ht="30" customHeight="1" x14ac:dyDescent="0.3">
      <c r="B12" s="76"/>
      <c r="C12" s="76" t="str">
        <f>IFERROR(VLOOKUP('[1]Calendrier des absences'!B12,[1]!Tableau1[[#All],[Matricule]:[Poste]],13),"")</f>
        <v/>
      </c>
      <c r="D12" s="76" t="str">
        <f>IFERROR(VLOOKUP('[1]Calendrier des absences'!B12,[1]!Tableau1[[#All],[Matricule]:[Poste]],14),"")</f>
        <v/>
      </c>
      <c r="E12" s="76" t="str">
        <f>IFERROR(VLOOKUP('[1]Calendrier des absences'!B12,[1]!Tableau1[[#All],[Matricule]:[Poste]],5),"")</f>
        <v/>
      </c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7">
        <f t="shared" si="0"/>
        <v>0</v>
      </c>
    </row>
    <row r="13" spans="2:38" s="77" customFormat="1" ht="30" customHeight="1" x14ac:dyDescent="0.3">
      <c r="B13" s="78"/>
      <c r="C13" s="78" t="str">
        <f>IFERROR(VLOOKUP('[1]Calendrier des absences'!B13,[1]!Tableau1[[#All],[Matricule]:[Poste]],13),"")</f>
        <v/>
      </c>
      <c r="D13" s="78" t="str">
        <f>IFERROR(VLOOKUP('[1]Calendrier des absences'!B13,[1]!Tableau1[[#All],[Matricule]:[Poste]],14),"")</f>
        <v/>
      </c>
      <c r="E13" s="78" t="str">
        <f>IFERROR(VLOOKUP('[1]Calendrier des absences'!B13,[1]!Tableau1[[#All],[Matricule]:[Poste]],5),"")</f>
        <v/>
      </c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7">
        <f t="shared" si="0"/>
        <v>0</v>
      </c>
    </row>
    <row r="14" spans="2:38" s="77" customFormat="1" ht="30" customHeight="1" x14ac:dyDescent="0.3">
      <c r="B14" s="76"/>
      <c r="C14" s="76" t="str">
        <f>IFERROR(VLOOKUP('[1]Calendrier des absences'!B14,[1]!Tableau1[[#All],[Matricule]:[Poste]],13),"")</f>
        <v/>
      </c>
      <c r="D14" s="76" t="str">
        <f>IFERROR(VLOOKUP('[1]Calendrier des absences'!B14,[1]!Tableau1[[#All],[Matricule]:[Poste]],14),"")</f>
        <v/>
      </c>
      <c r="E14" s="76" t="str">
        <f>IFERROR(VLOOKUP('[1]Calendrier des absences'!B14,[1]!Tableau1[[#All],[Matricule]:[Poste]],5),"")</f>
        <v/>
      </c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7">
        <f t="shared" si="0"/>
        <v>0</v>
      </c>
    </row>
    <row r="15" spans="2:38" s="77" customFormat="1" ht="30" customHeight="1" x14ac:dyDescent="0.3">
      <c r="B15" s="78"/>
      <c r="C15" s="78" t="str">
        <f>IFERROR(VLOOKUP('[1]Calendrier des absences'!B15,[1]!Tableau1[[#All],[Matricule]:[Poste]],13),"")</f>
        <v/>
      </c>
      <c r="D15" s="78" t="str">
        <f>IFERROR(VLOOKUP('[1]Calendrier des absences'!B15,[1]!Tableau1[[#All],[Matricule]:[Poste]],14),"")</f>
        <v/>
      </c>
      <c r="E15" s="78" t="str">
        <f>IFERROR(VLOOKUP('[1]Calendrier des absences'!B15,[1]!Tableau1[[#All],[Matricule]:[Poste]],5),"")</f>
        <v/>
      </c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7">
        <f t="shared" si="0"/>
        <v>0</v>
      </c>
    </row>
    <row r="16" spans="2:38" s="77" customFormat="1" ht="30" customHeight="1" x14ac:dyDescent="0.3">
      <c r="B16" s="76"/>
      <c r="C16" s="76" t="str">
        <f>IFERROR(VLOOKUP('[1]Calendrier des absences'!B16,[1]!Tableau1[[#All],[Matricule]:[Poste]],13),"")</f>
        <v/>
      </c>
      <c r="D16" s="76" t="str">
        <f>IFERROR(VLOOKUP('[1]Calendrier des absences'!B16,[1]!Tableau1[[#All],[Matricule]:[Poste]],14),"")</f>
        <v/>
      </c>
      <c r="E16" s="76" t="str">
        <f>IFERROR(VLOOKUP('[1]Calendrier des absences'!B16,[1]!Tableau1[[#All],[Matricule]:[Poste]],5),"")</f>
        <v/>
      </c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7">
        <f t="shared" si="0"/>
        <v>0</v>
      </c>
    </row>
    <row r="17" spans="2:37" s="77" customFormat="1" ht="30" customHeight="1" x14ac:dyDescent="0.3">
      <c r="B17" s="78"/>
      <c r="C17" s="78" t="str">
        <f>IFERROR(VLOOKUP('[1]Calendrier des absences'!B17,[1]!Tableau1[[#All],[Matricule]:[Poste]],13),"")</f>
        <v/>
      </c>
      <c r="D17" s="78" t="str">
        <f>IFERROR(VLOOKUP('[1]Calendrier des absences'!B17,[1]!Tableau1[[#All],[Matricule]:[Poste]],14),"")</f>
        <v/>
      </c>
      <c r="E17" s="78" t="str">
        <f>IFERROR(VLOOKUP('[1]Calendrier des absences'!B17,[1]!Tableau1[[#All],[Matricule]:[Poste]],5),"")</f>
        <v/>
      </c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7">
        <f t="shared" si="0"/>
        <v>0</v>
      </c>
    </row>
    <row r="18" spans="2:37" s="77" customFormat="1" ht="30" customHeight="1" x14ac:dyDescent="0.3">
      <c r="B18" s="76"/>
      <c r="C18" s="76" t="str">
        <f>IFERROR(VLOOKUP('[1]Calendrier des absences'!B18,[1]!Tableau1[[#All],[Matricule]:[Poste]],13),"")</f>
        <v/>
      </c>
      <c r="D18" s="76" t="str">
        <f>IFERROR(VLOOKUP('[1]Calendrier des absences'!B18,[1]!Tableau1[[#All],[Matricule]:[Poste]],14),"")</f>
        <v/>
      </c>
      <c r="E18" s="76" t="str">
        <f>IFERROR(VLOOKUP('[1]Calendrier des absences'!B18,[1]!Tableau1[[#All],[Matricule]:[Poste]],5),"")</f>
        <v/>
      </c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7">
        <f t="shared" si="0"/>
        <v>0</v>
      </c>
    </row>
    <row r="19" spans="2:37" s="77" customFormat="1" ht="30" customHeight="1" x14ac:dyDescent="0.3">
      <c r="B19" s="78"/>
      <c r="C19" s="78" t="str">
        <f>IFERROR(VLOOKUP('[1]Calendrier des absences'!B19,[1]!Tableau1[[#All],[Matricule]:[Poste]],13),"")</f>
        <v/>
      </c>
      <c r="D19" s="78" t="str">
        <f>IFERROR(VLOOKUP('[1]Calendrier des absences'!B19,[1]!Tableau1[[#All],[Matricule]:[Poste]],14),"")</f>
        <v/>
      </c>
      <c r="E19" s="78" t="str">
        <f>IFERROR(VLOOKUP('[1]Calendrier des absences'!B19,[1]!Tableau1[[#All],[Matricule]:[Poste]],5),"")</f>
        <v/>
      </c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7">
        <f t="shared" si="0"/>
        <v>0</v>
      </c>
    </row>
    <row r="20" spans="2:37" s="77" customFormat="1" ht="30" customHeight="1" x14ac:dyDescent="0.3">
      <c r="B20" s="76"/>
      <c r="C20" s="76" t="str">
        <f>IFERROR(VLOOKUP('[1]Calendrier des absences'!B20,[1]!Tableau1[[#All],[Matricule]:[Poste]],13),"")</f>
        <v/>
      </c>
      <c r="D20" s="76" t="str">
        <f>IFERROR(VLOOKUP('[1]Calendrier des absences'!B20,[1]!Tableau1[[#All],[Matricule]:[Poste]],14),"")</f>
        <v/>
      </c>
      <c r="E20" s="76" t="str">
        <f>IFERROR(VLOOKUP('[1]Calendrier des absences'!B20,[1]!Tableau1[[#All],[Matricule]:[Poste]],5),"")</f>
        <v/>
      </c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7">
        <f t="shared" si="0"/>
        <v>0</v>
      </c>
    </row>
    <row r="21" spans="2:37" s="77" customFormat="1" ht="30" customHeight="1" x14ac:dyDescent="0.3">
      <c r="B21" s="78"/>
      <c r="C21" s="78" t="str">
        <f>IFERROR(VLOOKUP('[1]Calendrier des absences'!B21,[1]!Tableau1[[#All],[Matricule]:[Poste]],13),"")</f>
        <v/>
      </c>
      <c r="D21" s="78" t="str">
        <f>IFERROR(VLOOKUP('[1]Calendrier des absences'!B21,[1]!Tableau1[[#All],[Matricule]:[Poste]],14),"")</f>
        <v/>
      </c>
      <c r="E21" s="78" t="str">
        <f>IFERROR(VLOOKUP('[1]Calendrier des absences'!B21,[1]!Tableau1[[#All],[Matricule]:[Poste]],5),"")</f>
        <v/>
      </c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7">
        <f t="shared" si="0"/>
        <v>0</v>
      </c>
    </row>
    <row r="22" spans="2:37" s="77" customFormat="1" ht="30" customHeight="1" x14ac:dyDescent="0.3">
      <c r="B22" s="76"/>
      <c r="C22" s="76" t="str">
        <f>IFERROR(VLOOKUP('[1]Calendrier des absences'!B22,[1]!Tableau1[[#All],[Matricule]:[Poste]],13),"")</f>
        <v/>
      </c>
      <c r="D22" s="76" t="str">
        <f>IFERROR(VLOOKUP('[1]Calendrier des absences'!B22,[1]!Tableau1[[#All],[Matricule]:[Poste]],14),"")</f>
        <v/>
      </c>
      <c r="E22" s="76" t="str">
        <f>IFERROR(VLOOKUP('[1]Calendrier des absences'!B22,[1]!Tableau1[[#All],[Matricule]:[Poste]],5),"")</f>
        <v/>
      </c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7">
        <f t="shared" si="0"/>
        <v>0</v>
      </c>
    </row>
    <row r="23" spans="2:37" s="77" customFormat="1" ht="30" customHeight="1" x14ac:dyDescent="0.3">
      <c r="B23" s="78"/>
      <c r="C23" s="78" t="str">
        <f>IFERROR(VLOOKUP('[1]Calendrier des absences'!B23,[1]!Tableau1[[#All],[Matricule]:[Poste]],13),"")</f>
        <v/>
      </c>
      <c r="D23" s="78" t="str">
        <f>IFERROR(VLOOKUP('[1]Calendrier des absences'!B23,[1]!Tableau1[[#All],[Matricule]:[Poste]],14),"")</f>
        <v/>
      </c>
      <c r="E23" s="78" t="str">
        <f>IFERROR(VLOOKUP('[1]Calendrier des absences'!B23,[1]!Tableau1[[#All],[Matricule]:[Poste]],5),"")</f>
        <v/>
      </c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7">
        <f t="shared" si="0"/>
        <v>0</v>
      </c>
    </row>
    <row r="24" spans="2:37" s="77" customFormat="1" ht="30" customHeight="1" x14ac:dyDescent="0.3">
      <c r="B24" s="76"/>
      <c r="C24" s="76" t="str">
        <f>IFERROR(VLOOKUP('[1]Calendrier des absences'!B24,[1]!Tableau1[[#All],[Matricule]:[Poste]],13),"")</f>
        <v/>
      </c>
      <c r="D24" s="76" t="str">
        <f>IFERROR(VLOOKUP('[1]Calendrier des absences'!B24,[1]!Tableau1[[#All],[Matricule]:[Poste]],14),"")</f>
        <v/>
      </c>
      <c r="E24" s="76" t="str">
        <f>IFERROR(VLOOKUP('[1]Calendrier des absences'!B24,[1]!Tableau1[[#All],[Matricule]:[Poste]],5),"")</f>
        <v/>
      </c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7">
        <f t="shared" si="0"/>
        <v>0</v>
      </c>
    </row>
    <row r="25" spans="2:37" s="77" customFormat="1" ht="30" customHeight="1" x14ac:dyDescent="0.3">
      <c r="B25" s="78"/>
      <c r="C25" s="78" t="str">
        <f>IFERROR(VLOOKUP('[1]Calendrier des absences'!B25,[1]!Tableau1[[#All],[Matricule]:[Poste]],13),"")</f>
        <v/>
      </c>
      <c r="D25" s="78" t="str">
        <f>IFERROR(VLOOKUP('[1]Calendrier des absences'!B25,[1]!Tableau1[[#All],[Matricule]:[Poste]],14),"")</f>
        <v/>
      </c>
      <c r="E25" s="78" t="str">
        <f>IFERROR(VLOOKUP('[1]Calendrier des absences'!B25,[1]!Tableau1[[#All],[Matricule]:[Poste]],5),"")</f>
        <v/>
      </c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7">
        <f t="shared" si="0"/>
        <v>0</v>
      </c>
    </row>
    <row r="26" spans="2:37" s="77" customFormat="1" ht="30" customHeight="1" x14ac:dyDescent="0.3">
      <c r="B26" s="76"/>
      <c r="C26" s="76" t="str">
        <f>IFERROR(VLOOKUP('[1]Calendrier des absences'!B26,[1]!Tableau1[[#All],[Matricule]:[Poste]],13),"")</f>
        <v/>
      </c>
      <c r="D26" s="76" t="str">
        <f>IFERROR(VLOOKUP('[1]Calendrier des absences'!B26,[1]!Tableau1[[#All],[Matricule]:[Poste]],14),"")</f>
        <v/>
      </c>
      <c r="E26" s="76" t="str">
        <f>IFERROR(VLOOKUP('[1]Calendrier des absences'!B26,[1]!Tableau1[[#All],[Matricule]:[Poste]],5),"")</f>
        <v/>
      </c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7">
        <f t="shared" si="0"/>
        <v>0</v>
      </c>
    </row>
    <row r="27" spans="2:37" s="77" customFormat="1" ht="30" customHeight="1" x14ac:dyDescent="0.3">
      <c r="B27" s="78"/>
      <c r="C27" s="78" t="str">
        <f>IFERROR(VLOOKUP('[1]Calendrier des absences'!B27,[1]!Tableau1[[#All],[Matricule]:[Poste]],13),"")</f>
        <v/>
      </c>
      <c r="D27" s="78" t="str">
        <f>IFERROR(VLOOKUP('[1]Calendrier des absences'!B27,[1]!Tableau1[[#All],[Matricule]:[Poste]],14),"")</f>
        <v/>
      </c>
      <c r="E27" s="78" t="str">
        <f>IFERROR(VLOOKUP('[1]Calendrier des absences'!B27,[1]!Tableau1[[#All],[Matricule]:[Poste]],5),"")</f>
        <v/>
      </c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7">
        <f t="shared" si="0"/>
        <v>0</v>
      </c>
    </row>
    <row r="28" spans="2:37" s="77" customFormat="1" ht="30" customHeight="1" x14ac:dyDescent="0.3">
      <c r="B28" s="76"/>
      <c r="C28" s="76" t="str">
        <f>IFERROR(VLOOKUP('[1]Calendrier des absences'!B28,[1]!Tableau1[[#All],[Matricule]:[Poste]],13),"")</f>
        <v/>
      </c>
      <c r="D28" s="76" t="str">
        <f>IFERROR(VLOOKUP('[1]Calendrier des absences'!B28,[1]!Tableau1[[#All],[Matricule]:[Poste]],14),"")</f>
        <v/>
      </c>
      <c r="E28" s="76" t="str">
        <f>IFERROR(VLOOKUP('[1]Calendrier des absences'!B28,[1]!Tableau1[[#All],[Matricule]:[Poste]],5),"")</f>
        <v/>
      </c>
      <c r="F28" s="76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7">
        <f t="shared" si="0"/>
        <v>0</v>
      </c>
    </row>
    <row r="29" spans="2:37" s="77" customFormat="1" ht="30" customHeight="1" x14ac:dyDescent="0.3">
      <c r="B29" s="78"/>
      <c r="C29" s="78" t="str">
        <f>IFERROR(VLOOKUP('[1]Calendrier des absences'!B29,[1]!Tableau1[[#All],[Matricule]:[Poste]],13),"")</f>
        <v/>
      </c>
      <c r="D29" s="78" t="str">
        <f>IFERROR(VLOOKUP('[1]Calendrier des absences'!B29,[1]!Tableau1[[#All],[Matricule]:[Poste]],14),"")</f>
        <v/>
      </c>
      <c r="E29" s="78" t="str">
        <f>IFERROR(VLOOKUP('[1]Calendrier des absences'!B29,[1]!Tableau1[[#All],[Matricule]:[Poste]],5),"")</f>
        <v/>
      </c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7">
        <f t="shared" si="0"/>
        <v>0</v>
      </c>
    </row>
    <row r="30" spans="2:37" s="77" customFormat="1" ht="30" customHeight="1" x14ac:dyDescent="0.3">
      <c r="B30" s="79"/>
      <c r="C30" s="79" t="str">
        <f>IFERROR(VLOOKUP('[1]Calendrier des absences'!B30,[1]!Tableau1[[#All],[Matricule]:[Poste]],13),"")</f>
        <v/>
      </c>
      <c r="D30" s="79" t="str">
        <f>IFERROR(VLOOKUP('[1]Calendrier des absences'!B30,[1]!Tableau1[[#All],[Matricule]:[Poste]],14),"")</f>
        <v/>
      </c>
      <c r="E30" s="79" t="str">
        <f>IFERROR(VLOOKUP('[1]Calendrier des absences'!B30,[1]!Tableau1[[#All],[Matricule]:[Poste]],5),"")</f>
        <v/>
      </c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79"/>
      <c r="AD30" s="79"/>
      <c r="AE30" s="79"/>
      <c r="AF30" s="79"/>
      <c r="AG30" s="79"/>
      <c r="AH30" s="79"/>
      <c r="AI30" s="79"/>
      <c r="AJ30" s="79"/>
      <c r="AK30" s="77">
        <f t="shared" si="0"/>
        <v>0</v>
      </c>
    </row>
    <row r="31" spans="2:37" ht="30" customHeight="1" x14ac:dyDescent="0.3">
      <c r="B31" s="78"/>
      <c r="C31" s="78" t="str">
        <f>IFERROR(VLOOKUP('[1]Calendrier des absences'!B31,[1]!Tableau1[[#All],[Matricule]:[Poste]],13),"")</f>
        <v/>
      </c>
      <c r="D31" s="78" t="str">
        <f>IFERROR(VLOOKUP('[1]Calendrier des absences'!B31,[1]!Tableau1[[#All],[Matricule]:[Poste]],14),"")</f>
        <v/>
      </c>
      <c r="E31" s="78" t="str">
        <f>IFERROR(VLOOKUP('[1]Calendrier des absences'!B31,[1]!Tableau1[[#All],[Matricule]:[Poste]],5),"")</f>
        <v/>
      </c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7">
        <f t="shared" si="0"/>
        <v>0</v>
      </c>
    </row>
    <row r="32" spans="2:37" ht="30" customHeight="1" x14ac:dyDescent="0.3">
      <c r="B32" s="79"/>
      <c r="C32" s="79" t="str">
        <f>IFERROR(VLOOKUP('[1]Calendrier des absences'!B32,[1]!Tableau1[[#All],[Matricule]:[Poste]],13),"")</f>
        <v/>
      </c>
      <c r="D32" s="79" t="str">
        <f>IFERROR(VLOOKUP('[1]Calendrier des absences'!B32,[1]!Tableau1[[#All],[Matricule]:[Poste]],14),"")</f>
        <v/>
      </c>
      <c r="E32" s="79" t="str">
        <f>IFERROR(VLOOKUP('[1]Calendrier des absences'!B32,[1]!Tableau1[[#All],[Matricule]:[Poste]],5),"")</f>
        <v/>
      </c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7">
        <f t="shared" si="0"/>
        <v>0</v>
      </c>
    </row>
    <row r="33" spans="2:37" ht="30" customHeight="1" x14ac:dyDescent="0.3">
      <c r="B33" s="78"/>
      <c r="C33" s="78" t="str">
        <f>IFERROR(VLOOKUP('[1]Calendrier des absences'!B33,[1]!Tableau1[[#All],[Matricule]:[Poste]],13),"")</f>
        <v/>
      </c>
      <c r="D33" s="78" t="str">
        <f>IFERROR(VLOOKUP('[1]Calendrier des absences'!B33,[1]!Tableau1[[#All],[Matricule]:[Poste]],14),"")</f>
        <v/>
      </c>
      <c r="E33" s="78" t="str">
        <f>IFERROR(VLOOKUP('[1]Calendrier des absences'!B33,[1]!Tableau1[[#All],[Matricule]:[Poste]],5),"")</f>
        <v/>
      </c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7">
        <f t="shared" si="0"/>
        <v>0</v>
      </c>
    </row>
    <row r="34" spans="2:37" ht="30" customHeight="1" x14ac:dyDescent="0.3">
      <c r="B34" s="79"/>
      <c r="C34" s="79" t="str">
        <f>IFERROR(VLOOKUP('[1]Calendrier des absences'!B34,[1]!Tableau1[[#All],[Matricule]:[Poste]],13),"")</f>
        <v/>
      </c>
      <c r="D34" s="79" t="str">
        <f>IFERROR(VLOOKUP('[1]Calendrier des absences'!B34,[1]!Tableau1[[#All],[Matricule]:[Poste]],14),"")</f>
        <v/>
      </c>
      <c r="E34" s="79" t="str">
        <f>IFERROR(VLOOKUP('[1]Calendrier des absences'!B34,[1]!Tableau1[[#All],[Matricule]:[Poste]],5),"")</f>
        <v/>
      </c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9"/>
      <c r="AI34" s="79"/>
      <c r="AJ34" s="79"/>
      <c r="AK34" s="77">
        <f t="shared" si="0"/>
        <v>0</v>
      </c>
    </row>
    <row r="35" spans="2:37" ht="30" customHeight="1" x14ac:dyDescent="0.3">
      <c r="B35" s="78"/>
      <c r="C35" s="78" t="str">
        <f>IFERROR(VLOOKUP('[1]Calendrier des absences'!B35,[1]!Tableau1[[#All],[Matricule]:[Poste]],13),"")</f>
        <v/>
      </c>
      <c r="D35" s="78" t="str">
        <f>IFERROR(VLOOKUP('[1]Calendrier des absences'!B35,[1]!Tableau1[[#All],[Matricule]:[Poste]],14),"")</f>
        <v/>
      </c>
      <c r="E35" s="78" t="str">
        <f>IFERROR(VLOOKUP('[1]Calendrier des absences'!B35,[1]!Tableau1[[#All],[Matricule]:[Poste]],5),"")</f>
        <v/>
      </c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7">
        <f t="shared" si="0"/>
        <v>0</v>
      </c>
    </row>
    <row r="36" spans="2:37" ht="30" customHeight="1" x14ac:dyDescent="0.3">
      <c r="B36" s="79"/>
      <c r="C36" s="79" t="str">
        <f>IFERROR(VLOOKUP('[1]Calendrier des absences'!B36,[1]!Tableau1[[#All],[Matricule]:[Poste]],13),"")</f>
        <v/>
      </c>
      <c r="D36" s="79" t="str">
        <f>IFERROR(VLOOKUP('[1]Calendrier des absences'!B36,[1]!Tableau1[[#All],[Matricule]:[Poste]],14),"")</f>
        <v/>
      </c>
      <c r="E36" s="79" t="str">
        <f>IFERROR(VLOOKUP('[1]Calendrier des absences'!B36,[1]!Tableau1[[#All],[Matricule]:[Poste]],5),"")</f>
        <v/>
      </c>
      <c r="F36" s="79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9"/>
      <c r="AI36" s="79"/>
      <c r="AJ36" s="79"/>
      <c r="AK36" s="77">
        <f t="shared" si="0"/>
        <v>0</v>
      </c>
    </row>
    <row r="37" spans="2:37" ht="30" customHeight="1" x14ac:dyDescent="0.3">
      <c r="B37" s="78"/>
      <c r="C37" s="78" t="str">
        <f>IFERROR(VLOOKUP('[1]Calendrier des absences'!B37,[1]!Tableau1[[#All],[Matricule]:[Poste]],13),"")</f>
        <v/>
      </c>
      <c r="D37" s="78" t="str">
        <f>IFERROR(VLOOKUP('[1]Calendrier des absences'!B37,[1]!Tableau1[[#All],[Matricule]:[Poste]],14),"")</f>
        <v/>
      </c>
      <c r="E37" s="78" t="str">
        <f>IFERROR(VLOOKUP('[1]Calendrier des absences'!B37,[1]!Tableau1[[#All],[Matricule]:[Poste]],5),"")</f>
        <v/>
      </c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7">
        <f t="shared" si="0"/>
        <v>0</v>
      </c>
    </row>
    <row r="38" spans="2:37" ht="30" customHeight="1" x14ac:dyDescent="0.3">
      <c r="B38" s="79"/>
      <c r="C38" s="79" t="str">
        <f>IFERROR(VLOOKUP('[1]Calendrier des absences'!B38,[1]!Tableau1[[#All],[Matricule]:[Poste]],13),"")</f>
        <v/>
      </c>
      <c r="D38" s="79" t="str">
        <f>IFERROR(VLOOKUP('[1]Calendrier des absences'!B38,[1]!Tableau1[[#All],[Matricule]:[Poste]],14),"")</f>
        <v/>
      </c>
      <c r="E38" s="79" t="str">
        <f>IFERROR(VLOOKUP('[1]Calendrier des absences'!B38,[1]!Tableau1[[#All],[Matricule]:[Poste]],5),"")</f>
        <v/>
      </c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79"/>
      <c r="AJ38" s="79"/>
      <c r="AK38" s="77">
        <f t="shared" si="0"/>
        <v>0</v>
      </c>
    </row>
    <row r="39" spans="2:37" ht="30" customHeight="1" x14ac:dyDescent="0.3">
      <c r="B39" s="78"/>
      <c r="C39" s="78" t="str">
        <f>IFERROR(VLOOKUP('[1]Calendrier des absences'!B39,[1]!Tableau1[[#All],[Matricule]:[Poste]],13),"")</f>
        <v/>
      </c>
      <c r="D39" s="78" t="str">
        <f>IFERROR(VLOOKUP('[1]Calendrier des absences'!B39,[1]!Tableau1[[#All],[Matricule]:[Poste]],14),"")</f>
        <v/>
      </c>
      <c r="E39" s="78" t="str">
        <f>IFERROR(VLOOKUP('[1]Calendrier des absences'!B39,[1]!Tableau1[[#All],[Matricule]:[Poste]],5),"")</f>
        <v/>
      </c>
      <c r="F39" s="78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7">
        <f t="shared" si="0"/>
        <v>0</v>
      </c>
    </row>
    <row r="40" spans="2:37" ht="30" customHeight="1" x14ac:dyDescent="0.3">
      <c r="B40" s="79"/>
      <c r="C40" s="79" t="str">
        <f>IFERROR(VLOOKUP('[1]Calendrier des absences'!B40,[1]!Tableau1[[#All],[Matricule]:[Poste]],13),"")</f>
        <v/>
      </c>
      <c r="D40" s="79" t="str">
        <f>IFERROR(VLOOKUP('[1]Calendrier des absences'!B40,[1]!Tableau1[[#All],[Matricule]:[Poste]],14),"")</f>
        <v/>
      </c>
      <c r="E40" s="79" t="str">
        <f>IFERROR(VLOOKUP('[1]Calendrier des absences'!B40,[1]!Tableau1[[#All],[Matricule]:[Poste]],5),"")</f>
        <v/>
      </c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9"/>
      <c r="AI40" s="79"/>
      <c r="AJ40" s="79"/>
      <c r="AK40" s="77">
        <f t="shared" si="0"/>
        <v>0</v>
      </c>
    </row>
    <row r="41" spans="2:37" ht="30" customHeight="1" x14ac:dyDescent="0.3">
      <c r="B41" s="78"/>
      <c r="C41" s="78" t="str">
        <f>IFERROR(VLOOKUP('[1]Calendrier des absences'!B41,[1]!Tableau1[[#All],[Matricule]:[Poste]],13),"")</f>
        <v/>
      </c>
      <c r="D41" s="78" t="str">
        <f>IFERROR(VLOOKUP('[1]Calendrier des absences'!B41,[1]!Tableau1[[#All],[Matricule]:[Poste]],14),"")</f>
        <v/>
      </c>
      <c r="E41" s="78" t="str">
        <f>IFERROR(VLOOKUP('[1]Calendrier des absences'!B41,[1]!Tableau1[[#All],[Matricule]:[Poste]],5),"")</f>
        <v/>
      </c>
      <c r="F41" s="78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7">
        <f t="shared" si="0"/>
        <v>0</v>
      </c>
    </row>
    <row r="42" spans="2:37" ht="30" customHeight="1" x14ac:dyDescent="0.3">
      <c r="B42" s="79"/>
      <c r="C42" s="79" t="str">
        <f>IFERROR(VLOOKUP('[1]Calendrier des absences'!B42,[1]!Tableau1[[#All],[Matricule]:[Poste]],13),"")</f>
        <v/>
      </c>
      <c r="D42" s="79" t="str">
        <f>IFERROR(VLOOKUP('[1]Calendrier des absences'!B42,[1]!Tableau1[[#All],[Matricule]:[Poste]],14),"")</f>
        <v/>
      </c>
      <c r="E42" s="79" t="str">
        <f>IFERROR(VLOOKUP('[1]Calendrier des absences'!B42,[1]!Tableau1[[#All],[Matricule]:[Poste]],5),"")</f>
        <v/>
      </c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9"/>
      <c r="AI42" s="79"/>
      <c r="AJ42" s="79"/>
      <c r="AK42" s="77">
        <f t="shared" si="0"/>
        <v>0</v>
      </c>
    </row>
    <row r="43" spans="2:37" ht="30" customHeight="1" x14ac:dyDescent="0.3">
      <c r="B43" s="78"/>
      <c r="C43" s="78" t="str">
        <f>IFERROR(VLOOKUP('[1]Calendrier des absences'!B43,[1]!Tableau1[[#All],[Matricule]:[Poste]],13),"")</f>
        <v/>
      </c>
      <c r="D43" s="78" t="str">
        <f>IFERROR(VLOOKUP('[1]Calendrier des absences'!B43,[1]!Tableau1[[#All],[Matricule]:[Poste]],14),"")</f>
        <v/>
      </c>
      <c r="E43" s="78" t="str">
        <f>IFERROR(VLOOKUP('[1]Calendrier des absences'!B43,[1]!Tableau1[[#All],[Matricule]:[Poste]],5),"")</f>
        <v/>
      </c>
      <c r="F43" s="78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7">
        <f t="shared" si="0"/>
        <v>0</v>
      </c>
    </row>
    <row r="44" spans="2:37" ht="30" customHeight="1" thickBot="1" x14ac:dyDescent="0.35">
      <c r="B44" s="79"/>
      <c r="C44" s="79" t="str">
        <f>IFERROR(VLOOKUP('[1]Calendrier des absences'!B44,[1]!Tableau1[[#All],[Matricule]:[Poste]],13),"")</f>
        <v/>
      </c>
      <c r="D44" s="79" t="str">
        <f>IFERROR(VLOOKUP('[1]Calendrier des absences'!B44,[1]!Tableau1[[#All],[Matricule]:[Poste]],14),"")</f>
        <v/>
      </c>
      <c r="E44" s="79" t="str">
        <f>IFERROR(VLOOKUP('[1]Calendrier des absences'!B44,[1]!Tableau1[[#All],[Matricule]:[Poste]],5),"")</f>
        <v/>
      </c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79"/>
      <c r="AJ44" s="79"/>
      <c r="AK44" s="77">
        <f t="shared" si="0"/>
        <v>0</v>
      </c>
    </row>
    <row r="45" spans="2:37" ht="30" customHeight="1" thickTop="1" thickBot="1" x14ac:dyDescent="0.35">
      <c r="B45" s="80"/>
      <c r="C45" s="80"/>
      <c r="D45" s="80"/>
      <c r="E45" s="81" t="str">
        <f>B2&amp;" total"</f>
        <v>Janvier total</v>
      </c>
      <c r="F45" s="82">
        <f>SUBTOTAL(103,F10:F44)</f>
        <v>0</v>
      </c>
      <c r="G45" s="82">
        <f t="shared" ref="G45:AJ45" si="1">SUBTOTAL(103,G10:G44)</f>
        <v>1</v>
      </c>
      <c r="H45" s="82">
        <f t="shared" si="1"/>
        <v>1</v>
      </c>
      <c r="I45" s="82">
        <f t="shared" si="1"/>
        <v>1</v>
      </c>
      <c r="J45" s="82">
        <f t="shared" si="1"/>
        <v>1</v>
      </c>
      <c r="K45" s="82">
        <f t="shared" si="1"/>
        <v>0</v>
      </c>
      <c r="L45" s="82">
        <f t="shared" si="1"/>
        <v>0</v>
      </c>
      <c r="M45" s="82">
        <f t="shared" si="1"/>
        <v>1</v>
      </c>
      <c r="N45" s="82">
        <f t="shared" si="1"/>
        <v>1</v>
      </c>
      <c r="O45" s="82">
        <f t="shared" si="1"/>
        <v>1</v>
      </c>
      <c r="P45" s="82">
        <f t="shared" si="1"/>
        <v>1</v>
      </c>
      <c r="Q45" s="82">
        <f t="shared" si="1"/>
        <v>1</v>
      </c>
      <c r="R45" s="82">
        <f t="shared" si="1"/>
        <v>0</v>
      </c>
      <c r="S45" s="82">
        <f t="shared" si="1"/>
        <v>0</v>
      </c>
      <c r="T45" s="82">
        <f t="shared" si="1"/>
        <v>1</v>
      </c>
      <c r="U45" s="82">
        <f t="shared" si="1"/>
        <v>1</v>
      </c>
      <c r="V45" s="82">
        <f t="shared" si="1"/>
        <v>1</v>
      </c>
      <c r="W45" s="82">
        <f t="shared" si="1"/>
        <v>1</v>
      </c>
      <c r="X45" s="82">
        <f t="shared" si="1"/>
        <v>1</v>
      </c>
      <c r="Y45" s="82">
        <f t="shared" si="1"/>
        <v>0</v>
      </c>
      <c r="Z45" s="82">
        <f t="shared" si="1"/>
        <v>0</v>
      </c>
      <c r="AA45" s="82">
        <f t="shared" si="1"/>
        <v>1</v>
      </c>
      <c r="AB45" s="82">
        <f t="shared" si="1"/>
        <v>1</v>
      </c>
      <c r="AC45" s="82">
        <f t="shared" si="1"/>
        <v>1</v>
      </c>
      <c r="AD45" s="82">
        <f t="shared" si="1"/>
        <v>1</v>
      </c>
      <c r="AE45" s="82">
        <f t="shared" si="1"/>
        <v>0</v>
      </c>
      <c r="AF45" s="82">
        <f t="shared" si="1"/>
        <v>0</v>
      </c>
      <c r="AG45" s="82">
        <f t="shared" si="1"/>
        <v>0</v>
      </c>
      <c r="AH45" s="82">
        <f t="shared" si="1"/>
        <v>1</v>
      </c>
      <c r="AI45" s="82">
        <f t="shared" si="1"/>
        <v>0</v>
      </c>
      <c r="AJ45" s="82">
        <f t="shared" si="1"/>
        <v>0</v>
      </c>
      <c r="AK45" s="82">
        <f>SUBTOTAL(109,AK10:AK44)</f>
        <v>19</v>
      </c>
    </row>
    <row r="46" spans="2:37" ht="15" thickTop="1" x14ac:dyDescent="0.3"/>
    <row r="48" spans="2:37" ht="63" x14ac:dyDescent="1.2">
      <c r="B48" s="57" t="s">
        <v>101</v>
      </c>
      <c r="C48" s="57"/>
      <c r="D48" s="57"/>
    </row>
    <row r="50" spans="2:38" x14ac:dyDescent="0.3">
      <c r="B50" s="58"/>
      <c r="C50" s="58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8"/>
      <c r="AI50" s="58"/>
      <c r="AJ50" s="58"/>
      <c r="AK50" s="58"/>
    </row>
    <row r="51" spans="2:38" ht="30" customHeight="1" x14ac:dyDescent="0.3">
      <c r="B51" s="59" t="s">
        <v>84</v>
      </c>
      <c r="C51" s="59"/>
      <c r="D51" s="59"/>
      <c r="E51" s="59"/>
      <c r="F51" s="60" t="s">
        <v>85</v>
      </c>
      <c r="G51" s="61" t="s">
        <v>86</v>
      </c>
      <c r="H51" s="61"/>
      <c r="I51" s="61"/>
      <c r="L51" s="62" t="s">
        <v>87</v>
      </c>
      <c r="M51" s="61" t="s">
        <v>88</v>
      </c>
      <c r="N51" s="61"/>
      <c r="O51" s="61"/>
      <c r="P51" s="61"/>
      <c r="R51" s="63" t="s">
        <v>89</v>
      </c>
      <c r="S51" s="61" t="s">
        <v>90</v>
      </c>
      <c r="T51" s="61"/>
      <c r="U51" s="61"/>
      <c r="W51" s="64" t="s">
        <v>91</v>
      </c>
      <c r="X51" s="61" t="s">
        <v>92</v>
      </c>
      <c r="Y51" s="61"/>
      <c r="Z51" s="61"/>
      <c r="AA51" s="61"/>
      <c r="AC51" s="65" t="s">
        <v>93</v>
      </c>
      <c r="AD51" s="61" t="s">
        <v>94</v>
      </c>
      <c r="AE51" s="61"/>
      <c r="AF51" s="61"/>
      <c r="AG51" s="61"/>
      <c r="AH51" s="61"/>
      <c r="AJ51" s="66" t="s">
        <v>95</v>
      </c>
      <c r="AK51" s="61" t="s">
        <v>96</v>
      </c>
      <c r="AL51" s="61"/>
    </row>
    <row r="52" spans="2:38" x14ac:dyDescent="0.3"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</row>
    <row r="53" spans="2:38" ht="46.95" customHeight="1" thickBot="1" x14ac:dyDescent="0.35">
      <c r="F53" s="68" t="s">
        <v>97</v>
      </c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9"/>
      <c r="AK53" s="69">
        <f>AK7</f>
        <v>2024</v>
      </c>
    </row>
    <row r="54" spans="2:38" ht="30" customHeight="1" thickTop="1" thickBot="1" x14ac:dyDescent="0.35">
      <c r="F54" s="70" t="str">
        <f>TEXT(WEEKDAY(DATE(AK53,2,1),1),"jjj")</f>
        <v>jeu</v>
      </c>
      <c r="G54" s="70" t="str">
        <f>TEXT(WEEKDAY(DATE(AK53,2,2),1),"jjj")</f>
        <v>ven</v>
      </c>
      <c r="H54" s="70" t="str">
        <f>TEXT(WEEKDAY(DATE(AK53,2,3),1),"jjj")</f>
        <v>sam</v>
      </c>
      <c r="I54" s="70" t="str">
        <f>TEXT(WEEKDAY(DATE(AK53,2,4),1),"jjj")</f>
        <v>dim</v>
      </c>
      <c r="J54" s="70" t="str">
        <f>TEXT(WEEKDAY(DATE(AK53,2,5),1),"jjj")</f>
        <v>lun</v>
      </c>
      <c r="K54" s="70" t="str">
        <f>TEXT(WEEKDAY(DATE(AK53,2,6),1),"jjj")</f>
        <v>mar</v>
      </c>
      <c r="L54" s="70" t="str">
        <f>TEXT(WEEKDAY(DATE(AK53,2,7),1),"jjj")</f>
        <v>mer</v>
      </c>
      <c r="M54" s="70" t="str">
        <f>TEXT(WEEKDAY(DATE(AK53,2,8),1),"jjj")</f>
        <v>jeu</v>
      </c>
      <c r="N54" s="70" t="str">
        <f>TEXT(WEEKDAY(DATE(AK53,2,9),1),"jjj")</f>
        <v>ven</v>
      </c>
      <c r="O54" s="70" t="str">
        <f>TEXT(WEEKDAY(DATE(AK53,2,10),1),"jjj")</f>
        <v>sam</v>
      </c>
      <c r="P54" s="70" t="str">
        <f>TEXT(WEEKDAY(DATE(AK53,2,11),1),"jjj")</f>
        <v>dim</v>
      </c>
      <c r="Q54" s="70" t="str">
        <f>TEXT(WEEKDAY(DATE(AK53,2,12),1),"jjj")</f>
        <v>lun</v>
      </c>
      <c r="R54" s="70" t="str">
        <f>TEXT(WEEKDAY(DATE(AK53,2,13),1),"jjj")</f>
        <v>mar</v>
      </c>
      <c r="S54" s="70" t="str">
        <f>TEXT(WEEKDAY(DATE(AK53,2,14),1),"jjj")</f>
        <v>mer</v>
      </c>
      <c r="T54" s="70" t="str">
        <f>TEXT(WEEKDAY(DATE(AK53,2,15),1),"jjj")</f>
        <v>jeu</v>
      </c>
      <c r="U54" s="70" t="str">
        <f>TEXT(WEEKDAY(DATE(AK53,2,16),1),"jjj")</f>
        <v>ven</v>
      </c>
      <c r="V54" s="70" t="str">
        <f>TEXT(WEEKDAY(DATE(AK53,2,17),1),"jjj")</f>
        <v>sam</v>
      </c>
      <c r="W54" s="70" t="str">
        <f>TEXT(WEEKDAY(DATE(AK53,2,18),1),"jjj")</f>
        <v>dim</v>
      </c>
      <c r="X54" s="70" t="str">
        <f>TEXT(WEEKDAY(DATE(AK53,2,19),1),"jjj")</f>
        <v>lun</v>
      </c>
      <c r="Y54" s="70" t="str">
        <f>TEXT(WEEKDAY(DATE(AK53,2,20),1),"jjj")</f>
        <v>mar</v>
      </c>
      <c r="Z54" s="70" t="str">
        <f>TEXT(WEEKDAY(DATE(AK53,2,21),1),"jjj")</f>
        <v>mer</v>
      </c>
      <c r="AA54" s="70" t="str">
        <f>TEXT(WEEKDAY(DATE(AK53,2,22),1),"jjj")</f>
        <v>jeu</v>
      </c>
      <c r="AB54" s="70" t="str">
        <f>TEXT(WEEKDAY(DATE(AK53,2,23),1),"jjj")</f>
        <v>ven</v>
      </c>
      <c r="AC54" s="70" t="str">
        <f>TEXT(WEEKDAY(DATE(AK53,2,24),1),"jjj")</f>
        <v>sam</v>
      </c>
      <c r="AD54" s="70" t="str">
        <f>TEXT(WEEKDAY(DATE(AK53,2,25),1),"jjj")</f>
        <v>dim</v>
      </c>
      <c r="AE54" s="70" t="str">
        <f>TEXT(WEEKDAY(DATE(AK53,2,26),1),"jjj")</f>
        <v>lun</v>
      </c>
      <c r="AF54" s="70" t="str">
        <f>TEXT(WEEKDAY(DATE(AK53,2,27),1),"jjj")</f>
        <v>mar</v>
      </c>
      <c r="AG54" s="70" t="str">
        <f>TEXT(WEEKDAY(DATE(AK53,2,28),1),"jjj")</f>
        <v>mer</v>
      </c>
      <c r="AH54" s="70" t="str">
        <f>TEXT(WEEKDAY(DATE(AK53,2,29),1),"jjj")</f>
        <v>jeu</v>
      </c>
      <c r="AI54" s="70"/>
      <c r="AJ54" s="70"/>
      <c r="AK54" s="71"/>
    </row>
    <row r="55" spans="2:38" ht="30" customHeight="1" thickTop="1" thickBot="1" x14ac:dyDescent="0.35">
      <c r="B55" s="72" t="s">
        <v>11</v>
      </c>
      <c r="C55" s="72" t="s">
        <v>98</v>
      </c>
      <c r="D55" s="72" t="s">
        <v>3</v>
      </c>
      <c r="E55" s="73" t="s">
        <v>99</v>
      </c>
      <c r="F55" s="74">
        <v>1</v>
      </c>
      <c r="G55" s="74">
        <v>2</v>
      </c>
      <c r="H55" s="74">
        <v>3</v>
      </c>
      <c r="I55" s="74">
        <v>4</v>
      </c>
      <c r="J55" s="74">
        <v>5</v>
      </c>
      <c r="K55" s="74">
        <v>6</v>
      </c>
      <c r="L55" s="74">
        <v>7</v>
      </c>
      <c r="M55" s="74">
        <v>8</v>
      </c>
      <c r="N55" s="74">
        <v>9</v>
      </c>
      <c r="O55" s="74">
        <v>10</v>
      </c>
      <c r="P55" s="74">
        <v>11</v>
      </c>
      <c r="Q55" s="74">
        <v>12</v>
      </c>
      <c r="R55" s="74">
        <v>13</v>
      </c>
      <c r="S55" s="74">
        <v>14</v>
      </c>
      <c r="T55" s="74">
        <v>15</v>
      </c>
      <c r="U55" s="74">
        <v>16</v>
      </c>
      <c r="V55" s="74">
        <v>17</v>
      </c>
      <c r="W55" s="74">
        <v>18</v>
      </c>
      <c r="X55" s="74">
        <v>19</v>
      </c>
      <c r="Y55" s="74">
        <v>20</v>
      </c>
      <c r="Z55" s="74">
        <v>21</v>
      </c>
      <c r="AA55" s="74">
        <v>22</v>
      </c>
      <c r="AB55" s="74">
        <v>23</v>
      </c>
      <c r="AC55" s="74">
        <v>24</v>
      </c>
      <c r="AD55" s="74">
        <v>25</v>
      </c>
      <c r="AE55" s="74">
        <v>26</v>
      </c>
      <c r="AF55" s="74">
        <v>27</v>
      </c>
      <c r="AG55" s="74">
        <v>28</v>
      </c>
      <c r="AH55" s="74">
        <v>29</v>
      </c>
      <c r="AI55" s="74"/>
      <c r="AJ55" s="74"/>
      <c r="AK55" s="71" t="s">
        <v>100</v>
      </c>
    </row>
    <row r="56" spans="2:38" ht="30" customHeight="1" thickTop="1" x14ac:dyDescent="0.3">
      <c r="B56" s="75"/>
      <c r="C56" s="75" t="str">
        <f>IFERROR(VLOOKUP('[1]Calendrier des absences'!B56,[1]!Tableau1[[#All],[Matricule]:[Poste]],13),"")</f>
        <v/>
      </c>
      <c r="D56" s="75" t="str">
        <f>IFERROR(VLOOKUP('[1]Calendrier des absences'!B56,[1]!Tableau1[[#All],[Matricule]:[Poste]],14),"")</f>
        <v/>
      </c>
      <c r="E56" s="75" t="str">
        <f>IFERROR(VLOOKUP('[1]Calendrier des absences'!B56,[1]!Tableau1[[#All],[Matricule]:[Poste]],5),"")</f>
        <v/>
      </c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76"/>
      <c r="X56" s="76"/>
      <c r="Y56" s="76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7">
        <f>COUNTA(F56:AJ56)</f>
        <v>0</v>
      </c>
    </row>
    <row r="57" spans="2:38" ht="30" customHeight="1" x14ac:dyDescent="0.3">
      <c r="B57" s="78"/>
      <c r="C57" s="78" t="str">
        <f>IFERROR(VLOOKUP('[1]Calendrier des absences'!B57,[1]!Tableau1[[#All],[Matricule]:[Poste]],13),"")</f>
        <v/>
      </c>
      <c r="D57" s="78" t="str">
        <f>IFERROR(VLOOKUP('[1]Calendrier des absences'!B57,[1]!Tableau1[[#All],[Matricule]:[Poste]],14),"")</f>
        <v/>
      </c>
      <c r="E57" s="78" t="str">
        <f>IFERROR(VLOOKUP('[1]Calendrier des absences'!B57,[1]!Tableau1[[#All],[Matricule]:[Poste]],5),"")</f>
        <v/>
      </c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7">
        <f t="shared" ref="AK57:AK90" si="2">COUNTA(F57:AJ57)</f>
        <v>0</v>
      </c>
    </row>
    <row r="58" spans="2:38" ht="30" customHeight="1" x14ac:dyDescent="0.3">
      <c r="B58" s="76"/>
      <c r="C58" s="76" t="str">
        <f>IFERROR(VLOOKUP('[1]Calendrier des absences'!B58,[1]!Tableau1[[#All],[Matricule]:[Poste]],13),"")</f>
        <v/>
      </c>
      <c r="D58" s="76" t="str">
        <f>IFERROR(VLOOKUP('[1]Calendrier des absences'!B58,[1]!Tableau1[[#All],[Matricule]:[Poste]],14),"")</f>
        <v/>
      </c>
      <c r="E58" s="76" t="str">
        <f>IFERROR(VLOOKUP('[1]Calendrier des absences'!B58,[1]!Tableau1[[#All],[Matricule]:[Poste]],5),"")</f>
        <v/>
      </c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7">
        <f t="shared" si="2"/>
        <v>0</v>
      </c>
    </row>
    <row r="59" spans="2:38" ht="30" customHeight="1" x14ac:dyDescent="0.3">
      <c r="B59" s="78"/>
      <c r="C59" s="78" t="str">
        <f>IFERROR(VLOOKUP('[1]Calendrier des absences'!B59,[1]!Tableau1[[#All],[Matricule]:[Poste]],13),"")</f>
        <v/>
      </c>
      <c r="D59" s="78" t="str">
        <f>IFERROR(VLOOKUP('[1]Calendrier des absences'!B59,[1]!Tableau1[[#All],[Matricule]:[Poste]],14),"")</f>
        <v/>
      </c>
      <c r="E59" s="78" t="str">
        <f>IFERROR(VLOOKUP('[1]Calendrier des absences'!B59,[1]!Tableau1[[#All],[Matricule]:[Poste]],5),"")</f>
        <v/>
      </c>
      <c r="F59" s="78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7">
        <f t="shared" si="2"/>
        <v>0</v>
      </c>
    </row>
    <row r="60" spans="2:38" ht="30" customHeight="1" x14ac:dyDescent="0.3">
      <c r="B60" s="76"/>
      <c r="C60" s="76" t="str">
        <f>IFERROR(VLOOKUP('[1]Calendrier des absences'!B60,[1]!Tableau1[[#All],[Matricule]:[Poste]],13),"")</f>
        <v/>
      </c>
      <c r="D60" s="76" t="str">
        <f>IFERROR(VLOOKUP('[1]Calendrier des absences'!B60,[1]!Tableau1[[#All],[Matricule]:[Poste]],14),"")</f>
        <v/>
      </c>
      <c r="E60" s="76" t="str">
        <f>IFERROR(VLOOKUP('[1]Calendrier des absences'!B60,[1]!Tableau1[[#All],[Matricule]:[Poste]],5),"")</f>
        <v/>
      </c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7">
        <f t="shared" si="2"/>
        <v>0</v>
      </c>
    </row>
    <row r="61" spans="2:38" ht="30" customHeight="1" x14ac:dyDescent="0.3">
      <c r="B61" s="78"/>
      <c r="C61" s="78" t="str">
        <f>IFERROR(VLOOKUP('[1]Calendrier des absences'!B61,[1]!Tableau1[[#All],[Matricule]:[Poste]],13),"")</f>
        <v/>
      </c>
      <c r="D61" s="78" t="str">
        <f>IFERROR(VLOOKUP('[1]Calendrier des absences'!B61,[1]!Tableau1[[#All],[Matricule]:[Poste]],14),"")</f>
        <v/>
      </c>
      <c r="E61" s="78" t="str">
        <f>IFERROR(VLOOKUP('[1]Calendrier des absences'!B61,[1]!Tableau1[[#All],[Matricule]:[Poste]],5),"")</f>
        <v/>
      </c>
      <c r="F61" s="78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7">
        <f t="shared" si="2"/>
        <v>0</v>
      </c>
    </row>
    <row r="62" spans="2:38" ht="30" customHeight="1" x14ac:dyDescent="0.3">
      <c r="B62" s="76"/>
      <c r="C62" s="76" t="str">
        <f>IFERROR(VLOOKUP('[1]Calendrier des absences'!B62,[1]!Tableau1[[#All],[Matricule]:[Poste]],13),"")</f>
        <v/>
      </c>
      <c r="D62" s="76" t="str">
        <f>IFERROR(VLOOKUP('[1]Calendrier des absences'!B62,[1]!Tableau1[[#All],[Matricule]:[Poste]],14),"")</f>
        <v/>
      </c>
      <c r="E62" s="76" t="str">
        <f>IFERROR(VLOOKUP('[1]Calendrier des absences'!B62,[1]!Tableau1[[#All],[Matricule]:[Poste]],5),"")</f>
        <v/>
      </c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7">
        <f t="shared" si="2"/>
        <v>0</v>
      </c>
    </row>
    <row r="63" spans="2:38" ht="30" customHeight="1" x14ac:dyDescent="0.3">
      <c r="B63" s="78"/>
      <c r="C63" s="78" t="str">
        <f>IFERROR(VLOOKUP('[1]Calendrier des absences'!B63,[1]!Tableau1[[#All],[Matricule]:[Poste]],13),"")</f>
        <v/>
      </c>
      <c r="D63" s="78" t="str">
        <f>IFERROR(VLOOKUP('[1]Calendrier des absences'!B63,[1]!Tableau1[[#All],[Matricule]:[Poste]],14),"")</f>
        <v/>
      </c>
      <c r="E63" s="78" t="str">
        <f>IFERROR(VLOOKUP('[1]Calendrier des absences'!B63,[1]!Tableau1[[#All],[Matricule]:[Poste]],5),"")</f>
        <v/>
      </c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7">
        <f t="shared" si="2"/>
        <v>0</v>
      </c>
    </row>
    <row r="64" spans="2:38" ht="30" customHeight="1" x14ac:dyDescent="0.3">
      <c r="B64" s="76"/>
      <c r="C64" s="76" t="str">
        <f>IFERROR(VLOOKUP('[1]Calendrier des absences'!B64,[1]!Tableau1[[#All],[Matricule]:[Poste]],13),"")</f>
        <v/>
      </c>
      <c r="D64" s="76" t="str">
        <f>IFERROR(VLOOKUP('[1]Calendrier des absences'!B64,[1]!Tableau1[[#All],[Matricule]:[Poste]],14),"")</f>
        <v/>
      </c>
      <c r="E64" s="76" t="str">
        <f>IFERROR(VLOOKUP('[1]Calendrier des absences'!B64,[1]!Tableau1[[#All],[Matricule]:[Poste]],5),"")</f>
        <v/>
      </c>
      <c r="F64" s="76"/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7">
        <f t="shared" si="2"/>
        <v>0</v>
      </c>
    </row>
    <row r="65" spans="2:37" ht="30" customHeight="1" x14ac:dyDescent="0.3">
      <c r="B65" s="78"/>
      <c r="C65" s="78" t="str">
        <f>IFERROR(VLOOKUP('[1]Calendrier des absences'!B65,[1]!Tableau1[[#All],[Matricule]:[Poste]],13),"")</f>
        <v/>
      </c>
      <c r="D65" s="78" t="str">
        <f>IFERROR(VLOOKUP('[1]Calendrier des absences'!B65,[1]!Tableau1[[#All],[Matricule]:[Poste]],14),"")</f>
        <v/>
      </c>
      <c r="E65" s="78" t="str">
        <f>IFERROR(VLOOKUP('[1]Calendrier des absences'!B65,[1]!Tableau1[[#All],[Matricule]:[Poste]],5),"")</f>
        <v/>
      </c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7">
        <f t="shared" si="2"/>
        <v>0</v>
      </c>
    </row>
    <row r="66" spans="2:37" ht="30" customHeight="1" x14ac:dyDescent="0.3">
      <c r="B66" s="76"/>
      <c r="C66" s="76" t="str">
        <f>IFERROR(VLOOKUP('[1]Calendrier des absences'!B66,[1]!Tableau1[[#All],[Matricule]:[Poste]],13),"")</f>
        <v/>
      </c>
      <c r="D66" s="76" t="str">
        <f>IFERROR(VLOOKUP('[1]Calendrier des absences'!B66,[1]!Tableau1[[#All],[Matricule]:[Poste]],14),"")</f>
        <v/>
      </c>
      <c r="E66" s="76" t="str">
        <f>IFERROR(VLOOKUP('[1]Calendrier des absences'!B66,[1]!Tableau1[[#All],[Matricule]:[Poste]],5),"")</f>
        <v/>
      </c>
      <c r="F66" s="76"/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7">
        <f t="shared" si="2"/>
        <v>0</v>
      </c>
    </row>
    <row r="67" spans="2:37" ht="30" customHeight="1" x14ac:dyDescent="0.3">
      <c r="B67" s="78"/>
      <c r="C67" s="78" t="str">
        <f>IFERROR(VLOOKUP('[1]Calendrier des absences'!B67,[1]!Tableau1[[#All],[Matricule]:[Poste]],13),"")</f>
        <v/>
      </c>
      <c r="D67" s="78" t="str">
        <f>IFERROR(VLOOKUP('[1]Calendrier des absences'!B67,[1]!Tableau1[[#All],[Matricule]:[Poste]],14),"")</f>
        <v/>
      </c>
      <c r="E67" s="78" t="str">
        <f>IFERROR(VLOOKUP('[1]Calendrier des absences'!B67,[1]!Tableau1[[#All],[Matricule]:[Poste]],5),"")</f>
        <v/>
      </c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7">
        <f t="shared" si="2"/>
        <v>0</v>
      </c>
    </row>
    <row r="68" spans="2:37" ht="30" customHeight="1" x14ac:dyDescent="0.3">
      <c r="B68" s="76"/>
      <c r="C68" s="76" t="str">
        <f>IFERROR(VLOOKUP('[1]Calendrier des absences'!B68,[1]!Tableau1[[#All],[Matricule]:[Poste]],13),"")</f>
        <v/>
      </c>
      <c r="D68" s="76" t="str">
        <f>IFERROR(VLOOKUP('[1]Calendrier des absences'!B68,[1]!Tableau1[[#All],[Matricule]:[Poste]],14),"")</f>
        <v/>
      </c>
      <c r="E68" s="76" t="str">
        <f>IFERROR(VLOOKUP('[1]Calendrier des absences'!B68,[1]!Tableau1[[#All],[Matricule]:[Poste]],5),"")</f>
        <v/>
      </c>
      <c r="F68" s="76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7">
        <f t="shared" si="2"/>
        <v>0</v>
      </c>
    </row>
    <row r="69" spans="2:37" ht="30" customHeight="1" x14ac:dyDescent="0.3">
      <c r="B69" s="78"/>
      <c r="C69" s="78" t="str">
        <f>IFERROR(VLOOKUP('[1]Calendrier des absences'!B69,[1]!Tableau1[[#All],[Matricule]:[Poste]],13),"")</f>
        <v/>
      </c>
      <c r="D69" s="78" t="str">
        <f>IFERROR(VLOOKUP('[1]Calendrier des absences'!B69,[1]!Tableau1[[#All],[Matricule]:[Poste]],14),"")</f>
        <v/>
      </c>
      <c r="E69" s="78" t="str">
        <f>IFERROR(VLOOKUP('[1]Calendrier des absences'!B69,[1]!Tableau1[[#All],[Matricule]:[Poste]],5),"")</f>
        <v/>
      </c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7">
        <f t="shared" si="2"/>
        <v>0</v>
      </c>
    </row>
    <row r="70" spans="2:37" ht="30" customHeight="1" x14ac:dyDescent="0.3">
      <c r="B70" s="76"/>
      <c r="C70" s="76" t="str">
        <f>IFERROR(VLOOKUP('[1]Calendrier des absences'!B70,[1]!Tableau1[[#All],[Matricule]:[Poste]],13),"")</f>
        <v/>
      </c>
      <c r="D70" s="76" t="str">
        <f>IFERROR(VLOOKUP('[1]Calendrier des absences'!B70,[1]!Tableau1[[#All],[Matricule]:[Poste]],14),"")</f>
        <v/>
      </c>
      <c r="E70" s="76" t="str">
        <f>IFERROR(VLOOKUP('[1]Calendrier des absences'!B70,[1]!Tableau1[[#All],[Matricule]:[Poste]],5),"")</f>
        <v/>
      </c>
      <c r="F70" s="76"/>
      <c r="G70" s="76"/>
      <c r="H70" s="76"/>
      <c r="I70" s="76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6"/>
      <c r="U70" s="76"/>
      <c r="V70" s="76"/>
      <c r="W70" s="76"/>
      <c r="X70" s="76"/>
      <c r="Y70" s="76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7">
        <f t="shared" si="2"/>
        <v>0</v>
      </c>
    </row>
    <row r="71" spans="2:37" ht="30" customHeight="1" x14ac:dyDescent="0.3">
      <c r="B71" s="78"/>
      <c r="C71" s="78" t="str">
        <f>IFERROR(VLOOKUP('[1]Calendrier des absences'!B71,[1]!Tableau1[[#All],[Matricule]:[Poste]],13),"")</f>
        <v/>
      </c>
      <c r="D71" s="78" t="str">
        <f>IFERROR(VLOOKUP('[1]Calendrier des absences'!B71,[1]!Tableau1[[#All],[Matricule]:[Poste]],14),"")</f>
        <v/>
      </c>
      <c r="E71" s="78" t="str">
        <f>IFERROR(VLOOKUP('[1]Calendrier des absences'!B71,[1]!Tableau1[[#All],[Matricule]:[Poste]],5),"")</f>
        <v/>
      </c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7">
        <f t="shared" si="2"/>
        <v>0</v>
      </c>
    </row>
    <row r="72" spans="2:37" ht="30" customHeight="1" x14ac:dyDescent="0.3">
      <c r="B72" s="76"/>
      <c r="C72" s="76" t="str">
        <f>IFERROR(VLOOKUP('[1]Calendrier des absences'!B72,[1]!Tableau1[[#All],[Matricule]:[Poste]],13),"")</f>
        <v/>
      </c>
      <c r="D72" s="76" t="str">
        <f>IFERROR(VLOOKUP('[1]Calendrier des absences'!B72,[1]!Tableau1[[#All],[Matricule]:[Poste]],14),"")</f>
        <v/>
      </c>
      <c r="E72" s="76" t="str">
        <f>IFERROR(VLOOKUP('[1]Calendrier des absences'!B72,[1]!Tableau1[[#All],[Matricule]:[Poste]],5),"")</f>
        <v/>
      </c>
      <c r="F72" s="76"/>
      <c r="G72" s="76"/>
      <c r="H72" s="76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76"/>
      <c r="X72" s="76"/>
      <c r="Y72" s="76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7">
        <f t="shared" si="2"/>
        <v>0</v>
      </c>
    </row>
    <row r="73" spans="2:37" ht="30" customHeight="1" x14ac:dyDescent="0.3">
      <c r="B73" s="78"/>
      <c r="C73" s="78" t="str">
        <f>IFERROR(VLOOKUP('[1]Calendrier des absences'!B73,[1]!Tableau1[[#All],[Matricule]:[Poste]],13),"")</f>
        <v/>
      </c>
      <c r="D73" s="78" t="str">
        <f>IFERROR(VLOOKUP('[1]Calendrier des absences'!B73,[1]!Tableau1[[#All],[Matricule]:[Poste]],14),"")</f>
        <v/>
      </c>
      <c r="E73" s="78" t="str">
        <f>IFERROR(VLOOKUP('[1]Calendrier des absences'!B73,[1]!Tableau1[[#All],[Matricule]:[Poste]],5),"")</f>
        <v/>
      </c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7">
        <f t="shared" si="2"/>
        <v>0</v>
      </c>
    </row>
    <row r="74" spans="2:37" ht="30" customHeight="1" x14ac:dyDescent="0.3">
      <c r="B74" s="76"/>
      <c r="C74" s="76" t="str">
        <f>IFERROR(VLOOKUP('[1]Calendrier des absences'!B74,[1]!Tableau1[[#All],[Matricule]:[Poste]],13),"")</f>
        <v/>
      </c>
      <c r="D74" s="76" t="str">
        <f>IFERROR(VLOOKUP('[1]Calendrier des absences'!B74,[1]!Tableau1[[#All],[Matricule]:[Poste]],14),"")</f>
        <v/>
      </c>
      <c r="E74" s="76" t="str">
        <f>IFERROR(VLOOKUP('[1]Calendrier des absences'!B74,[1]!Tableau1[[#All],[Matricule]:[Poste]],5),"")</f>
        <v/>
      </c>
      <c r="F74" s="76"/>
      <c r="G74" s="76"/>
      <c r="H74" s="76"/>
      <c r="I74" s="76"/>
      <c r="J74" s="76"/>
      <c r="K74" s="76"/>
      <c r="L74" s="76"/>
      <c r="M74" s="76"/>
      <c r="N74" s="76"/>
      <c r="O74" s="76"/>
      <c r="P74" s="76"/>
      <c r="Q74" s="76"/>
      <c r="R74" s="76"/>
      <c r="S74" s="76"/>
      <c r="T74" s="76"/>
      <c r="U74" s="76"/>
      <c r="V74" s="76"/>
      <c r="W74" s="76"/>
      <c r="X74" s="76"/>
      <c r="Y74" s="76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7">
        <f t="shared" si="2"/>
        <v>0</v>
      </c>
    </row>
    <row r="75" spans="2:37" ht="30" customHeight="1" x14ac:dyDescent="0.3">
      <c r="B75" s="78"/>
      <c r="C75" s="78" t="str">
        <f>IFERROR(VLOOKUP('[1]Calendrier des absences'!B75,[1]!Tableau1[[#All],[Matricule]:[Poste]],13),"")</f>
        <v/>
      </c>
      <c r="D75" s="78" t="str">
        <f>IFERROR(VLOOKUP('[1]Calendrier des absences'!B75,[1]!Tableau1[[#All],[Matricule]:[Poste]],14),"")</f>
        <v/>
      </c>
      <c r="E75" s="78" t="str">
        <f>IFERROR(VLOOKUP('[1]Calendrier des absences'!B75,[1]!Tableau1[[#All],[Matricule]:[Poste]],5),"")</f>
        <v/>
      </c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7">
        <f t="shared" si="2"/>
        <v>0</v>
      </c>
    </row>
    <row r="76" spans="2:37" ht="30" customHeight="1" x14ac:dyDescent="0.3">
      <c r="B76" s="79"/>
      <c r="C76" s="79" t="str">
        <f>IFERROR(VLOOKUP('[1]Calendrier des absences'!B76,[1]!Tableau1[[#All],[Matricule]:[Poste]],13),"")</f>
        <v/>
      </c>
      <c r="D76" s="79" t="str">
        <f>IFERROR(VLOOKUP('[1]Calendrier des absences'!B76,[1]!Tableau1[[#All],[Matricule]:[Poste]],14),"")</f>
        <v/>
      </c>
      <c r="E76" s="79" t="str">
        <f>IFERROR(VLOOKUP('[1]Calendrier des absences'!B76,[1]!Tableau1[[#All],[Matricule]:[Poste]],5),"")</f>
        <v/>
      </c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79"/>
      <c r="AH76" s="79"/>
      <c r="AI76" s="79"/>
      <c r="AJ76" s="79"/>
      <c r="AK76" s="77">
        <f t="shared" si="2"/>
        <v>0</v>
      </c>
    </row>
    <row r="77" spans="2:37" ht="30" customHeight="1" x14ac:dyDescent="0.3">
      <c r="B77" s="78"/>
      <c r="C77" s="78" t="str">
        <f>IFERROR(VLOOKUP('[1]Calendrier des absences'!B77,[1]!Tableau1[[#All],[Matricule]:[Poste]],13),"")</f>
        <v/>
      </c>
      <c r="D77" s="78" t="str">
        <f>IFERROR(VLOOKUP('[1]Calendrier des absences'!B77,[1]!Tableau1[[#All],[Matricule]:[Poste]],14),"")</f>
        <v/>
      </c>
      <c r="E77" s="78" t="str">
        <f>IFERROR(VLOOKUP('[1]Calendrier des absences'!B77,[1]!Tableau1[[#All],[Matricule]:[Poste]],5),"")</f>
        <v/>
      </c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7">
        <f t="shared" si="2"/>
        <v>0</v>
      </c>
    </row>
    <row r="78" spans="2:37" ht="30" customHeight="1" x14ac:dyDescent="0.3">
      <c r="B78" s="79"/>
      <c r="C78" s="79" t="str">
        <f>IFERROR(VLOOKUP('[1]Calendrier des absences'!B78,[1]!Tableau1[[#All],[Matricule]:[Poste]],13),"")</f>
        <v/>
      </c>
      <c r="D78" s="79" t="str">
        <f>IFERROR(VLOOKUP('[1]Calendrier des absences'!B78,[1]!Tableau1[[#All],[Matricule]:[Poste]],14),"")</f>
        <v/>
      </c>
      <c r="E78" s="79" t="str">
        <f>IFERROR(VLOOKUP('[1]Calendrier des absences'!B78,[1]!Tableau1[[#All],[Matricule]:[Poste]],5),"")</f>
        <v/>
      </c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79"/>
      <c r="R78" s="79"/>
      <c r="S78" s="79"/>
      <c r="T78" s="79"/>
      <c r="U78" s="79"/>
      <c r="V78" s="79"/>
      <c r="W78" s="79"/>
      <c r="X78" s="79"/>
      <c r="Y78" s="79"/>
      <c r="Z78" s="79"/>
      <c r="AA78" s="79"/>
      <c r="AB78" s="79"/>
      <c r="AC78" s="79"/>
      <c r="AD78" s="79"/>
      <c r="AE78" s="79"/>
      <c r="AF78" s="79"/>
      <c r="AG78" s="79"/>
      <c r="AH78" s="79"/>
      <c r="AI78" s="79"/>
      <c r="AJ78" s="79"/>
      <c r="AK78" s="77">
        <f t="shared" si="2"/>
        <v>0</v>
      </c>
    </row>
    <row r="79" spans="2:37" ht="30" customHeight="1" x14ac:dyDescent="0.3">
      <c r="B79" s="78"/>
      <c r="C79" s="78" t="str">
        <f>IFERROR(VLOOKUP('[1]Calendrier des absences'!B79,[1]!Tableau1[[#All],[Matricule]:[Poste]],13),"")</f>
        <v/>
      </c>
      <c r="D79" s="78" t="str">
        <f>IFERROR(VLOOKUP('[1]Calendrier des absences'!B79,[1]!Tableau1[[#All],[Matricule]:[Poste]],14),"")</f>
        <v/>
      </c>
      <c r="E79" s="78" t="str">
        <f>IFERROR(VLOOKUP('[1]Calendrier des absences'!B79,[1]!Tableau1[[#All],[Matricule]:[Poste]],5),"")</f>
        <v/>
      </c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7">
        <f t="shared" si="2"/>
        <v>0</v>
      </c>
    </row>
    <row r="80" spans="2:37" ht="30" customHeight="1" x14ac:dyDescent="0.3">
      <c r="B80" s="79"/>
      <c r="C80" s="79" t="str">
        <f>IFERROR(VLOOKUP('[1]Calendrier des absences'!B80,[1]!Tableau1[[#All],[Matricule]:[Poste]],13),"")</f>
        <v/>
      </c>
      <c r="D80" s="79" t="str">
        <f>IFERROR(VLOOKUP('[1]Calendrier des absences'!B80,[1]!Tableau1[[#All],[Matricule]:[Poste]],14),"")</f>
        <v/>
      </c>
      <c r="E80" s="79" t="str">
        <f>IFERROR(VLOOKUP('[1]Calendrier des absences'!B80,[1]!Tableau1[[#All],[Matricule]:[Poste]],5),"")</f>
        <v/>
      </c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  <c r="V80" s="79"/>
      <c r="W80" s="79"/>
      <c r="X80" s="79"/>
      <c r="Y80" s="79"/>
      <c r="Z80" s="79"/>
      <c r="AA80" s="79"/>
      <c r="AB80" s="79"/>
      <c r="AC80" s="79"/>
      <c r="AD80" s="79"/>
      <c r="AE80" s="79"/>
      <c r="AF80" s="79"/>
      <c r="AG80" s="79"/>
      <c r="AH80" s="79"/>
      <c r="AI80" s="79"/>
      <c r="AJ80" s="79"/>
      <c r="AK80" s="77">
        <f t="shared" si="2"/>
        <v>0</v>
      </c>
    </row>
    <row r="81" spans="2:37" ht="30" customHeight="1" x14ac:dyDescent="0.3">
      <c r="B81" s="78"/>
      <c r="C81" s="78" t="str">
        <f>IFERROR(VLOOKUP('[1]Calendrier des absences'!B81,[1]!Tableau1[[#All],[Matricule]:[Poste]],13),"")</f>
        <v/>
      </c>
      <c r="D81" s="78" t="str">
        <f>IFERROR(VLOOKUP('[1]Calendrier des absences'!B81,[1]!Tableau1[[#All],[Matricule]:[Poste]],14),"")</f>
        <v/>
      </c>
      <c r="E81" s="78" t="str">
        <f>IFERROR(VLOOKUP('[1]Calendrier des absences'!B81,[1]!Tableau1[[#All],[Matricule]:[Poste]],5),"")</f>
        <v/>
      </c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7">
        <f t="shared" si="2"/>
        <v>0</v>
      </c>
    </row>
    <row r="82" spans="2:37" ht="30" customHeight="1" x14ac:dyDescent="0.3">
      <c r="B82" s="79"/>
      <c r="C82" s="79" t="str">
        <f>IFERROR(VLOOKUP('[1]Calendrier des absences'!B82,[1]!Tableau1[[#All],[Matricule]:[Poste]],13),"")</f>
        <v/>
      </c>
      <c r="D82" s="79" t="str">
        <f>IFERROR(VLOOKUP('[1]Calendrier des absences'!B82,[1]!Tableau1[[#All],[Matricule]:[Poste]],14),"")</f>
        <v/>
      </c>
      <c r="E82" s="79" t="str">
        <f>IFERROR(VLOOKUP('[1]Calendrier des absences'!B82,[1]!Tableau1[[#All],[Matricule]:[Poste]],5),"")</f>
        <v/>
      </c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79"/>
      <c r="AH82" s="79"/>
      <c r="AI82" s="79"/>
      <c r="AJ82" s="79"/>
      <c r="AK82" s="77">
        <f t="shared" si="2"/>
        <v>0</v>
      </c>
    </row>
    <row r="83" spans="2:37" ht="30" customHeight="1" x14ac:dyDescent="0.3">
      <c r="B83" s="78"/>
      <c r="C83" s="78" t="str">
        <f>IFERROR(VLOOKUP('[1]Calendrier des absences'!B83,[1]!Tableau1[[#All],[Matricule]:[Poste]],13),"")</f>
        <v/>
      </c>
      <c r="D83" s="78" t="str">
        <f>IFERROR(VLOOKUP('[1]Calendrier des absences'!B83,[1]!Tableau1[[#All],[Matricule]:[Poste]],14),"")</f>
        <v/>
      </c>
      <c r="E83" s="78" t="str">
        <f>IFERROR(VLOOKUP('[1]Calendrier des absences'!B83,[1]!Tableau1[[#All],[Matricule]:[Poste]],5),"")</f>
        <v/>
      </c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7">
        <f t="shared" si="2"/>
        <v>0</v>
      </c>
    </row>
    <row r="84" spans="2:37" ht="30" customHeight="1" x14ac:dyDescent="0.3">
      <c r="B84" s="79"/>
      <c r="C84" s="79" t="str">
        <f>IFERROR(VLOOKUP('[1]Calendrier des absences'!B84,[1]!Tableau1[[#All],[Matricule]:[Poste]],13),"")</f>
        <v/>
      </c>
      <c r="D84" s="79" t="str">
        <f>IFERROR(VLOOKUP('[1]Calendrier des absences'!B84,[1]!Tableau1[[#All],[Matricule]:[Poste]],14),"")</f>
        <v/>
      </c>
      <c r="E84" s="79" t="str">
        <f>IFERROR(VLOOKUP('[1]Calendrier des absences'!B84,[1]!Tableau1[[#All],[Matricule]:[Poste]],5),"")</f>
        <v/>
      </c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79"/>
      <c r="R84" s="79"/>
      <c r="S84" s="79"/>
      <c r="T84" s="79"/>
      <c r="U84" s="79"/>
      <c r="V84" s="79"/>
      <c r="W84" s="79"/>
      <c r="X84" s="79"/>
      <c r="Y84" s="79"/>
      <c r="Z84" s="79"/>
      <c r="AA84" s="79"/>
      <c r="AB84" s="79"/>
      <c r="AC84" s="79"/>
      <c r="AD84" s="79"/>
      <c r="AE84" s="79"/>
      <c r="AF84" s="79"/>
      <c r="AG84" s="79"/>
      <c r="AH84" s="79"/>
      <c r="AI84" s="79"/>
      <c r="AJ84" s="79"/>
      <c r="AK84" s="77">
        <f t="shared" si="2"/>
        <v>0</v>
      </c>
    </row>
    <row r="85" spans="2:37" ht="30" customHeight="1" x14ac:dyDescent="0.3">
      <c r="B85" s="78"/>
      <c r="C85" s="78" t="str">
        <f>IFERROR(VLOOKUP('[1]Calendrier des absences'!B85,[1]!Tableau1[[#All],[Matricule]:[Poste]],13),"")</f>
        <v/>
      </c>
      <c r="D85" s="78" t="str">
        <f>IFERROR(VLOOKUP('[1]Calendrier des absences'!B85,[1]!Tableau1[[#All],[Matricule]:[Poste]],14),"")</f>
        <v/>
      </c>
      <c r="E85" s="78" t="str">
        <f>IFERROR(VLOOKUP('[1]Calendrier des absences'!B85,[1]!Tableau1[[#All],[Matricule]:[Poste]],5),"")</f>
        <v/>
      </c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7">
        <f t="shared" si="2"/>
        <v>0</v>
      </c>
    </row>
    <row r="86" spans="2:37" ht="30" customHeight="1" x14ac:dyDescent="0.3">
      <c r="B86" s="79"/>
      <c r="C86" s="79" t="str">
        <f>IFERROR(VLOOKUP('[1]Calendrier des absences'!B86,[1]!Tableau1[[#All],[Matricule]:[Poste]],13),"")</f>
        <v/>
      </c>
      <c r="D86" s="79" t="str">
        <f>IFERROR(VLOOKUP('[1]Calendrier des absences'!B86,[1]!Tableau1[[#All],[Matricule]:[Poste]],14),"")</f>
        <v/>
      </c>
      <c r="E86" s="79" t="str">
        <f>IFERROR(VLOOKUP('[1]Calendrier des absences'!B86,[1]!Tableau1[[#All],[Matricule]:[Poste]],5),"")</f>
        <v/>
      </c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  <c r="Z86" s="79"/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7">
        <f t="shared" si="2"/>
        <v>0</v>
      </c>
    </row>
    <row r="87" spans="2:37" ht="30" customHeight="1" x14ac:dyDescent="0.3">
      <c r="B87" s="78"/>
      <c r="C87" s="78" t="str">
        <f>IFERROR(VLOOKUP('[1]Calendrier des absences'!B87,[1]!Tableau1[[#All],[Matricule]:[Poste]],13),"")</f>
        <v/>
      </c>
      <c r="D87" s="78" t="str">
        <f>IFERROR(VLOOKUP('[1]Calendrier des absences'!B87,[1]!Tableau1[[#All],[Matricule]:[Poste]],14),"")</f>
        <v/>
      </c>
      <c r="E87" s="78" t="str">
        <f>IFERROR(VLOOKUP('[1]Calendrier des absences'!B87,[1]!Tableau1[[#All],[Matricule]:[Poste]],5),"")</f>
        <v/>
      </c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7">
        <f t="shared" si="2"/>
        <v>0</v>
      </c>
    </row>
    <row r="88" spans="2:37" ht="30" customHeight="1" x14ac:dyDescent="0.3">
      <c r="B88" s="79"/>
      <c r="C88" s="79" t="str">
        <f>IFERROR(VLOOKUP('[1]Calendrier des absences'!B88,[1]!Tableau1[[#All],[Matricule]:[Poste]],13),"")</f>
        <v/>
      </c>
      <c r="D88" s="79" t="str">
        <f>IFERROR(VLOOKUP('[1]Calendrier des absences'!B88,[1]!Tableau1[[#All],[Matricule]:[Poste]],14),"")</f>
        <v/>
      </c>
      <c r="E88" s="79" t="str">
        <f>IFERROR(VLOOKUP('[1]Calendrier des absences'!B88,[1]!Tableau1[[#All],[Matricule]:[Poste]],5),"")</f>
        <v/>
      </c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79"/>
      <c r="AH88" s="79"/>
      <c r="AI88" s="79"/>
      <c r="AJ88" s="79"/>
      <c r="AK88" s="77">
        <f t="shared" si="2"/>
        <v>0</v>
      </c>
    </row>
    <row r="89" spans="2:37" ht="30" customHeight="1" x14ac:dyDescent="0.3">
      <c r="B89" s="78"/>
      <c r="C89" s="78" t="str">
        <f>IFERROR(VLOOKUP('[1]Calendrier des absences'!B89,[1]!Tableau1[[#All],[Matricule]:[Poste]],13),"")</f>
        <v/>
      </c>
      <c r="D89" s="78" t="str">
        <f>IFERROR(VLOOKUP('[1]Calendrier des absences'!B89,[1]!Tableau1[[#All],[Matricule]:[Poste]],14),"")</f>
        <v/>
      </c>
      <c r="E89" s="78" t="str">
        <f>IFERROR(VLOOKUP('[1]Calendrier des absences'!B89,[1]!Tableau1[[#All],[Matricule]:[Poste]],5),"")</f>
        <v/>
      </c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7">
        <f t="shared" si="2"/>
        <v>0</v>
      </c>
    </row>
    <row r="90" spans="2:37" ht="30" customHeight="1" thickBot="1" x14ac:dyDescent="0.35">
      <c r="B90" s="79"/>
      <c r="C90" s="79" t="str">
        <f>IFERROR(VLOOKUP('[1]Calendrier des absences'!B90,[1]!Tableau1[[#All],[Matricule]:[Poste]],13),"")</f>
        <v/>
      </c>
      <c r="D90" s="79" t="str">
        <f>IFERROR(VLOOKUP('[1]Calendrier des absences'!B90,[1]!Tableau1[[#All],[Matricule]:[Poste]],14),"")</f>
        <v/>
      </c>
      <c r="E90" s="79" t="str">
        <f>IFERROR(VLOOKUP('[1]Calendrier des absences'!B90,[1]!Tableau1[[#All],[Matricule]:[Poste]],5),"")</f>
        <v/>
      </c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79"/>
      <c r="R90" s="79"/>
      <c r="S90" s="79"/>
      <c r="T90" s="79"/>
      <c r="U90" s="79"/>
      <c r="V90" s="79"/>
      <c r="W90" s="79"/>
      <c r="X90" s="79"/>
      <c r="Y90" s="79"/>
      <c r="Z90" s="79"/>
      <c r="AA90" s="79"/>
      <c r="AB90" s="79"/>
      <c r="AC90" s="79"/>
      <c r="AD90" s="79"/>
      <c r="AE90" s="79"/>
      <c r="AF90" s="79"/>
      <c r="AG90" s="79"/>
      <c r="AH90" s="79"/>
      <c r="AI90" s="79"/>
      <c r="AJ90" s="79"/>
      <c r="AK90" s="77">
        <f t="shared" si="2"/>
        <v>0</v>
      </c>
    </row>
    <row r="91" spans="2:37" ht="30" customHeight="1" thickTop="1" thickBot="1" x14ac:dyDescent="0.35">
      <c r="B91" s="80"/>
      <c r="C91" s="80"/>
      <c r="D91" s="80"/>
      <c r="E91" s="81" t="str">
        <f>B48&amp;" total"</f>
        <v>Fevrier total</v>
      </c>
      <c r="F91" s="82">
        <f>SUBTOTAL(103,F56:F90)</f>
        <v>0</v>
      </c>
      <c r="G91" s="82">
        <f t="shared" ref="G91:AJ91" si="3">SUBTOTAL(103,G56:G90)</f>
        <v>0</v>
      </c>
      <c r="H91" s="82">
        <f t="shared" si="3"/>
        <v>0</v>
      </c>
      <c r="I91" s="82">
        <f t="shared" si="3"/>
        <v>0</v>
      </c>
      <c r="J91" s="82">
        <f t="shared" si="3"/>
        <v>0</v>
      </c>
      <c r="K91" s="82">
        <f t="shared" si="3"/>
        <v>0</v>
      </c>
      <c r="L91" s="82">
        <f t="shared" si="3"/>
        <v>0</v>
      </c>
      <c r="M91" s="82">
        <f t="shared" si="3"/>
        <v>0</v>
      </c>
      <c r="N91" s="82">
        <f t="shared" si="3"/>
        <v>0</v>
      </c>
      <c r="O91" s="82">
        <f t="shared" si="3"/>
        <v>0</v>
      </c>
      <c r="P91" s="82">
        <f t="shared" si="3"/>
        <v>0</v>
      </c>
      <c r="Q91" s="82">
        <f t="shared" si="3"/>
        <v>0</v>
      </c>
      <c r="R91" s="82">
        <f t="shared" si="3"/>
        <v>0</v>
      </c>
      <c r="S91" s="82">
        <f t="shared" si="3"/>
        <v>0</v>
      </c>
      <c r="T91" s="82">
        <f t="shared" si="3"/>
        <v>0</v>
      </c>
      <c r="U91" s="82">
        <f t="shared" si="3"/>
        <v>0</v>
      </c>
      <c r="V91" s="82">
        <f t="shared" si="3"/>
        <v>0</v>
      </c>
      <c r="W91" s="82">
        <f t="shared" si="3"/>
        <v>0</v>
      </c>
      <c r="X91" s="82">
        <f t="shared" si="3"/>
        <v>0</v>
      </c>
      <c r="Y91" s="82">
        <f t="shared" si="3"/>
        <v>0</v>
      </c>
      <c r="Z91" s="82">
        <f t="shared" si="3"/>
        <v>0</v>
      </c>
      <c r="AA91" s="82">
        <f t="shared" si="3"/>
        <v>0</v>
      </c>
      <c r="AB91" s="82">
        <f t="shared" si="3"/>
        <v>0</v>
      </c>
      <c r="AC91" s="82">
        <f t="shared" si="3"/>
        <v>0</v>
      </c>
      <c r="AD91" s="82">
        <f t="shared" si="3"/>
        <v>0</v>
      </c>
      <c r="AE91" s="82">
        <f t="shared" si="3"/>
        <v>0</v>
      </c>
      <c r="AF91" s="82">
        <f t="shared" si="3"/>
        <v>0</v>
      </c>
      <c r="AG91" s="82">
        <f t="shared" si="3"/>
        <v>0</v>
      </c>
      <c r="AH91" s="82">
        <f t="shared" si="3"/>
        <v>0</v>
      </c>
      <c r="AI91" s="82">
        <f t="shared" si="3"/>
        <v>0</v>
      </c>
      <c r="AJ91" s="82">
        <f t="shared" si="3"/>
        <v>0</v>
      </c>
      <c r="AK91" s="82">
        <f>SUBTOTAL(109,AK56:AK90)</f>
        <v>0</v>
      </c>
    </row>
    <row r="92" spans="2:37" ht="15" thickTop="1" x14ac:dyDescent="0.3"/>
    <row r="94" spans="2:37" ht="63" x14ac:dyDescent="1.2">
      <c r="B94" s="57" t="s">
        <v>102</v>
      </c>
      <c r="C94" s="57"/>
      <c r="D94" s="57"/>
    </row>
    <row r="96" spans="2:37" x14ac:dyDescent="0.3"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8"/>
      <c r="U96" s="58"/>
      <c r="V96" s="58"/>
      <c r="W96" s="58"/>
      <c r="X96" s="58"/>
      <c r="Y96" s="58"/>
      <c r="Z96" s="58"/>
      <c r="AA96" s="58"/>
      <c r="AB96" s="58"/>
      <c r="AC96" s="58"/>
      <c r="AD96" s="58"/>
      <c r="AE96" s="58"/>
      <c r="AF96" s="58"/>
      <c r="AG96" s="58"/>
      <c r="AH96" s="58"/>
      <c r="AI96" s="58"/>
      <c r="AJ96" s="58"/>
      <c r="AK96" s="58"/>
    </row>
    <row r="97" spans="2:38" ht="30" customHeight="1" x14ac:dyDescent="0.3">
      <c r="B97" s="59" t="s">
        <v>84</v>
      </c>
      <c r="C97" s="59"/>
      <c r="D97" s="59"/>
      <c r="E97" s="59"/>
      <c r="F97" s="60" t="s">
        <v>85</v>
      </c>
      <c r="G97" s="61" t="s">
        <v>86</v>
      </c>
      <c r="H97" s="61"/>
      <c r="I97" s="61"/>
      <c r="L97" s="62" t="s">
        <v>87</v>
      </c>
      <c r="M97" s="61" t="s">
        <v>88</v>
      </c>
      <c r="N97" s="61"/>
      <c r="O97" s="61"/>
      <c r="P97" s="61"/>
      <c r="R97" s="63" t="s">
        <v>89</v>
      </c>
      <c r="S97" s="61" t="s">
        <v>90</v>
      </c>
      <c r="T97" s="61"/>
      <c r="U97" s="61"/>
      <c r="W97" s="64" t="s">
        <v>91</v>
      </c>
      <c r="X97" s="61" t="s">
        <v>92</v>
      </c>
      <c r="Y97" s="61"/>
      <c r="Z97" s="61"/>
      <c r="AA97" s="61"/>
      <c r="AC97" s="65" t="s">
        <v>93</v>
      </c>
      <c r="AD97" s="61" t="s">
        <v>94</v>
      </c>
      <c r="AE97" s="61"/>
      <c r="AF97" s="61"/>
      <c r="AG97" s="61"/>
      <c r="AH97" s="61"/>
      <c r="AJ97" s="66" t="s">
        <v>95</v>
      </c>
      <c r="AK97" s="61" t="s">
        <v>96</v>
      </c>
      <c r="AL97" s="61"/>
    </row>
    <row r="98" spans="2:38" x14ac:dyDescent="0.3"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</row>
    <row r="99" spans="2:38" ht="46.95" customHeight="1" thickBot="1" x14ac:dyDescent="0.35">
      <c r="F99" s="68" t="s">
        <v>97</v>
      </c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8"/>
      <c r="AJ99" s="69"/>
      <c r="AK99" s="69">
        <f>AK7</f>
        <v>2024</v>
      </c>
    </row>
    <row r="100" spans="2:38" ht="30" customHeight="1" thickTop="1" thickBot="1" x14ac:dyDescent="0.35">
      <c r="F100" s="70" t="str">
        <f>TEXT(WEEKDAY(DATE(AK99,3,1),1),"jjj")</f>
        <v>ven</v>
      </c>
      <c r="G100" s="70" t="str">
        <f>TEXT(WEEKDAY(DATE(AK99,3,2),1),"jjj")</f>
        <v>sam</v>
      </c>
      <c r="H100" s="70" t="str">
        <f>TEXT(WEEKDAY(DATE(AK99,3,3),1),"jjj")</f>
        <v>dim</v>
      </c>
      <c r="I100" s="70" t="str">
        <f>TEXT(WEEKDAY(DATE(AK99,3,4),1),"jjj")</f>
        <v>lun</v>
      </c>
      <c r="J100" s="70" t="str">
        <f>TEXT(WEEKDAY(DATE(AK99,3,5),1),"jjj")</f>
        <v>mar</v>
      </c>
      <c r="K100" s="70" t="str">
        <f>TEXT(WEEKDAY(DATE(AK99,3,6),1),"jjj")</f>
        <v>mer</v>
      </c>
      <c r="L100" s="70" t="str">
        <f>TEXT(WEEKDAY(DATE(AK99,3,7),1),"jjj")</f>
        <v>jeu</v>
      </c>
      <c r="M100" s="70" t="str">
        <f>TEXT(WEEKDAY(DATE(AK99,3,8),1),"jjj")</f>
        <v>ven</v>
      </c>
      <c r="N100" s="70" t="str">
        <f>TEXT(WEEKDAY(DATE(AK99,3,9),1),"jjj")</f>
        <v>sam</v>
      </c>
      <c r="O100" s="70" t="str">
        <f>TEXT(WEEKDAY(DATE(AK99,3,10),1),"jjj")</f>
        <v>dim</v>
      </c>
      <c r="P100" s="70" t="str">
        <f>TEXT(WEEKDAY(DATE(AK99,3,11),1),"jjj")</f>
        <v>lun</v>
      </c>
      <c r="Q100" s="70" t="str">
        <f>TEXT(WEEKDAY(DATE(AK99,3,12),1),"jjj")</f>
        <v>mar</v>
      </c>
      <c r="R100" s="70" t="str">
        <f>TEXT(WEEKDAY(DATE(AK99,3,13),1),"jjj")</f>
        <v>mer</v>
      </c>
      <c r="S100" s="70" t="str">
        <f>TEXT(WEEKDAY(DATE(AK99,3,14),1),"jjj")</f>
        <v>jeu</v>
      </c>
      <c r="T100" s="70" t="str">
        <f>TEXT(WEEKDAY(DATE(AK99,3,15),1),"jjj")</f>
        <v>ven</v>
      </c>
      <c r="U100" s="70" t="str">
        <f>TEXT(WEEKDAY(DATE(AK99,3,16),1),"jjj")</f>
        <v>sam</v>
      </c>
      <c r="V100" s="70" t="str">
        <f>TEXT(WEEKDAY(DATE(AK99,3,17),1),"jjj")</f>
        <v>dim</v>
      </c>
      <c r="W100" s="70" t="str">
        <f>TEXT(WEEKDAY(DATE(AK99,3,18),1),"jjj")</f>
        <v>lun</v>
      </c>
      <c r="X100" s="70" t="str">
        <f>TEXT(WEEKDAY(DATE(AK99,3,19),1),"jjj")</f>
        <v>mar</v>
      </c>
      <c r="Y100" s="70" t="str">
        <f>TEXT(WEEKDAY(DATE(AK99,3,20),1),"jjj")</f>
        <v>mer</v>
      </c>
      <c r="Z100" s="70" t="str">
        <f>TEXT(WEEKDAY(DATE(AK99,3,21),1),"jjj")</f>
        <v>jeu</v>
      </c>
      <c r="AA100" s="70" t="str">
        <f>TEXT(WEEKDAY(DATE(AK99,3,22),1),"jjj")</f>
        <v>ven</v>
      </c>
      <c r="AB100" s="70" t="str">
        <f>TEXT(WEEKDAY(DATE(AK99,3,23),1),"jjj")</f>
        <v>sam</v>
      </c>
      <c r="AC100" s="70" t="str">
        <f>TEXT(WEEKDAY(DATE(AK99,3,24),1),"jjj")</f>
        <v>dim</v>
      </c>
      <c r="AD100" s="70" t="str">
        <f>TEXT(WEEKDAY(DATE(AK99,3,25),1),"jjj")</f>
        <v>lun</v>
      </c>
      <c r="AE100" s="70" t="str">
        <f>TEXT(WEEKDAY(DATE(AK99,3,26),1),"jjj")</f>
        <v>mar</v>
      </c>
      <c r="AF100" s="70" t="str">
        <f>TEXT(WEEKDAY(DATE(AK99,3,27),1),"jjj")</f>
        <v>mer</v>
      </c>
      <c r="AG100" s="70" t="str">
        <f>TEXT(WEEKDAY(DATE(AK99,3,28),1),"jjj")</f>
        <v>jeu</v>
      </c>
      <c r="AH100" s="70" t="str">
        <f>TEXT(WEEKDAY(DATE(AK99,3,29),1),"jjj")</f>
        <v>ven</v>
      </c>
      <c r="AI100" s="70" t="str">
        <f>TEXT(WEEKDAY(DATE(AK99,3,30),1),"jjj")</f>
        <v>sam</v>
      </c>
      <c r="AJ100" s="70" t="str">
        <f>TEXT(WEEKDAY(DATE(AK99,3,31),1),"jjj")</f>
        <v>dim</v>
      </c>
      <c r="AK100" s="71"/>
    </row>
    <row r="101" spans="2:38" ht="30" customHeight="1" thickTop="1" thickBot="1" x14ac:dyDescent="0.35">
      <c r="B101" s="72" t="s">
        <v>11</v>
      </c>
      <c r="C101" s="72" t="s">
        <v>98</v>
      </c>
      <c r="D101" s="72" t="s">
        <v>3</v>
      </c>
      <c r="E101" s="73" t="s">
        <v>99</v>
      </c>
      <c r="F101" s="74">
        <v>1</v>
      </c>
      <c r="G101" s="74">
        <v>2</v>
      </c>
      <c r="H101" s="74">
        <v>3</v>
      </c>
      <c r="I101" s="74">
        <v>4</v>
      </c>
      <c r="J101" s="74">
        <v>5</v>
      </c>
      <c r="K101" s="74">
        <v>6</v>
      </c>
      <c r="L101" s="74">
        <v>7</v>
      </c>
      <c r="M101" s="74">
        <v>8</v>
      </c>
      <c r="N101" s="74">
        <v>9</v>
      </c>
      <c r="O101" s="74">
        <v>10</v>
      </c>
      <c r="P101" s="74">
        <v>11</v>
      </c>
      <c r="Q101" s="74">
        <v>12</v>
      </c>
      <c r="R101" s="74">
        <v>13</v>
      </c>
      <c r="S101" s="74">
        <v>14</v>
      </c>
      <c r="T101" s="74">
        <v>15</v>
      </c>
      <c r="U101" s="74">
        <v>16</v>
      </c>
      <c r="V101" s="74">
        <v>17</v>
      </c>
      <c r="W101" s="74">
        <v>18</v>
      </c>
      <c r="X101" s="74">
        <v>19</v>
      </c>
      <c r="Y101" s="74">
        <v>20</v>
      </c>
      <c r="Z101" s="74">
        <v>21</v>
      </c>
      <c r="AA101" s="74">
        <v>22</v>
      </c>
      <c r="AB101" s="74">
        <v>23</v>
      </c>
      <c r="AC101" s="74">
        <v>24</v>
      </c>
      <c r="AD101" s="74">
        <v>25</v>
      </c>
      <c r="AE101" s="74">
        <v>26</v>
      </c>
      <c r="AF101" s="74">
        <v>27</v>
      </c>
      <c r="AG101" s="74">
        <v>28</v>
      </c>
      <c r="AH101" s="74">
        <v>29</v>
      </c>
      <c r="AI101" s="74">
        <v>30</v>
      </c>
      <c r="AJ101" s="74">
        <v>31</v>
      </c>
      <c r="AK101" s="71" t="s">
        <v>100</v>
      </c>
    </row>
    <row r="102" spans="2:38" ht="30" customHeight="1" thickTop="1" x14ac:dyDescent="0.3">
      <c r="B102" s="75"/>
      <c r="C102" s="75" t="str">
        <f>IFERROR(VLOOKUP('[1]Calendrier des absences'!B102,[1]!Tableau1[[#All],[Matricule]:[Poste]],13),"")</f>
        <v/>
      </c>
      <c r="D102" s="75" t="str">
        <f>IFERROR(VLOOKUP('[1]Calendrier des absences'!B102,[1]!Tableau1[[#All],[Matricule]:[Poste]],14),"")</f>
        <v/>
      </c>
      <c r="E102" s="75" t="str">
        <f>IFERROR(VLOOKUP('[1]Calendrier des absences'!B102,[1]!Tableau1[[#All],[Matricule]:[Poste]],5),"")</f>
        <v/>
      </c>
      <c r="F102" s="76"/>
      <c r="G102" s="76"/>
      <c r="H102" s="76"/>
      <c r="I102" s="76"/>
      <c r="J102" s="76"/>
      <c r="K102" s="76"/>
      <c r="L102" s="76"/>
      <c r="M102" s="76"/>
      <c r="N102" s="76"/>
      <c r="O102" s="76"/>
      <c r="P102" s="76"/>
      <c r="Q102" s="76"/>
      <c r="R102" s="76"/>
      <c r="S102" s="76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7">
        <f>COUNTA(F102:AJ102)</f>
        <v>0</v>
      </c>
    </row>
    <row r="103" spans="2:38" ht="30" customHeight="1" x14ac:dyDescent="0.3">
      <c r="B103" s="78"/>
      <c r="C103" s="78" t="str">
        <f>IFERROR(VLOOKUP('[1]Calendrier des absences'!B103,[1]!Tableau1[[#All],[Matricule]:[Poste]],13),"")</f>
        <v/>
      </c>
      <c r="D103" s="78" t="str">
        <f>IFERROR(VLOOKUP('[1]Calendrier des absences'!B103,[1]!Tableau1[[#All],[Matricule]:[Poste]],14),"")</f>
        <v/>
      </c>
      <c r="E103" s="78" t="str">
        <f>IFERROR(VLOOKUP('[1]Calendrier des absences'!B103,[1]!Tableau1[[#All],[Matricule]:[Poste]],5),"")</f>
        <v/>
      </c>
      <c r="F103" s="78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7">
        <f t="shared" ref="AK103:AK136" si="4">COUNTA(F103:AJ103)</f>
        <v>0</v>
      </c>
    </row>
    <row r="104" spans="2:38" ht="30" customHeight="1" x14ac:dyDescent="0.3">
      <c r="B104" s="76"/>
      <c r="C104" s="76" t="str">
        <f>IFERROR(VLOOKUP('[1]Calendrier des absences'!B104,[1]!Tableau1[[#All],[Matricule]:[Poste]],13),"")</f>
        <v/>
      </c>
      <c r="D104" s="76" t="str">
        <f>IFERROR(VLOOKUP('[1]Calendrier des absences'!B104,[1]!Tableau1[[#All],[Matricule]:[Poste]],14),"")</f>
        <v/>
      </c>
      <c r="E104" s="76" t="str">
        <f>IFERROR(VLOOKUP('[1]Calendrier des absences'!B104,[1]!Tableau1[[#All],[Matricule]:[Poste]],5),"")</f>
        <v/>
      </c>
      <c r="F104" s="76"/>
      <c r="G104" s="76"/>
      <c r="H104" s="76"/>
      <c r="I104" s="76"/>
      <c r="J104" s="76"/>
      <c r="K104" s="76"/>
      <c r="L104" s="76"/>
      <c r="M104" s="76"/>
      <c r="N104" s="76"/>
      <c r="O104" s="76"/>
      <c r="P104" s="76"/>
      <c r="Q104" s="76"/>
      <c r="R104" s="76"/>
      <c r="S104" s="76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7">
        <f t="shared" si="4"/>
        <v>0</v>
      </c>
    </row>
    <row r="105" spans="2:38" ht="30" customHeight="1" x14ac:dyDescent="0.3">
      <c r="B105" s="78"/>
      <c r="C105" s="78" t="str">
        <f>IFERROR(VLOOKUP('[1]Calendrier des absences'!B105,[1]!Tableau1[[#All],[Matricule]:[Poste]],13),"")</f>
        <v/>
      </c>
      <c r="D105" s="78" t="str">
        <f>IFERROR(VLOOKUP('[1]Calendrier des absences'!B105,[1]!Tableau1[[#All],[Matricule]:[Poste]],14),"")</f>
        <v/>
      </c>
      <c r="E105" s="78" t="str">
        <f>IFERROR(VLOOKUP('[1]Calendrier des absences'!B105,[1]!Tableau1[[#All],[Matricule]:[Poste]],5),"")</f>
        <v/>
      </c>
      <c r="F105" s="78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7">
        <f t="shared" si="4"/>
        <v>0</v>
      </c>
    </row>
    <row r="106" spans="2:38" ht="30" customHeight="1" x14ac:dyDescent="0.3">
      <c r="B106" s="76"/>
      <c r="C106" s="76" t="str">
        <f>IFERROR(VLOOKUP('[1]Calendrier des absences'!B106,[1]!Tableau1[[#All],[Matricule]:[Poste]],13),"")</f>
        <v/>
      </c>
      <c r="D106" s="76" t="str">
        <f>IFERROR(VLOOKUP('[1]Calendrier des absences'!B106,[1]!Tableau1[[#All],[Matricule]:[Poste]],14),"")</f>
        <v/>
      </c>
      <c r="E106" s="76" t="str">
        <f>IFERROR(VLOOKUP('[1]Calendrier des absences'!B106,[1]!Tableau1[[#All],[Matricule]:[Poste]],5),"")</f>
        <v/>
      </c>
      <c r="F106" s="76"/>
      <c r="G106" s="76"/>
      <c r="H106" s="76"/>
      <c r="I106" s="76"/>
      <c r="J106" s="76"/>
      <c r="K106" s="76"/>
      <c r="L106" s="76"/>
      <c r="M106" s="76"/>
      <c r="N106" s="76"/>
      <c r="O106" s="76"/>
      <c r="P106" s="76"/>
      <c r="Q106" s="76"/>
      <c r="R106" s="76"/>
      <c r="S106" s="76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7">
        <f t="shared" si="4"/>
        <v>0</v>
      </c>
    </row>
    <row r="107" spans="2:38" ht="30" customHeight="1" x14ac:dyDescent="0.3">
      <c r="B107" s="78"/>
      <c r="C107" s="78" t="str">
        <f>IFERROR(VLOOKUP('[1]Calendrier des absences'!B107,[1]!Tableau1[[#All],[Matricule]:[Poste]],13),"")</f>
        <v/>
      </c>
      <c r="D107" s="78" t="str">
        <f>IFERROR(VLOOKUP('[1]Calendrier des absences'!B107,[1]!Tableau1[[#All],[Matricule]:[Poste]],14),"")</f>
        <v/>
      </c>
      <c r="E107" s="78" t="str">
        <f>IFERROR(VLOOKUP('[1]Calendrier des absences'!B107,[1]!Tableau1[[#All],[Matricule]:[Poste]],5),"")</f>
        <v/>
      </c>
      <c r="F107" s="78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7">
        <f t="shared" si="4"/>
        <v>0</v>
      </c>
    </row>
    <row r="108" spans="2:38" ht="30" customHeight="1" x14ac:dyDescent="0.3">
      <c r="B108" s="76"/>
      <c r="C108" s="76" t="str">
        <f>IFERROR(VLOOKUP('[1]Calendrier des absences'!B108,[1]!Tableau1[[#All],[Matricule]:[Poste]],13),"")</f>
        <v/>
      </c>
      <c r="D108" s="76" t="str">
        <f>IFERROR(VLOOKUP('[1]Calendrier des absences'!B108,[1]!Tableau1[[#All],[Matricule]:[Poste]],14),"")</f>
        <v/>
      </c>
      <c r="E108" s="76" t="str">
        <f>IFERROR(VLOOKUP('[1]Calendrier des absences'!B108,[1]!Tableau1[[#All],[Matricule]:[Poste]],5),"")</f>
        <v/>
      </c>
      <c r="F108" s="76"/>
      <c r="G108" s="76"/>
      <c r="H108" s="76"/>
      <c r="I108" s="76"/>
      <c r="J108" s="76"/>
      <c r="K108" s="76"/>
      <c r="L108" s="76"/>
      <c r="M108" s="76"/>
      <c r="N108" s="76"/>
      <c r="O108" s="76"/>
      <c r="P108" s="76"/>
      <c r="Q108" s="76"/>
      <c r="R108" s="76"/>
      <c r="S108" s="76"/>
      <c r="T108" s="76"/>
      <c r="U108" s="76"/>
      <c r="V108" s="76"/>
      <c r="W108" s="76"/>
      <c r="X108" s="76"/>
      <c r="Y108" s="76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7">
        <f t="shared" si="4"/>
        <v>0</v>
      </c>
    </row>
    <row r="109" spans="2:38" ht="30" customHeight="1" x14ac:dyDescent="0.3">
      <c r="B109" s="78"/>
      <c r="C109" s="78" t="str">
        <f>IFERROR(VLOOKUP('[1]Calendrier des absences'!B109,[1]!Tableau1[[#All],[Matricule]:[Poste]],13),"")</f>
        <v/>
      </c>
      <c r="D109" s="78" t="str">
        <f>IFERROR(VLOOKUP('[1]Calendrier des absences'!B109,[1]!Tableau1[[#All],[Matricule]:[Poste]],14),"")</f>
        <v/>
      </c>
      <c r="E109" s="78" t="str">
        <f>IFERROR(VLOOKUP('[1]Calendrier des absences'!B109,[1]!Tableau1[[#All],[Matricule]:[Poste]],5),"")</f>
        <v/>
      </c>
      <c r="F109" s="78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7">
        <f t="shared" si="4"/>
        <v>0</v>
      </c>
    </row>
    <row r="110" spans="2:38" ht="30" customHeight="1" x14ac:dyDescent="0.3">
      <c r="B110" s="76"/>
      <c r="C110" s="76" t="str">
        <f>IFERROR(VLOOKUP('[1]Calendrier des absences'!B110,[1]!Tableau1[[#All],[Matricule]:[Poste]],13),"")</f>
        <v/>
      </c>
      <c r="D110" s="76" t="str">
        <f>IFERROR(VLOOKUP('[1]Calendrier des absences'!B110,[1]!Tableau1[[#All],[Matricule]:[Poste]],14),"")</f>
        <v/>
      </c>
      <c r="E110" s="76" t="str">
        <f>IFERROR(VLOOKUP('[1]Calendrier des absences'!B110,[1]!Tableau1[[#All],[Matricule]:[Poste]],5),"")</f>
        <v/>
      </c>
      <c r="F110" s="76"/>
      <c r="G110" s="76"/>
      <c r="H110" s="76"/>
      <c r="I110" s="76"/>
      <c r="J110" s="76"/>
      <c r="K110" s="76"/>
      <c r="L110" s="76"/>
      <c r="M110" s="76"/>
      <c r="N110" s="76"/>
      <c r="O110" s="76"/>
      <c r="P110" s="76"/>
      <c r="Q110" s="76"/>
      <c r="R110" s="76"/>
      <c r="S110" s="76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7">
        <f t="shared" si="4"/>
        <v>0</v>
      </c>
    </row>
    <row r="111" spans="2:38" ht="30" customHeight="1" x14ac:dyDescent="0.3">
      <c r="B111" s="78"/>
      <c r="C111" s="78" t="str">
        <f>IFERROR(VLOOKUP('[1]Calendrier des absences'!B111,[1]!Tableau1[[#All],[Matricule]:[Poste]],13),"")</f>
        <v/>
      </c>
      <c r="D111" s="78" t="str">
        <f>IFERROR(VLOOKUP('[1]Calendrier des absences'!B111,[1]!Tableau1[[#All],[Matricule]:[Poste]],14),"")</f>
        <v/>
      </c>
      <c r="E111" s="78" t="str">
        <f>IFERROR(VLOOKUP('[1]Calendrier des absences'!B111,[1]!Tableau1[[#All],[Matricule]:[Poste]],5),"")</f>
        <v/>
      </c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7">
        <f t="shared" si="4"/>
        <v>0</v>
      </c>
    </row>
    <row r="112" spans="2:38" ht="30" customHeight="1" x14ac:dyDescent="0.3">
      <c r="B112" s="76"/>
      <c r="C112" s="76" t="str">
        <f>IFERROR(VLOOKUP('[1]Calendrier des absences'!B112,[1]!Tableau1[[#All],[Matricule]:[Poste]],13),"")</f>
        <v/>
      </c>
      <c r="D112" s="76" t="str">
        <f>IFERROR(VLOOKUP('[1]Calendrier des absences'!B112,[1]!Tableau1[[#All],[Matricule]:[Poste]],14),"")</f>
        <v/>
      </c>
      <c r="E112" s="76" t="str">
        <f>IFERROR(VLOOKUP('[1]Calendrier des absences'!B112,[1]!Tableau1[[#All],[Matricule]:[Poste]],5),"")</f>
        <v/>
      </c>
      <c r="F112" s="76"/>
      <c r="G112" s="76"/>
      <c r="H112" s="76"/>
      <c r="I112" s="76"/>
      <c r="J112" s="76"/>
      <c r="K112" s="76"/>
      <c r="L112" s="76"/>
      <c r="M112" s="76"/>
      <c r="N112" s="76"/>
      <c r="O112" s="76"/>
      <c r="P112" s="76"/>
      <c r="Q112" s="76"/>
      <c r="R112" s="76"/>
      <c r="S112" s="76"/>
      <c r="T112" s="76"/>
      <c r="U112" s="76"/>
      <c r="V112" s="76"/>
      <c r="W112" s="76"/>
      <c r="X112" s="76"/>
      <c r="Y112" s="76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7">
        <f t="shared" si="4"/>
        <v>0</v>
      </c>
    </row>
    <row r="113" spans="2:37" ht="30" customHeight="1" x14ac:dyDescent="0.3">
      <c r="B113" s="78"/>
      <c r="C113" s="78" t="str">
        <f>IFERROR(VLOOKUP('[1]Calendrier des absences'!B113,[1]!Tableau1[[#All],[Matricule]:[Poste]],13),"")</f>
        <v/>
      </c>
      <c r="D113" s="78" t="str">
        <f>IFERROR(VLOOKUP('[1]Calendrier des absences'!B113,[1]!Tableau1[[#All],[Matricule]:[Poste]],14),"")</f>
        <v/>
      </c>
      <c r="E113" s="78" t="str">
        <f>IFERROR(VLOOKUP('[1]Calendrier des absences'!B113,[1]!Tableau1[[#All],[Matricule]:[Poste]],5),"")</f>
        <v/>
      </c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7">
        <f t="shared" si="4"/>
        <v>0</v>
      </c>
    </row>
    <row r="114" spans="2:37" ht="30" customHeight="1" x14ac:dyDescent="0.3">
      <c r="B114" s="76"/>
      <c r="C114" s="76" t="str">
        <f>IFERROR(VLOOKUP('[1]Calendrier des absences'!B114,[1]!Tableau1[[#All],[Matricule]:[Poste]],13),"")</f>
        <v/>
      </c>
      <c r="D114" s="76" t="str">
        <f>IFERROR(VLOOKUP('[1]Calendrier des absences'!B114,[1]!Tableau1[[#All],[Matricule]:[Poste]],14),"")</f>
        <v/>
      </c>
      <c r="E114" s="76" t="str">
        <f>IFERROR(VLOOKUP('[1]Calendrier des absences'!B114,[1]!Tableau1[[#All],[Matricule]:[Poste]],5),"")</f>
        <v/>
      </c>
      <c r="F114" s="76"/>
      <c r="G114" s="76"/>
      <c r="H114" s="76"/>
      <c r="I114" s="76"/>
      <c r="J114" s="76"/>
      <c r="K114" s="76"/>
      <c r="L114" s="76"/>
      <c r="M114" s="76"/>
      <c r="N114" s="76"/>
      <c r="O114" s="76"/>
      <c r="P114" s="76"/>
      <c r="Q114" s="76"/>
      <c r="R114" s="76"/>
      <c r="S114" s="76"/>
      <c r="T114" s="76"/>
      <c r="U114" s="76"/>
      <c r="V114" s="76"/>
      <c r="W114" s="76"/>
      <c r="X114" s="76"/>
      <c r="Y114" s="76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7">
        <f t="shared" si="4"/>
        <v>0</v>
      </c>
    </row>
    <row r="115" spans="2:37" ht="30" customHeight="1" x14ac:dyDescent="0.3">
      <c r="B115" s="78"/>
      <c r="C115" s="78" t="str">
        <f>IFERROR(VLOOKUP('[1]Calendrier des absences'!B115,[1]!Tableau1[[#All],[Matricule]:[Poste]],13),"")</f>
        <v/>
      </c>
      <c r="D115" s="78" t="str">
        <f>IFERROR(VLOOKUP('[1]Calendrier des absences'!B115,[1]!Tableau1[[#All],[Matricule]:[Poste]],14),"")</f>
        <v/>
      </c>
      <c r="E115" s="78" t="str">
        <f>IFERROR(VLOOKUP('[1]Calendrier des absences'!B115,[1]!Tableau1[[#All],[Matricule]:[Poste]],5),"")</f>
        <v/>
      </c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7">
        <f t="shared" si="4"/>
        <v>0</v>
      </c>
    </row>
    <row r="116" spans="2:37" ht="30" customHeight="1" x14ac:dyDescent="0.3">
      <c r="B116" s="76"/>
      <c r="C116" s="76" t="str">
        <f>IFERROR(VLOOKUP('[1]Calendrier des absences'!B116,[1]!Tableau1[[#All],[Matricule]:[Poste]],13),"")</f>
        <v/>
      </c>
      <c r="D116" s="76" t="str">
        <f>IFERROR(VLOOKUP('[1]Calendrier des absences'!B116,[1]!Tableau1[[#All],[Matricule]:[Poste]],14),"")</f>
        <v/>
      </c>
      <c r="E116" s="76" t="str">
        <f>IFERROR(VLOOKUP('[1]Calendrier des absences'!B116,[1]!Tableau1[[#All],[Matricule]:[Poste]],5),"")</f>
        <v/>
      </c>
      <c r="F116" s="76"/>
      <c r="G116" s="76"/>
      <c r="H116" s="76"/>
      <c r="I116" s="76"/>
      <c r="J116" s="76"/>
      <c r="K116" s="76"/>
      <c r="L116" s="76"/>
      <c r="M116" s="76"/>
      <c r="N116" s="76"/>
      <c r="O116" s="76"/>
      <c r="P116" s="76"/>
      <c r="Q116" s="76"/>
      <c r="R116" s="76"/>
      <c r="S116" s="76"/>
      <c r="T116" s="76"/>
      <c r="U116" s="76"/>
      <c r="V116" s="76"/>
      <c r="W116" s="76"/>
      <c r="X116" s="76"/>
      <c r="Y116" s="76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7">
        <f t="shared" si="4"/>
        <v>0</v>
      </c>
    </row>
    <row r="117" spans="2:37" ht="30" customHeight="1" x14ac:dyDescent="0.3">
      <c r="B117" s="78"/>
      <c r="C117" s="78" t="str">
        <f>IFERROR(VLOOKUP('[1]Calendrier des absences'!B117,[1]!Tableau1[[#All],[Matricule]:[Poste]],13),"")</f>
        <v/>
      </c>
      <c r="D117" s="78" t="str">
        <f>IFERROR(VLOOKUP('[1]Calendrier des absences'!B117,[1]!Tableau1[[#All],[Matricule]:[Poste]],14),"")</f>
        <v/>
      </c>
      <c r="E117" s="78" t="str">
        <f>IFERROR(VLOOKUP('[1]Calendrier des absences'!B117,[1]!Tableau1[[#All],[Matricule]:[Poste]],5),"")</f>
        <v/>
      </c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7">
        <f t="shared" si="4"/>
        <v>0</v>
      </c>
    </row>
    <row r="118" spans="2:37" ht="30" customHeight="1" x14ac:dyDescent="0.3">
      <c r="B118" s="76"/>
      <c r="C118" s="76" t="str">
        <f>IFERROR(VLOOKUP('[1]Calendrier des absences'!B118,[1]!Tableau1[[#All],[Matricule]:[Poste]],13),"")</f>
        <v/>
      </c>
      <c r="D118" s="76" t="str">
        <f>IFERROR(VLOOKUP('[1]Calendrier des absences'!B118,[1]!Tableau1[[#All],[Matricule]:[Poste]],14),"")</f>
        <v/>
      </c>
      <c r="E118" s="76" t="str">
        <f>IFERROR(VLOOKUP('[1]Calendrier des absences'!B118,[1]!Tableau1[[#All],[Matricule]:[Poste]],5),"")</f>
        <v/>
      </c>
      <c r="F118" s="76"/>
      <c r="G118" s="76"/>
      <c r="H118" s="76"/>
      <c r="I118" s="76"/>
      <c r="J118" s="76"/>
      <c r="K118" s="76"/>
      <c r="L118" s="76"/>
      <c r="M118" s="76"/>
      <c r="N118" s="76"/>
      <c r="O118" s="76"/>
      <c r="P118" s="76"/>
      <c r="Q118" s="76"/>
      <c r="R118" s="76"/>
      <c r="S118" s="76"/>
      <c r="T118" s="76"/>
      <c r="U118" s="76"/>
      <c r="V118" s="76"/>
      <c r="W118" s="76"/>
      <c r="X118" s="76"/>
      <c r="Y118" s="76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7">
        <f t="shared" si="4"/>
        <v>0</v>
      </c>
    </row>
    <row r="119" spans="2:37" ht="30" customHeight="1" x14ac:dyDescent="0.3">
      <c r="B119" s="78"/>
      <c r="C119" s="78" t="str">
        <f>IFERROR(VLOOKUP('[1]Calendrier des absences'!B119,[1]!Tableau1[[#All],[Matricule]:[Poste]],13),"")</f>
        <v/>
      </c>
      <c r="D119" s="78" t="str">
        <f>IFERROR(VLOOKUP('[1]Calendrier des absences'!B119,[1]!Tableau1[[#All],[Matricule]:[Poste]],14),"")</f>
        <v/>
      </c>
      <c r="E119" s="78" t="str">
        <f>IFERROR(VLOOKUP('[1]Calendrier des absences'!B119,[1]!Tableau1[[#All],[Matricule]:[Poste]],5),"")</f>
        <v/>
      </c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7">
        <f t="shared" si="4"/>
        <v>0</v>
      </c>
    </row>
    <row r="120" spans="2:37" ht="30" customHeight="1" x14ac:dyDescent="0.3">
      <c r="B120" s="76"/>
      <c r="C120" s="76" t="str">
        <f>IFERROR(VLOOKUP('[1]Calendrier des absences'!B120,[1]!Tableau1[[#All],[Matricule]:[Poste]],13),"")</f>
        <v/>
      </c>
      <c r="D120" s="76" t="str">
        <f>IFERROR(VLOOKUP('[1]Calendrier des absences'!B120,[1]!Tableau1[[#All],[Matricule]:[Poste]],14),"")</f>
        <v/>
      </c>
      <c r="E120" s="76" t="str">
        <f>IFERROR(VLOOKUP('[1]Calendrier des absences'!B120,[1]!Tableau1[[#All],[Matricule]:[Poste]],5),"")</f>
        <v/>
      </c>
      <c r="F120" s="76"/>
      <c r="G120" s="76"/>
      <c r="H120" s="76"/>
      <c r="I120" s="76"/>
      <c r="J120" s="76"/>
      <c r="K120" s="76"/>
      <c r="L120" s="76"/>
      <c r="M120" s="76"/>
      <c r="N120" s="76"/>
      <c r="O120" s="76"/>
      <c r="P120" s="76"/>
      <c r="Q120" s="76"/>
      <c r="R120" s="76"/>
      <c r="S120" s="76"/>
      <c r="T120" s="76"/>
      <c r="U120" s="76"/>
      <c r="V120" s="76"/>
      <c r="W120" s="76"/>
      <c r="X120" s="76"/>
      <c r="Y120" s="76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7">
        <f t="shared" si="4"/>
        <v>0</v>
      </c>
    </row>
    <row r="121" spans="2:37" ht="30" customHeight="1" x14ac:dyDescent="0.3">
      <c r="B121" s="78"/>
      <c r="C121" s="78" t="str">
        <f>IFERROR(VLOOKUP('[1]Calendrier des absences'!B121,[1]!Tableau1[[#All],[Matricule]:[Poste]],13),"")</f>
        <v/>
      </c>
      <c r="D121" s="78" t="str">
        <f>IFERROR(VLOOKUP('[1]Calendrier des absences'!B121,[1]!Tableau1[[#All],[Matricule]:[Poste]],14),"")</f>
        <v/>
      </c>
      <c r="E121" s="78" t="str">
        <f>IFERROR(VLOOKUP('[1]Calendrier des absences'!B121,[1]!Tableau1[[#All],[Matricule]:[Poste]],5),"")</f>
        <v/>
      </c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7">
        <f t="shared" si="4"/>
        <v>0</v>
      </c>
    </row>
    <row r="122" spans="2:37" ht="30" customHeight="1" x14ac:dyDescent="0.3">
      <c r="B122" s="79"/>
      <c r="C122" s="79" t="str">
        <f>IFERROR(VLOOKUP('[1]Calendrier des absences'!B122,[1]!Tableau1[[#All],[Matricule]:[Poste]],13),"")</f>
        <v/>
      </c>
      <c r="D122" s="79" t="str">
        <f>IFERROR(VLOOKUP('[1]Calendrier des absences'!B122,[1]!Tableau1[[#All],[Matricule]:[Poste]],14),"")</f>
        <v/>
      </c>
      <c r="E122" s="79" t="str">
        <f>IFERROR(VLOOKUP('[1]Calendrier des absences'!B122,[1]!Tableau1[[#All],[Matricule]:[Poste]],5),"")</f>
        <v/>
      </c>
      <c r="F122" s="79"/>
      <c r="G122" s="79"/>
      <c r="H122" s="79"/>
      <c r="I122" s="79"/>
      <c r="J122" s="79"/>
      <c r="K122" s="79"/>
      <c r="L122" s="79"/>
      <c r="M122" s="79"/>
      <c r="N122" s="79"/>
      <c r="O122" s="79"/>
      <c r="P122" s="79"/>
      <c r="Q122" s="79"/>
      <c r="R122" s="79"/>
      <c r="S122" s="79"/>
      <c r="T122" s="79"/>
      <c r="U122" s="79"/>
      <c r="V122" s="79"/>
      <c r="W122" s="79"/>
      <c r="X122" s="79"/>
      <c r="Y122" s="79"/>
      <c r="Z122" s="79"/>
      <c r="AA122" s="79"/>
      <c r="AB122" s="79"/>
      <c r="AC122" s="79"/>
      <c r="AD122" s="79"/>
      <c r="AE122" s="79"/>
      <c r="AF122" s="79"/>
      <c r="AG122" s="79"/>
      <c r="AH122" s="79"/>
      <c r="AI122" s="79"/>
      <c r="AJ122" s="79"/>
      <c r="AK122" s="77">
        <f t="shared" si="4"/>
        <v>0</v>
      </c>
    </row>
    <row r="123" spans="2:37" ht="30" customHeight="1" x14ac:dyDescent="0.3">
      <c r="B123" s="78"/>
      <c r="C123" s="78" t="str">
        <f>IFERROR(VLOOKUP('[1]Calendrier des absences'!B123,[1]!Tableau1[[#All],[Matricule]:[Poste]],13),"")</f>
        <v/>
      </c>
      <c r="D123" s="78" t="str">
        <f>IFERROR(VLOOKUP('[1]Calendrier des absences'!B123,[1]!Tableau1[[#All],[Matricule]:[Poste]],14),"")</f>
        <v/>
      </c>
      <c r="E123" s="78" t="str">
        <f>IFERROR(VLOOKUP('[1]Calendrier des absences'!B123,[1]!Tableau1[[#All],[Matricule]:[Poste]],5),"")</f>
        <v/>
      </c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7">
        <f t="shared" si="4"/>
        <v>0</v>
      </c>
    </row>
    <row r="124" spans="2:37" ht="30" customHeight="1" x14ac:dyDescent="0.3">
      <c r="B124" s="79"/>
      <c r="C124" s="79" t="str">
        <f>IFERROR(VLOOKUP('[1]Calendrier des absences'!B124,[1]!Tableau1[[#All],[Matricule]:[Poste]],13),"")</f>
        <v/>
      </c>
      <c r="D124" s="79" t="str">
        <f>IFERROR(VLOOKUP('[1]Calendrier des absences'!B124,[1]!Tableau1[[#All],[Matricule]:[Poste]],14),"")</f>
        <v/>
      </c>
      <c r="E124" s="79" t="str">
        <f>IFERROR(VLOOKUP('[1]Calendrier des absences'!B124,[1]!Tableau1[[#All],[Matricule]:[Poste]],5),"")</f>
        <v/>
      </c>
      <c r="F124" s="79"/>
      <c r="G124" s="79"/>
      <c r="H124" s="79"/>
      <c r="I124" s="79"/>
      <c r="J124" s="79"/>
      <c r="K124" s="79"/>
      <c r="L124" s="79"/>
      <c r="M124" s="79"/>
      <c r="N124" s="79"/>
      <c r="O124" s="79"/>
      <c r="P124" s="79"/>
      <c r="Q124" s="79"/>
      <c r="R124" s="79"/>
      <c r="S124" s="79"/>
      <c r="T124" s="79"/>
      <c r="U124" s="79"/>
      <c r="V124" s="79"/>
      <c r="W124" s="79"/>
      <c r="X124" s="79"/>
      <c r="Y124" s="79"/>
      <c r="Z124" s="79"/>
      <c r="AA124" s="79"/>
      <c r="AB124" s="79"/>
      <c r="AC124" s="79"/>
      <c r="AD124" s="79"/>
      <c r="AE124" s="79"/>
      <c r="AF124" s="79"/>
      <c r="AG124" s="79"/>
      <c r="AH124" s="79"/>
      <c r="AI124" s="79"/>
      <c r="AJ124" s="79"/>
      <c r="AK124" s="77">
        <f t="shared" si="4"/>
        <v>0</v>
      </c>
    </row>
    <row r="125" spans="2:37" ht="30" customHeight="1" x14ac:dyDescent="0.3">
      <c r="B125" s="78"/>
      <c r="C125" s="78" t="str">
        <f>IFERROR(VLOOKUP('[1]Calendrier des absences'!B125,[1]!Tableau1[[#All],[Matricule]:[Poste]],13),"")</f>
        <v/>
      </c>
      <c r="D125" s="78" t="str">
        <f>IFERROR(VLOOKUP('[1]Calendrier des absences'!B125,[1]!Tableau1[[#All],[Matricule]:[Poste]],14),"")</f>
        <v/>
      </c>
      <c r="E125" s="78" t="str">
        <f>IFERROR(VLOOKUP('[1]Calendrier des absences'!B125,[1]!Tableau1[[#All],[Matricule]:[Poste]],5),"")</f>
        <v/>
      </c>
      <c r="F125" s="78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7">
        <f t="shared" si="4"/>
        <v>0</v>
      </c>
    </row>
    <row r="126" spans="2:37" ht="30" customHeight="1" x14ac:dyDescent="0.3">
      <c r="B126" s="79"/>
      <c r="C126" s="79" t="str">
        <f>IFERROR(VLOOKUP('[1]Calendrier des absences'!B126,[1]!Tableau1[[#All],[Matricule]:[Poste]],13),"")</f>
        <v/>
      </c>
      <c r="D126" s="79" t="str">
        <f>IFERROR(VLOOKUP('[1]Calendrier des absences'!B126,[1]!Tableau1[[#All],[Matricule]:[Poste]],14),"")</f>
        <v/>
      </c>
      <c r="E126" s="79" t="str">
        <f>IFERROR(VLOOKUP('[1]Calendrier des absences'!B126,[1]!Tableau1[[#All],[Matricule]:[Poste]],5),"")</f>
        <v/>
      </c>
      <c r="F126" s="79"/>
      <c r="G126" s="79"/>
      <c r="H126" s="79"/>
      <c r="I126" s="79"/>
      <c r="J126" s="79"/>
      <c r="K126" s="79"/>
      <c r="L126" s="79"/>
      <c r="M126" s="79"/>
      <c r="N126" s="79"/>
      <c r="O126" s="79"/>
      <c r="P126" s="79"/>
      <c r="Q126" s="79"/>
      <c r="R126" s="79"/>
      <c r="S126" s="79"/>
      <c r="T126" s="79"/>
      <c r="U126" s="79"/>
      <c r="V126" s="79"/>
      <c r="W126" s="79"/>
      <c r="X126" s="79"/>
      <c r="Y126" s="79"/>
      <c r="Z126" s="79"/>
      <c r="AA126" s="79"/>
      <c r="AB126" s="79"/>
      <c r="AC126" s="79"/>
      <c r="AD126" s="79"/>
      <c r="AE126" s="79"/>
      <c r="AF126" s="79"/>
      <c r="AG126" s="79"/>
      <c r="AH126" s="79"/>
      <c r="AI126" s="79"/>
      <c r="AJ126" s="79"/>
      <c r="AK126" s="77">
        <f t="shared" si="4"/>
        <v>0</v>
      </c>
    </row>
    <row r="127" spans="2:37" ht="30" customHeight="1" x14ac:dyDescent="0.3">
      <c r="B127" s="78"/>
      <c r="C127" s="78" t="str">
        <f>IFERROR(VLOOKUP('[1]Calendrier des absences'!B127,[1]!Tableau1[[#All],[Matricule]:[Poste]],13),"")</f>
        <v/>
      </c>
      <c r="D127" s="78" t="str">
        <f>IFERROR(VLOOKUP('[1]Calendrier des absences'!B127,[1]!Tableau1[[#All],[Matricule]:[Poste]],14),"")</f>
        <v/>
      </c>
      <c r="E127" s="78" t="str">
        <f>IFERROR(VLOOKUP('[1]Calendrier des absences'!B127,[1]!Tableau1[[#All],[Matricule]:[Poste]],5),"")</f>
        <v/>
      </c>
      <c r="F127" s="78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7">
        <f t="shared" si="4"/>
        <v>0</v>
      </c>
    </row>
    <row r="128" spans="2:37" ht="30" customHeight="1" x14ac:dyDescent="0.3">
      <c r="B128" s="79"/>
      <c r="C128" s="79" t="str">
        <f>IFERROR(VLOOKUP('[1]Calendrier des absences'!B128,[1]!Tableau1[[#All],[Matricule]:[Poste]],13),"")</f>
        <v/>
      </c>
      <c r="D128" s="79" t="str">
        <f>IFERROR(VLOOKUP('[1]Calendrier des absences'!B128,[1]!Tableau1[[#All],[Matricule]:[Poste]],14),"")</f>
        <v/>
      </c>
      <c r="E128" s="79" t="str">
        <f>IFERROR(VLOOKUP('[1]Calendrier des absences'!B128,[1]!Tableau1[[#All],[Matricule]:[Poste]],5),"")</f>
        <v/>
      </c>
      <c r="F128" s="79"/>
      <c r="G128" s="79"/>
      <c r="H128" s="79"/>
      <c r="I128" s="79"/>
      <c r="J128" s="79"/>
      <c r="K128" s="79"/>
      <c r="L128" s="79"/>
      <c r="M128" s="79"/>
      <c r="N128" s="79"/>
      <c r="O128" s="79"/>
      <c r="P128" s="79"/>
      <c r="Q128" s="79"/>
      <c r="R128" s="79"/>
      <c r="S128" s="79"/>
      <c r="T128" s="79"/>
      <c r="U128" s="79"/>
      <c r="V128" s="79"/>
      <c r="W128" s="79"/>
      <c r="X128" s="79"/>
      <c r="Y128" s="79"/>
      <c r="Z128" s="79"/>
      <c r="AA128" s="79"/>
      <c r="AB128" s="79"/>
      <c r="AC128" s="79"/>
      <c r="AD128" s="79"/>
      <c r="AE128" s="79"/>
      <c r="AF128" s="79"/>
      <c r="AG128" s="79"/>
      <c r="AH128" s="79"/>
      <c r="AI128" s="79"/>
      <c r="AJ128" s="79"/>
      <c r="AK128" s="77">
        <f t="shared" si="4"/>
        <v>0</v>
      </c>
    </row>
    <row r="129" spans="2:38" ht="30" customHeight="1" x14ac:dyDescent="0.3">
      <c r="B129" s="78"/>
      <c r="C129" s="78" t="str">
        <f>IFERROR(VLOOKUP('[1]Calendrier des absences'!B129,[1]!Tableau1[[#All],[Matricule]:[Poste]],13),"")</f>
        <v/>
      </c>
      <c r="D129" s="78" t="str">
        <f>IFERROR(VLOOKUP('[1]Calendrier des absences'!B129,[1]!Tableau1[[#All],[Matricule]:[Poste]],14),"")</f>
        <v/>
      </c>
      <c r="E129" s="78" t="str">
        <f>IFERROR(VLOOKUP('[1]Calendrier des absences'!B129,[1]!Tableau1[[#All],[Matricule]:[Poste]],5),"")</f>
        <v/>
      </c>
      <c r="F129" s="78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7">
        <f t="shared" si="4"/>
        <v>0</v>
      </c>
    </row>
    <row r="130" spans="2:38" ht="30" customHeight="1" x14ac:dyDescent="0.3">
      <c r="B130" s="79"/>
      <c r="C130" s="79" t="str">
        <f>IFERROR(VLOOKUP('[1]Calendrier des absences'!B130,[1]!Tableau1[[#All],[Matricule]:[Poste]],13),"")</f>
        <v/>
      </c>
      <c r="D130" s="79" t="str">
        <f>IFERROR(VLOOKUP('[1]Calendrier des absences'!B130,[1]!Tableau1[[#All],[Matricule]:[Poste]],14),"")</f>
        <v/>
      </c>
      <c r="E130" s="79" t="str">
        <f>IFERROR(VLOOKUP('[1]Calendrier des absences'!B130,[1]!Tableau1[[#All],[Matricule]:[Poste]],5),"")</f>
        <v/>
      </c>
      <c r="F130" s="79"/>
      <c r="G130" s="79"/>
      <c r="H130" s="79"/>
      <c r="I130" s="79"/>
      <c r="J130" s="79"/>
      <c r="K130" s="79"/>
      <c r="L130" s="79"/>
      <c r="M130" s="79"/>
      <c r="N130" s="79"/>
      <c r="O130" s="79"/>
      <c r="P130" s="79"/>
      <c r="Q130" s="79"/>
      <c r="R130" s="79"/>
      <c r="S130" s="79"/>
      <c r="T130" s="79"/>
      <c r="U130" s="79"/>
      <c r="V130" s="79"/>
      <c r="W130" s="79"/>
      <c r="X130" s="79"/>
      <c r="Y130" s="79"/>
      <c r="Z130" s="79"/>
      <c r="AA130" s="79"/>
      <c r="AB130" s="79"/>
      <c r="AC130" s="79"/>
      <c r="AD130" s="79"/>
      <c r="AE130" s="79"/>
      <c r="AF130" s="79"/>
      <c r="AG130" s="79"/>
      <c r="AH130" s="79"/>
      <c r="AI130" s="79"/>
      <c r="AJ130" s="79"/>
      <c r="AK130" s="77">
        <f t="shared" si="4"/>
        <v>0</v>
      </c>
    </row>
    <row r="131" spans="2:38" ht="30" customHeight="1" x14ac:dyDescent="0.3">
      <c r="B131" s="78"/>
      <c r="C131" s="78" t="str">
        <f>IFERROR(VLOOKUP('[1]Calendrier des absences'!B131,[1]!Tableau1[[#All],[Matricule]:[Poste]],13),"")</f>
        <v/>
      </c>
      <c r="D131" s="78" t="str">
        <f>IFERROR(VLOOKUP('[1]Calendrier des absences'!B131,[1]!Tableau1[[#All],[Matricule]:[Poste]],14),"")</f>
        <v/>
      </c>
      <c r="E131" s="78" t="str">
        <f>IFERROR(VLOOKUP('[1]Calendrier des absences'!B131,[1]!Tableau1[[#All],[Matricule]:[Poste]],5),"")</f>
        <v/>
      </c>
      <c r="F131" s="78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7">
        <f t="shared" si="4"/>
        <v>0</v>
      </c>
    </row>
    <row r="132" spans="2:38" ht="30" customHeight="1" x14ac:dyDescent="0.3">
      <c r="B132" s="79"/>
      <c r="C132" s="79" t="str">
        <f>IFERROR(VLOOKUP('[1]Calendrier des absences'!B132,[1]!Tableau1[[#All],[Matricule]:[Poste]],13),"")</f>
        <v/>
      </c>
      <c r="D132" s="79" t="str">
        <f>IFERROR(VLOOKUP('[1]Calendrier des absences'!B132,[1]!Tableau1[[#All],[Matricule]:[Poste]],14),"")</f>
        <v/>
      </c>
      <c r="E132" s="79" t="str">
        <f>IFERROR(VLOOKUP('[1]Calendrier des absences'!B132,[1]!Tableau1[[#All],[Matricule]:[Poste]],5),"")</f>
        <v/>
      </c>
      <c r="F132" s="79"/>
      <c r="G132" s="79"/>
      <c r="H132" s="79"/>
      <c r="I132" s="79"/>
      <c r="J132" s="79"/>
      <c r="K132" s="79"/>
      <c r="L132" s="79"/>
      <c r="M132" s="79"/>
      <c r="N132" s="79"/>
      <c r="O132" s="79"/>
      <c r="P132" s="79"/>
      <c r="Q132" s="79"/>
      <c r="R132" s="79"/>
      <c r="S132" s="79"/>
      <c r="T132" s="79"/>
      <c r="U132" s="79"/>
      <c r="V132" s="79"/>
      <c r="W132" s="79"/>
      <c r="X132" s="79"/>
      <c r="Y132" s="79"/>
      <c r="Z132" s="79"/>
      <c r="AA132" s="79"/>
      <c r="AB132" s="79"/>
      <c r="AC132" s="79"/>
      <c r="AD132" s="79"/>
      <c r="AE132" s="79"/>
      <c r="AF132" s="79"/>
      <c r="AG132" s="79"/>
      <c r="AH132" s="79"/>
      <c r="AI132" s="79"/>
      <c r="AJ132" s="79"/>
      <c r="AK132" s="77">
        <f t="shared" si="4"/>
        <v>0</v>
      </c>
    </row>
    <row r="133" spans="2:38" ht="30" customHeight="1" x14ac:dyDescent="0.3">
      <c r="B133" s="78"/>
      <c r="C133" s="78" t="str">
        <f>IFERROR(VLOOKUP('[1]Calendrier des absences'!B133,[1]!Tableau1[[#All],[Matricule]:[Poste]],13),"")</f>
        <v/>
      </c>
      <c r="D133" s="78" t="str">
        <f>IFERROR(VLOOKUP('[1]Calendrier des absences'!B133,[1]!Tableau1[[#All],[Matricule]:[Poste]],14),"")</f>
        <v/>
      </c>
      <c r="E133" s="78" t="str">
        <f>IFERROR(VLOOKUP('[1]Calendrier des absences'!B133,[1]!Tableau1[[#All],[Matricule]:[Poste]],5),"")</f>
        <v/>
      </c>
      <c r="F133" s="78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7">
        <f t="shared" si="4"/>
        <v>0</v>
      </c>
    </row>
    <row r="134" spans="2:38" ht="30" customHeight="1" x14ac:dyDescent="0.3">
      <c r="B134" s="79"/>
      <c r="C134" s="79" t="str">
        <f>IFERROR(VLOOKUP('[1]Calendrier des absences'!B134,[1]!Tableau1[[#All],[Matricule]:[Poste]],13),"")</f>
        <v/>
      </c>
      <c r="D134" s="79" t="str">
        <f>IFERROR(VLOOKUP('[1]Calendrier des absences'!B134,[1]!Tableau1[[#All],[Matricule]:[Poste]],14),"")</f>
        <v/>
      </c>
      <c r="E134" s="79" t="str">
        <f>IFERROR(VLOOKUP('[1]Calendrier des absences'!B134,[1]!Tableau1[[#All],[Matricule]:[Poste]],5),"")</f>
        <v/>
      </c>
      <c r="F134" s="79"/>
      <c r="G134" s="79"/>
      <c r="H134" s="79"/>
      <c r="I134" s="79"/>
      <c r="J134" s="79"/>
      <c r="K134" s="79"/>
      <c r="L134" s="79"/>
      <c r="M134" s="79"/>
      <c r="N134" s="79"/>
      <c r="O134" s="79"/>
      <c r="P134" s="79"/>
      <c r="Q134" s="79"/>
      <c r="R134" s="79"/>
      <c r="S134" s="79"/>
      <c r="T134" s="79"/>
      <c r="U134" s="79"/>
      <c r="V134" s="79"/>
      <c r="W134" s="79"/>
      <c r="X134" s="79"/>
      <c r="Y134" s="79"/>
      <c r="Z134" s="79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7">
        <f t="shared" si="4"/>
        <v>0</v>
      </c>
    </row>
    <row r="135" spans="2:38" ht="30" customHeight="1" x14ac:dyDescent="0.3">
      <c r="B135" s="78"/>
      <c r="C135" s="78" t="str">
        <f>IFERROR(VLOOKUP('[1]Calendrier des absences'!B135,[1]!Tableau1[[#All],[Matricule]:[Poste]],13),"")</f>
        <v/>
      </c>
      <c r="D135" s="78" t="str">
        <f>IFERROR(VLOOKUP('[1]Calendrier des absences'!B135,[1]!Tableau1[[#All],[Matricule]:[Poste]],14),"")</f>
        <v/>
      </c>
      <c r="E135" s="78" t="str">
        <f>IFERROR(VLOOKUP('[1]Calendrier des absences'!B135,[1]!Tableau1[[#All],[Matricule]:[Poste]],5),"")</f>
        <v/>
      </c>
      <c r="F135" s="78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7">
        <f t="shared" si="4"/>
        <v>0</v>
      </c>
    </row>
    <row r="136" spans="2:38" ht="30" customHeight="1" thickBot="1" x14ac:dyDescent="0.35">
      <c r="B136" s="79"/>
      <c r="C136" s="79" t="str">
        <f>IFERROR(VLOOKUP('[1]Calendrier des absences'!B136,[1]!Tableau1[[#All],[Matricule]:[Poste]],13),"")</f>
        <v/>
      </c>
      <c r="D136" s="79" t="str">
        <f>IFERROR(VLOOKUP('[1]Calendrier des absences'!B136,[1]!Tableau1[[#All],[Matricule]:[Poste]],14),"")</f>
        <v/>
      </c>
      <c r="E136" s="79" t="str">
        <f>IFERROR(VLOOKUP('[1]Calendrier des absences'!B136,[1]!Tableau1[[#All],[Matricule]:[Poste]],5),"")</f>
        <v/>
      </c>
      <c r="F136" s="79"/>
      <c r="G136" s="79"/>
      <c r="H136" s="79"/>
      <c r="I136" s="79"/>
      <c r="J136" s="79"/>
      <c r="K136" s="79"/>
      <c r="L136" s="79"/>
      <c r="M136" s="79"/>
      <c r="N136" s="79"/>
      <c r="O136" s="79"/>
      <c r="P136" s="79"/>
      <c r="Q136" s="79"/>
      <c r="R136" s="79"/>
      <c r="S136" s="79"/>
      <c r="T136" s="79"/>
      <c r="U136" s="79"/>
      <c r="V136" s="79"/>
      <c r="W136" s="79"/>
      <c r="X136" s="79"/>
      <c r="Y136" s="79"/>
      <c r="Z136" s="79"/>
      <c r="AA136" s="79"/>
      <c r="AB136" s="79"/>
      <c r="AC136" s="79"/>
      <c r="AD136" s="79"/>
      <c r="AE136" s="79"/>
      <c r="AF136" s="79"/>
      <c r="AG136" s="79"/>
      <c r="AH136" s="79"/>
      <c r="AI136" s="79"/>
      <c r="AJ136" s="79"/>
      <c r="AK136" s="77">
        <f t="shared" si="4"/>
        <v>0</v>
      </c>
    </row>
    <row r="137" spans="2:38" ht="30" customHeight="1" thickTop="1" thickBot="1" x14ac:dyDescent="0.35">
      <c r="B137" s="80"/>
      <c r="C137" s="80"/>
      <c r="D137" s="80"/>
      <c r="E137" s="81" t="str">
        <f>B94&amp;" total"</f>
        <v>Mars total</v>
      </c>
      <c r="F137" s="82">
        <f>SUBTOTAL(103,F102:F136)</f>
        <v>0</v>
      </c>
      <c r="G137" s="82">
        <f t="shared" ref="G137:AJ137" si="5">SUBTOTAL(103,G102:G136)</f>
        <v>0</v>
      </c>
      <c r="H137" s="82">
        <f t="shared" si="5"/>
        <v>0</v>
      </c>
      <c r="I137" s="82">
        <f t="shared" si="5"/>
        <v>0</v>
      </c>
      <c r="J137" s="82">
        <f t="shared" si="5"/>
        <v>0</v>
      </c>
      <c r="K137" s="82">
        <f t="shared" si="5"/>
        <v>0</v>
      </c>
      <c r="L137" s="82">
        <f t="shared" si="5"/>
        <v>0</v>
      </c>
      <c r="M137" s="82">
        <f t="shared" si="5"/>
        <v>0</v>
      </c>
      <c r="N137" s="82">
        <f t="shared" si="5"/>
        <v>0</v>
      </c>
      <c r="O137" s="82">
        <f t="shared" si="5"/>
        <v>0</v>
      </c>
      <c r="P137" s="82">
        <f t="shared" si="5"/>
        <v>0</v>
      </c>
      <c r="Q137" s="82">
        <f t="shared" si="5"/>
        <v>0</v>
      </c>
      <c r="R137" s="82">
        <f t="shared" si="5"/>
        <v>0</v>
      </c>
      <c r="S137" s="82">
        <f t="shared" si="5"/>
        <v>0</v>
      </c>
      <c r="T137" s="82">
        <f t="shared" si="5"/>
        <v>0</v>
      </c>
      <c r="U137" s="82">
        <f t="shared" si="5"/>
        <v>0</v>
      </c>
      <c r="V137" s="82">
        <f t="shared" si="5"/>
        <v>0</v>
      </c>
      <c r="W137" s="82">
        <f t="shared" si="5"/>
        <v>0</v>
      </c>
      <c r="X137" s="82">
        <f t="shared" si="5"/>
        <v>0</v>
      </c>
      <c r="Y137" s="82">
        <f t="shared" si="5"/>
        <v>0</v>
      </c>
      <c r="Z137" s="82">
        <f t="shared" si="5"/>
        <v>0</v>
      </c>
      <c r="AA137" s="82">
        <f t="shared" si="5"/>
        <v>0</v>
      </c>
      <c r="AB137" s="82">
        <f t="shared" si="5"/>
        <v>0</v>
      </c>
      <c r="AC137" s="82">
        <f t="shared" si="5"/>
        <v>0</v>
      </c>
      <c r="AD137" s="82">
        <f t="shared" si="5"/>
        <v>0</v>
      </c>
      <c r="AE137" s="82">
        <f t="shared" si="5"/>
        <v>0</v>
      </c>
      <c r="AF137" s="82">
        <f t="shared" si="5"/>
        <v>0</v>
      </c>
      <c r="AG137" s="82">
        <f t="shared" si="5"/>
        <v>0</v>
      </c>
      <c r="AH137" s="82">
        <f t="shared" si="5"/>
        <v>0</v>
      </c>
      <c r="AI137" s="82">
        <f t="shared" si="5"/>
        <v>0</v>
      </c>
      <c r="AJ137" s="82">
        <f t="shared" si="5"/>
        <v>0</v>
      </c>
      <c r="AK137" s="82">
        <f>SUBTOTAL(109,AK102:AK136)</f>
        <v>0</v>
      </c>
    </row>
    <row r="138" spans="2:38" ht="15" thickTop="1" x14ac:dyDescent="0.3"/>
    <row r="140" spans="2:38" ht="63" x14ac:dyDescent="1.2">
      <c r="B140" s="57" t="s">
        <v>103</v>
      </c>
      <c r="C140" s="57"/>
      <c r="D140" s="57"/>
    </row>
    <row r="142" spans="2:38" x14ac:dyDescent="0.3"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58"/>
      <c r="O142" s="58"/>
      <c r="P142" s="58"/>
      <c r="Q142" s="58"/>
      <c r="R142" s="58"/>
      <c r="S142" s="58"/>
      <c r="T142" s="58"/>
      <c r="U142" s="58"/>
      <c r="V142" s="58"/>
      <c r="W142" s="58"/>
      <c r="X142" s="58"/>
      <c r="Y142" s="58"/>
      <c r="Z142" s="58"/>
      <c r="AA142" s="58"/>
      <c r="AB142" s="58"/>
      <c r="AC142" s="58"/>
      <c r="AD142" s="58"/>
      <c r="AE142" s="58"/>
      <c r="AF142" s="58"/>
      <c r="AG142" s="58"/>
      <c r="AH142" s="58"/>
      <c r="AI142" s="58"/>
      <c r="AJ142" s="58"/>
      <c r="AK142" s="58"/>
    </row>
    <row r="143" spans="2:38" ht="30" customHeight="1" x14ac:dyDescent="0.3">
      <c r="B143" s="59" t="s">
        <v>84</v>
      </c>
      <c r="C143" s="59"/>
      <c r="D143" s="59"/>
      <c r="E143" s="59"/>
      <c r="F143" s="60" t="s">
        <v>85</v>
      </c>
      <c r="G143" s="61" t="s">
        <v>86</v>
      </c>
      <c r="H143" s="61"/>
      <c r="I143" s="61"/>
      <c r="L143" s="62" t="s">
        <v>87</v>
      </c>
      <c r="M143" s="61" t="s">
        <v>88</v>
      </c>
      <c r="N143" s="61"/>
      <c r="O143" s="61"/>
      <c r="P143" s="61"/>
      <c r="R143" s="63" t="s">
        <v>89</v>
      </c>
      <c r="S143" s="61" t="s">
        <v>90</v>
      </c>
      <c r="T143" s="61"/>
      <c r="U143" s="61"/>
      <c r="W143" s="64" t="s">
        <v>91</v>
      </c>
      <c r="X143" s="61" t="s">
        <v>92</v>
      </c>
      <c r="Y143" s="61"/>
      <c r="Z143" s="61"/>
      <c r="AA143" s="61"/>
      <c r="AC143" s="65" t="s">
        <v>93</v>
      </c>
      <c r="AD143" s="61" t="s">
        <v>94</v>
      </c>
      <c r="AE143" s="61"/>
      <c r="AF143" s="61"/>
      <c r="AG143" s="61"/>
      <c r="AH143" s="61"/>
      <c r="AJ143" s="66" t="s">
        <v>95</v>
      </c>
      <c r="AK143" s="61" t="s">
        <v>96</v>
      </c>
      <c r="AL143" s="61"/>
    </row>
    <row r="144" spans="2:38" x14ac:dyDescent="0.3">
      <c r="B144" s="67"/>
      <c r="C144" s="67"/>
      <c r="D144" s="67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</row>
    <row r="145" spans="2:37" ht="46.95" customHeight="1" thickBot="1" x14ac:dyDescent="0.35">
      <c r="F145" s="68" t="s">
        <v>97</v>
      </c>
      <c r="G145" s="68"/>
      <c r="H145" s="68"/>
      <c r="I145" s="68"/>
      <c r="J145" s="68"/>
      <c r="K145" s="68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  <c r="AF145" s="68"/>
      <c r="AG145" s="68"/>
      <c r="AH145" s="68"/>
      <c r="AI145" s="68"/>
      <c r="AJ145" s="69"/>
      <c r="AK145" s="69">
        <f>AK7</f>
        <v>2024</v>
      </c>
    </row>
    <row r="146" spans="2:37" ht="30" customHeight="1" thickTop="1" thickBot="1" x14ac:dyDescent="0.35">
      <c r="F146" s="70" t="str">
        <f>TEXT(WEEKDAY(DATE(AK145,4,1),1),"jjj")</f>
        <v>lun</v>
      </c>
      <c r="G146" s="70" t="str">
        <f>TEXT(WEEKDAY(DATE(AK145,4,2),1),"jjj")</f>
        <v>mar</v>
      </c>
      <c r="H146" s="70" t="str">
        <f>TEXT(WEEKDAY(DATE(AK145,4,3),1),"jjj")</f>
        <v>mer</v>
      </c>
      <c r="I146" s="70" t="str">
        <f>TEXT(WEEKDAY(DATE(AK145,4,4),1),"jjj")</f>
        <v>jeu</v>
      </c>
      <c r="J146" s="70" t="str">
        <f>TEXT(WEEKDAY(DATE(AK145,4,5),1),"jjj")</f>
        <v>ven</v>
      </c>
      <c r="K146" s="70" t="str">
        <f>TEXT(WEEKDAY(DATE(AK145,4,6),1),"jjj")</f>
        <v>sam</v>
      </c>
      <c r="L146" s="70" t="str">
        <f>TEXT(WEEKDAY(DATE(AK145,4,7),1),"jjj")</f>
        <v>dim</v>
      </c>
      <c r="M146" s="70" t="str">
        <f>TEXT(WEEKDAY(DATE(AK145,4,8),1),"jjj")</f>
        <v>lun</v>
      </c>
      <c r="N146" s="70" t="str">
        <f>TEXT(WEEKDAY(DATE(AK145,4,9),1),"jjj")</f>
        <v>mar</v>
      </c>
      <c r="O146" s="70" t="str">
        <f>TEXT(WEEKDAY(DATE(AK145,4,10),1),"jjj")</f>
        <v>mer</v>
      </c>
      <c r="P146" s="70" t="str">
        <f>TEXT(WEEKDAY(DATE(AK145,4,11),1),"jjj")</f>
        <v>jeu</v>
      </c>
      <c r="Q146" s="70" t="str">
        <f>TEXT(WEEKDAY(DATE(AK145,4,12),1),"jjj")</f>
        <v>ven</v>
      </c>
      <c r="R146" s="70" t="str">
        <f>TEXT(WEEKDAY(DATE(AK145,4,13),1),"jjj")</f>
        <v>sam</v>
      </c>
      <c r="S146" s="70" t="str">
        <f>TEXT(WEEKDAY(DATE(AK145,4,14),1),"jjj")</f>
        <v>dim</v>
      </c>
      <c r="T146" s="70" t="str">
        <f>TEXT(WEEKDAY(DATE(AK145,4,15),1),"jjj")</f>
        <v>lun</v>
      </c>
      <c r="U146" s="70" t="str">
        <f>TEXT(WEEKDAY(DATE(AK145,4,16),1),"jjj")</f>
        <v>mar</v>
      </c>
      <c r="V146" s="70" t="str">
        <f>TEXT(WEEKDAY(DATE(AK145,4,17),1),"jjj")</f>
        <v>mer</v>
      </c>
      <c r="W146" s="70" t="str">
        <f>TEXT(WEEKDAY(DATE(AK145,4,18),1),"jjj")</f>
        <v>jeu</v>
      </c>
      <c r="X146" s="70" t="str">
        <f>TEXT(WEEKDAY(DATE(AK145,4,19),1),"jjj")</f>
        <v>ven</v>
      </c>
      <c r="Y146" s="70" t="str">
        <f>TEXT(WEEKDAY(DATE(AK145,4,20),1),"jjj")</f>
        <v>sam</v>
      </c>
      <c r="Z146" s="70" t="str">
        <f>TEXT(WEEKDAY(DATE(AK145,4,21),1),"jjj")</f>
        <v>dim</v>
      </c>
      <c r="AA146" s="70" t="str">
        <f>TEXT(WEEKDAY(DATE(AK145,4,22),1),"jjj")</f>
        <v>lun</v>
      </c>
      <c r="AB146" s="70" t="str">
        <f>TEXT(WEEKDAY(DATE(AK145,4,23),1),"jjj")</f>
        <v>mar</v>
      </c>
      <c r="AC146" s="70" t="str">
        <f>TEXT(WEEKDAY(DATE(AK145,4,24),1),"jjj")</f>
        <v>mer</v>
      </c>
      <c r="AD146" s="70" t="str">
        <f>TEXT(WEEKDAY(DATE(AK145,4,25),1),"jjj")</f>
        <v>jeu</v>
      </c>
      <c r="AE146" s="70" t="str">
        <f>TEXT(WEEKDAY(DATE(AK145,4,26),1),"jjj")</f>
        <v>ven</v>
      </c>
      <c r="AF146" s="70" t="str">
        <f>TEXT(WEEKDAY(DATE(AK145,4,27),1),"jjj")</f>
        <v>sam</v>
      </c>
      <c r="AG146" s="70" t="str">
        <f>TEXT(WEEKDAY(DATE(AK145,4,28),1),"jjj")</f>
        <v>dim</v>
      </c>
      <c r="AH146" s="70" t="str">
        <f>TEXT(WEEKDAY(DATE(AK145,4,29),1),"jjj")</f>
        <v>lun</v>
      </c>
      <c r="AI146" s="70" t="str">
        <f>TEXT(WEEKDAY(DATE(AK145,4,30),1),"jjj")</f>
        <v>mar</v>
      </c>
      <c r="AJ146" s="70"/>
      <c r="AK146" s="71"/>
    </row>
    <row r="147" spans="2:37" ht="30" customHeight="1" thickTop="1" thickBot="1" x14ac:dyDescent="0.35">
      <c r="B147" s="72" t="s">
        <v>11</v>
      </c>
      <c r="C147" s="72" t="s">
        <v>98</v>
      </c>
      <c r="D147" s="72" t="s">
        <v>3</v>
      </c>
      <c r="E147" s="73" t="s">
        <v>99</v>
      </c>
      <c r="F147" s="74">
        <v>1</v>
      </c>
      <c r="G147" s="74">
        <v>2</v>
      </c>
      <c r="H147" s="74">
        <v>3</v>
      </c>
      <c r="I147" s="74">
        <v>4</v>
      </c>
      <c r="J147" s="74">
        <v>5</v>
      </c>
      <c r="K147" s="74">
        <v>6</v>
      </c>
      <c r="L147" s="74">
        <v>7</v>
      </c>
      <c r="M147" s="74">
        <v>8</v>
      </c>
      <c r="N147" s="74">
        <v>9</v>
      </c>
      <c r="O147" s="74">
        <v>10</v>
      </c>
      <c r="P147" s="74">
        <v>11</v>
      </c>
      <c r="Q147" s="74">
        <v>12</v>
      </c>
      <c r="R147" s="74">
        <v>13</v>
      </c>
      <c r="S147" s="74">
        <v>14</v>
      </c>
      <c r="T147" s="74">
        <v>15</v>
      </c>
      <c r="U147" s="74">
        <v>16</v>
      </c>
      <c r="V147" s="74">
        <v>17</v>
      </c>
      <c r="W147" s="74">
        <v>18</v>
      </c>
      <c r="X147" s="74">
        <v>19</v>
      </c>
      <c r="Y147" s="74">
        <v>20</v>
      </c>
      <c r="Z147" s="74">
        <v>21</v>
      </c>
      <c r="AA147" s="74">
        <v>22</v>
      </c>
      <c r="AB147" s="74">
        <v>23</v>
      </c>
      <c r="AC147" s="74">
        <v>24</v>
      </c>
      <c r="AD147" s="74">
        <v>25</v>
      </c>
      <c r="AE147" s="74">
        <v>26</v>
      </c>
      <c r="AF147" s="74">
        <v>27</v>
      </c>
      <c r="AG147" s="74">
        <v>28</v>
      </c>
      <c r="AH147" s="74">
        <v>29</v>
      </c>
      <c r="AI147" s="74">
        <v>30</v>
      </c>
      <c r="AJ147" s="74"/>
      <c r="AK147" s="71" t="s">
        <v>100</v>
      </c>
    </row>
    <row r="148" spans="2:37" ht="30" customHeight="1" thickTop="1" x14ac:dyDescent="0.3">
      <c r="B148" s="75"/>
      <c r="C148" s="75" t="str">
        <f>IFERROR(VLOOKUP('[1]Calendrier des absences'!B148,[1]!Tableau1[[#All],[Matricule]:[Poste]],13),"")</f>
        <v/>
      </c>
      <c r="D148" s="75" t="str">
        <f>IFERROR(VLOOKUP('[1]Calendrier des absences'!B148,[1]!Tableau1[[#All],[Matricule]:[Poste]],14),"")</f>
        <v/>
      </c>
      <c r="E148" s="75" t="str">
        <f>IFERROR(VLOOKUP('[1]Calendrier des absences'!B148,[1]!Tableau1[[#All],[Matricule]:[Poste]],5),"")</f>
        <v/>
      </c>
      <c r="F148" s="76"/>
      <c r="G148" s="76"/>
      <c r="H148" s="76"/>
      <c r="I148" s="76"/>
      <c r="J148" s="76"/>
      <c r="K148" s="76"/>
      <c r="L148" s="76"/>
      <c r="M148" s="76"/>
      <c r="N148" s="76"/>
      <c r="O148" s="76"/>
      <c r="P148" s="76"/>
      <c r="Q148" s="76"/>
      <c r="R148" s="76"/>
      <c r="S148" s="76"/>
      <c r="T148" s="76"/>
      <c r="U148" s="76"/>
      <c r="V148" s="76"/>
      <c r="W148" s="76"/>
      <c r="X148" s="76"/>
      <c r="Y148" s="76"/>
      <c r="Z148" s="76"/>
      <c r="AA148" s="76"/>
      <c r="AB148" s="76"/>
      <c r="AC148" s="76"/>
      <c r="AD148" s="76"/>
      <c r="AE148" s="76"/>
      <c r="AF148" s="76"/>
      <c r="AG148" s="76"/>
      <c r="AH148" s="76"/>
      <c r="AI148" s="76"/>
      <c r="AJ148" s="76"/>
      <c r="AK148" s="77">
        <f>COUNTA(F148:AJ148)</f>
        <v>0</v>
      </c>
    </row>
    <row r="149" spans="2:37" ht="30" customHeight="1" x14ac:dyDescent="0.3">
      <c r="B149" s="78"/>
      <c r="C149" s="78" t="str">
        <f>IFERROR(VLOOKUP('[1]Calendrier des absences'!B149,[1]!Tableau1[[#All],[Matricule]:[Poste]],13),"")</f>
        <v/>
      </c>
      <c r="D149" s="78" t="str">
        <f>IFERROR(VLOOKUP('[1]Calendrier des absences'!B149,[1]!Tableau1[[#All],[Matricule]:[Poste]],14),"")</f>
        <v/>
      </c>
      <c r="E149" s="78" t="str">
        <f>IFERROR(VLOOKUP('[1]Calendrier des absences'!B149,[1]!Tableau1[[#All],[Matricule]:[Poste]],5),"")</f>
        <v/>
      </c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7">
        <f t="shared" ref="AK149:AK181" si="6">COUNTA(F149:AJ149)</f>
        <v>0</v>
      </c>
    </row>
    <row r="150" spans="2:37" ht="30" customHeight="1" x14ac:dyDescent="0.3">
      <c r="B150" s="76"/>
      <c r="C150" s="76" t="str">
        <f>IFERROR(VLOOKUP('[1]Calendrier des absences'!B150,[1]!Tableau1[[#All],[Matricule]:[Poste]],13),"")</f>
        <v/>
      </c>
      <c r="D150" s="76" t="str">
        <f>IFERROR(VLOOKUP('[1]Calendrier des absences'!B150,[1]!Tableau1[[#All],[Matricule]:[Poste]],14),"")</f>
        <v/>
      </c>
      <c r="E150" s="76" t="str">
        <f>IFERROR(VLOOKUP('[1]Calendrier des absences'!B150,[1]!Tableau1[[#All],[Matricule]:[Poste]],5),"")</f>
        <v/>
      </c>
      <c r="F150" s="76"/>
      <c r="G150" s="76"/>
      <c r="H150" s="76"/>
      <c r="I150" s="76"/>
      <c r="J150" s="76"/>
      <c r="K150" s="76"/>
      <c r="L150" s="76"/>
      <c r="M150" s="76"/>
      <c r="N150" s="76"/>
      <c r="O150" s="76"/>
      <c r="P150" s="76"/>
      <c r="Q150" s="76"/>
      <c r="R150" s="76"/>
      <c r="S150" s="76"/>
      <c r="T150" s="76"/>
      <c r="U150" s="76"/>
      <c r="V150" s="76"/>
      <c r="W150" s="76"/>
      <c r="X150" s="76"/>
      <c r="Y150" s="76"/>
      <c r="Z150" s="76"/>
      <c r="AA150" s="76"/>
      <c r="AB150" s="76"/>
      <c r="AC150" s="76"/>
      <c r="AD150" s="76"/>
      <c r="AE150" s="76"/>
      <c r="AF150" s="76"/>
      <c r="AG150" s="76"/>
      <c r="AH150" s="76"/>
      <c r="AI150" s="76"/>
      <c r="AJ150" s="76"/>
      <c r="AK150" s="77">
        <f t="shared" si="6"/>
        <v>0</v>
      </c>
    </row>
    <row r="151" spans="2:37" ht="30" customHeight="1" x14ac:dyDescent="0.3">
      <c r="B151" s="78"/>
      <c r="C151" s="78" t="str">
        <f>IFERROR(VLOOKUP('[1]Calendrier des absences'!B151,[1]!Tableau1[[#All],[Matricule]:[Poste]],13),"")</f>
        <v/>
      </c>
      <c r="D151" s="78" t="str">
        <f>IFERROR(VLOOKUP('[1]Calendrier des absences'!B151,[1]!Tableau1[[#All],[Matricule]:[Poste]],14),"")</f>
        <v/>
      </c>
      <c r="E151" s="78" t="str">
        <f>IFERROR(VLOOKUP('[1]Calendrier des absences'!B151,[1]!Tableau1[[#All],[Matricule]:[Poste]],5),"")</f>
        <v/>
      </c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7">
        <f t="shared" si="6"/>
        <v>0</v>
      </c>
    </row>
    <row r="152" spans="2:37" ht="30" customHeight="1" x14ac:dyDescent="0.3">
      <c r="B152" s="76"/>
      <c r="C152" s="76" t="str">
        <f>IFERROR(VLOOKUP('[1]Calendrier des absences'!B152,[1]!Tableau1[[#All],[Matricule]:[Poste]],13),"")</f>
        <v/>
      </c>
      <c r="D152" s="76" t="str">
        <f>IFERROR(VLOOKUP('[1]Calendrier des absences'!B152,[1]!Tableau1[[#All],[Matricule]:[Poste]],14),"")</f>
        <v/>
      </c>
      <c r="E152" s="76" t="str">
        <f>IFERROR(VLOOKUP('[1]Calendrier des absences'!B152,[1]!Tableau1[[#All],[Matricule]:[Poste]],5),"")</f>
        <v/>
      </c>
      <c r="F152" s="76"/>
      <c r="G152" s="76"/>
      <c r="H152" s="76"/>
      <c r="I152" s="76"/>
      <c r="J152" s="76"/>
      <c r="K152" s="76"/>
      <c r="L152" s="76"/>
      <c r="M152" s="76"/>
      <c r="N152" s="76"/>
      <c r="O152" s="76"/>
      <c r="P152" s="76"/>
      <c r="Q152" s="76"/>
      <c r="R152" s="76"/>
      <c r="S152" s="76"/>
      <c r="T152" s="76"/>
      <c r="U152" s="76"/>
      <c r="V152" s="76"/>
      <c r="W152" s="76"/>
      <c r="X152" s="76"/>
      <c r="Y152" s="76"/>
      <c r="Z152" s="76"/>
      <c r="AA152" s="76"/>
      <c r="AB152" s="76"/>
      <c r="AC152" s="76"/>
      <c r="AD152" s="76"/>
      <c r="AE152" s="76"/>
      <c r="AF152" s="76"/>
      <c r="AG152" s="76"/>
      <c r="AH152" s="76"/>
      <c r="AI152" s="76"/>
      <c r="AJ152" s="76"/>
      <c r="AK152" s="77">
        <f t="shared" si="6"/>
        <v>0</v>
      </c>
    </row>
    <row r="153" spans="2:37" ht="30" customHeight="1" x14ac:dyDescent="0.3">
      <c r="B153" s="78"/>
      <c r="C153" s="78" t="str">
        <f>IFERROR(VLOOKUP('[1]Calendrier des absences'!B153,[1]!Tableau1[[#All],[Matricule]:[Poste]],13),"")</f>
        <v/>
      </c>
      <c r="D153" s="78" t="str">
        <f>IFERROR(VLOOKUP('[1]Calendrier des absences'!B153,[1]!Tableau1[[#All],[Matricule]:[Poste]],14),"")</f>
        <v/>
      </c>
      <c r="E153" s="78" t="str">
        <f>IFERROR(VLOOKUP('[1]Calendrier des absences'!B153,[1]!Tableau1[[#All],[Matricule]:[Poste]],5),"")</f>
        <v/>
      </c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7">
        <f t="shared" si="6"/>
        <v>0</v>
      </c>
    </row>
    <row r="154" spans="2:37" ht="30" customHeight="1" x14ac:dyDescent="0.3">
      <c r="B154" s="76"/>
      <c r="C154" s="76" t="str">
        <f>IFERROR(VLOOKUP('[1]Calendrier des absences'!B154,[1]!Tableau1[[#All],[Matricule]:[Poste]],13),"")</f>
        <v/>
      </c>
      <c r="D154" s="76" t="str">
        <f>IFERROR(VLOOKUP('[1]Calendrier des absences'!B154,[1]!Tableau1[[#All],[Matricule]:[Poste]],14),"")</f>
        <v/>
      </c>
      <c r="E154" s="76" t="str">
        <f>IFERROR(VLOOKUP('[1]Calendrier des absences'!B154,[1]!Tableau1[[#All],[Matricule]:[Poste]],5),"")</f>
        <v/>
      </c>
      <c r="F154" s="76"/>
      <c r="G154" s="76"/>
      <c r="H154" s="76"/>
      <c r="I154" s="76"/>
      <c r="J154" s="76"/>
      <c r="K154" s="76"/>
      <c r="L154" s="76"/>
      <c r="M154" s="76"/>
      <c r="N154" s="76"/>
      <c r="O154" s="76"/>
      <c r="P154" s="76"/>
      <c r="Q154" s="76"/>
      <c r="R154" s="76"/>
      <c r="S154" s="76"/>
      <c r="T154" s="76"/>
      <c r="U154" s="76"/>
      <c r="V154" s="76"/>
      <c r="W154" s="76"/>
      <c r="X154" s="76"/>
      <c r="Y154" s="76"/>
      <c r="Z154" s="76"/>
      <c r="AA154" s="76"/>
      <c r="AB154" s="76"/>
      <c r="AC154" s="76"/>
      <c r="AD154" s="76"/>
      <c r="AE154" s="76"/>
      <c r="AF154" s="76"/>
      <c r="AG154" s="76"/>
      <c r="AH154" s="76"/>
      <c r="AI154" s="76"/>
      <c r="AJ154" s="76"/>
      <c r="AK154" s="77">
        <f t="shared" si="6"/>
        <v>0</v>
      </c>
    </row>
    <row r="155" spans="2:37" ht="30" customHeight="1" x14ac:dyDescent="0.3">
      <c r="B155" s="78"/>
      <c r="C155" s="78" t="str">
        <f>IFERROR(VLOOKUP('[1]Calendrier des absences'!B155,[1]!Tableau1[[#All],[Matricule]:[Poste]],13),"")</f>
        <v/>
      </c>
      <c r="D155" s="78" t="str">
        <f>IFERROR(VLOOKUP('[1]Calendrier des absences'!B155,[1]!Tableau1[[#All],[Matricule]:[Poste]],14),"")</f>
        <v/>
      </c>
      <c r="E155" s="78" t="str">
        <f>IFERROR(VLOOKUP('[1]Calendrier des absences'!B155,[1]!Tableau1[[#All],[Matricule]:[Poste]],5),"")</f>
        <v/>
      </c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7">
        <f t="shared" si="6"/>
        <v>0</v>
      </c>
    </row>
    <row r="156" spans="2:37" ht="30" customHeight="1" x14ac:dyDescent="0.3">
      <c r="B156" s="76"/>
      <c r="C156" s="76" t="str">
        <f>IFERROR(VLOOKUP('[1]Calendrier des absences'!B156,[1]!Tableau1[[#All],[Matricule]:[Poste]],13),"")</f>
        <v/>
      </c>
      <c r="D156" s="76" t="str">
        <f>IFERROR(VLOOKUP('[1]Calendrier des absences'!B156,[1]!Tableau1[[#All],[Matricule]:[Poste]],14),"")</f>
        <v/>
      </c>
      <c r="E156" s="76" t="str">
        <f>IFERROR(VLOOKUP('[1]Calendrier des absences'!B156,[1]!Tableau1[[#All],[Matricule]:[Poste]],5),"")</f>
        <v/>
      </c>
      <c r="F156" s="76"/>
      <c r="G156" s="76"/>
      <c r="H156" s="76"/>
      <c r="I156" s="76"/>
      <c r="J156" s="76"/>
      <c r="K156" s="76"/>
      <c r="L156" s="76"/>
      <c r="M156" s="76"/>
      <c r="N156" s="76"/>
      <c r="O156" s="76"/>
      <c r="P156" s="76"/>
      <c r="Q156" s="76"/>
      <c r="R156" s="76"/>
      <c r="S156" s="76"/>
      <c r="T156" s="76"/>
      <c r="U156" s="76"/>
      <c r="V156" s="76"/>
      <c r="W156" s="76"/>
      <c r="X156" s="76"/>
      <c r="Y156" s="76"/>
      <c r="Z156" s="76"/>
      <c r="AA156" s="76"/>
      <c r="AB156" s="76"/>
      <c r="AC156" s="76"/>
      <c r="AD156" s="76"/>
      <c r="AE156" s="76"/>
      <c r="AF156" s="76"/>
      <c r="AG156" s="76"/>
      <c r="AH156" s="76"/>
      <c r="AI156" s="76"/>
      <c r="AJ156" s="76"/>
      <c r="AK156" s="77">
        <f t="shared" si="6"/>
        <v>0</v>
      </c>
    </row>
    <row r="157" spans="2:37" ht="30" customHeight="1" x14ac:dyDescent="0.3">
      <c r="B157" s="78"/>
      <c r="C157" s="78" t="str">
        <f>IFERROR(VLOOKUP('[1]Calendrier des absences'!B157,[1]!Tableau1[[#All],[Matricule]:[Poste]],13),"")</f>
        <v/>
      </c>
      <c r="D157" s="78" t="str">
        <f>IFERROR(VLOOKUP('[1]Calendrier des absences'!B157,[1]!Tableau1[[#All],[Matricule]:[Poste]],14),"")</f>
        <v/>
      </c>
      <c r="E157" s="78" t="str">
        <f>IFERROR(VLOOKUP('[1]Calendrier des absences'!B157,[1]!Tableau1[[#All],[Matricule]:[Poste]],5),"")</f>
        <v/>
      </c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7">
        <f t="shared" si="6"/>
        <v>0</v>
      </c>
    </row>
    <row r="158" spans="2:37" ht="30" customHeight="1" x14ac:dyDescent="0.3">
      <c r="B158" s="76"/>
      <c r="C158" s="76" t="str">
        <f>IFERROR(VLOOKUP('[1]Calendrier des absences'!B158,[1]!Tableau1[[#All],[Matricule]:[Poste]],13),"")</f>
        <v/>
      </c>
      <c r="D158" s="76" t="str">
        <f>IFERROR(VLOOKUP('[1]Calendrier des absences'!B158,[1]!Tableau1[[#All],[Matricule]:[Poste]],14),"")</f>
        <v/>
      </c>
      <c r="E158" s="76" t="str">
        <f>IFERROR(VLOOKUP('[1]Calendrier des absences'!B158,[1]!Tableau1[[#All],[Matricule]:[Poste]],5),"")</f>
        <v/>
      </c>
      <c r="F158" s="76"/>
      <c r="G158" s="76"/>
      <c r="H158" s="76"/>
      <c r="I158" s="76"/>
      <c r="J158" s="76"/>
      <c r="K158" s="76"/>
      <c r="L158" s="76"/>
      <c r="M158" s="76"/>
      <c r="N158" s="76"/>
      <c r="O158" s="76"/>
      <c r="P158" s="76"/>
      <c r="Q158" s="76"/>
      <c r="R158" s="76"/>
      <c r="S158" s="76"/>
      <c r="T158" s="76"/>
      <c r="U158" s="76"/>
      <c r="V158" s="76"/>
      <c r="W158" s="76"/>
      <c r="X158" s="76"/>
      <c r="Y158" s="76"/>
      <c r="Z158" s="76"/>
      <c r="AA158" s="76"/>
      <c r="AB158" s="76"/>
      <c r="AC158" s="76"/>
      <c r="AD158" s="76"/>
      <c r="AE158" s="76"/>
      <c r="AF158" s="76"/>
      <c r="AG158" s="76"/>
      <c r="AH158" s="76"/>
      <c r="AI158" s="76"/>
      <c r="AJ158" s="76"/>
      <c r="AK158" s="77">
        <f t="shared" si="6"/>
        <v>0</v>
      </c>
    </row>
    <row r="159" spans="2:37" ht="30" customHeight="1" x14ac:dyDescent="0.3">
      <c r="B159" s="78"/>
      <c r="C159" s="78" t="str">
        <f>IFERROR(VLOOKUP('[1]Calendrier des absences'!B159,[1]!Tableau1[[#All],[Matricule]:[Poste]],13),"")</f>
        <v/>
      </c>
      <c r="D159" s="78" t="str">
        <f>IFERROR(VLOOKUP('[1]Calendrier des absences'!B159,[1]!Tableau1[[#All],[Matricule]:[Poste]],14),"")</f>
        <v/>
      </c>
      <c r="E159" s="78" t="str">
        <f>IFERROR(VLOOKUP('[1]Calendrier des absences'!B159,[1]!Tableau1[[#All],[Matricule]:[Poste]],5),"")</f>
        <v/>
      </c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7">
        <f t="shared" si="6"/>
        <v>0</v>
      </c>
    </row>
    <row r="160" spans="2:37" ht="30" customHeight="1" x14ac:dyDescent="0.3">
      <c r="B160" s="76"/>
      <c r="C160" s="76" t="str">
        <f>IFERROR(VLOOKUP('[1]Calendrier des absences'!B160,[1]!Tableau1[[#All],[Matricule]:[Poste]],13),"")</f>
        <v/>
      </c>
      <c r="D160" s="76" t="str">
        <f>IFERROR(VLOOKUP('[1]Calendrier des absences'!B160,[1]!Tableau1[[#All],[Matricule]:[Poste]],14),"")</f>
        <v/>
      </c>
      <c r="E160" s="76" t="str">
        <f>IFERROR(VLOOKUP('[1]Calendrier des absences'!B160,[1]!Tableau1[[#All],[Matricule]:[Poste]],5),"")</f>
        <v/>
      </c>
      <c r="F160" s="76"/>
      <c r="G160" s="76"/>
      <c r="H160" s="76"/>
      <c r="I160" s="76"/>
      <c r="J160" s="76"/>
      <c r="K160" s="76"/>
      <c r="L160" s="76"/>
      <c r="M160" s="76"/>
      <c r="N160" s="76"/>
      <c r="O160" s="76"/>
      <c r="P160" s="76"/>
      <c r="Q160" s="76"/>
      <c r="R160" s="76"/>
      <c r="S160" s="76"/>
      <c r="T160" s="76"/>
      <c r="U160" s="76"/>
      <c r="V160" s="76"/>
      <c r="W160" s="76"/>
      <c r="X160" s="76"/>
      <c r="Y160" s="76"/>
      <c r="Z160" s="76"/>
      <c r="AA160" s="76"/>
      <c r="AB160" s="76"/>
      <c r="AC160" s="76"/>
      <c r="AD160" s="76"/>
      <c r="AE160" s="76"/>
      <c r="AF160" s="76"/>
      <c r="AG160" s="76"/>
      <c r="AH160" s="76"/>
      <c r="AI160" s="76"/>
      <c r="AJ160" s="76"/>
      <c r="AK160" s="77">
        <f t="shared" si="6"/>
        <v>0</v>
      </c>
    </row>
    <row r="161" spans="2:37" ht="30" customHeight="1" x14ac:dyDescent="0.3">
      <c r="B161" s="78"/>
      <c r="C161" s="78" t="str">
        <f>IFERROR(VLOOKUP('[1]Calendrier des absences'!B161,[1]!Tableau1[[#All],[Matricule]:[Poste]],13),"")</f>
        <v/>
      </c>
      <c r="D161" s="78" t="str">
        <f>IFERROR(VLOOKUP('[1]Calendrier des absences'!B161,[1]!Tableau1[[#All],[Matricule]:[Poste]],14),"")</f>
        <v/>
      </c>
      <c r="E161" s="78" t="str">
        <f>IFERROR(VLOOKUP('[1]Calendrier des absences'!B161,[1]!Tableau1[[#All],[Matricule]:[Poste]],5),"")</f>
        <v/>
      </c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7">
        <f t="shared" si="6"/>
        <v>0</v>
      </c>
    </row>
    <row r="162" spans="2:37" ht="30" customHeight="1" x14ac:dyDescent="0.3">
      <c r="B162" s="76"/>
      <c r="C162" s="76" t="str">
        <f>IFERROR(VLOOKUP('[1]Calendrier des absences'!B162,[1]!Tableau1[[#All],[Matricule]:[Poste]],13),"")</f>
        <v/>
      </c>
      <c r="D162" s="76" t="str">
        <f>IFERROR(VLOOKUP('[1]Calendrier des absences'!B162,[1]!Tableau1[[#All],[Matricule]:[Poste]],14),"")</f>
        <v/>
      </c>
      <c r="E162" s="76" t="str">
        <f>IFERROR(VLOOKUP('[1]Calendrier des absences'!B162,[1]!Tableau1[[#All],[Matricule]:[Poste]],5),"")</f>
        <v/>
      </c>
      <c r="F162" s="76"/>
      <c r="G162" s="76"/>
      <c r="H162" s="76"/>
      <c r="I162" s="76"/>
      <c r="J162" s="76"/>
      <c r="K162" s="76"/>
      <c r="L162" s="76"/>
      <c r="M162" s="76"/>
      <c r="N162" s="76"/>
      <c r="O162" s="76"/>
      <c r="P162" s="76"/>
      <c r="Q162" s="76"/>
      <c r="R162" s="76"/>
      <c r="S162" s="76"/>
      <c r="T162" s="76"/>
      <c r="U162" s="76"/>
      <c r="V162" s="76"/>
      <c r="W162" s="76"/>
      <c r="X162" s="76"/>
      <c r="Y162" s="76"/>
      <c r="Z162" s="76"/>
      <c r="AA162" s="76"/>
      <c r="AB162" s="76"/>
      <c r="AC162" s="76"/>
      <c r="AD162" s="76"/>
      <c r="AE162" s="76"/>
      <c r="AF162" s="76"/>
      <c r="AG162" s="76"/>
      <c r="AH162" s="76"/>
      <c r="AI162" s="76"/>
      <c r="AJ162" s="76"/>
      <c r="AK162" s="77">
        <f t="shared" si="6"/>
        <v>0</v>
      </c>
    </row>
    <row r="163" spans="2:37" ht="30" customHeight="1" x14ac:dyDescent="0.3">
      <c r="B163" s="78"/>
      <c r="C163" s="78" t="str">
        <f>IFERROR(VLOOKUP('[1]Calendrier des absences'!B163,[1]!Tableau1[[#All],[Matricule]:[Poste]],13),"")</f>
        <v/>
      </c>
      <c r="D163" s="78" t="str">
        <f>IFERROR(VLOOKUP('[1]Calendrier des absences'!B163,[1]!Tableau1[[#All],[Matricule]:[Poste]],14),"")</f>
        <v/>
      </c>
      <c r="E163" s="78" t="str">
        <f>IFERROR(VLOOKUP('[1]Calendrier des absences'!B163,[1]!Tableau1[[#All],[Matricule]:[Poste]],5),"")</f>
        <v/>
      </c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7">
        <f t="shared" si="6"/>
        <v>0</v>
      </c>
    </row>
    <row r="164" spans="2:37" ht="30" customHeight="1" x14ac:dyDescent="0.3">
      <c r="B164" s="76"/>
      <c r="C164" s="76" t="str">
        <f>IFERROR(VLOOKUP('[1]Calendrier des absences'!B164,[1]!Tableau1[[#All],[Matricule]:[Poste]],13),"")</f>
        <v/>
      </c>
      <c r="D164" s="76" t="str">
        <f>IFERROR(VLOOKUP('[1]Calendrier des absences'!B164,[1]!Tableau1[[#All],[Matricule]:[Poste]],14),"")</f>
        <v/>
      </c>
      <c r="E164" s="76" t="str">
        <f>IFERROR(VLOOKUP('[1]Calendrier des absences'!B164,[1]!Tableau1[[#All],[Matricule]:[Poste]],5),"")</f>
        <v/>
      </c>
      <c r="F164" s="76"/>
      <c r="G164" s="76"/>
      <c r="H164" s="76"/>
      <c r="I164" s="76"/>
      <c r="J164" s="76"/>
      <c r="K164" s="76"/>
      <c r="L164" s="76"/>
      <c r="M164" s="76"/>
      <c r="N164" s="76"/>
      <c r="O164" s="76"/>
      <c r="P164" s="76"/>
      <c r="Q164" s="76"/>
      <c r="R164" s="76"/>
      <c r="S164" s="76"/>
      <c r="T164" s="76"/>
      <c r="U164" s="76"/>
      <c r="V164" s="76"/>
      <c r="W164" s="76"/>
      <c r="X164" s="76"/>
      <c r="Y164" s="76"/>
      <c r="Z164" s="76"/>
      <c r="AA164" s="76"/>
      <c r="AB164" s="76"/>
      <c r="AC164" s="76"/>
      <c r="AD164" s="76"/>
      <c r="AE164" s="76"/>
      <c r="AF164" s="76"/>
      <c r="AG164" s="76"/>
      <c r="AH164" s="76"/>
      <c r="AI164" s="76"/>
      <c r="AJ164" s="76"/>
      <c r="AK164" s="77">
        <f t="shared" si="6"/>
        <v>0</v>
      </c>
    </row>
    <row r="165" spans="2:37" ht="30" customHeight="1" x14ac:dyDescent="0.3">
      <c r="B165" s="78"/>
      <c r="C165" s="78" t="str">
        <f>IFERROR(VLOOKUP('[1]Calendrier des absences'!B165,[1]!Tableau1[[#All],[Matricule]:[Poste]],13),"")</f>
        <v/>
      </c>
      <c r="D165" s="78" t="str">
        <f>IFERROR(VLOOKUP('[1]Calendrier des absences'!B165,[1]!Tableau1[[#All],[Matricule]:[Poste]],14),"")</f>
        <v/>
      </c>
      <c r="E165" s="78" t="str">
        <f>IFERROR(VLOOKUP('[1]Calendrier des absences'!B165,[1]!Tableau1[[#All],[Matricule]:[Poste]],5),"")</f>
        <v/>
      </c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7">
        <f t="shared" si="6"/>
        <v>0</v>
      </c>
    </row>
    <row r="166" spans="2:37" ht="30" customHeight="1" x14ac:dyDescent="0.3">
      <c r="B166" s="76"/>
      <c r="C166" s="76" t="str">
        <f>IFERROR(VLOOKUP('[1]Calendrier des absences'!B166,[1]!Tableau1[[#All],[Matricule]:[Poste]],13),"")</f>
        <v/>
      </c>
      <c r="D166" s="76" t="str">
        <f>IFERROR(VLOOKUP('[1]Calendrier des absences'!B166,[1]!Tableau1[[#All],[Matricule]:[Poste]],14),"")</f>
        <v/>
      </c>
      <c r="E166" s="76" t="str">
        <f>IFERROR(VLOOKUP('[1]Calendrier des absences'!B166,[1]!Tableau1[[#All],[Matricule]:[Poste]],5),"")</f>
        <v/>
      </c>
      <c r="F166" s="76"/>
      <c r="G166" s="76"/>
      <c r="H166" s="76"/>
      <c r="I166" s="76"/>
      <c r="J166" s="76"/>
      <c r="K166" s="76"/>
      <c r="L166" s="76"/>
      <c r="M166" s="76"/>
      <c r="N166" s="76"/>
      <c r="O166" s="76"/>
      <c r="P166" s="76"/>
      <c r="Q166" s="76"/>
      <c r="R166" s="76"/>
      <c r="S166" s="76"/>
      <c r="T166" s="76"/>
      <c r="U166" s="76"/>
      <c r="V166" s="76"/>
      <c r="W166" s="76"/>
      <c r="X166" s="76"/>
      <c r="Y166" s="76"/>
      <c r="Z166" s="76"/>
      <c r="AA166" s="76"/>
      <c r="AB166" s="76"/>
      <c r="AC166" s="76"/>
      <c r="AD166" s="76"/>
      <c r="AE166" s="76"/>
      <c r="AF166" s="76"/>
      <c r="AG166" s="76"/>
      <c r="AH166" s="76"/>
      <c r="AI166" s="76"/>
      <c r="AJ166" s="76"/>
      <c r="AK166" s="77">
        <f t="shared" si="6"/>
        <v>0</v>
      </c>
    </row>
    <row r="167" spans="2:37" ht="30" customHeight="1" x14ac:dyDescent="0.3">
      <c r="B167" s="78"/>
      <c r="C167" s="78" t="str">
        <f>IFERROR(VLOOKUP('[1]Calendrier des absences'!B167,[1]!Tableau1[[#All],[Matricule]:[Poste]],13),"")</f>
        <v/>
      </c>
      <c r="D167" s="78" t="str">
        <f>IFERROR(VLOOKUP('[1]Calendrier des absences'!B167,[1]!Tableau1[[#All],[Matricule]:[Poste]],14),"")</f>
        <v/>
      </c>
      <c r="E167" s="78" t="str">
        <f>IFERROR(VLOOKUP('[1]Calendrier des absences'!B167,[1]!Tableau1[[#All],[Matricule]:[Poste]],5),"")</f>
        <v/>
      </c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7">
        <f t="shared" si="6"/>
        <v>0</v>
      </c>
    </row>
    <row r="168" spans="2:37" ht="30" customHeight="1" x14ac:dyDescent="0.3">
      <c r="B168" s="79"/>
      <c r="C168" s="79" t="str">
        <f>IFERROR(VLOOKUP('[1]Calendrier des absences'!B168,[1]!Tableau1[[#All],[Matricule]:[Poste]],13),"")</f>
        <v/>
      </c>
      <c r="D168" s="79" t="str">
        <f>IFERROR(VLOOKUP('[1]Calendrier des absences'!B168,[1]!Tableau1[[#All],[Matricule]:[Poste]],14),"")</f>
        <v/>
      </c>
      <c r="E168" s="79" t="str">
        <f>IFERROR(VLOOKUP('[1]Calendrier des absences'!B168,[1]!Tableau1[[#All],[Matricule]:[Poste]],5),"")</f>
        <v/>
      </c>
      <c r="F168" s="79"/>
      <c r="G168" s="79"/>
      <c r="H168" s="79"/>
      <c r="I168" s="79"/>
      <c r="J168" s="79"/>
      <c r="K168" s="79"/>
      <c r="L168" s="79"/>
      <c r="M168" s="79"/>
      <c r="N168" s="79"/>
      <c r="O168" s="79"/>
      <c r="P168" s="79"/>
      <c r="Q168" s="79"/>
      <c r="R168" s="79"/>
      <c r="S168" s="79"/>
      <c r="T168" s="79"/>
      <c r="U168" s="79"/>
      <c r="V168" s="79"/>
      <c r="W168" s="79"/>
      <c r="X168" s="79"/>
      <c r="Y168" s="79"/>
      <c r="Z168" s="79"/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7">
        <f t="shared" si="6"/>
        <v>0</v>
      </c>
    </row>
    <row r="169" spans="2:37" ht="30" customHeight="1" x14ac:dyDescent="0.3">
      <c r="B169" s="78"/>
      <c r="C169" s="78" t="str">
        <f>IFERROR(VLOOKUP('[1]Calendrier des absences'!B169,[1]!Tableau1[[#All],[Matricule]:[Poste]],13),"")</f>
        <v/>
      </c>
      <c r="D169" s="78" t="str">
        <f>IFERROR(VLOOKUP('[1]Calendrier des absences'!B169,[1]!Tableau1[[#All],[Matricule]:[Poste]],14),"")</f>
        <v/>
      </c>
      <c r="E169" s="78" t="str">
        <f>IFERROR(VLOOKUP('[1]Calendrier des absences'!B169,[1]!Tableau1[[#All],[Matricule]:[Poste]],5),"")</f>
        <v/>
      </c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7">
        <f t="shared" si="6"/>
        <v>0</v>
      </c>
    </row>
    <row r="170" spans="2:37" ht="30" customHeight="1" x14ac:dyDescent="0.3">
      <c r="B170" s="79"/>
      <c r="C170" s="79" t="str">
        <f>IFERROR(VLOOKUP('[1]Calendrier des absences'!B170,[1]!Tableau1[[#All],[Matricule]:[Poste]],13),"")</f>
        <v/>
      </c>
      <c r="D170" s="79" t="str">
        <f>IFERROR(VLOOKUP('[1]Calendrier des absences'!B170,[1]!Tableau1[[#All],[Matricule]:[Poste]],14),"")</f>
        <v/>
      </c>
      <c r="E170" s="79" t="str">
        <f>IFERROR(VLOOKUP('[1]Calendrier des absences'!B170,[1]!Tableau1[[#All],[Matricule]:[Poste]],5),"")</f>
        <v/>
      </c>
      <c r="F170" s="79"/>
      <c r="G170" s="79"/>
      <c r="H170" s="79"/>
      <c r="I170" s="79"/>
      <c r="J170" s="79"/>
      <c r="K170" s="79"/>
      <c r="L170" s="79"/>
      <c r="M170" s="79"/>
      <c r="N170" s="79"/>
      <c r="O170" s="79"/>
      <c r="P170" s="79"/>
      <c r="Q170" s="79"/>
      <c r="R170" s="79"/>
      <c r="S170" s="79"/>
      <c r="T170" s="79"/>
      <c r="U170" s="79"/>
      <c r="V170" s="79"/>
      <c r="W170" s="79"/>
      <c r="X170" s="79"/>
      <c r="Y170" s="79"/>
      <c r="Z170" s="79"/>
      <c r="AA170" s="79"/>
      <c r="AB170" s="79"/>
      <c r="AC170" s="79"/>
      <c r="AD170" s="79"/>
      <c r="AE170" s="79"/>
      <c r="AF170" s="79"/>
      <c r="AG170" s="79"/>
      <c r="AH170" s="79"/>
      <c r="AI170" s="79"/>
      <c r="AJ170" s="79"/>
      <c r="AK170" s="77">
        <f t="shared" si="6"/>
        <v>0</v>
      </c>
    </row>
    <row r="171" spans="2:37" ht="30" customHeight="1" x14ac:dyDescent="0.3">
      <c r="B171" s="78"/>
      <c r="C171" s="78" t="str">
        <f>IFERROR(VLOOKUP('[1]Calendrier des absences'!B171,[1]!Tableau1[[#All],[Matricule]:[Poste]],13),"")</f>
        <v/>
      </c>
      <c r="D171" s="78" t="str">
        <f>IFERROR(VLOOKUP('[1]Calendrier des absences'!B171,[1]!Tableau1[[#All],[Matricule]:[Poste]],14),"")</f>
        <v/>
      </c>
      <c r="E171" s="78" t="str">
        <f>IFERROR(VLOOKUP('[1]Calendrier des absences'!B171,[1]!Tableau1[[#All],[Matricule]:[Poste]],5),"")</f>
        <v/>
      </c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7">
        <f t="shared" si="6"/>
        <v>0</v>
      </c>
    </row>
    <row r="172" spans="2:37" ht="30" customHeight="1" x14ac:dyDescent="0.3">
      <c r="B172" s="79"/>
      <c r="C172" s="79" t="str">
        <f>IFERROR(VLOOKUP('[1]Calendrier des absences'!B172,[1]!Tableau1[[#All],[Matricule]:[Poste]],13),"")</f>
        <v/>
      </c>
      <c r="D172" s="79" t="str">
        <f>IFERROR(VLOOKUP('[1]Calendrier des absences'!B172,[1]!Tableau1[[#All],[Matricule]:[Poste]],14),"")</f>
        <v/>
      </c>
      <c r="E172" s="79" t="str">
        <f>IFERROR(VLOOKUP('[1]Calendrier des absences'!B172,[1]!Tableau1[[#All],[Matricule]:[Poste]],5),"")</f>
        <v/>
      </c>
      <c r="F172" s="79"/>
      <c r="G172" s="79"/>
      <c r="H172" s="79"/>
      <c r="I172" s="79"/>
      <c r="J172" s="79"/>
      <c r="K172" s="79"/>
      <c r="L172" s="79"/>
      <c r="M172" s="79"/>
      <c r="N172" s="79"/>
      <c r="O172" s="79"/>
      <c r="P172" s="79"/>
      <c r="Q172" s="79"/>
      <c r="R172" s="79"/>
      <c r="S172" s="79"/>
      <c r="T172" s="79"/>
      <c r="U172" s="79"/>
      <c r="V172" s="79"/>
      <c r="W172" s="79"/>
      <c r="X172" s="79"/>
      <c r="Y172" s="79"/>
      <c r="Z172" s="79"/>
      <c r="AA172" s="79"/>
      <c r="AB172" s="79"/>
      <c r="AC172" s="79"/>
      <c r="AD172" s="79"/>
      <c r="AE172" s="79"/>
      <c r="AF172" s="79"/>
      <c r="AG172" s="79"/>
      <c r="AH172" s="79"/>
      <c r="AI172" s="79"/>
      <c r="AJ172" s="79"/>
      <c r="AK172" s="77">
        <f t="shared" si="6"/>
        <v>0</v>
      </c>
    </row>
    <row r="173" spans="2:37" ht="30" customHeight="1" x14ac:dyDescent="0.3">
      <c r="B173" s="78"/>
      <c r="C173" s="78" t="str">
        <f>IFERROR(VLOOKUP('[1]Calendrier des absences'!B173,[1]!Tableau1[[#All],[Matricule]:[Poste]],13),"")</f>
        <v/>
      </c>
      <c r="D173" s="78" t="str">
        <f>IFERROR(VLOOKUP('[1]Calendrier des absences'!B173,[1]!Tableau1[[#All],[Matricule]:[Poste]],14),"")</f>
        <v/>
      </c>
      <c r="E173" s="78" t="str">
        <f>IFERROR(VLOOKUP('[1]Calendrier des absences'!B173,[1]!Tableau1[[#All],[Matricule]:[Poste]],5),"")</f>
        <v/>
      </c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7">
        <f t="shared" si="6"/>
        <v>0</v>
      </c>
    </row>
    <row r="174" spans="2:37" ht="30" customHeight="1" x14ac:dyDescent="0.3">
      <c r="B174" s="79"/>
      <c r="C174" s="79" t="str">
        <f>IFERROR(VLOOKUP('[1]Calendrier des absences'!B174,[1]!Tableau1[[#All],[Matricule]:[Poste]],13),"")</f>
        <v/>
      </c>
      <c r="D174" s="79" t="str">
        <f>IFERROR(VLOOKUP('[1]Calendrier des absences'!B174,[1]!Tableau1[[#All],[Matricule]:[Poste]],14),"")</f>
        <v/>
      </c>
      <c r="E174" s="79" t="str">
        <f>IFERROR(VLOOKUP('[1]Calendrier des absences'!B174,[1]!Tableau1[[#All],[Matricule]:[Poste]],5),"")</f>
        <v/>
      </c>
      <c r="F174" s="79"/>
      <c r="G174" s="79"/>
      <c r="H174" s="79"/>
      <c r="I174" s="79"/>
      <c r="J174" s="79"/>
      <c r="K174" s="79"/>
      <c r="L174" s="79"/>
      <c r="M174" s="79"/>
      <c r="N174" s="79"/>
      <c r="O174" s="79"/>
      <c r="P174" s="79"/>
      <c r="Q174" s="79"/>
      <c r="R174" s="79"/>
      <c r="S174" s="79"/>
      <c r="T174" s="79"/>
      <c r="U174" s="79"/>
      <c r="V174" s="79"/>
      <c r="W174" s="79"/>
      <c r="X174" s="79"/>
      <c r="Y174" s="79"/>
      <c r="Z174" s="79"/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7">
        <f t="shared" si="6"/>
        <v>0</v>
      </c>
    </row>
    <row r="175" spans="2:37" ht="30" customHeight="1" x14ac:dyDescent="0.3">
      <c r="B175" s="78"/>
      <c r="C175" s="78" t="str">
        <f>IFERROR(VLOOKUP('[1]Calendrier des absences'!B175,[1]!Tableau1[[#All],[Matricule]:[Poste]],13),"")</f>
        <v/>
      </c>
      <c r="D175" s="78" t="str">
        <f>IFERROR(VLOOKUP('[1]Calendrier des absences'!B175,[1]!Tableau1[[#All],[Matricule]:[Poste]],14),"")</f>
        <v/>
      </c>
      <c r="E175" s="78" t="str">
        <f>IFERROR(VLOOKUP('[1]Calendrier des absences'!B175,[1]!Tableau1[[#All],[Matricule]:[Poste]],5),"")</f>
        <v/>
      </c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7">
        <f t="shared" si="6"/>
        <v>0</v>
      </c>
    </row>
    <row r="176" spans="2:37" ht="30" customHeight="1" x14ac:dyDescent="0.3">
      <c r="B176" s="79"/>
      <c r="C176" s="79" t="str">
        <f>IFERROR(VLOOKUP('[1]Calendrier des absences'!B176,[1]!Tableau1[[#All],[Matricule]:[Poste]],13),"")</f>
        <v/>
      </c>
      <c r="D176" s="79" t="str">
        <f>IFERROR(VLOOKUP('[1]Calendrier des absences'!B176,[1]!Tableau1[[#All],[Matricule]:[Poste]],14),"")</f>
        <v/>
      </c>
      <c r="E176" s="79" t="str">
        <f>IFERROR(VLOOKUP('[1]Calendrier des absences'!B176,[1]!Tableau1[[#All],[Matricule]:[Poste]],5),"")</f>
        <v/>
      </c>
      <c r="F176" s="79"/>
      <c r="G176" s="79"/>
      <c r="H176" s="79"/>
      <c r="I176" s="79"/>
      <c r="J176" s="79"/>
      <c r="K176" s="79"/>
      <c r="L176" s="79"/>
      <c r="M176" s="79"/>
      <c r="N176" s="79"/>
      <c r="O176" s="79"/>
      <c r="P176" s="79"/>
      <c r="Q176" s="79"/>
      <c r="R176" s="79"/>
      <c r="S176" s="79"/>
      <c r="T176" s="79"/>
      <c r="U176" s="79"/>
      <c r="V176" s="79"/>
      <c r="W176" s="79"/>
      <c r="X176" s="79"/>
      <c r="Y176" s="79"/>
      <c r="Z176" s="79"/>
      <c r="AA176" s="79"/>
      <c r="AB176" s="79"/>
      <c r="AC176" s="79"/>
      <c r="AD176" s="79"/>
      <c r="AE176" s="79"/>
      <c r="AF176" s="79"/>
      <c r="AG176" s="79"/>
      <c r="AH176" s="79"/>
      <c r="AI176" s="79"/>
      <c r="AJ176" s="79"/>
      <c r="AK176" s="77">
        <f t="shared" si="6"/>
        <v>0</v>
      </c>
    </row>
    <row r="177" spans="2:38" ht="30" customHeight="1" x14ac:dyDescent="0.3">
      <c r="B177" s="78"/>
      <c r="C177" s="78" t="str">
        <f>IFERROR(VLOOKUP('[1]Calendrier des absences'!B177,[1]!Tableau1[[#All],[Matricule]:[Poste]],13),"")</f>
        <v/>
      </c>
      <c r="D177" s="78" t="str">
        <f>IFERROR(VLOOKUP('[1]Calendrier des absences'!B177,[1]!Tableau1[[#All],[Matricule]:[Poste]],14),"")</f>
        <v/>
      </c>
      <c r="E177" s="78" t="str">
        <f>IFERROR(VLOOKUP('[1]Calendrier des absences'!B177,[1]!Tableau1[[#All],[Matricule]:[Poste]],5),"")</f>
        <v/>
      </c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7">
        <f t="shared" si="6"/>
        <v>0</v>
      </c>
    </row>
    <row r="178" spans="2:38" ht="30" customHeight="1" x14ac:dyDescent="0.3">
      <c r="B178" s="79"/>
      <c r="C178" s="79" t="str">
        <f>IFERROR(VLOOKUP('[1]Calendrier des absences'!B178,[1]!Tableau1[[#All],[Matricule]:[Poste]],13),"")</f>
        <v/>
      </c>
      <c r="D178" s="79" t="str">
        <f>IFERROR(VLOOKUP('[1]Calendrier des absences'!B178,[1]!Tableau1[[#All],[Matricule]:[Poste]],14),"")</f>
        <v/>
      </c>
      <c r="E178" s="79" t="str">
        <f>IFERROR(VLOOKUP('[1]Calendrier des absences'!B178,[1]!Tableau1[[#All],[Matricule]:[Poste]],5),"")</f>
        <v/>
      </c>
      <c r="F178" s="79"/>
      <c r="G178" s="79"/>
      <c r="H178" s="79"/>
      <c r="I178" s="79"/>
      <c r="J178" s="79"/>
      <c r="K178" s="79"/>
      <c r="L178" s="79"/>
      <c r="M178" s="79"/>
      <c r="N178" s="79"/>
      <c r="O178" s="79"/>
      <c r="P178" s="79"/>
      <c r="Q178" s="79"/>
      <c r="R178" s="79"/>
      <c r="S178" s="79"/>
      <c r="T178" s="79"/>
      <c r="U178" s="79"/>
      <c r="V178" s="79"/>
      <c r="W178" s="79"/>
      <c r="X178" s="79"/>
      <c r="Y178" s="79"/>
      <c r="Z178" s="79"/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7">
        <f t="shared" si="6"/>
        <v>0</v>
      </c>
    </row>
    <row r="179" spans="2:38" ht="30" customHeight="1" x14ac:dyDescent="0.3">
      <c r="B179" s="78"/>
      <c r="C179" s="78" t="str">
        <f>IFERROR(VLOOKUP('[1]Calendrier des absences'!B179,[1]!Tableau1[[#All],[Matricule]:[Poste]],13),"")</f>
        <v/>
      </c>
      <c r="D179" s="78" t="str">
        <f>IFERROR(VLOOKUP('[1]Calendrier des absences'!B179,[1]!Tableau1[[#All],[Matricule]:[Poste]],14),"")</f>
        <v/>
      </c>
      <c r="E179" s="78" t="str">
        <f>IFERROR(VLOOKUP('[1]Calendrier des absences'!B179,[1]!Tableau1[[#All],[Matricule]:[Poste]],5),"")</f>
        <v/>
      </c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7">
        <f t="shared" si="6"/>
        <v>0</v>
      </c>
    </row>
    <row r="180" spans="2:38" ht="30" customHeight="1" x14ac:dyDescent="0.3">
      <c r="B180" s="79"/>
      <c r="C180" s="79" t="str">
        <f>IFERROR(VLOOKUP('[1]Calendrier des absences'!B180,[1]!Tableau1[[#All],[Matricule]:[Poste]],13),"")</f>
        <v/>
      </c>
      <c r="D180" s="79" t="str">
        <f>IFERROR(VLOOKUP('[1]Calendrier des absences'!B180,[1]!Tableau1[[#All],[Matricule]:[Poste]],14),"")</f>
        <v/>
      </c>
      <c r="E180" s="79" t="str">
        <f>IFERROR(VLOOKUP('[1]Calendrier des absences'!B180,[1]!Tableau1[[#All],[Matricule]:[Poste]],5),"")</f>
        <v/>
      </c>
      <c r="F180" s="79"/>
      <c r="G180" s="79"/>
      <c r="H180" s="79"/>
      <c r="I180" s="79"/>
      <c r="J180" s="79"/>
      <c r="K180" s="79"/>
      <c r="L180" s="79"/>
      <c r="M180" s="79"/>
      <c r="N180" s="79"/>
      <c r="O180" s="79"/>
      <c r="P180" s="79"/>
      <c r="Q180" s="79"/>
      <c r="R180" s="79"/>
      <c r="S180" s="79"/>
      <c r="T180" s="79"/>
      <c r="U180" s="79"/>
      <c r="V180" s="79"/>
      <c r="W180" s="79"/>
      <c r="X180" s="79"/>
      <c r="Y180" s="79"/>
      <c r="Z180" s="79"/>
      <c r="AA180" s="79"/>
      <c r="AB180" s="79"/>
      <c r="AC180" s="79"/>
      <c r="AD180" s="79"/>
      <c r="AE180" s="79"/>
      <c r="AF180" s="79"/>
      <c r="AG180" s="79"/>
      <c r="AH180" s="79"/>
      <c r="AI180" s="79"/>
      <c r="AJ180" s="79"/>
      <c r="AK180" s="77">
        <f t="shared" si="6"/>
        <v>0</v>
      </c>
    </row>
    <row r="181" spans="2:38" ht="30" customHeight="1" thickBot="1" x14ac:dyDescent="0.35">
      <c r="B181" s="78"/>
      <c r="C181" s="78" t="str">
        <f>IFERROR(VLOOKUP('[1]Calendrier des absences'!B181,[1]!Tableau1[[#All],[Matricule]:[Poste]],13),"")</f>
        <v/>
      </c>
      <c r="D181" s="78" t="str">
        <f>IFERROR(VLOOKUP('[1]Calendrier des absences'!B181,[1]!Tableau1[[#All],[Matricule]:[Poste]],14),"")</f>
        <v/>
      </c>
      <c r="E181" s="78" t="str">
        <f>IFERROR(VLOOKUP('[1]Calendrier des absences'!B181,[1]!Tableau1[[#All],[Matricule]:[Poste]],5),"")</f>
        <v/>
      </c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7">
        <f t="shared" si="6"/>
        <v>0</v>
      </c>
    </row>
    <row r="182" spans="2:38" ht="30" customHeight="1" thickTop="1" thickBot="1" x14ac:dyDescent="0.35">
      <c r="B182" s="80"/>
      <c r="C182" s="80"/>
      <c r="D182" s="80"/>
      <c r="E182" s="81" t="str">
        <f>B140&amp;" total"</f>
        <v>Avril total</v>
      </c>
      <c r="F182" s="82">
        <f>SUBTOTAL(103,F148:F181)</f>
        <v>0</v>
      </c>
      <c r="G182" s="82">
        <f t="shared" ref="G182:AJ182" si="7">SUBTOTAL(103,G148:G181)</f>
        <v>0</v>
      </c>
      <c r="H182" s="82">
        <f t="shared" si="7"/>
        <v>0</v>
      </c>
      <c r="I182" s="82">
        <f t="shared" si="7"/>
        <v>0</v>
      </c>
      <c r="J182" s="82">
        <f t="shared" si="7"/>
        <v>0</v>
      </c>
      <c r="K182" s="82">
        <f t="shared" si="7"/>
        <v>0</v>
      </c>
      <c r="L182" s="82">
        <f t="shared" si="7"/>
        <v>0</v>
      </c>
      <c r="M182" s="82">
        <f t="shared" si="7"/>
        <v>0</v>
      </c>
      <c r="N182" s="82">
        <f t="shared" si="7"/>
        <v>0</v>
      </c>
      <c r="O182" s="82">
        <f t="shared" si="7"/>
        <v>0</v>
      </c>
      <c r="P182" s="82">
        <f t="shared" si="7"/>
        <v>0</v>
      </c>
      <c r="Q182" s="82">
        <f t="shared" si="7"/>
        <v>0</v>
      </c>
      <c r="R182" s="82">
        <f t="shared" si="7"/>
        <v>0</v>
      </c>
      <c r="S182" s="82">
        <f t="shared" si="7"/>
        <v>0</v>
      </c>
      <c r="T182" s="82">
        <f t="shared" si="7"/>
        <v>0</v>
      </c>
      <c r="U182" s="82">
        <f t="shared" si="7"/>
        <v>0</v>
      </c>
      <c r="V182" s="82">
        <f t="shared" si="7"/>
        <v>0</v>
      </c>
      <c r="W182" s="82">
        <f t="shared" si="7"/>
        <v>0</v>
      </c>
      <c r="X182" s="82">
        <f t="shared" si="7"/>
        <v>0</v>
      </c>
      <c r="Y182" s="82">
        <f t="shared" si="7"/>
        <v>0</v>
      </c>
      <c r="Z182" s="82">
        <f t="shared" si="7"/>
        <v>0</v>
      </c>
      <c r="AA182" s="82">
        <f t="shared" si="7"/>
        <v>0</v>
      </c>
      <c r="AB182" s="82">
        <f t="shared" si="7"/>
        <v>0</v>
      </c>
      <c r="AC182" s="82">
        <f t="shared" si="7"/>
        <v>0</v>
      </c>
      <c r="AD182" s="82">
        <f t="shared" si="7"/>
        <v>0</v>
      </c>
      <c r="AE182" s="82">
        <f t="shared" si="7"/>
        <v>0</v>
      </c>
      <c r="AF182" s="82">
        <f t="shared" si="7"/>
        <v>0</v>
      </c>
      <c r="AG182" s="82">
        <f t="shared" si="7"/>
        <v>0</v>
      </c>
      <c r="AH182" s="82">
        <f t="shared" si="7"/>
        <v>0</v>
      </c>
      <c r="AI182" s="82">
        <f t="shared" si="7"/>
        <v>0</v>
      </c>
      <c r="AJ182" s="82">
        <f t="shared" si="7"/>
        <v>0</v>
      </c>
      <c r="AK182" s="82">
        <f>SUBTOTAL(109,AK148:AK181)</f>
        <v>0</v>
      </c>
    </row>
    <row r="183" spans="2:38" ht="15" thickTop="1" x14ac:dyDescent="0.3"/>
    <row r="185" spans="2:38" ht="63" x14ac:dyDescent="1.2">
      <c r="B185" s="57" t="s">
        <v>104</v>
      </c>
      <c r="C185" s="57"/>
      <c r="D185" s="57"/>
    </row>
    <row r="187" spans="2:38" x14ac:dyDescent="0.3">
      <c r="B187" s="58"/>
      <c r="C187" s="58"/>
      <c r="D187" s="58"/>
      <c r="E187" s="58"/>
      <c r="F187" s="58"/>
      <c r="G187" s="58"/>
      <c r="H187" s="58"/>
      <c r="I187" s="58"/>
      <c r="J187" s="58"/>
      <c r="K187" s="58"/>
      <c r="L187" s="58"/>
      <c r="M187" s="58"/>
      <c r="N187" s="58"/>
      <c r="O187" s="58"/>
      <c r="P187" s="58"/>
      <c r="Q187" s="58"/>
      <c r="R187" s="58"/>
      <c r="S187" s="58"/>
      <c r="T187" s="58"/>
      <c r="U187" s="58"/>
      <c r="V187" s="58"/>
      <c r="W187" s="58"/>
      <c r="X187" s="58"/>
      <c r="Y187" s="58"/>
      <c r="Z187" s="58"/>
      <c r="AA187" s="58"/>
      <c r="AB187" s="58"/>
      <c r="AC187" s="58"/>
      <c r="AD187" s="58"/>
      <c r="AE187" s="58"/>
      <c r="AF187" s="58"/>
      <c r="AG187" s="58"/>
      <c r="AH187" s="58"/>
      <c r="AI187" s="58"/>
      <c r="AJ187" s="58"/>
      <c r="AK187" s="58"/>
    </row>
    <row r="188" spans="2:38" ht="30" customHeight="1" x14ac:dyDescent="0.3">
      <c r="B188" s="59" t="s">
        <v>84</v>
      </c>
      <c r="C188" s="59"/>
      <c r="D188" s="59"/>
      <c r="E188" s="59"/>
      <c r="F188" s="60" t="s">
        <v>85</v>
      </c>
      <c r="G188" s="61" t="s">
        <v>86</v>
      </c>
      <c r="H188" s="61"/>
      <c r="I188" s="61"/>
      <c r="L188" s="62" t="s">
        <v>87</v>
      </c>
      <c r="M188" s="61" t="s">
        <v>88</v>
      </c>
      <c r="N188" s="61"/>
      <c r="O188" s="61"/>
      <c r="P188" s="61"/>
      <c r="R188" s="63" t="s">
        <v>89</v>
      </c>
      <c r="S188" s="61" t="s">
        <v>90</v>
      </c>
      <c r="T188" s="61"/>
      <c r="U188" s="61"/>
      <c r="W188" s="64" t="s">
        <v>91</v>
      </c>
      <c r="X188" s="61" t="s">
        <v>92</v>
      </c>
      <c r="Y188" s="61"/>
      <c r="Z188" s="61"/>
      <c r="AA188" s="61"/>
      <c r="AC188" s="65" t="s">
        <v>93</v>
      </c>
      <c r="AD188" s="61" t="s">
        <v>94</v>
      </c>
      <c r="AE188" s="61"/>
      <c r="AF188" s="61"/>
      <c r="AG188" s="61"/>
      <c r="AH188" s="61"/>
      <c r="AJ188" s="66" t="s">
        <v>95</v>
      </c>
      <c r="AK188" s="61" t="s">
        <v>96</v>
      </c>
      <c r="AL188" s="61"/>
    </row>
    <row r="189" spans="2:38" x14ac:dyDescent="0.3">
      <c r="B189" s="67"/>
      <c r="C189" s="67"/>
      <c r="D189" s="67"/>
      <c r="E189" s="67"/>
      <c r="F189" s="67"/>
      <c r="G189" s="67"/>
      <c r="H189" s="67"/>
      <c r="I189" s="67"/>
      <c r="J189" s="67"/>
      <c r="K189" s="67"/>
      <c r="L189" s="67"/>
      <c r="M189" s="67"/>
      <c r="N189" s="67"/>
      <c r="O189" s="67"/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</row>
    <row r="190" spans="2:38" ht="46.95" customHeight="1" thickBot="1" x14ac:dyDescent="0.35">
      <c r="F190" s="68" t="s">
        <v>97</v>
      </c>
      <c r="G190" s="68"/>
      <c r="H190" s="68"/>
      <c r="I190" s="68"/>
      <c r="J190" s="68"/>
      <c r="K190" s="68"/>
      <c r="L190" s="68"/>
      <c r="M190" s="68"/>
      <c r="N190" s="68"/>
      <c r="O190" s="68"/>
      <c r="P190" s="68"/>
      <c r="Q190" s="68"/>
      <c r="R190" s="68"/>
      <c r="S190" s="68"/>
      <c r="T190" s="68"/>
      <c r="U190" s="68"/>
      <c r="V190" s="68"/>
      <c r="W190" s="68"/>
      <c r="X190" s="68"/>
      <c r="Y190" s="68"/>
      <c r="Z190" s="68"/>
      <c r="AA190" s="68"/>
      <c r="AB190" s="68"/>
      <c r="AC190" s="68"/>
      <c r="AD190" s="68"/>
      <c r="AE190" s="68"/>
      <c r="AF190" s="68"/>
      <c r="AG190" s="68"/>
      <c r="AH190" s="68"/>
      <c r="AI190" s="68"/>
      <c r="AJ190" s="69"/>
      <c r="AK190" s="69">
        <f>AK7</f>
        <v>2024</v>
      </c>
    </row>
    <row r="191" spans="2:38" ht="30" customHeight="1" thickTop="1" thickBot="1" x14ac:dyDescent="0.35">
      <c r="F191" s="70" t="str">
        <f>TEXT(WEEKDAY(DATE(AK190,5,1),1),"jjj")</f>
        <v>mer</v>
      </c>
      <c r="G191" s="70" t="str">
        <f>TEXT(WEEKDAY(DATE(AK190,5,2),1),"jjj")</f>
        <v>jeu</v>
      </c>
      <c r="H191" s="70" t="str">
        <f>TEXT(WEEKDAY(DATE(AK190,5,3),1),"jjj")</f>
        <v>ven</v>
      </c>
      <c r="I191" s="70" t="str">
        <f>TEXT(WEEKDAY(DATE(AK190,5,4),1),"jjj")</f>
        <v>sam</v>
      </c>
      <c r="J191" s="70" t="str">
        <f>TEXT(WEEKDAY(DATE(AK190,5,5),1),"jjj")</f>
        <v>dim</v>
      </c>
      <c r="K191" s="70" t="str">
        <f>TEXT(WEEKDAY(DATE(AK190,5,6),1),"jjj")</f>
        <v>lun</v>
      </c>
      <c r="L191" s="70" t="str">
        <f>TEXT(WEEKDAY(DATE(AK190,5,7),1),"jjj")</f>
        <v>mar</v>
      </c>
      <c r="M191" s="70" t="str">
        <f>TEXT(WEEKDAY(DATE(AK190,5,8),1),"jjj")</f>
        <v>mer</v>
      </c>
      <c r="N191" s="70" t="str">
        <f>TEXT(WEEKDAY(DATE(AK190,5,9),1),"jjj")</f>
        <v>jeu</v>
      </c>
      <c r="O191" s="70" t="str">
        <f>TEXT(WEEKDAY(DATE(AK190,5,10),1),"jjj")</f>
        <v>ven</v>
      </c>
      <c r="P191" s="70" t="str">
        <f>TEXT(WEEKDAY(DATE(AK190,5,11),1),"jjj")</f>
        <v>sam</v>
      </c>
      <c r="Q191" s="70" t="str">
        <f>TEXT(WEEKDAY(DATE(AK190,5,12),1),"jjj")</f>
        <v>dim</v>
      </c>
      <c r="R191" s="70" t="str">
        <f>TEXT(WEEKDAY(DATE(AK190,5,13),1),"jjj")</f>
        <v>lun</v>
      </c>
      <c r="S191" s="70" t="str">
        <f>TEXT(WEEKDAY(DATE(AK190,5,14),1),"jjj")</f>
        <v>mar</v>
      </c>
      <c r="T191" s="70" t="str">
        <f>TEXT(WEEKDAY(DATE(AK190,5,15),1),"jjj")</f>
        <v>mer</v>
      </c>
      <c r="U191" s="70" t="str">
        <f>TEXT(WEEKDAY(DATE(AK190,5,16),1),"jjj")</f>
        <v>jeu</v>
      </c>
      <c r="V191" s="70" t="str">
        <f>TEXT(WEEKDAY(DATE(AK190,5,17),1),"jjj")</f>
        <v>ven</v>
      </c>
      <c r="W191" s="70" t="str">
        <f>TEXT(WEEKDAY(DATE(AK190,5,18),1),"jjj")</f>
        <v>sam</v>
      </c>
      <c r="X191" s="70" t="str">
        <f>TEXT(WEEKDAY(DATE(AK190,5,19),1),"jjj")</f>
        <v>dim</v>
      </c>
      <c r="Y191" s="70" t="str">
        <f>TEXT(WEEKDAY(DATE(AK190,5,20),1),"jjj")</f>
        <v>lun</v>
      </c>
      <c r="Z191" s="70" t="str">
        <f>TEXT(WEEKDAY(DATE(AK190,5,21),1),"jjj")</f>
        <v>mar</v>
      </c>
      <c r="AA191" s="70" t="str">
        <f>TEXT(WEEKDAY(DATE(AK190,5,22),1),"jjj")</f>
        <v>mer</v>
      </c>
      <c r="AB191" s="70" t="str">
        <f>TEXT(WEEKDAY(DATE(AK190,5,23),1),"jjj")</f>
        <v>jeu</v>
      </c>
      <c r="AC191" s="70" t="str">
        <f>TEXT(WEEKDAY(DATE(AK190,5,24),1),"jjj")</f>
        <v>ven</v>
      </c>
      <c r="AD191" s="70" t="str">
        <f>TEXT(WEEKDAY(DATE(AK190,5,25),1),"jjj")</f>
        <v>sam</v>
      </c>
      <c r="AE191" s="70" t="str">
        <f>TEXT(WEEKDAY(DATE(AK190,5,26),1),"jjj")</f>
        <v>dim</v>
      </c>
      <c r="AF191" s="70" t="str">
        <f>TEXT(WEEKDAY(DATE(AK190,5,27),1),"jjj")</f>
        <v>lun</v>
      </c>
      <c r="AG191" s="70" t="str">
        <f>TEXT(WEEKDAY(DATE(AK190,5,28),1),"jjj")</f>
        <v>mar</v>
      </c>
      <c r="AH191" s="70" t="str">
        <f>TEXT(WEEKDAY(DATE(AK190,5,29),1),"jjj")</f>
        <v>mer</v>
      </c>
      <c r="AI191" s="70" t="str">
        <f>TEXT(WEEKDAY(DATE(AK190,5,30),1),"jjj")</f>
        <v>jeu</v>
      </c>
      <c r="AJ191" s="70" t="str">
        <f>TEXT(WEEKDAY(DATE(AK190,5,31),1),"jjj")</f>
        <v>ven</v>
      </c>
      <c r="AK191" s="71"/>
    </row>
    <row r="192" spans="2:38" ht="30" customHeight="1" thickTop="1" thickBot="1" x14ac:dyDescent="0.35">
      <c r="B192" s="72" t="s">
        <v>11</v>
      </c>
      <c r="C192" s="72" t="s">
        <v>98</v>
      </c>
      <c r="D192" s="72" t="s">
        <v>3</v>
      </c>
      <c r="E192" s="73" t="s">
        <v>99</v>
      </c>
      <c r="F192" s="74">
        <v>1</v>
      </c>
      <c r="G192" s="74">
        <v>2</v>
      </c>
      <c r="H192" s="74">
        <v>3</v>
      </c>
      <c r="I192" s="74">
        <v>4</v>
      </c>
      <c r="J192" s="74">
        <v>5</v>
      </c>
      <c r="K192" s="74">
        <v>6</v>
      </c>
      <c r="L192" s="74">
        <v>7</v>
      </c>
      <c r="M192" s="74">
        <v>8</v>
      </c>
      <c r="N192" s="74">
        <v>9</v>
      </c>
      <c r="O192" s="74">
        <v>10</v>
      </c>
      <c r="P192" s="74">
        <v>11</v>
      </c>
      <c r="Q192" s="74">
        <v>12</v>
      </c>
      <c r="R192" s="74">
        <v>13</v>
      </c>
      <c r="S192" s="74">
        <v>14</v>
      </c>
      <c r="T192" s="74">
        <v>15</v>
      </c>
      <c r="U192" s="74">
        <v>16</v>
      </c>
      <c r="V192" s="74">
        <v>17</v>
      </c>
      <c r="W192" s="74">
        <v>18</v>
      </c>
      <c r="X192" s="74">
        <v>19</v>
      </c>
      <c r="Y192" s="74">
        <v>20</v>
      </c>
      <c r="Z192" s="74">
        <v>21</v>
      </c>
      <c r="AA192" s="74">
        <v>22</v>
      </c>
      <c r="AB192" s="74">
        <v>23</v>
      </c>
      <c r="AC192" s="74">
        <v>24</v>
      </c>
      <c r="AD192" s="74">
        <v>25</v>
      </c>
      <c r="AE192" s="74">
        <v>26</v>
      </c>
      <c r="AF192" s="74">
        <v>27</v>
      </c>
      <c r="AG192" s="74">
        <v>28</v>
      </c>
      <c r="AH192" s="74">
        <v>29</v>
      </c>
      <c r="AI192" s="74">
        <v>30</v>
      </c>
      <c r="AJ192" s="74">
        <v>31</v>
      </c>
      <c r="AK192" s="71" t="s">
        <v>100</v>
      </c>
    </row>
    <row r="193" spans="2:37" ht="30" customHeight="1" thickTop="1" x14ac:dyDescent="0.3">
      <c r="B193" s="75"/>
      <c r="C193" s="75" t="str">
        <f>IFERROR(VLOOKUP('[1]Calendrier des absences'!B193,[1]!Tableau1[[#All],[Matricule]:[Poste]],13),"")</f>
        <v/>
      </c>
      <c r="D193" s="75" t="str">
        <f>IFERROR(VLOOKUP('[1]Calendrier des absences'!B193,[1]!Tableau1[[#All],[Matricule]:[Poste]],14),"")</f>
        <v/>
      </c>
      <c r="E193" s="75" t="str">
        <f>IFERROR(VLOOKUP('[1]Calendrier des absences'!B193,[1]!Tableau1[[#All],[Matricule]:[Poste]],5),"")</f>
        <v/>
      </c>
      <c r="F193" s="76"/>
      <c r="G193" s="76"/>
      <c r="H193" s="76"/>
      <c r="I193" s="76"/>
      <c r="J193" s="76"/>
      <c r="K193" s="76"/>
      <c r="L193" s="76"/>
      <c r="M193" s="76"/>
      <c r="N193" s="76"/>
      <c r="O193" s="76"/>
      <c r="P193" s="76"/>
      <c r="Q193" s="76"/>
      <c r="R193" s="76"/>
      <c r="S193" s="76"/>
      <c r="T193" s="76"/>
      <c r="U193" s="76"/>
      <c r="V193" s="76"/>
      <c r="W193" s="76"/>
      <c r="X193" s="76"/>
      <c r="Y193" s="76"/>
      <c r="Z193" s="76"/>
      <c r="AA193" s="76"/>
      <c r="AB193" s="76"/>
      <c r="AC193" s="76"/>
      <c r="AD193" s="76"/>
      <c r="AE193" s="76"/>
      <c r="AF193" s="76"/>
      <c r="AG193" s="76"/>
      <c r="AH193" s="76"/>
      <c r="AI193" s="76"/>
      <c r="AJ193" s="76"/>
      <c r="AK193" s="77">
        <f>COUNTA(F193:AJ193)</f>
        <v>0</v>
      </c>
    </row>
    <row r="194" spans="2:37" ht="30" customHeight="1" x14ac:dyDescent="0.3">
      <c r="B194" s="78"/>
      <c r="C194" s="78" t="str">
        <f>IFERROR(VLOOKUP('[1]Calendrier des absences'!B194,[1]!Tableau1[[#All],[Matricule]:[Poste]],13),"")</f>
        <v/>
      </c>
      <c r="D194" s="78" t="str">
        <f>IFERROR(VLOOKUP('[1]Calendrier des absences'!B194,[1]!Tableau1[[#All],[Matricule]:[Poste]],14),"")</f>
        <v/>
      </c>
      <c r="E194" s="78" t="str">
        <f>IFERROR(VLOOKUP('[1]Calendrier des absences'!B194,[1]!Tableau1[[#All],[Matricule]:[Poste]],5),"")</f>
        <v/>
      </c>
      <c r="F194" s="78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7">
        <f t="shared" ref="AK194:AK227" si="8">COUNTA(F194:AJ194)</f>
        <v>0</v>
      </c>
    </row>
    <row r="195" spans="2:37" ht="30" customHeight="1" x14ac:dyDescent="0.3">
      <c r="B195" s="76"/>
      <c r="C195" s="76" t="str">
        <f>IFERROR(VLOOKUP('[1]Calendrier des absences'!B195,[1]!Tableau1[[#All],[Matricule]:[Poste]],13),"")</f>
        <v/>
      </c>
      <c r="D195" s="76" t="str">
        <f>IFERROR(VLOOKUP('[1]Calendrier des absences'!B195,[1]!Tableau1[[#All],[Matricule]:[Poste]],14),"")</f>
        <v/>
      </c>
      <c r="E195" s="76" t="str">
        <f>IFERROR(VLOOKUP('[1]Calendrier des absences'!B195,[1]!Tableau1[[#All],[Matricule]:[Poste]],5),"")</f>
        <v/>
      </c>
      <c r="F195" s="76"/>
      <c r="G195" s="76"/>
      <c r="H195" s="76"/>
      <c r="I195" s="76"/>
      <c r="J195" s="76"/>
      <c r="K195" s="76"/>
      <c r="L195" s="76"/>
      <c r="M195" s="76"/>
      <c r="N195" s="76"/>
      <c r="O195" s="76"/>
      <c r="P195" s="76"/>
      <c r="Q195" s="76"/>
      <c r="R195" s="76"/>
      <c r="S195" s="76"/>
      <c r="T195" s="76"/>
      <c r="U195" s="76"/>
      <c r="V195" s="76"/>
      <c r="W195" s="76"/>
      <c r="X195" s="76"/>
      <c r="Y195" s="76"/>
      <c r="Z195" s="76"/>
      <c r="AA195" s="76"/>
      <c r="AB195" s="76"/>
      <c r="AC195" s="76"/>
      <c r="AD195" s="76"/>
      <c r="AE195" s="76"/>
      <c r="AF195" s="76"/>
      <c r="AG195" s="76"/>
      <c r="AH195" s="76"/>
      <c r="AI195" s="76"/>
      <c r="AJ195" s="76"/>
      <c r="AK195" s="77">
        <f t="shared" si="8"/>
        <v>0</v>
      </c>
    </row>
    <row r="196" spans="2:37" ht="30" customHeight="1" x14ac:dyDescent="0.3">
      <c r="B196" s="78"/>
      <c r="C196" s="78" t="str">
        <f>IFERROR(VLOOKUP('[1]Calendrier des absences'!B196,[1]!Tableau1[[#All],[Matricule]:[Poste]],13),"")</f>
        <v/>
      </c>
      <c r="D196" s="78" t="str">
        <f>IFERROR(VLOOKUP('[1]Calendrier des absences'!B196,[1]!Tableau1[[#All],[Matricule]:[Poste]],14),"")</f>
        <v/>
      </c>
      <c r="E196" s="78" t="str">
        <f>IFERROR(VLOOKUP('[1]Calendrier des absences'!B196,[1]!Tableau1[[#All],[Matricule]:[Poste]],5),"")</f>
        <v/>
      </c>
      <c r="F196" s="78"/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7">
        <f t="shared" si="8"/>
        <v>0</v>
      </c>
    </row>
    <row r="197" spans="2:37" ht="30" customHeight="1" x14ac:dyDescent="0.3">
      <c r="B197" s="76"/>
      <c r="C197" s="76" t="str">
        <f>IFERROR(VLOOKUP('[1]Calendrier des absences'!B197,[1]!Tableau1[[#All],[Matricule]:[Poste]],13),"")</f>
        <v/>
      </c>
      <c r="D197" s="76" t="str">
        <f>IFERROR(VLOOKUP('[1]Calendrier des absences'!B197,[1]!Tableau1[[#All],[Matricule]:[Poste]],14),"")</f>
        <v/>
      </c>
      <c r="E197" s="76" t="str">
        <f>IFERROR(VLOOKUP('[1]Calendrier des absences'!B197,[1]!Tableau1[[#All],[Matricule]:[Poste]],5),"")</f>
        <v/>
      </c>
      <c r="F197" s="76"/>
      <c r="G197" s="76"/>
      <c r="H197" s="76"/>
      <c r="I197" s="76"/>
      <c r="J197" s="76"/>
      <c r="K197" s="76"/>
      <c r="L197" s="76"/>
      <c r="M197" s="76"/>
      <c r="N197" s="76"/>
      <c r="O197" s="76"/>
      <c r="P197" s="76"/>
      <c r="Q197" s="76"/>
      <c r="R197" s="76"/>
      <c r="S197" s="76"/>
      <c r="T197" s="76"/>
      <c r="U197" s="76"/>
      <c r="V197" s="76"/>
      <c r="W197" s="76"/>
      <c r="X197" s="76"/>
      <c r="Y197" s="76"/>
      <c r="Z197" s="76"/>
      <c r="AA197" s="76"/>
      <c r="AB197" s="76"/>
      <c r="AC197" s="76"/>
      <c r="AD197" s="76"/>
      <c r="AE197" s="76"/>
      <c r="AF197" s="76"/>
      <c r="AG197" s="76"/>
      <c r="AH197" s="76"/>
      <c r="AI197" s="76"/>
      <c r="AJ197" s="76"/>
      <c r="AK197" s="77">
        <f t="shared" si="8"/>
        <v>0</v>
      </c>
    </row>
    <row r="198" spans="2:37" ht="30" customHeight="1" x14ac:dyDescent="0.3">
      <c r="B198" s="78"/>
      <c r="C198" s="78" t="str">
        <f>IFERROR(VLOOKUP('[1]Calendrier des absences'!B198,[1]!Tableau1[[#All],[Matricule]:[Poste]],13),"")</f>
        <v/>
      </c>
      <c r="D198" s="78" t="str">
        <f>IFERROR(VLOOKUP('[1]Calendrier des absences'!B198,[1]!Tableau1[[#All],[Matricule]:[Poste]],14),"")</f>
        <v/>
      </c>
      <c r="E198" s="78" t="str">
        <f>IFERROR(VLOOKUP('[1]Calendrier des absences'!B198,[1]!Tableau1[[#All],[Matricule]:[Poste]],5),"")</f>
        <v/>
      </c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7">
        <f t="shared" si="8"/>
        <v>0</v>
      </c>
    </row>
    <row r="199" spans="2:37" ht="30" customHeight="1" x14ac:dyDescent="0.3">
      <c r="B199" s="76"/>
      <c r="C199" s="76" t="str">
        <f>IFERROR(VLOOKUP('[1]Calendrier des absences'!B199,[1]!Tableau1[[#All],[Matricule]:[Poste]],13),"")</f>
        <v/>
      </c>
      <c r="D199" s="76" t="str">
        <f>IFERROR(VLOOKUP('[1]Calendrier des absences'!B199,[1]!Tableau1[[#All],[Matricule]:[Poste]],14),"")</f>
        <v/>
      </c>
      <c r="E199" s="76" t="str">
        <f>IFERROR(VLOOKUP('[1]Calendrier des absences'!B199,[1]!Tableau1[[#All],[Matricule]:[Poste]],5),"")</f>
        <v/>
      </c>
      <c r="F199" s="76"/>
      <c r="G199" s="76"/>
      <c r="H199" s="76"/>
      <c r="I199" s="76"/>
      <c r="J199" s="76"/>
      <c r="K199" s="76"/>
      <c r="L199" s="76"/>
      <c r="M199" s="76"/>
      <c r="N199" s="76"/>
      <c r="O199" s="76"/>
      <c r="P199" s="76"/>
      <c r="Q199" s="76"/>
      <c r="R199" s="76"/>
      <c r="S199" s="76"/>
      <c r="T199" s="76"/>
      <c r="U199" s="76"/>
      <c r="V199" s="76"/>
      <c r="W199" s="76"/>
      <c r="X199" s="76"/>
      <c r="Y199" s="76"/>
      <c r="Z199" s="76"/>
      <c r="AA199" s="76"/>
      <c r="AB199" s="76"/>
      <c r="AC199" s="76"/>
      <c r="AD199" s="76"/>
      <c r="AE199" s="76"/>
      <c r="AF199" s="76"/>
      <c r="AG199" s="76"/>
      <c r="AH199" s="76"/>
      <c r="AI199" s="76"/>
      <c r="AJ199" s="76"/>
      <c r="AK199" s="77">
        <f t="shared" si="8"/>
        <v>0</v>
      </c>
    </row>
    <row r="200" spans="2:37" ht="30" customHeight="1" x14ac:dyDescent="0.3">
      <c r="B200" s="78"/>
      <c r="C200" s="78" t="str">
        <f>IFERROR(VLOOKUP('[1]Calendrier des absences'!B200,[1]!Tableau1[[#All],[Matricule]:[Poste]],13),"")</f>
        <v/>
      </c>
      <c r="D200" s="78" t="str">
        <f>IFERROR(VLOOKUP('[1]Calendrier des absences'!B200,[1]!Tableau1[[#All],[Matricule]:[Poste]],14),"")</f>
        <v/>
      </c>
      <c r="E200" s="78" t="str">
        <f>IFERROR(VLOOKUP('[1]Calendrier des absences'!B200,[1]!Tableau1[[#All],[Matricule]:[Poste]],5),"")</f>
        <v/>
      </c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7">
        <f t="shared" si="8"/>
        <v>0</v>
      </c>
    </row>
    <row r="201" spans="2:37" ht="30" customHeight="1" x14ac:dyDescent="0.3">
      <c r="B201" s="76"/>
      <c r="C201" s="76" t="str">
        <f>IFERROR(VLOOKUP('[1]Calendrier des absences'!B201,[1]!Tableau1[[#All],[Matricule]:[Poste]],13),"")</f>
        <v/>
      </c>
      <c r="D201" s="76" t="str">
        <f>IFERROR(VLOOKUP('[1]Calendrier des absences'!B201,[1]!Tableau1[[#All],[Matricule]:[Poste]],14),"")</f>
        <v/>
      </c>
      <c r="E201" s="76" t="str">
        <f>IFERROR(VLOOKUP('[1]Calendrier des absences'!B201,[1]!Tableau1[[#All],[Matricule]:[Poste]],5),"")</f>
        <v/>
      </c>
      <c r="F201" s="76"/>
      <c r="G201" s="76"/>
      <c r="H201" s="76"/>
      <c r="I201" s="76"/>
      <c r="J201" s="76"/>
      <c r="K201" s="76"/>
      <c r="L201" s="76"/>
      <c r="M201" s="76"/>
      <c r="N201" s="76"/>
      <c r="O201" s="76"/>
      <c r="P201" s="76"/>
      <c r="Q201" s="76"/>
      <c r="R201" s="76"/>
      <c r="S201" s="76"/>
      <c r="T201" s="76"/>
      <c r="U201" s="76"/>
      <c r="V201" s="76"/>
      <c r="W201" s="76"/>
      <c r="X201" s="76"/>
      <c r="Y201" s="76"/>
      <c r="Z201" s="76"/>
      <c r="AA201" s="76"/>
      <c r="AB201" s="76"/>
      <c r="AC201" s="76"/>
      <c r="AD201" s="76"/>
      <c r="AE201" s="76"/>
      <c r="AF201" s="76"/>
      <c r="AG201" s="76"/>
      <c r="AH201" s="76"/>
      <c r="AI201" s="76"/>
      <c r="AJ201" s="76"/>
      <c r="AK201" s="77">
        <f t="shared" si="8"/>
        <v>0</v>
      </c>
    </row>
    <row r="202" spans="2:37" ht="30" customHeight="1" x14ac:dyDescent="0.3">
      <c r="B202" s="78"/>
      <c r="C202" s="78" t="str">
        <f>IFERROR(VLOOKUP('[1]Calendrier des absences'!B202,[1]!Tableau1[[#All],[Matricule]:[Poste]],13),"")</f>
        <v/>
      </c>
      <c r="D202" s="78" t="str">
        <f>IFERROR(VLOOKUP('[1]Calendrier des absences'!B202,[1]!Tableau1[[#All],[Matricule]:[Poste]],14),"")</f>
        <v/>
      </c>
      <c r="E202" s="78" t="str">
        <f>IFERROR(VLOOKUP('[1]Calendrier des absences'!B202,[1]!Tableau1[[#All],[Matricule]:[Poste]],5),"")</f>
        <v/>
      </c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7">
        <f t="shared" si="8"/>
        <v>0</v>
      </c>
    </row>
    <row r="203" spans="2:37" ht="30" customHeight="1" x14ac:dyDescent="0.3">
      <c r="B203" s="76"/>
      <c r="C203" s="76" t="str">
        <f>IFERROR(VLOOKUP('[1]Calendrier des absences'!B203,[1]!Tableau1[[#All],[Matricule]:[Poste]],13),"")</f>
        <v/>
      </c>
      <c r="D203" s="76" t="str">
        <f>IFERROR(VLOOKUP('[1]Calendrier des absences'!B203,[1]!Tableau1[[#All],[Matricule]:[Poste]],14),"")</f>
        <v/>
      </c>
      <c r="E203" s="76" t="str">
        <f>IFERROR(VLOOKUP('[1]Calendrier des absences'!B203,[1]!Tableau1[[#All],[Matricule]:[Poste]],5),"")</f>
        <v/>
      </c>
      <c r="F203" s="76"/>
      <c r="G203" s="76"/>
      <c r="H203" s="76"/>
      <c r="I203" s="76"/>
      <c r="J203" s="76"/>
      <c r="K203" s="76"/>
      <c r="L203" s="76"/>
      <c r="M203" s="76"/>
      <c r="N203" s="76"/>
      <c r="O203" s="76"/>
      <c r="P203" s="76"/>
      <c r="Q203" s="76"/>
      <c r="R203" s="76"/>
      <c r="S203" s="76"/>
      <c r="T203" s="76"/>
      <c r="U203" s="76"/>
      <c r="V203" s="76"/>
      <c r="W203" s="76"/>
      <c r="X203" s="76"/>
      <c r="Y203" s="76"/>
      <c r="Z203" s="76"/>
      <c r="AA203" s="76"/>
      <c r="AB203" s="76"/>
      <c r="AC203" s="76"/>
      <c r="AD203" s="76"/>
      <c r="AE203" s="76"/>
      <c r="AF203" s="76"/>
      <c r="AG203" s="76"/>
      <c r="AH203" s="76"/>
      <c r="AI203" s="76"/>
      <c r="AJ203" s="76"/>
      <c r="AK203" s="77">
        <f t="shared" si="8"/>
        <v>0</v>
      </c>
    </row>
    <row r="204" spans="2:37" ht="30" customHeight="1" x14ac:dyDescent="0.3">
      <c r="B204" s="78"/>
      <c r="C204" s="78" t="str">
        <f>IFERROR(VLOOKUP('[1]Calendrier des absences'!B204,[1]!Tableau1[[#All],[Matricule]:[Poste]],13),"")</f>
        <v/>
      </c>
      <c r="D204" s="78" t="str">
        <f>IFERROR(VLOOKUP('[1]Calendrier des absences'!B204,[1]!Tableau1[[#All],[Matricule]:[Poste]],14),"")</f>
        <v/>
      </c>
      <c r="E204" s="78" t="str">
        <f>IFERROR(VLOOKUP('[1]Calendrier des absences'!B204,[1]!Tableau1[[#All],[Matricule]:[Poste]],5),"")</f>
        <v/>
      </c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7">
        <f t="shared" si="8"/>
        <v>0</v>
      </c>
    </row>
    <row r="205" spans="2:37" ht="30" customHeight="1" x14ac:dyDescent="0.3">
      <c r="B205" s="76"/>
      <c r="C205" s="76" t="str">
        <f>IFERROR(VLOOKUP('[1]Calendrier des absences'!B205,[1]!Tableau1[[#All],[Matricule]:[Poste]],13),"")</f>
        <v/>
      </c>
      <c r="D205" s="76" t="str">
        <f>IFERROR(VLOOKUP('[1]Calendrier des absences'!B205,[1]!Tableau1[[#All],[Matricule]:[Poste]],14),"")</f>
        <v/>
      </c>
      <c r="E205" s="76" t="str">
        <f>IFERROR(VLOOKUP('[1]Calendrier des absences'!B205,[1]!Tableau1[[#All],[Matricule]:[Poste]],5),"")</f>
        <v/>
      </c>
      <c r="F205" s="76"/>
      <c r="G205" s="76"/>
      <c r="H205" s="76"/>
      <c r="I205" s="76"/>
      <c r="J205" s="76"/>
      <c r="K205" s="76"/>
      <c r="L205" s="76"/>
      <c r="M205" s="76"/>
      <c r="N205" s="76"/>
      <c r="O205" s="76"/>
      <c r="P205" s="76"/>
      <c r="Q205" s="76"/>
      <c r="R205" s="76"/>
      <c r="S205" s="76"/>
      <c r="T205" s="76"/>
      <c r="U205" s="76"/>
      <c r="V205" s="76"/>
      <c r="W205" s="76"/>
      <c r="X205" s="76"/>
      <c r="Y205" s="76"/>
      <c r="Z205" s="76"/>
      <c r="AA205" s="76"/>
      <c r="AB205" s="76"/>
      <c r="AC205" s="76"/>
      <c r="AD205" s="76"/>
      <c r="AE205" s="76"/>
      <c r="AF205" s="76"/>
      <c r="AG205" s="76"/>
      <c r="AH205" s="76"/>
      <c r="AI205" s="76"/>
      <c r="AJ205" s="76"/>
      <c r="AK205" s="77">
        <f t="shared" si="8"/>
        <v>0</v>
      </c>
    </row>
    <row r="206" spans="2:37" ht="30" customHeight="1" x14ac:dyDescent="0.3">
      <c r="B206" s="78"/>
      <c r="C206" s="78" t="str">
        <f>IFERROR(VLOOKUP('[1]Calendrier des absences'!B206,[1]!Tableau1[[#All],[Matricule]:[Poste]],13),"")</f>
        <v/>
      </c>
      <c r="D206" s="78" t="str">
        <f>IFERROR(VLOOKUP('[1]Calendrier des absences'!B206,[1]!Tableau1[[#All],[Matricule]:[Poste]],14),"")</f>
        <v/>
      </c>
      <c r="E206" s="78" t="str">
        <f>IFERROR(VLOOKUP('[1]Calendrier des absences'!B206,[1]!Tableau1[[#All],[Matricule]:[Poste]],5),"")</f>
        <v/>
      </c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7">
        <f t="shared" si="8"/>
        <v>0</v>
      </c>
    </row>
    <row r="207" spans="2:37" ht="30" customHeight="1" x14ac:dyDescent="0.3">
      <c r="B207" s="76"/>
      <c r="C207" s="76" t="str">
        <f>IFERROR(VLOOKUP('[1]Calendrier des absences'!B207,[1]!Tableau1[[#All],[Matricule]:[Poste]],13),"")</f>
        <v/>
      </c>
      <c r="D207" s="76" t="str">
        <f>IFERROR(VLOOKUP('[1]Calendrier des absences'!B207,[1]!Tableau1[[#All],[Matricule]:[Poste]],14),"")</f>
        <v/>
      </c>
      <c r="E207" s="76" t="str">
        <f>IFERROR(VLOOKUP('[1]Calendrier des absences'!B207,[1]!Tableau1[[#All],[Matricule]:[Poste]],5),"")</f>
        <v/>
      </c>
      <c r="F207" s="76"/>
      <c r="G207" s="76"/>
      <c r="H207" s="76"/>
      <c r="I207" s="76"/>
      <c r="J207" s="76"/>
      <c r="K207" s="76"/>
      <c r="L207" s="76"/>
      <c r="M207" s="76"/>
      <c r="N207" s="76"/>
      <c r="O207" s="76"/>
      <c r="P207" s="76"/>
      <c r="Q207" s="76"/>
      <c r="R207" s="76"/>
      <c r="S207" s="76"/>
      <c r="T207" s="76"/>
      <c r="U207" s="76"/>
      <c r="V207" s="76"/>
      <c r="W207" s="76"/>
      <c r="X207" s="76"/>
      <c r="Y207" s="76"/>
      <c r="Z207" s="76"/>
      <c r="AA207" s="76"/>
      <c r="AB207" s="76"/>
      <c r="AC207" s="76"/>
      <c r="AD207" s="76"/>
      <c r="AE207" s="76"/>
      <c r="AF207" s="76"/>
      <c r="AG207" s="76"/>
      <c r="AH207" s="76"/>
      <c r="AI207" s="76"/>
      <c r="AJ207" s="76"/>
      <c r="AK207" s="77">
        <f t="shared" si="8"/>
        <v>0</v>
      </c>
    </row>
    <row r="208" spans="2:37" ht="30" customHeight="1" x14ac:dyDescent="0.3">
      <c r="B208" s="78"/>
      <c r="C208" s="78" t="str">
        <f>IFERROR(VLOOKUP('[1]Calendrier des absences'!B208,[1]!Tableau1[[#All],[Matricule]:[Poste]],13),"")</f>
        <v/>
      </c>
      <c r="D208" s="78" t="str">
        <f>IFERROR(VLOOKUP('[1]Calendrier des absences'!B208,[1]!Tableau1[[#All],[Matricule]:[Poste]],14),"")</f>
        <v/>
      </c>
      <c r="E208" s="78" t="str">
        <f>IFERROR(VLOOKUP('[1]Calendrier des absences'!B208,[1]!Tableau1[[#All],[Matricule]:[Poste]],5),"")</f>
        <v/>
      </c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7">
        <f t="shared" si="8"/>
        <v>0</v>
      </c>
    </row>
    <row r="209" spans="2:37" ht="30" customHeight="1" x14ac:dyDescent="0.3">
      <c r="B209" s="76"/>
      <c r="C209" s="76" t="str">
        <f>IFERROR(VLOOKUP('[1]Calendrier des absences'!B209,[1]!Tableau1[[#All],[Matricule]:[Poste]],13),"")</f>
        <v/>
      </c>
      <c r="D209" s="76" t="str">
        <f>IFERROR(VLOOKUP('[1]Calendrier des absences'!B209,[1]!Tableau1[[#All],[Matricule]:[Poste]],14),"")</f>
        <v/>
      </c>
      <c r="E209" s="76" t="str">
        <f>IFERROR(VLOOKUP('[1]Calendrier des absences'!B209,[1]!Tableau1[[#All],[Matricule]:[Poste]],5),"")</f>
        <v/>
      </c>
      <c r="F209" s="76"/>
      <c r="G209" s="76"/>
      <c r="H209" s="76"/>
      <c r="I209" s="76"/>
      <c r="J209" s="76"/>
      <c r="K209" s="76"/>
      <c r="L209" s="76"/>
      <c r="M209" s="76"/>
      <c r="N209" s="76"/>
      <c r="O209" s="76"/>
      <c r="P209" s="76"/>
      <c r="Q209" s="76"/>
      <c r="R209" s="76"/>
      <c r="S209" s="76"/>
      <c r="T209" s="76"/>
      <c r="U209" s="76"/>
      <c r="V209" s="76"/>
      <c r="W209" s="76"/>
      <c r="X209" s="76"/>
      <c r="Y209" s="76"/>
      <c r="Z209" s="76"/>
      <c r="AA209" s="76"/>
      <c r="AB209" s="76"/>
      <c r="AC209" s="76"/>
      <c r="AD209" s="76"/>
      <c r="AE209" s="76"/>
      <c r="AF209" s="76"/>
      <c r="AG209" s="76"/>
      <c r="AH209" s="76"/>
      <c r="AI209" s="76"/>
      <c r="AJ209" s="76"/>
      <c r="AK209" s="77">
        <f t="shared" si="8"/>
        <v>0</v>
      </c>
    </row>
    <row r="210" spans="2:37" ht="30" customHeight="1" x14ac:dyDescent="0.3">
      <c r="B210" s="78"/>
      <c r="C210" s="78" t="str">
        <f>IFERROR(VLOOKUP('[1]Calendrier des absences'!B210,[1]!Tableau1[[#All],[Matricule]:[Poste]],13),"")</f>
        <v/>
      </c>
      <c r="D210" s="78" t="str">
        <f>IFERROR(VLOOKUP('[1]Calendrier des absences'!B210,[1]!Tableau1[[#All],[Matricule]:[Poste]],14),"")</f>
        <v/>
      </c>
      <c r="E210" s="78" t="str">
        <f>IFERROR(VLOOKUP('[1]Calendrier des absences'!B210,[1]!Tableau1[[#All],[Matricule]:[Poste]],5),"")</f>
        <v/>
      </c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7">
        <f t="shared" si="8"/>
        <v>0</v>
      </c>
    </row>
    <row r="211" spans="2:37" ht="30" customHeight="1" x14ac:dyDescent="0.3">
      <c r="B211" s="76"/>
      <c r="C211" s="76" t="str">
        <f>IFERROR(VLOOKUP('[1]Calendrier des absences'!B211,[1]!Tableau1[[#All],[Matricule]:[Poste]],13),"")</f>
        <v/>
      </c>
      <c r="D211" s="76" t="str">
        <f>IFERROR(VLOOKUP('[1]Calendrier des absences'!B211,[1]!Tableau1[[#All],[Matricule]:[Poste]],14),"")</f>
        <v/>
      </c>
      <c r="E211" s="76" t="str">
        <f>IFERROR(VLOOKUP('[1]Calendrier des absences'!B211,[1]!Tableau1[[#All],[Matricule]:[Poste]],5),"")</f>
        <v/>
      </c>
      <c r="F211" s="76"/>
      <c r="G211" s="76"/>
      <c r="H211" s="76"/>
      <c r="I211" s="76"/>
      <c r="J211" s="76"/>
      <c r="K211" s="76"/>
      <c r="L211" s="76"/>
      <c r="M211" s="76"/>
      <c r="N211" s="76"/>
      <c r="O211" s="76"/>
      <c r="P211" s="76"/>
      <c r="Q211" s="76"/>
      <c r="R211" s="76"/>
      <c r="S211" s="76"/>
      <c r="T211" s="76"/>
      <c r="U211" s="76"/>
      <c r="V211" s="76"/>
      <c r="W211" s="76"/>
      <c r="X211" s="76"/>
      <c r="Y211" s="76"/>
      <c r="Z211" s="76"/>
      <c r="AA211" s="76"/>
      <c r="AB211" s="76"/>
      <c r="AC211" s="76"/>
      <c r="AD211" s="76"/>
      <c r="AE211" s="76"/>
      <c r="AF211" s="76"/>
      <c r="AG211" s="76"/>
      <c r="AH211" s="76"/>
      <c r="AI211" s="76"/>
      <c r="AJ211" s="76"/>
      <c r="AK211" s="77">
        <f t="shared" si="8"/>
        <v>0</v>
      </c>
    </row>
    <row r="212" spans="2:37" ht="30" customHeight="1" x14ac:dyDescent="0.3">
      <c r="B212" s="78"/>
      <c r="C212" s="78" t="str">
        <f>IFERROR(VLOOKUP('[1]Calendrier des absences'!B212,[1]!Tableau1[[#All],[Matricule]:[Poste]],13),"")</f>
        <v/>
      </c>
      <c r="D212" s="78" t="str">
        <f>IFERROR(VLOOKUP('[1]Calendrier des absences'!B212,[1]!Tableau1[[#All],[Matricule]:[Poste]],14),"")</f>
        <v/>
      </c>
      <c r="E212" s="78" t="str">
        <f>IFERROR(VLOOKUP('[1]Calendrier des absences'!B212,[1]!Tableau1[[#All],[Matricule]:[Poste]],5),"")</f>
        <v/>
      </c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7">
        <f t="shared" si="8"/>
        <v>0</v>
      </c>
    </row>
    <row r="213" spans="2:37" ht="30" customHeight="1" x14ac:dyDescent="0.3">
      <c r="B213" s="79"/>
      <c r="C213" s="79" t="str">
        <f>IFERROR(VLOOKUP('[1]Calendrier des absences'!B213,[1]!Tableau1[[#All],[Matricule]:[Poste]],13),"")</f>
        <v/>
      </c>
      <c r="D213" s="79" t="str">
        <f>IFERROR(VLOOKUP('[1]Calendrier des absences'!B213,[1]!Tableau1[[#All],[Matricule]:[Poste]],14),"")</f>
        <v/>
      </c>
      <c r="E213" s="79" t="str">
        <f>IFERROR(VLOOKUP('[1]Calendrier des absences'!B213,[1]!Tableau1[[#All],[Matricule]:[Poste]],5),"")</f>
        <v/>
      </c>
      <c r="F213" s="79"/>
      <c r="G213" s="79"/>
      <c r="H213" s="79"/>
      <c r="I213" s="79"/>
      <c r="J213" s="79"/>
      <c r="K213" s="79"/>
      <c r="L213" s="79"/>
      <c r="M213" s="79"/>
      <c r="N213" s="79"/>
      <c r="O213" s="79"/>
      <c r="P213" s="79"/>
      <c r="Q213" s="79"/>
      <c r="R213" s="79"/>
      <c r="S213" s="79"/>
      <c r="T213" s="79"/>
      <c r="U213" s="79"/>
      <c r="V213" s="79"/>
      <c r="W213" s="79"/>
      <c r="X213" s="79"/>
      <c r="Y213" s="79"/>
      <c r="Z213" s="79"/>
      <c r="AA213" s="79"/>
      <c r="AB213" s="79"/>
      <c r="AC213" s="79"/>
      <c r="AD213" s="79"/>
      <c r="AE213" s="79"/>
      <c r="AF213" s="79"/>
      <c r="AG213" s="79"/>
      <c r="AH213" s="79"/>
      <c r="AI213" s="79"/>
      <c r="AJ213" s="79"/>
      <c r="AK213" s="77">
        <f t="shared" si="8"/>
        <v>0</v>
      </c>
    </row>
    <row r="214" spans="2:37" ht="30" customHeight="1" x14ac:dyDescent="0.3">
      <c r="B214" s="78"/>
      <c r="C214" s="78" t="str">
        <f>IFERROR(VLOOKUP('[1]Calendrier des absences'!B214,[1]!Tableau1[[#All],[Matricule]:[Poste]],13),"")</f>
        <v/>
      </c>
      <c r="D214" s="78" t="str">
        <f>IFERROR(VLOOKUP('[1]Calendrier des absences'!B214,[1]!Tableau1[[#All],[Matricule]:[Poste]],14),"")</f>
        <v/>
      </c>
      <c r="E214" s="78" t="str">
        <f>IFERROR(VLOOKUP('[1]Calendrier des absences'!B214,[1]!Tableau1[[#All],[Matricule]:[Poste]],5),"")</f>
        <v/>
      </c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7">
        <f t="shared" si="8"/>
        <v>0</v>
      </c>
    </row>
    <row r="215" spans="2:37" ht="30" customHeight="1" x14ac:dyDescent="0.3">
      <c r="B215" s="79"/>
      <c r="C215" s="79" t="str">
        <f>IFERROR(VLOOKUP('[1]Calendrier des absences'!B215,[1]!Tableau1[[#All],[Matricule]:[Poste]],13),"")</f>
        <v/>
      </c>
      <c r="D215" s="79" t="str">
        <f>IFERROR(VLOOKUP('[1]Calendrier des absences'!B215,[1]!Tableau1[[#All],[Matricule]:[Poste]],14),"")</f>
        <v/>
      </c>
      <c r="E215" s="79" t="str">
        <f>IFERROR(VLOOKUP('[1]Calendrier des absences'!B215,[1]!Tableau1[[#All],[Matricule]:[Poste]],5),"")</f>
        <v/>
      </c>
      <c r="F215" s="79"/>
      <c r="G215" s="79"/>
      <c r="H215" s="79"/>
      <c r="I215" s="79"/>
      <c r="J215" s="79"/>
      <c r="K215" s="79"/>
      <c r="L215" s="79"/>
      <c r="M215" s="79"/>
      <c r="N215" s="79"/>
      <c r="O215" s="79"/>
      <c r="P215" s="79"/>
      <c r="Q215" s="79"/>
      <c r="R215" s="79"/>
      <c r="S215" s="79"/>
      <c r="T215" s="79"/>
      <c r="U215" s="79"/>
      <c r="V215" s="79"/>
      <c r="W215" s="79"/>
      <c r="X215" s="79"/>
      <c r="Y215" s="79"/>
      <c r="Z215" s="79"/>
      <c r="AA215" s="79"/>
      <c r="AB215" s="79"/>
      <c r="AC215" s="79"/>
      <c r="AD215" s="79"/>
      <c r="AE215" s="79"/>
      <c r="AF215" s="79"/>
      <c r="AG215" s="79"/>
      <c r="AH215" s="79"/>
      <c r="AI215" s="79"/>
      <c r="AJ215" s="79"/>
      <c r="AK215" s="77">
        <f t="shared" si="8"/>
        <v>0</v>
      </c>
    </row>
    <row r="216" spans="2:37" ht="30" customHeight="1" x14ac:dyDescent="0.3">
      <c r="B216" s="78"/>
      <c r="C216" s="78" t="str">
        <f>IFERROR(VLOOKUP('[1]Calendrier des absences'!B216,[1]!Tableau1[[#All],[Matricule]:[Poste]],13),"")</f>
        <v/>
      </c>
      <c r="D216" s="78" t="str">
        <f>IFERROR(VLOOKUP('[1]Calendrier des absences'!B216,[1]!Tableau1[[#All],[Matricule]:[Poste]],14),"")</f>
        <v/>
      </c>
      <c r="E216" s="78" t="str">
        <f>IFERROR(VLOOKUP('[1]Calendrier des absences'!B216,[1]!Tableau1[[#All],[Matricule]:[Poste]],5),"")</f>
        <v/>
      </c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7">
        <f t="shared" si="8"/>
        <v>0</v>
      </c>
    </row>
    <row r="217" spans="2:37" ht="30" customHeight="1" x14ac:dyDescent="0.3">
      <c r="B217" s="79"/>
      <c r="C217" s="79" t="str">
        <f>IFERROR(VLOOKUP('[1]Calendrier des absences'!B217,[1]!Tableau1[[#All],[Matricule]:[Poste]],13),"")</f>
        <v/>
      </c>
      <c r="D217" s="79" t="str">
        <f>IFERROR(VLOOKUP('[1]Calendrier des absences'!B217,[1]!Tableau1[[#All],[Matricule]:[Poste]],14),"")</f>
        <v/>
      </c>
      <c r="E217" s="79" t="str">
        <f>IFERROR(VLOOKUP('[1]Calendrier des absences'!B217,[1]!Tableau1[[#All],[Matricule]:[Poste]],5),"")</f>
        <v/>
      </c>
      <c r="F217" s="79"/>
      <c r="G217" s="79"/>
      <c r="H217" s="79"/>
      <c r="I217" s="79"/>
      <c r="J217" s="79"/>
      <c r="K217" s="79"/>
      <c r="L217" s="79"/>
      <c r="M217" s="79"/>
      <c r="N217" s="79"/>
      <c r="O217" s="79"/>
      <c r="P217" s="79"/>
      <c r="Q217" s="79"/>
      <c r="R217" s="79"/>
      <c r="S217" s="79"/>
      <c r="T217" s="79"/>
      <c r="U217" s="79"/>
      <c r="V217" s="79"/>
      <c r="W217" s="79"/>
      <c r="X217" s="79"/>
      <c r="Y217" s="79"/>
      <c r="Z217" s="79"/>
      <c r="AA217" s="79"/>
      <c r="AB217" s="79"/>
      <c r="AC217" s="79"/>
      <c r="AD217" s="79"/>
      <c r="AE217" s="79"/>
      <c r="AF217" s="79"/>
      <c r="AG217" s="79"/>
      <c r="AH217" s="79"/>
      <c r="AI217" s="79"/>
      <c r="AJ217" s="79"/>
      <c r="AK217" s="77">
        <f t="shared" si="8"/>
        <v>0</v>
      </c>
    </row>
    <row r="218" spans="2:37" ht="30" customHeight="1" x14ac:dyDescent="0.3">
      <c r="B218" s="78"/>
      <c r="C218" s="78" t="str">
        <f>IFERROR(VLOOKUP('[1]Calendrier des absences'!B218,[1]!Tableau1[[#All],[Matricule]:[Poste]],13),"")</f>
        <v/>
      </c>
      <c r="D218" s="78" t="str">
        <f>IFERROR(VLOOKUP('[1]Calendrier des absences'!B218,[1]!Tableau1[[#All],[Matricule]:[Poste]],14),"")</f>
        <v/>
      </c>
      <c r="E218" s="78" t="str">
        <f>IFERROR(VLOOKUP('[1]Calendrier des absences'!B218,[1]!Tableau1[[#All],[Matricule]:[Poste]],5),"")</f>
        <v/>
      </c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7">
        <f t="shared" si="8"/>
        <v>0</v>
      </c>
    </row>
    <row r="219" spans="2:37" ht="30" customHeight="1" x14ac:dyDescent="0.3">
      <c r="B219" s="79"/>
      <c r="C219" s="79" t="str">
        <f>IFERROR(VLOOKUP('[1]Calendrier des absences'!B219,[1]!Tableau1[[#All],[Matricule]:[Poste]],13),"")</f>
        <v/>
      </c>
      <c r="D219" s="79" t="str">
        <f>IFERROR(VLOOKUP('[1]Calendrier des absences'!B219,[1]!Tableau1[[#All],[Matricule]:[Poste]],14),"")</f>
        <v/>
      </c>
      <c r="E219" s="79" t="str">
        <f>IFERROR(VLOOKUP('[1]Calendrier des absences'!B219,[1]!Tableau1[[#All],[Matricule]:[Poste]],5),"")</f>
        <v/>
      </c>
      <c r="F219" s="79"/>
      <c r="G219" s="79"/>
      <c r="H219" s="79"/>
      <c r="I219" s="79"/>
      <c r="J219" s="79"/>
      <c r="K219" s="79"/>
      <c r="L219" s="79"/>
      <c r="M219" s="79"/>
      <c r="N219" s="79"/>
      <c r="O219" s="79"/>
      <c r="P219" s="79"/>
      <c r="Q219" s="79"/>
      <c r="R219" s="79"/>
      <c r="S219" s="79"/>
      <c r="T219" s="79"/>
      <c r="U219" s="79"/>
      <c r="V219" s="79"/>
      <c r="W219" s="79"/>
      <c r="X219" s="79"/>
      <c r="Y219" s="79"/>
      <c r="Z219" s="79"/>
      <c r="AA219" s="79"/>
      <c r="AB219" s="79"/>
      <c r="AC219" s="79"/>
      <c r="AD219" s="79"/>
      <c r="AE219" s="79"/>
      <c r="AF219" s="79"/>
      <c r="AG219" s="79"/>
      <c r="AH219" s="79"/>
      <c r="AI219" s="79"/>
      <c r="AJ219" s="79"/>
      <c r="AK219" s="77">
        <f t="shared" si="8"/>
        <v>0</v>
      </c>
    </row>
    <row r="220" spans="2:37" ht="30" customHeight="1" x14ac:dyDescent="0.3">
      <c r="B220" s="78"/>
      <c r="C220" s="78" t="str">
        <f>IFERROR(VLOOKUP('[1]Calendrier des absences'!B220,[1]!Tableau1[[#All],[Matricule]:[Poste]],13),"")</f>
        <v/>
      </c>
      <c r="D220" s="78" t="str">
        <f>IFERROR(VLOOKUP('[1]Calendrier des absences'!B220,[1]!Tableau1[[#All],[Matricule]:[Poste]],14),"")</f>
        <v/>
      </c>
      <c r="E220" s="78" t="str">
        <f>IFERROR(VLOOKUP('[1]Calendrier des absences'!B220,[1]!Tableau1[[#All],[Matricule]:[Poste]],5),"")</f>
        <v/>
      </c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  <c r="AK220" s="77">
        <f t="shared" si="8"/>
        <v>0</v>
      </c>
    </row>
    <row r="221" spans="2:37" ht="30" customHeight="1" x14ac:dyDescent="0.3">
      <c r="B221" s="79"/>
      <c r="C221" s="79" t="str">
        <f>IFERROR(VLOOKUP('[1]Calendrier des absences'!B221,[1]!Tableau1[[#All],[Matricule]:[Poste]],13),"")</f>
        <v/>
      </c>
      <c r="D221" s="79" t="str">
        <f>IFERROR(VLOOKUP('[1]Calendrier des absences'!B221,[1]!Tableau1[[#All],[Matricule]:[Poste]],14),"")</f>
        <v/>
      </c>
      <c r="E221" s="79" t="str">
        <f>IFERROR(VLOOKUP('[1]Calendrier des absences'!B221,[1]!Tableau1[[#All],[Matricule]:[Poste]],5),"")</f>
        <v/>
      </c>
      <c r="F221" s="79"/>
      <c r="G221" s="79"/>
      <c r="H221" s="79"/>
      <c r="I221" s="79"/>
      <c r="J221" s="79"/>
      <c r="K221" s="79"/>
      <c r="L221" s="79"/>
      <c r="M221" s="79"/>
      <c r="N221" s="79"/>
      <c r="O221" s="79"/>
      <c r="P221" s="79"/>
      <c r="Q221" s="79"/>
      <c r="R221" s="79"/>
      <c r="S221" s="79"/>
      <c r="T221" s="79"/>
      <c r="U221" s="79"/>
      <c r="V221" s="79"/>
      <c r="W221" s="79"/>
      <c r="X221" s="79"/>
      <c r="Y221" s="79"/>
      <c r="Z221" s="79"/>
      <c r="AA221" s="79"/>
      <c r="AB221" s="79"/>
      <c r="AC221" s="79"/>
      <c r="AD221" s="79"/>
      <c r="AE221" s="79"/>
      <c r="AF221" s="79"/>
      <c r="AG221" s="79"/>
      <c r="AH221" s="79"/>
      <c r="AI221" s="79"/>
      <c r="AJ221" s="79"/>
      <c r="AK221" s="77">
        <f t="shared" si="8"/>
        <v>0</v>
      </c>
    </row>
    <row r="222" spans="2:37" ht="30" customHeight="1" x14ac:dyDescent="0.3">
      <c r="B222" s="78"/>
      <c r="C222" s="78" t="str">
        <f>IFERROR(VLOOKUP('[1]Calendrier des absences'!B222,[1]!Tableau1[[#All],[Matricule]:[Poste]],13),"")</f>
        <v/>
      </c>
      <c r="D222" s="78" t="str">
        <f>IFERROR(VLOOKUP('[1]Calendrier des absences'!B222,[1]!Tableau1[[#All],[Matricule]:[Poste]],14),"")</f>
        <v/>
      </c>
      <c r="E222" s="78" t="str">
        <f>IFERROR(VLOOKUP('[1]Calendrier des absences'!B222,[1]!Tableau1[[#All],[Matricule]:[Poste]],5),"")</f>
        <v/>
      </c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  <c r="AK222" s="77">
        <f t="shared" si="8"/>
        <v>0</v>
      </c>
    </row>
    <row r="223" spans="2:37" ht="30" customHeight="1" x14ac:dyDescent="0.3">
      <c r="B223" s="79"/>
      <c r="C223" s="79" t="str">
        <f>IFERROR(VLOOKUP('[1]Calendrier des absences'!B223,[1]!Tableau1[[#All],[Matricule]:[Poste]],13),"")</f>
        <v/>
      </c>
      <c r="D223" s="79" t="str">
        <f>IFERROR(VLOOKUP('[1]Calendrier des absences'!B223,[1]!Tableau1[[#All],[Matricule]:[Poste]],14),"")</f>
        <v/>
      </c>
      <c r="E223" s="79" t="str">
        <f>IFERROR(VLOOKUP('[1]Calendrier des absences'!B223,[1]!Tableau1[[#All],[Matricule]:[Poste]],5),"")</f>
        <v/>
      </c>
      <c r="F223" s="79"/>
      <c r="G223" s="79"/>
      <c r="H223" s="79"/>
      <c r="I223" s="79"/>
      <c r="J223" s="79"/>
      <c r="K223" s="79"/>
      <c r="L223" s="79"/>
      <c r="M223" s="79"/>
      <c r="N223" s="79"/>
      <c r="O223" s="79"/>
      <c r="P223" s="79"/>
      <c r="Q223" s="79"/>
      <c r="R223" s="79"/>
      <c r="S223" s="79"/>
      <c r="T223" s="79"/>
      <c r="U223" s="79"/>
      <c r="V223" s="79"/>
      <c r="W223" s="79"/>
      <c r="X223" s="79"/>
      <c r="Y223" s="79"/>
      <c r="Z223" s="79"/>
      <c r="AA223" s="79"/>
      <c r="AB223" s="79"/>
      <c r="AC223" s="79"/>
      <c r="AD223" s="79"/>
      <c r="AE223" s="79"/>
      <c r="AF223" s="79"/>
      <c r="AG223" s="79"/>
      <c r="AH223" s="79"/>
      <c r="AI223" s="79"/>
      <c r="AJ223" s="79"/>
      <c r="AK223" s="77">
        <f t="shared" si="8"/>
        <v>0</v>
      </c>
    </row>
    <row r="224" spans="2:37" ht="30" customHeight="1" x14ac:dyDescent="0.3">
      <c r="B224" s="78"/>
      <c r="C224" s="78" t="str">
        <f>IFERROR(VLOOKUP('[1]Calendrier des absences'!B224,[1]!Tableau1[[#All],[Matricule]:[Poste]],13),"")</f>
        <v/>
      </c>
      <c r="D224" s="78" t="str">
        <f>IFERROR(VLOOKUP('[1]Calendrier des absences'!B224,[1]!Tableau1[[#All],[Matricule]:[Poste]],14),"")</f>
        <v/>
      </c>
      <c r="E224" s="78" t="str">
        <f>IFERROR(VLOOKUP('[1]Calendrier des absences'!B224,[1]!Tableau1[[#All],[Matricule]:[Poste]],5),"")</f>
        <v/>
      </c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  <c r="AK224" s="77">
        <f t="shared" si="8"/>
        <v>0</v>
      </c>
    </row>
    <row r="225" spans="2:38" ht="30" customHeight="1" x14ac:dyDescent="0.3">
      <c r="B225" s="79"/>
      <c r="C225" s="79" t="str">
        <f>IFERROR(VLOOKUP('[1]Calendrier des absences'!B225,[1]!Tableau1[[#All],[Matricule]:[Poste]],13),"")</f>
        <v/>
      </c>
      <c r="D225" s="79" t="str">
        <f>IFERROR(VLOOKUP('[1]Calendrier des absences'!B225,[1]!Tableau1[[#All],[Matricule]:[Poste]],14),"")</f>
        <v/>
      </c>
      <c r="E225" s="79" t="str">
        <f>IFERROR(VLOOKUP('[1]Calendrier des absences'!B225,[1]!Tableau1[[#All],[Matricule]:[Poste]],5),"")</f>
        <v/>
      </c>
      <c r="F225" s="79"/>
      <c r="G225" s="79"/>
      <c r="H225" s="79"/>
      <c r="I225" s="79"/>
      <c r="J225" s="79"/>
      <c r="K225" s="79"/>
      <c r="L225" s="79"/>
      <c r="M225" s="79"/>
      <c r="N225" s="79"/>
      <c r="O225" s="79"/>
      <c r="P225" s="79"/>
      <c r="Q225" s="79"/>
      <c r="R225" s="79"/>
      <c r="S225" s="79"/>
      <c r="T225" s="79"/>
      <c r="U225" s="79"/>
      <c r="V225" s="79"/>
      <c r="W225" s="79"/>
      <c r="X225" s="79"/>
      <c r="Y225" s="79"/>
      <c r="Z225" s="79"/>
      <c r="AA225" s="79"/>
      <c r="AB225" s="79"/>
      <c r="AC225" s="79"/>
      <c r="AD225" s="79"/>
      <c r="AE225" s="79"/>
      <c r="AF225" s="79"/>
      <c r="AG225" s="79"/>
      <c r="AH225" s="79"/>
      <c r="AI225" s="79"/>
      <c r="AJ225" s="79"/>
      <c r="AK225" s="77">
        <f t="shared" si="8"/>
        <v>0</v>
      </c>
    </row>
    <row r="226" spans="2:38" ht="30" customHeight="1" x14ac:dyDescent="0.3">
      <c r="B226" s="78"/>
      <c r="C226" s="78" t="str">
        <f>IFERROR(VLOOKUP('[1]Calendrier des absences'!B226,[1]!Tableau1[[#All],[Matricule]:[Poste]],13),"")</f>
        <v/>
      </c>
      <c r="D226" s="78" t="str">
        <f>IFERROR(VLOOKUP('[1]Calendrier des absences'!B226,[1]!Tableau1[[#All],[Matricule]:[Poste]],14),"")</f>
        <v/>
      </c>
      <c r="E226" s="78" t="str">
        <f>IFERROR(VLOOKUP('[1]Calendrier des absences'!B226,[1]!Tableau1[[#All],[Matricule]:[Poste]],5),"")</f>
        <v/>
      </c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  <c r="AK226" s="77">
        <f t="shared" si="8"/>
        <v>0</v>
      </c>
    </row>
    <row r="227" spans="2:38" ht="30" customHeight="1" thickBot="1" x14ac:dyDescent="0.35">
      <c r="B227" s="79"/>
      <c r="C227" s="79" t="str">
        <f>IFERROR(VLOOKUP('[1]Calendrier des absences'!B227,[1]!Tableau1[[#All],[Matricule]:[Poste]],13),"")</f>
        <v/>
      </c>
      <c r="D227" s="79" t="str">
        <f>IFERROR(VLOOKUP('[1]Calendrier des absences'!B227,[1]!Tableau1[[#All],[Matricule]:[Poste]],14),"")</f>
        <v/>
      </c>
      <c r="E227" s="79" t="str">
        <f>IFERROR(VLOOKUP('[1]Calendrier des absences'!B227,[1]!Tableau1[[#All],[Matricule]:[Poste]],5),"")</f>
        <v/>
      </c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7">
        <f t="shared" si="8"/>
        <v>0</v>
      </c>
    </row>
    <row r="228" spans="2:38" ht="30" customHeight="1" thickTop="1" thickBot="1" x14ac:dyDescent="0.35">
      <c r="B228" s="80"/>
      <c r="C228" s="80"/>
      <c r="D228" s="80"/>
      <c r="E228" s="81" t="str">
        <f>B185&amp;" total"</f>
        <v>Mai total</v>
      </c>
      <c r="F228" s="82">
        <f>SUBTOTAL(103,F193:F227)</f>
        <v>0</v>
      </c>
      <c r="G228" s="82">
        <f t="shared" ref="G228:AJ228" si="9">SUBTOTAL(103,G193:G227)</f>
        <v>0</v>
      </c>
      <c r="H228" s="82">
        <f t="shared" si="9"/>
        <v>0</v>
      </c>
      <c r="I228" s="82">
        <f t="shared" si="9"/>
        <v>0</v>
      </c>
      <c r="J228" s="82">
        <f t="shared" si="9"/>
        <v>0</v>
      </c>
      <c r="K228" s="82">
        <f t="shared" si="9"/>
        <v>0</v>
      </c>
      <c r="L228" s="82">
        <f t="shared" si="9"/>
        <v>0</v>
      </c>
      <c r="M228" s="82">
        <f t="shared" si="9"/>
        <v>0</v>
      </c>
      <c r="N228" s="82">
        <f t="shared" si="9"/>
        <v>0</v>
      </c>
      <c r="O228" s="82">
        <f t="shared" si="9"/>
        <v>0</v>
      </c>
      <c r="P228" s="82">
        <f t="shared" si="9"/>
        <v>0</v>
      </c>
      <c r="Q228" s="82">
        <f t="shared" si="9"/>
        <v>0</v>
      </c>
      <c r="R228" s="82">
        <f t="shared" si="9"/>
        <v>0</v>
      </c>
      <c r="S228" s="82">
        <f t="shared" si="9"/>
        <v>0</v>
      </c>
      <c r="T228" s="82">
        <f t="shared" si="9"/>
        <v>0</v>
      </c>
      <c r="U228" s="82">
        <f t="shared" si="9"/>
        <v>0</v>
      </c>
      <c r="V228" s="82">
        <f t="shared" si="9"/>
        <v>0</v>
      </c>
      <c r="W228" s="82">
        <f t="shared" si="9"/>
        <v>0</v>
      </c>
      <c r="X228" s="82">
        <f t="shared" si="9"/>
        <v>0</v>
      </c>
      <c r="Y228" s="82">
        <f t="shared" si="9"/>
        <v>0</v>
      </c>
      <c r="Z228" s="82">
        <f t="shared" si="9"/>
        <v>0</v>
      </c>
      <c r="AA228" s="82">
        <f t="shared" si="9"/>
        <v>0</v>
      </c>
      <c r="AB228" s="82">
        <f t="shared" si="9"/>
        <v>0</v>
      </c>
      <c r="AC228" s="82">
        <f t="shared" si="9"/>
        <v>0</v>
      </c>
      <c r="AD228" s="82">
        <f t="shared" si="9"/>
        <v>0</v>
      </c>
      <c r="AE228" s="82">
        <f t="shared" si="9"/>
        <v>0</v>
      </c>
      <c r="AF228" s="82">
        <f t="shared" si="9"/>
        <v>0</v>
      </c>
      <c r="AG228" s="82">
        <f t="shared" si="9"/>
        <v>0</v>
      </c>
      <c r="AH228" s="82">
        <f t="shared" si="9"/>
        <v>0</v>
      </c>
      <c r="AI228" s="82">
        <f t="shared" si="9"/>
        <v>0</v>
      </c>
      <c r="AJ228" s="82">
        <f t="shared" si="9"/>
        <v>0</v>
      </c>
      <c r="AK228" s="82">
        <f>SUBTOTAL(109,AK193:AK227)</f>
        <v>0</v>
      </c>
    </row>
    <row r="229" spans="2:38" ht="15" thickTop="1" x14ac:dyDescent="0.3"/>
    <row r="231" spans="2:38" ht="63" x14ac:dyDescent="1.2">
      <c r="B231" s="57" t="s">
        <v>105</v>
      </c>
      <c r="C231" s="57"/>
      <c r="D231" s="57"/>
    </row>
    <row r="233" spans="2:38" x14ac:dyDescent="0.3">
      <c r="B233" s="58"/>
      <c r="C233" s="58"/>
      <c r="D233" s="58"/>
      <c r="E233" s="58"/>
      <c r="F233" s="58"/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58"/>
      <c r="S233" s="58"/>
      <c r="T233" s="58"/>
      <c r="U233" s="58"/>
      <c r="V233" s="58"/>
      <c r="W233" s="58"/>
      <c r="X233" s="58"/>
      <c r="Y233" s="58"/>
      <c r="Z233" s="58"/>
      <c r="AA233" s="58"/>
      <c r="AB233" s="58"/>
      <c r="AC233" s="58"/>
      <c r="AD233" s="58"/>
      <c r="AE233" s="58"/>
      <c r="AF233" s="58"/>
      <c r="AG233" s="58"/>
      <c r="AH233" s="58"/>
      <c r="AI233" s="58"/>
      <c r="AJ233" s="58"/>
      <c r="AK233" s="58"/>
    </row>
    <row r="234" spans="2:38" ht="30" customHeight="1" x14ac:dyDescent="0.3">
      <c r="B234" s="59" t="s">
        <v>84</v>
      </c>
      <c r="C234" s="59"/>
      <c r="D234" s="59"/>
      <c r="E234" s="59"/>
      <c r="F234" s="60" t="s">
        <v>85</v>
      </c>
      <c r="G234" s="61" t="s">
        <v>86</v>
      </c>
      <c r="H234" s="61"/>
      <c r="I234" s="61"/>
      <c r="L234" s="62" t="s">
        <v>87</v>
      </c>
      <c r="M234" s="61" t="s">
        <v>88</v>
      </c>
      <c r="N234" s="61"/>
      <c r="O234" s="61"/>
      <c r="P234" s="61"/>
      <c r="R234" s="63" t="s">
        <v>89</v>
      </c>
      <c r="S234" s="61" t="s">
        <v>90</v>
      </c>
      <c r="T234" s="61"/>
      <c r="U234" s="61"/>
      <c r="W234" s="64" t="s">
        <v>91</v>
      </c>
      <c r="X234" s="61" t="s">
        <v>92</v>
      </c>
      <c r="Y234" s="61"/>
      <c r="Z234" s="61"/>
      <c r="AA234" s="61"/>
      <c r="AC234" s="65" t="s">
        <v>93</v>
      </c>
      <c r="AD234" s="61" t="s">
        <v>94</v>
      </c>
      <c r="AE234" s="61"/>
      <c r="AF234" s="61"/>
      <c r="AG234" s="61"/>
      <c r="AH234" s="61"/>
      <c r="AJ234" s="66" t="s">
        <v>95</v>
      </c>
      <c r="AK234" s="61" t="s">
        <v>96</v>
      </c>
      <c r="AL234" s="61"/>
    </row>
    <row r="235" spans="2:38" x14ac:dyDescent="0.3">
      <c r="B235" s="67"/>
      <c r="C235" s="67"/>
      <c r="D235" s="67"/>
      <c r="E235" s="67"/>
      <c r="F235" s="67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</row>
    <row r="236" spans="2:38" ht="46.95" customHeight="1" thickBot="1" x14ac:dyDescent="0.35">
      <c r="F236" s="68" t="s">
        <v>97</v>
      </c>
      <c r="G236" s="68"/>
      <c r="H236" s="68"/>
      <c r="I236" s="68"/>
      <c r="J236" s="68"/>
      <c r="K236" s="68"/>
      <c r="L236" s="68"/>
      <c r="M236" s="68"/>
      <c r="N236" s="68"/>
      <c r="O236" s="68"/>
      <c r="P236" s="68"/>
      <c r="Q236" s="68"/>
      <c r="R236" s="68"/>
      <c r="S236" s="68"/>
      <c r="T236" s="68"/>
      <c r="U236" s="68"/>
      <c r="V236" s="68"/>
      <c r="W236" s="68"/>
      <c r="X236" s="68"/>
      <c r="Y236" s="68"/>
      <c r="Z236" s="68"/>
      <c r="AA236" s="68"/>
      <c r="AB236" s="68"/>
      <c r="AC236" s="68"/>
      <c r="AD236" s="68"/>
      <c r="AE236" s="68"/>
      <c r="AF236" s="68"/>
      <c r="AG236" s="68"/>
      <c r="AH236" s="68"/>
      <c r="AI236" s="68"/>
      <c r="AJ236" s="69"/>
      <c r="AK236" s="69">
        <f>AK7</f>
        <v>2024</v>
      </c>
    </row>
    <row r="237" spans="2:38" ht="30" customHeight="1" thickTop="1" thickBot="1" x14ac:dyDescent="0.35">
      <c r="F237" s="70" t="str">
        <f>TEXT(WEEKDAY(DATE(AK236,6,1),1),"jjj")</f>
        <v>sam</v>
      </c>
      <c r="G237" s="70" t="str">
        <f>TEXT(WEEKDAY(DATE(AK236,6,2),1),"jjj")</f>
        <v>dim</v>
      </c>
      <c r="H237" s="70" t="str">
        <f>TEXT(WEEKDAY(DATE(AK236,6,3),1),"jjj")</f>
        <v>lun</v>
      </c>
      <c r="I237" s="70" t="str">
        <f>TEXT(WEEKDAY(DATE(AK236,6,4),1),"jjj")</f>
        <v>mar</v>
      </c>
      <c r="J237" s="70" t="str">
        <f>TEXT(WEEKDAY(DATE(AK236,6,5),1),"jjj")</f>
        <v>mer</v>
      </c>
      <c r="K237" s="70" t="str">
        <f>TEXT(WEEKDAY(DATE(AK236,6,6),1),"jjj")</f>
        <v>jeu</v>
      </c>
      <c r="L237" s="70" t="str">
        <f>TEXT(WEEKDAY(DATE(AK236,6,7),1),"jjj")</f>
        <v>ven</v>
      </c>
      <c r="M237" s="70" t="str">
        <f>TEXT(WEEKDAY(DATE(AK236,6,8),1),"jjj")</f>
        <v>sam</v>
      </c>
      <c r="N237" s="70" t="str">
        <f>TEXT(WEEKDAY(DATE(AK236,6,9),1),"jjj")</f>
        <v>dim</v>
      </c>
      <c r="O237" s="70" t="str">
        <f>TEXT(WEEKDAY(DATE(AK236,6,10),1),"jjj")</f>
        <v>lun</v>
      </c>
      <c r="P237" s="70" t="str">
        <f>TEXT(WEEKDAY(DATE(AK236,6,11),1),"jjj")</f>
        <v>mar</v>
      </c>
      <c r="Q237" s="70" t="str">
        <f>TEXT(WEEKDAY(DATE(AK236,6,12),1),"jjj")</f>
        <v>mer</v>
      </c>
      <c r="R237" s="70" t="str">
        <f>TEXT(WEEKDAY(DATE(AK236,6,13),1),"jjj")</f>
        <v>jeu</v>
      </c>
      <c r="S237" s="70" t="str">
        <f>TEXT(WEEKDAY(DATE(AK236,6,14),1),"jjj")</f>
        <v>ven</v>
      </c>
      <c r="T237" s="70" t="str">
        <f>TEXT(WEEKDAY(DATE(AK236,6,15),1),"jjj")</f>
        <v>sam</v>
      </c>
      <c r="U237" s="70" t="str">
        <f>TEXT(WEEKDAY(DATE(AK236,6,16),1),"jjj")</f>
        <v>dim</v>
      </c>
      <c r="V237" s="70" t="str">
        <f>TEXT(WEEKDAY(DATE(AK236,6,17),1),"jjj")</f>
        <v>lun</v>
      </c>
      <c r="W237" s="70" t="str">
        <f>TEXT(WEEKDAY(DATE(AK236,6,18),1),"jjj")</f>
        <v>mar</v>
      </c>
      <c r="X237" s="70" t="str">
        <f>TEXT(WEEKDAY(DATE(AK236,6,19),1),"jjj")</f>
        <v>mer</v>
      </c>
      <c r="Y237" s="70" t="str">
        <f>TEXT(WEEKDAY(DATE(AK236,6,20),1),"jjj")</f>
        <v>jeu</v>
      </c>
      <c r="Z237" s="70" t="str">
        <f>TEXT(WEEKDAY(DATE(AK236,6,21),1),"jjj")</f>
        <v>ven</v>
      </c>
      <c r="AA237" s="70" t="str">
        <f>TEXT(WEEKDAY(DATE(AK236,6,22),1),"jjj")</f>
        <v>sam</v>
      </c>
      <c r="AB237" s="70" t="str">
        <f>TEXT(WEEKDAY(DATE(AK236,6,23),1),"jjj")</f>
        <v>dim</v>
      </c>
      <c r="AC237" s="70" t="str">
        <f>TEXT(WEEKDAY(DATE(AK236,6,24),1),"jjj")</f>
        <v>lun</v>
      </c>
      <c r="AD237" s="70" t="str">
        <f>TEXT(WEEKDAY(DATE(AK236,6,25),1),"jjj")</f>
        <v>mar</v>
      </c>
      <c r="AE237" s="70" t="str">
        <f>TEXT(WEEKDAY(DATE(AK236,6,26),1),"jjj")</f>
        <v>mer</v>
      </c>
      <c r="AF237" s="70" t="str">
        <f>TEXT(WEEKDAY(DATE(AK236,6,27),1),"jjj")</f>
        <v>jeu</v>
      </c>
      <c r="AG237" s="70" t="str">
        <f>TEXT(WEEKDAY(DATE(AK236,6,28),1),"jjj")</f>
        <v>ven</v>
      </c>
      <c r="AH237" s="70" t="str">
        <f>TEXT(WEEKDAY(DATE(AK236,6,29),1),"jjj")</f>
        <v>sam</v>
      </c>
      <c r="AI237" s="70" t="str">
        <f>TEXT(WEEKDAY(DATE(AK236,6,30),1),"jjj")</f>
        <v>dim</v>
      </c>
      <c r="AJ237" s="70"/>
      <c r="AK237" s="71"/>
    </row>
    <row r="238" spans="2:38" ht="30" customHeight="1" thickTop="1" thickBot="1" x14ac:dyDescent="0.35">
      <c r="B238" s="72" t="s">
        <v>11</v>
      </c>
      <c r="C238" s="72" t="s">
        <v>98</v>
      </c>
      <c r="D238" s="72" t="s">
        <v>3</v>
      </c>
      <c r="E238" s="73" t="s">
        <v>99</v>
      </c>
      <c r="F238" s="74">
        <v>1</v>
      </c>
      <c r="G238" s="74">
        <v>2</v>
      </c>
      <c r="H238" s="74">
        <v>3</v>
      </c>
      <c r="I238" s="74">
        <v>4</v>
      </c>
      <c r="J238" s="74">
        <v>5</v>
      </c>
      <c r="K238" s="74">
        <v>6</v>
      </c>
      <c r="L238" s="74">
        <v>7</v>
      </c>
      <c r="M238" s="74">
        <v>8</v>
      </c>
      <c r="N238" s="74">
        <v>9</v>
      </c>
      <c r="O238" s="74">
        <v>10</v>
      </c>
      <c r="P238" s="74">
        <v>11</v>
      </c>
      <c r="Q238" s="74">
        <v>12</v>
      </c>
      <c r="R238" s="74">
        <v>13</v>
      </c>
      <c r="S238" s="74">
        <v>14</v>
      </c>
      <c r="T238" s="74">
        <v>15</v>
      </c>
      <c r="U238" s="74">
        <v>16</v>
      </c>
      <c r="V238" s="74">
        <v>17</v>
      </c>
      <c r="W238" s="74">
        <v>18</v>
      </c>
      <c r="X238" s="74">
        <v>19</v>
      </c>
      <c r="Y238" s="74">
        <v>20</v>
      </c>
      <c r="Z238" s="74">
        <v>21</v>
      </c>
      <c r="AA238" s="74">
        <v>22</v>
      </c>
      <c r="AB238" s="74">
        <v>23</v>
      </c>
      <c r="AC238" s="74">
        <v>24</v>
      </c>
      <c r="AD238" s="74">
        <v>25</v>
      </c>
      <c r="AE238" s="74">
        <v>26</v>
      </c>
      <c r="AF238" s="74">
        <v>27</v>
      </c>
      <c r="AG238" s="74">
        <v>28</v>
      </c>
      <c r="AH238" s="74">
        <v>29</v>
      </c>
      <c r="AI238" s="74">
        <v>30</v>
      </c>
      <c r="AJ238" s="74"/>
      <c r="AK238" s="71" t="s">
        <v>100</v>
      </c>
    </row>
    <row r="239" spans="2:38" ht="30" customHeight="1" thickTop="1" x14ac:dyDescent="0.3">
      <c r="B239" s="75"/>
      <c r="C239" s="75" t="str">
        <f>IFERROR(VLOOKUP('[1]Calendrier des absences'!B239,[1]!Tableau1[[#All],[Matricule]:[Poste]],13),"")</f>
        <v/>
      </c>
      <c r="D239" s="75" t="str">
        <f>IFERROR(VLOOKUP('[1]Calendrier des absences'!B239,[1]!Tableau1[[#All],[Matricule]:[Poste]],14),"")</f>
        <v/>
      </c>
      <c r="E239" s="75" t="str">
        <f>IFERROR(VLOOKUP('[1]Calendrier des absences'!B239,[1]!Tableau1[[#All],[Matricule]:[Poste]],5),"")</f>
        <v/>
      </c>
      <c r="F239" s="76"/>
      <c r="G239" s="76"/>
      <c r="H239" s="76"/>
      <c r="I239" s="76"/>
      <c r="J239" s="76"/>
      <c r="K239" s="76"/>
      <c r="L239" s="76"/>
      <c r="M239" s="76"/>
      <c r="N239" s="76"/>
      <c r="O239" s="76"/>
      <c r="P239" s="76"/>
      <c r="Q239" s="76"/>
      <c r="R239" s="76"/>
      <c r="S239" s="76"/>
      <c r="T239" s="76"/>
      <c r="U239" s="76"/>
      <c r="V239" s="76"/>
      <c r="W239" s="76"/>
      <c r="X239" s="76"/>
      <c r="Y239" s="76"/>
      <c r="Z239" s="76"/>
      <c r="AA239" s="76"/>
      <c r="AB239" s="76"/>
      <c r="AC239" s="76"/>
      <c r="AD239" s="76"/>
      <c r="AE239" s="76"/>
      <c r="AF239" s="76"/>
      <c r="AG239" s="76"/>
      <c r="AH239" s="76"/>
      <c r="AI239" s="76"/>
      <c r="AJ239" s="76"/>
      <c r="AK239" s="77">
        <f>COUNTA(F239:AJ239)</f>
        <v>0</v>
      </c>
    </row>
    <row r="240" spans="2:38" ht="30" customHeight="1" x14ac:dyDescent="0.3">
      <c r="B240" s="78"/>
      <c r="C240" s="78" t="str">
        <f>IFERROR(VLOOKUP('[1]Calendrier des absences'!B240,[1]!Tableau1[[#All],[Matricule]:[Poste]],13),"")</f>
        <v/>
      </c>
      <c r="D240" s="78" t="str">
        <f>IFERROR(VLOOKUP('[1]Calendrier des absences'!B240,[1]!Tableau1[[#All],[Matricule]:[Poste]],14),"")</f>
        <v/>
      </c>
      <c r="E240" s="78" t="str">
        <f>IFERROR(VLOOKUP('[1]Calendrier des absences'!B240,[1]!Tableau1[[#All],[Matricule]:[Poste]],5),"")</f>
        <v/>
      </c>
      <c r="F240" s="78"/>
      <c r="G240" s="78"/>
      <c r="H240" s="78"/>
      <c r="I240" s="78"/>
      <c r="J240" s="78"/>
      <c r="K240" s="78"/>
      <c r="L240" s="78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  <c r="AK240" s="77">
        <f t="shared" ref="AK240:AK273" si="10">COUNTA(F240:AJ240)</f>
        <v>0</v>
      </c>
    </row>
    <row r="241" spans="2:37" ht="30" customHeight="1" x14ac:dyDescent="0.3">
      <c r="B241" s="76"/>
      <c r="C241" s="76" t="str">
        <f>IFERROR(VLOOKUP('[1]Calendrier des absences'!B241,[1]!Tableau1[[#All],[Matricule]:[Poste]],13),"")</f>
        <v/>
      </c>
      <c r="D241" s="76" t="str">
        <f>IFERROR(VLOOKUP('[1]Calendrier des absences'!B241,[1]!Tableau1[[#All],[Matricule]:[Poste]],14),"")</f>
        <v/>
      </c>
      <c r="E241" s="76" t="str">
        <f>IFERROR(VLOOKUP('[1]Calendrier des absences'!B241,[1]!Tableau1[[#All],[Matricule]:[Poste]],5),"")</f>
        <v/>
      </c>
      <c r="F241" s="76"/>
      <c r="G241" s="76"/>
      <c r="H241" s="76"/>
      <c r="I241" s="76"/>
      <c r="J241" s="76"/>
      <c r="K241" s="76"/>
      <c r="L241" s="76"/>
      <c r="M241" s="76"/>
      <c r="N241" s="76"/>
      <c r="O241" s="76"/>
      <c r="P241" s="76"/>
      <c r="Q241" s="76"/>
      <c r="R241" s="76"/>
      <c r="S241" s="76"/>
      <c r="T241" s="76"/>
      <c r="U241" s="76"/>
      <c r="V241" s="76"/>
      <c r="W241" s="76"/>
      <c r="X241" s="76"/>
      <c r="Y241" s="76"/>
      <c r="Z241" s="76"/>
      <c r="AA241" s="76"/>
      <c r="AB241" s="76"/>
      <c r="AC241" s="76"/>
      <c r="AD241" s="76"/>
      <c r="AE241" s="76"/>
      <c r="AF241" s="76"/>
      <c r="AG241" s="76"/>
      <c r="AH241" s="76"/>
      <c r="AI241" s="76"/>
      <c r="AJ241" s="76"/>
      <c r="AK241" s="77">
        <f t="shared" si="10"/>
        <v>0</v>
      </c>
    </row>
    <row r="242" spans="2:37" ht="30" customHeight="1" x14ac:dyDescent="0.3">
      <c r="B242" s="78"/>
      <c r="C242" s="78" t="str">
        <f>IFERROR(VLOOKUP('[1]Calendrier des absences'!B242,[1]!Tableau1[[#All],[Matricule]:[Poste]],13),"")</f>
        <v/>
      </c>
      <c r="D242" s="78" t="str">
        <f>IFERROR(VLOOKUP('[1]Calendrier des absences'!B242,[1]!Tableau1[[#All],[Matricule]:[Poste]],14),"")</f>
        <v/>
      </c>
      <c r="E242" s="78" t="str">
        <f>IFERROR(VLOOKUP('[1]Calendrier des absences'!B242,[1]!Tableau1[[#All],[Matricule]:[Poste]],5),"")</f>
        <v/>
      </c>
      <c r="F242" s="78"/>
      <c r="G242" s="78"/>
      <c r="H242" s="78"/>
      <c r="I242" s="78"/>
      <c r="J242" s="78"/>
      <c r="K242" s="78"/>
      <c r="L242" s="78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  <c r="AK242" s="77">
        <f t="shared" si="10"/>
        <v>0</v>
      </c>
    </row>
    <row r="243" spans="2:37" ht="30" customHeight="1" x14ac:dyDescent="0.3">
      <c r="B243" s="76"/>
      <c r="C243" s="76" t="str">
        <f>IFERROR(VLOOKUP('[1]Calendrier des absences'!B243,[1]!Tableau1[[#All],[Matricule]:[Poste]],13),"")</f>
        <v/>
      </c>
      <c r="D243" s="76" t="str">
        <f>IFERROR(VLOOKUP('[1]Calendrier des absences'!B243,[1]!Tableau1[[#All],[Matricule]:[Poste]],14),"")</f>
        <v/>
      </c>
      <c r="E243" s="76" t="str">
        <f>IFERROR(VLOOKUP('[1]Calendrier des absences'!B243,[1]!Tableau1[[#All],[Matricule]:[Poste]],5),"")</f>
        <v/>
      </c>
      <c r="F243" s="76"/>
      <c r="G243" s="76"/>
      <c r="H243" s="76"/>
      <c r="I243" s="76"/>
      <c r="J243" s="76"/>
      <c r="K243" s="76"/>
      <c r="L243" s="76"/>
      <c r="M243" s="76"/>
      <c r="N243" s="76"/>
      <c r="O243" s="76"/>
      <c r="P243" s="76"/>
      <c r="Q243" s="76"/>
      <c r="R243" s="76"/>
      <c r="S243" s="76"/>
      <c r="T243" s="76"/>
      <c r="U243" s="76"/>
      <c r="V243" s="76"/>
      <c r="W243" s="76"/>
      <c r="X243" s="76"/>
      <c r="Y243" s="76"/>
      <c r="Z243" s="76"/>
      <c r="AA243" s="76"/>
      <c r="AB243" s="76"/>
      <c r="AC243" s="76"/>
      <c r="AD243" s="76"/>
      <c r="AE243" s="76"/>
      <c r="AF243" s="76"/>
      <c r="AG243" s="76"/>
      <c r="AH243" s="76"/>
      <c r="AI243" s="76"/>
      <c r="AJ243" s="76"/>
      <c r="AK243" s="77">
        <f t="shared" si="10"/>
        <v>0</v>
      </c>
    </row>
    <row r="244" spans="2:37" ht="30" customHeight="1" x14ac:dyDescent="0.3">
      <c r="B244" s="78"/>
      <c r="C244" s="78" t="str">
        <f>IFERROR(VLOOKUP('[1]Calendrier des absences'!B244,[1]!Tableau1[[#All],[Matricule]:[Poste]],13),"")</f>
        <v/>
      </c>
      <c r="D244" s="78" t="str">
        <f>IFERROR(VLOOKUP('[1]Calendrier des absences'!B244,[1]!Tableau1[[#All],[Matricule]:[Poste]],14),"")</f>
        <v/>
      </c>
      <c r="E244" s="78" t="str">
        <f>IFERROR(VLOOKUP('[1]Calendrier des absences'!B244,[1]!Tableau1[[#All],[Matricule]:[Poste]],5),"")</f>
        <v/>
      </c>
      <c r="F244" s="78"/>
      <c r="G244" s="78"/>
      <c r="H244" s="78"/>
      <c r="I244" s="78"/>
      <c r="J244" s="78"/>
      <c r="K244" s="78"/>
      <c r="L244" s="78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  <c r="AK244" s="77">
        <f t="shared" si="10"/>
        <v>0</v>
      </c>
    </row>
    <row r="245" spans="2:37" ht="30" customHeight="1" x14ac:dyDescent="0.3">
      <c r="B245" s="76"/>
      <c r="C245" s="76" t="str">
        <f>IFERROR(VLOOKUP('[1]Calendrier des absences'!B245,[1]!Tableau1[[#All],[Matricule]:[Poste]],13),"")</f>
        <v/>
      </c>
      <c r="D245" s="76" t="str">
        <f>IFERROR(VLOOKUP('[1]Calendrier des absences'!B245,[1]!Tableau1[[#All],[Matricule]:[Poste]],14),"")</f>
        <v/>
      </c>
      <c r="E245" s="76" t="str">
        <f>IFERROR(VLOOKUP('[1]Calendrier des absences'!B245,[1]!Tableau1[[#All],[Matricule]:[Poste]],5),"")</f>
        <v/>
      </c>
      <c r="F245" s="76"/>
      <c r="G245" s="76"/>
      <c r="H245" s="76"/>
      <c r="I245" s="76"/>
      <c r="J245" s="76"/>
      <c r="K245" s="76"/>
      <c r="L245" s="76"/>
      <c r="M245" s="76"/>
      <c r="N245" s="76"/>
      <c r="O245" s="76"/>
      <c r="P245" s="76"/>
      <c r="Q245" s="76"/>
      <c r="R245" s="76"/>
      <c r="S245" s="76"/>
      <c r="T245" s="76"/>
      <c r="U245" s="76"/>
      <c r="V245" s="76"/>
      <c r="W245" s="76"/>
      <c r="X245" s="76"/>
      <c r="Y245" s="76"/>
      <c r="Z245" s="76"/>
      <c r="AA245" s="76"/>
      <c r="AB245" s="76"/>
      <c r="AC245" s="76"/>
      <c r="AD245" s="76"/>
      <c r="AE245" s="76"/>
      <c r="AF245" s="76"/>
      <c r="AG245" s="76"/>
      <c r="AH245" s="76"/>
      <c r="AI245" s="76"/>
      <c r="AJ245" s="76"/>
      <c r="AK245" s="77">
        <f t="shared" si="10"/>
        <v>0</v>
      </c>
    </row>
    <row r="246" spans="2:37" ht="30" customHeight="1" x14ac:dyDescent="0.3">
      <c r="B246" s="78"/>
      <c r="C246" s="78" t="str">
        <f>IFERROR(VLOOKUP('[1]Calendrier des absences'!B246,[1]!Tableau1[[#All],[Matricule]:[Poste]],13),"")</f>
        <v/>
      </c>
      <c r="D246" s="78" t="str">
        <f>IFERROR(VLOOKUP('[1]Calendrier des absences'!B246,[1]!Tableau1[[#All],[Matricule]:[Poste]],14),"")</f>
        <v/>
      </c>
      <c r="E246" s="78" t="str">
        <f>IFERROR(VLOOKUP('[1]Calendrier des absences'!B246,[1]!Tableau1[[#All],[Matricule]:[Poste]],5),"")</f>
        <v/>
      </c>
      <c r="F246" s="78"/>
      <c r="G246" s="78"/>
      <c r="H246" s="78"/>
      <c r="I246" s="78"/>
      <c r="J246" s="78"/>
      <c r="K246" s="78"/>
      <c r="L246" s="78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  <c r="AK246" s="77">
        <f t="shared" si="10"/>
        <v>0</v>
      </c>
    </row>
    <row r="247" spans="2:37" ht="30" customHeight="1" x14ac:dyDescent="0.3">
      <c r="B247" s="76"/>
      <c r="C247" s="76" t="str">
        <f>IFERROR(VLOOKUP('[1]Calendrier des absences'!B247,[1]!Tableau1[[#All],[Matricule]:[Poste]],13),"")</f>
        <v/>
      </c>
      <c r="D247" s="76" t="str">
        <f>IFERROR(VLOOKUP('[1]Calendrier des absences'!B247,[1]!Tableau1[[#All],[Matricule]:[Poste]],14),"")</f>
        <v/>
      </c>
      <c r="E247" s="76" t="str">
        <f>IFERROR(VLOOKUP('[1]Calendrier des absences'!B247,[1]!Tableau1[[#All],[Matricule]:[Poste]],5),"")</f>
        <v/>
      </c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6"/>
      <c r="R247" s="76"/>
      <c r="S247" s="76"/>
      <c r="T247" s="76"/>
      <c r="U247" s="76"/>
      <c r="V247" s="76"/>
      <c r="W247" s="76"/>
      <c r="X247" s="76"/>
      <c r="Y247" s="76"/>
      <c r="Z247" s="76"/>
      <c r="AA247" s="76"/>
      <c r="AB247" s="76"/>
      <c r="AC247" s="76"/>
      <c r="AD247" s="76"/>
      <c r="AE247" s="76"/>
      <c r="AF247" s="76"/>
      <c r="AG247" s="76"/>
      <c r="AH247" s="76"/>
      <c r="AI247" s="76"/>
      <c r="AJ247" s="76"/>
      <c r="AK247" s="77">
        <f t="shared" si="10"/>
        <v>0</v>
      </c>
    </row>
    <row r="248" spans="2:37" ht="30" customHeight="1" x14ac:dyDescent="0.3">
      <c r="B248" s="78"/>
      <c r="C248" s="78" t="str">
        <f>IFERROR(VLOOKUP('[1]Calendrier des absences'!B248,[1]!Tableau1[[#All],[Matricule]:[Poste]],13),"")</f>
        <v/>
      </c>
      <c r="D248" s="78" t="str">
        <f>IFERROR(VLOOKUP('[1]Calendrier des absences'!B248,[1]!Tableau1[[#All],[Matricule]:[Poste]],14),"")</f>
        <v/>
      </c>
      <c r="E248" s="78" t="str">
        <f>IFERROR(VLOOKUP('[1]Calendrier des absences'!B248,[1]!Tableau1[[#All],[Matricule]:[Poste]],5),"")</f>
        <v/>
      </c>
      <c r="F248" s="78"/>
      <c r="G248" s="78"/>
      <c r="H248" s="78"/>
      <c r="I248" s="78"/>
      <c r="J248" s="78"/>
      <c r="K248" s="78"/>
      <c r="L248" s="78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  <c r="AK248" s="77">
        <f t="shared" si="10"/>
        <v>0</v>
      </c>
    </row>
    <row r="249" spans="2:37" ht="30" customHeight="1" x14ac:dyDescent="0.3">
      <c r="B249" s="76"/>
      <c r="C249" s="76" t="str">
        <f>IFERROR(VLOOKUP('[1]Calendrier des absences'!B249,[1]!Tableau1[[#All],[Matricule]:[Poste]],13),"")</f>
        <v/>
      </c>
      <c r="D249" s="76" t="str">
        <f>IFERROR(VLOOKUP('[1]Calendrier des absences'!B249,[1]!Tableau1[[#All],[Matricule]:[Poste]],14),"")</f>
        <v/>
      </c>
      <c r="E249" s="76" t="str">
        <f>IFERROR(VLOOKUP('[1]Calendrier des absences'!B249,[1]!Tableau1[[#All],[Matricule]:[Poste]],5),"")</f>
        <v/>
      </c>
      <c r="F249" s="76"/>
      <c r="G249" s="76"/>
      <c r="H249" s="76"/>
      <c r="I249" s="76"/>
      <c r="J249" s="76"/>
      <c r="K249" s="76"/>
      <c r="L249" s="76"/>
      <c r="M249" s="76"/>
      <c r="N249" s="76"/>
      <c r="O249" s="76"/>
      <c r="P249" s="76"/>
      <c r="Q249" s="76"/>
      <c r="R249" s="76"/>
      <c r="S249" s="76"/>
      <c r="T249" s="76"/>
      <c r="U249" s="76"/>
      <c r="V249" s="76"/>
      <c r="W249" s="76"/>
      <c r="X249" s="76"/>
      <c r="Y249" s="76"/>
      <c r="Z249" s="76"/>
      <c r="AA249" s="76"/>
      <c r="AB249" s="76"/>
      <c r="AC249" s="76"/>
      <c r="AD249" s="76"/>
      <c r="AE249" s="76"/>
      <c r="AF249" s="76"/>
      <c r="AG249" s="76"/>
      <c r="AH249" s="76"/>
      <c r="AI249" s="76"/>
      <c r="AJ249" s="76"/>
      <c r="AK249" s="77">
        <f t="shared" si="10"/>
        <v>0</v>
      </c>
    </row>
    <row r="250" spans="2:37" ht="30" customHeight="1" x14ac:dyDescent="0.3">
      <c r="B250" s="78"/>
      <c r="C250" s="78" t="str">
        <f>IFERROR(VLOOKUP('[1]Calendrier des absences'!B250,[1]!Tableau1[[#All],[Matricule]:[Poste]],13),"")</f>
        <v/>
      </c>
      <c r="D250" s="78" t="str">
        <f>IFERROR(VLOOKUP('[1]Calendrier des absences'!B250,[1]!Tableau1[[#All],[Matricule]:[Poste]],14),"")</f>
        <v/>
      </c>
      <c r="E250" s="78" t="str">
        <f>IFERROR(VLOOKUP('[1]Calendrier des absences'!B250,[1]!Tableau1[[#All],[Matricule]:[Poste]],5),"")</f>
        <v/>
      </c>
      <c r="F250" s="78"/>
      <c r="G250" s="78"/>
      <c r="H250" s="78"/>
      <c r="I250" s="78"/>
      <c r="J250" s="78"/>
      <c r="K250" s="78"/>
      <c r="L250" s="78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  <c r="AK250" s="77">
        <f t="shared" si="10"/>
        <v>0</v>
      </c>
    </row>
    <row r="251" spans="2:37" ht="30" customHeight="1" x14ac:dyDescent="0.3">
      <c r="B251" s="76"/>
      <c r="C251" s="76" t="str">
        <f>IFERROR(VLOOKUP('[1]Calendrier des absences'!B251,[1]!Tableau1[[#All],[Matricule]:[Poste]],13),"")</f>
        <v/>
      </c>
      <c r="D251" s="76" t="str">
        <f>IFERROR(VLOOKUP('[1]Calendrier des absences'!B251,[1]!Tableau1[[#All],[Matricule]:[Poste]],14),"")</f>
        <v/>
      </c>
      <c r="E251" s="76" t="str">
        <f>IFERROR(VLOOKUP('[1]Calendrier des absences'!B251,[1]!Tableau1[[#All],[Matricule]:[Poste]],5),"")</f>
        <v/>
      </c>
      <c r="F251" s="76"/>
      <c r="G251" s="76"/>
      <c r="H251" s="76"/>
      <c r="I251" s="76"/>
      <c r="J251" s="76"/>
      <c r="K251" s="76"/>
      <c r="L251" s="76"/>
      <c r="M251" s="76"/>
      <c r="N251" s="76"/>
      <c r="O251" s="76"/>
      <c r="P251" s="76"/>
      <c r="Q251" s="76"/>
      <c r="R251" s="76"/>
      <c r="S251" s="76"/>
      <c r="T251" s="76"/>
      <c r="U251" s="76"/>
      <c r="V251" s="76"/>
      <c r="W251" s="76"/>
      <c r="X251" s="76"/>
      <c r="Y251" s="76"/>
      <c r="Z251" s="76"/>
      <c r="AA251" s="76"/>
      <c r="AB251" s="76"/>
      <c r="AC251" s="76"/>
      <c r="AD251" s="76"/>
      <c r="AE251" s="76"/>
      <c r="AF251" s="76"/>
      <c r="AG251" s="76"/>
      <c r="AH251" s="76"/>
      <c r="AI251" s="76"/>
      <c r="AJ251" s="76"/>
      <c r="AK251" s="77">
        <f t="shared" si="10"/>
        <v>0</v>
      </c>
    </row>
    <row r="252" spans="2:37" ht="30" customHeight="1" x14ac:dyDescent="0.3">
      <c r="B252" s="78"/>
      <c r="C252" s="78" t="str">
        <f>IFERROR(VLOOKUP('[1]Calendrier des absences'!B252,[1]!Tableau1[[#All],[Matricule]:[Poste]],13),"")</f>
        <v/>
      </c>
      <c r="D252" s="78" t="str">
        <f>IFERROR(VLOOKUP('[1]Calendrier des absences'!B252,[1]!Tableau1[[#All],[Matricule]:[Poste]],14),"")</f>
        <v/>
      </c>
      <c r="E252" s="78" t="str">
        <f>IFERROR(VLOOKUP('[1]Calendrier des absences'!B252,[1]!Tableau1[[#All],[Matricule]:[Poste]],5),"")</f>
        <v/>
      </c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  <c r="AK252" s="77">
        <f t="shared" si="10"/>
        <v>0</v>
      </c>
    </row>
    <row r="253" spans="2:37" ht="30" customHeight="1" x14ac:dyDescent="0.3">
      <c r="B253" s="76"/>
      <c r="C253" s="76" t="str">
        <f>IFERROR(VLOOKUP('[1]Calendrier des absences'!B253,[1]!Tableau1[[#All],[Matricule]:[Poste]],13),"")</f>
        <v/>
      </c>
      <c r="D253" s="76" t="str">
        <f>IFERROR(VLOOKUP('[1]Calendrier des absences'!B253,[1]!Tableau1[[#All],[Matricule]:[Poste]],14),"")</f>
        <v/>
      </c>
      <c r="E253" s="76" t="str">
        <f>IFERROR(VLOOKUP('[1]Calendrier des absences'!B253,[1]!Tableau1[[#All],[Matricule]:[Poste]],5),"")</f>
        <v/>
      </c>
      <c r="F253" s="76"/>
      <c r="G253" s="76"/>
      <c r="H253" s="76"/>
      <c r="I253" s="76"/>
      <c r="J253" s="76"/>
      <c r="K253" s="76"/>
      <c r="L253" s="76"/>
      <c r="M253" s="76"/>
      <c r="N253" s="76"/>
      <c r="O253" s="76"/>
      <c r="P253" s="76"/>
      <c r="Q253" s="76"/>
      <c r="R253" s="76"/>
      <c r="S253" s="76"/>
      <c r="T253" s="76"/>
      <c r="U253" s="76"/>
      <c r="V253" s="76"/>
      <c r="W253" s="76"/>
      <c r="X253" s="76"/>
      <c r="Y253" s="76"/>
      <c r="Z253" s="76"/>
      <c r="AA253" s="76"/>
      <c r="AB253" s="76"/>
      <c r="AC253" s="76"/>
      <c r="AD253" s="76"/>
      <c r="AE253" s="76"/>
      <c r="AF253" s="76"/>
      <c r="AG253" s="76"/>
      <c r="AH253" s="76"/>
      <c r="AI253" s="76"/>
      <c r="AJ253" s="76"/>
      <c r="AK253" s="77">
        <f t="shared" si="10"/>
        <v>0</v>
      </c>
    </row>
    <row r="254" spans="2:37" ht="30" customHeight="1" x14ac:dyDescent="0.3">
      <c r="B254" s="78"/>
      <c r="C254" s="78" t="str">
        <f>IFERROR(VLOOKUP('[1]Calendrier des absences'!B254,[1]!Tableau1[[#All],[Matricule]:[Poste]],13),"")</f>
        <v/>
      </c>
      <c r="D254" s="78" t="str">
        <f>IFERROR(VLOOKUP('[1]Calendrier des absences'!B254,[1]!Tableau1[[#All],[Matricule]:[Poste]],14),"")</f>
        <v/>
      </c>
      <c r="E254" s="78" t="str">
        <f>IFERROR(VLOOKUP('[1]Calendrier des absences'!B254,[1]!Tableau1[[#All],[Matricule]:[Poste]],5),"")</f>
        <v/>
      </c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  <c r="AK254" s="77">
        <f t="shared" si="10"/>
        <v>0</v>
      </c>
    </row>
    <row r="255" spans="2:37" ht="30" customHeight="1" x14ac:dyDescent="0.3">
      <c r="B255" s="76"/>
      <c r="C255" s="76" t="str">
        <f>IFERROR(VLOOKUP('[1]Calendrier des absences'!B255,[1]!Tableau1[[#All],[Matricule]:[Poste]],13),"")</f>
        <v/>
      </c>
      <c r="D255" s="76" t="str">
        <f>IFERROR(VLOOKUP('[1]Calendrier des absences'!B255,[1]!Tableau1[[#All],[Matricule]:[Poste]],14),"")</f>
        <v/>
      </c>
      <c r="E255" s="76" t="str">
        <f>IFERROR(VLOOKUP('[1]Calendrier des absences'!B255,[1]!Tableau1[[#All],[Matricule]:[Poste]],5),"")</f>
        <v/>
      </c>
      <c r="F255" s="76"/>
      <c r="G255" s="76"/>
      <c r="H255" s="76"/>
      <c r="I255" s="76"/>
      <c r="J255" s="76"/>
      <c r="K255" s="76"/>
      <c r="L255" s="76"/>
      <c r="M255" s="76"/>
      <c r="N255" s="76"/>
      <c r="O255" s="76"/>
      <c r="P255" s="76"/>
      <c r="Q255" s="76"/>
      <c r="R255" s="76"/>
      <c r="S255" s="76"/>
      <c r="T255" s="76"/>
      <c r="U255" s="76"/>
      <c r="V255" s="76"/>
      <c r="W255" s="76"/>
      <c r="X255" s="76"/>
      <c r="Y255" s="76"/>
      <c r="Z255" s="76"/>
      <c r="AA255" s="76"/>
      <c r="AB255" s="76"/>
      <c r="AC255" s="76"/>
      <c r="AD255" s="76"/>
      <c r="AE255" s="76"/>
      <c r="AF255" s="76"/>
      <c r="AG255" s="76"/>
      <c r="AH255" s="76"/>
      <c r="AI255" s="76"/>
      <c r="AJ255" s="76"/>
      <c r="AK255" s="77">
        <f t="shared" si="10"/>
        <v>0</v>
      </c>
    </row>
    <row r="256" spans="2:37" ht="30" customHeight="1" x14ac:dyDescent="0.3">
      <c r="B256" s="78"/>
      <c r="C256" s="78" t="str">
        <f>IFERROR(VLOOKUP('[1]Calendrier des absences'!B256,[1]!Tableau1[[#All],[Matricule]:[Poste]],13),"")</f>
        <v/>
      </c>
      <c r="D256" s="78" t="str">
        <f>IFERROR(VLOOKUP('[1]Calendrier des absences'!B256,[1]!Tableau1[[#All],[Matricule]:[Poste]],14),"")</f>
        <v/>
      </c>
      <c r="E256" s="78" t="str">
        <f>IFERROR(VLOOKUP('[1]Calendrier des absences'!B256,[1]!Tableau1[[#All],[Matricule]:[Poste]],5),"")</f>
        <v/>
      </c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  <c r="AK256" s="77">
        <f t="shared" si="10"/>
        <v>0</v>
      </c>
    </row>
    <row r="257" spans="2:37" ht="30" customHeight="1" x14ac:dyDescent="0.3">
      <c r="B257" s="76"/>
      <c r="C257" s="76" t="str">
        <f>IFERROR(VLOOKUP('[1]Calendrier des absences'!B257,[1]!Tableau1[[#All],[Matricule]:[Poste]],13),"")</f>
        <v/>
      </c>
      <c r="D257" s="76" t="str">
        <f>IFERROR(VLOOKUP('[1]Calendrier des absences'!B257,[1]!Tableau1[[#All],[Matricule]:[Poste]],14),"")</f>
        <v/>
      </c>
      <c r="E257" s="76" t="str">
        <f>IFERROR(VLOOKUP('[1]Calendrier des absences'!B257,[1]!Tableau1[[#All],[Matricule]:[Poste]],5),"")</f>
        <v/>
      </c>
      <c r="F257" s="76"/>
      <c r="G257" s="76"/>
      <c r="H257" s="76"/>
      <c r="I257" s="76"/>
      <c r="J257" s="76"/>
      <c r="K257" s="76"/>
      <c r="L257" s="76"/>
      <c r="M257" s="76"/>
      <c r="N257" s="76"/>
      <c r="O257" s="76"/>
      <c r="P257" s="76"/>
      <c r="Q257" s="76"/>
      <c r="R257" s="76"/>
      <c r="S257" s="76"/>
      <c r="T257" s="76"/>
      <c r="U257" s="76"/>
      <c r="V257" s="76"/>
      <c r="W257" s="76"/>
      <c r="X257" s="76"/>
      <c r="Y257" s="76"/>
      <c r="Z257" s="76"/>
      <c r="AA257" s="76"/>
      <c r="AB257" s="76"/>
      <c r="AC257" s="76"/>
      <c r="AD257" s="76"/>
      <c r="AE257" s="76"/>
      <c r="AF257" s="76"/>
      <c r="AG257" s="76"/>
      <c r="AH257" s="76"/>
      <c r="AI257" s="76"/>
      <c r="AJ257" s="76"/>
      <c r="AK257" s="77">
        <f t="shared" si="10"/>
        <v>0</v>
      </c>
    </row>
    <row r="258" spans="2:37" ht="30" customHeight="1" x14ac:dyDescent="0.3">
      <c r="B258" s="78"/>
      <c r="C258" s="78" t="str">
        <f>IFERROR(VLOOKUP('[1]Calendrier des absences'!B258,[1]!Tableau1[[#All],[Matricule]:[Poste]],13),"")</f>
        <v/>
      </c>
      <c r="D258" s="78" t="str">
        <f>IFERROR(VLOOKUP('[1]Calendrier des absences'!B258,[1]!Tableau1[[#All],[Matricule]:[Poste]],14),"")</f>
        <v/>
      </c>
      <c r="E258" s="78" t="str">
        <f>IFERROR(VLOOKUP('[1]Calendrier des absences'!B258,[1]!Tableau1[[#All],[Matricule]:[Poste]],5),"")</f>
        <v/>
      </c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  <c r="AK258" s="77">
        <f t="shared" si="10"/>
        <v>0</v>
      </c>
    </row>
    <row r="259" spans="2:37" ht="30" customHeight="1" x14ac:dyDescent="0.3">
      <c r="B259" s="79"/>
      <c r="C259" s="79" t="str">
        <f>IFERROR(VLOOKUP('[1]Calendrier des absences'!B259,[1]!Tableau1[[#All],[Matricule]:[Poste]],13),"")</f>
        <v/>
      </c>
      <c r="D259" s="79" t="str">
        <f>IFERROR(VLOOKUP('[1]Calendrier des absences'!B259,[1]!Tableau1[[#All],[Matricule]:[Poste]],14),"")</f>
        <v/>
      </c>
      <c r="E259" s="79" t="str">
        <f>IFERROR(VLOOKUP('[1]Calendrier des absences'!B259,[1]!Tableau1[[#All],[Matricule]:[Poste]],5),"")</f>
        <v/>
      </c>
      <c r="F259" s="79"/>
      <c r="G259" s="79"/>
      <c r="H259" s="79"/>
      <c r="I259" s="79"/>
      <c r="J259" s="79"/>
      <c r="K259" s="79"/>
      <c r="L259" s="79"/>
      <c r="M259" s="79"/>
      <c r="N259" s="79"/>
      <c r="O259" s="79"/>
      <c r="P259" s="79"/>
      <c r="Q259" s="79"/>
      <c r="R259" s="79"/>
      <c r="S259" s="79"/>
      <c r="T259" s="79"/>
      <c r="U259" s="79"/>
      <c r="V259" s="79"/>
      <c r="W259" s="79"/>
      <c r="X259" s="79"/>
      <c r="Y259" s="79"/>
      <c r="Z259" s="79"/>
      <c r="AA259" s="79"/>
      <c r="AB259" s="79"/>
      <c r="AC259" s="79"/>
      <c r="AD259" s="79"/>
      <c r="AE259" s="79"/>
      <c r="AF259" s="79"/>
      <c r="AG259" s="79"/>
      <c r="AH259" s="79"/>
      <c r="AI259" s="79"/>
      <c r="AJ259" s="79"/>
      <c r="AK259" s="77">
        <f t="shared" si="10"/>
        <v>0</v>
      </c>
    </row>
    <row r="260" spans="2:37" ht="30" customHeight="1" x14ac:dyDescent="0.3">
      <c r="B260" s="78"/>
      <c r="C260" s="78" t="str">
        <f>IFERROR(VLOOKUP('[1]Calendrier des absences'!B260,[1]!Tableau1[[#All],[Matricule]:[Poste]],13),"")</f>
        <v/>
      </c>
      <c r="D260" s="78" t="str">
        <f>IFERROR(VLOOKUP('[1]Calendrier des absences'!B260,[1]!Tableau1[[#All],[Matricule]:[Poste]],14),"")</f>
        <v/>
      </c>
      <c r="E260" s="78" t="str">
        <f>IFERROR(VLOOKUP('[1]Calendrier des absences'!B260,[1]!Tableau1[[#All],[Matricule]:[Poste]],5),"")</f>
        <v/>
      </c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  <c r="AK260" s="77">
        <f t="shared" si="10"/>
        <v>0</v>
      </c>
    </row>
    <row r="261" spans="2:37" ht="30" customHeight="1" x14ac:dyDescent="0.3">
      <c r="B261" s="79"/>
      <c r="C261" s="79" t="str">
        <f>IFERROR(VLOOKUP('[1]Calendrier des absences'!B261,[1]!Tableau1[[#All],[Matricule]:[Poste]],13),"")</f>
        <v/>
      </c>
      <c r="D261" s="79" t="str">
        <f>IFERROR(VLOOKUP('[1]Calendrier des absences'!B261,[1]!Tableau1[[#All],[Matricule]:[Poste]],14),"")</f>
        <v/>
      </c>
      <c r="E261" s="79" t="str">
        <f>IFERROR(VLOOKUP('[1]Calendrier des absences'!B261,[1]!Tableau1[[#All],[Matricule]:[Poste]],5),"")</f>
        <v/>
      </c>
      <c r="F261" s="79"/>
      <c r="G261" s="79"/>
      <c r="H261" s="79"/>
      <c r="I261" s="79"/>
      <c r="J261" s="79"/>
      <c r="K261" s="79"/>
      <c r="L261" s="79"/>
      <c r="M261" s="79"/>
      <c r="N261" s="79"/>
      <c r="O261" s="79"/>
      <c r="P261" s="79"/>
      <c r="Q261" s="79"/>
      <c r="R261" s="79"/>
      <c r="S261" s="79"/>
      <c r="T261" s="79"/>
      <c r="U261" s="79"/>
      <c r="V261" s="79"/>
      <c r="W261" s="79"/>
      <c r="X261" s="79"/>
      <c r="Y261" s="79"/>
      <c r="Z261" s="79"/>
      <c r="AA261" s="79"/>
      <c r="AB261" s="79"/>
      <c r="AC261" s="79"/>
      <c r="AD261" s="79"/>
      <c r="AE261" s="79"/>
      <c r="AF261" s="79"/>
      <c r="AG261" s="79"/>
      <c r="AH261" s="79"/>
      <c r="AI261" s="79"/>
      <c r="AJ261" s="79"/>
      <c r="AK261" s="77">
        <f t="shared" si="10"/>
        <v>0</v>
      </c>
    </row>
    <row r="262" spans="2:37" ht="30" customHeight="1" x14ac:dyDescent="0.3">
      <c r="B262" s="78"/>
      <c r="C262" s="78" t="str">
        <f>IFERROR(VLOOKUP('[1]Calendrier des absences'!B262,[1]!Tableau1[[#All],[Matricule]:[Poste]],13),"")</f>
        <v/>
      </c>
      <c r="D262" s="78" t="str">
        <f>IFERROR(VLOOKUP('[1]Calendrier des absences'!B262,[1]!Tableau1[[#All],[Matricule]:[Poste]],14),"")</f>
        <v/>
      </c>
      <c r="E262" s="78" t="str">
        <f>IFERROR(VLOOKUP('[1]Calendrier des absences'!B262,[1]!Tableau1[[#All],[Matricule]:[Poste]],5),"")</f>
        <v/>
      </c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  <c r="AK262" s="77">
        <f t="shared" si="10"/>
        <v>0</v>
      </c>
    </row>
    <row r="263" spans="2:37" ht="30" customHeight="1" x14ac:dyDescent="0.3">
      <c r="B263" s="79"/>
      <c r="C263" s="79" t="str">
        <f>IFERROR(VLOOKUP('[1]Calendrier des absences'!B263,[1]!Tableau1[[#All],[Matricule]:[Poste]],13),"")</f>
        <v/>
      </c>
      <c r="D263" s="79" t="str">
        <f>IFERROR(VLOOKUP('[1]Calendrier des absences'!B263,[1]!Tableau1[[#All],[Matricule]:[Poste]],14),"")</f>
        <v/>
      </c>
      <c r="E263" s="79" t="str">
        <f>IFERROR(VLOOKUP('[1]Calendrier des absences'!B263,[1]!Tableau1[[#All],[Matricule]:[Poste]],5),"")</f>
        <v/>
      </c>
      <c r="F263" s="79"/>
      <c r="G263" s="79"/>
      <c r="H263" s="79"/>
      <c r="I263" s="79"/>
      <c r="J263" s="79"/>
      <c r="K263" s="79"/>
      <c r="L263" s="79"/>
      <c r="M263" s="79"/>
      <c r="N263" s="79"/>
      <c r="O263" s="79"/>
      <c r="P263" s="79"/>
      <c r="Q263" s="79"/>
      <c r="R263" s="79"/>
      <c r="S263" s="79"/>
      <c r="T263" s="79"/>
      <c r="U263" s="79"/>
      <c r="V263" s="79"/>
      <c r="W263" s="79"/>
      <c r="X263" s="79"/>
      <c r="Y263" s="79"/>
      <c r="Z263" s="79"/>
      <c r="AA263" s="79"/>
      <c r="AB263" s="79"/>
      <c r="AC263" s="79"/>
      <c r="AD263" s="79"/>
      <c r="AE263" s="79"/>
      <c r="AF263" s="79"/>
      <c r="AG263" s="79"/>
      <c r="AH263" s="79"/>
      <c r="AI263" s="79"/>
      <c r="AJ263" s="79"/>
      <c r="AK263" s="77">
        <f t="shared" si="10"/>
        <v>0</v>
      </c>
    </row>
    <row r="264" spans="2:37" ht="30" customHeight="1" x14ac:dyDescent="0.3">
      <c r="B264" s="78"/>
      <c r="C264" s="78" t="str">
        <f>IFERROR(VLOOKUP('[1]Calendrier des absences'!B264,[1]!Tableau1[[#All],[Matricule]:[Poste]],13),"")</f>
        <v/>
      </c>
      <c r="D264" s="78" t="str">
        <f>IFERROR(VLOOKUP('[1]Calendrier des absences'!B264,[1]!Tableau1[[#All],[Matricule]:[Poste]],14),"")</f>
        <v/>
      </c>
      <c r="E264" s="78" t="str">
        <f>IFERROR(VLOOKUP('[1]Calendrier des absences'!B264,[1]!Tableau1[[#All],[Matricule]:[Poste]],5),"")</f>
        <v/>
      </c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  <c r="AK264" s="77">
        <f t="shared" si="10"/>
        <v>0</v>
      </c>
    </row>
    <row r="265" spans="2:37" ht="30" customHeight="1" x14ac:dyDescent="0.3">
      <c r="B265" s="79"/>
      <c r="C265" s="79" t="str">
        <f>IFERROR(VLOOKUP('[1]Calendrier des absences'!B265,[1]!Tableau1[[#All],[Matricule]:[Poste]],13),"")</f>
        <v/>
      </c>
      <c r="D265" s="79" t="str">
        <f>IFERROR(VLOOKUP('[1]Calendrier des absences'!B265,[1]!Tableau1[[#All],[Matricule]:[Poste]],14),"")</f>
        <v/>
      </c>
      <c r="E265" s="79" t="str">
        <f>IFERROR(VLOOKUP('[1]Calendrier des absences'!B265,[1]!Tableau1[[#All],[Matricule]:[Poste]],5),"")</f>
        <v/>
      </c>
      <c r="F265" s="79"/>
      <c r="G265" s="79"/>
      <c r="H265" s="79"/>
      <c r="I265" s="79"/>
      <c r="J265" s="79"/>
      <c r="K265" s="79"/>
      <c r="L265" s="79"/>
      <c r="M265" s="79"/>
      <c r="N265" s="79"/>
      <c r="O265" s="79"/>
      <c r="P265" s="79"/>
      <c r="Q265" s="79"/>
      <c r="R265" s="79"/>
      <c r="S265" s="79"/>
      <c r="T265" s="79"/>
      <c r="U265" s="79"/>
      <c r="V265" s="79"/>
      <c r="W265" s="79"/>
      <c r="X265" s="79"/>
      <c r="Y265" s="79"/>
      <c r="Z265" s="79"/>
      <c r="AA265" s="79"/>
      <c r="AB265" s="79"/>
      <c r="AC265" s="79"/>
      <c r="AD265" s="79"/>
      <c r="AE265" s="79"/>
      <c r="AF265" s="79"/>
      <c r="AG265" s="79"/>
      <c r="AH265" s="79"/>
      <c r="AI265" s="79"/>
      <c r="AJ265" s="79"/>
      <c r="AK265" s="77">
        <f t="shared" si="10"/>
        <v>0</v>
      </c>
    </row>
    <row r="266" spans="2:37" ht="30" customHeight="1" x14ac:dyDescent="0.3">
      <c r="B266" s="78"/>
      <c r="C266" s="78" t="str">
        <f>IFERROR(VLOOKUP('[1]Calendrier des absences'!B266,[1]!Tableau1[[#All],[Matricule]:[Poste]],13),"")</f>
        <v/>
      </c>
      <c r="D266" s="78" t="str">
        <f>IFERROR(VLOOKUP('[1]Calendrier des absences'!B266,[1]!Tableau1[[#All],[Matricule]:[Poste]],14),"")</f>
        <v/>
      </c>
      <c r="E266" s="78" t="str">
        <f>IFERROR(VLOOKUP('[1]Calendrier des absences'!B266,[1]!Tableau1[[#All],[Matricule]:[Poste]],5),"")</f>
        <v/>
      </c>
      <c r="F266" s="78"/>
      <c r="G266" s="78"/>
      <c r="H266" s="78"/>
      <c r="I266" s="78"/>
      <c r="J266" s="78"/>
      <c r="K266" s="78"/>
      <c r="L266" s="78"/>
      <c r="M266" s="78"/>
      <c r="N266" s="78"/>
      <c r="O266" s="78"/>
      <c r="P266" s="78"/>
      <c r="Q266" s="78"/>
      <c r="R266" s="78"/>
      <c r="S266" s="78"/>
      <c r="T266" s="78"/>
      <c r="U266" s="78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  <c r="AG266" s="78"/>
      <c r="AH266" s="78"/>
      <c r="AI266" s="78"/>
      <c r="AJ266" s="78"/>
      <c r="AK266" s="77">
        <f t="shared" si="10"/>
        <v>0</v>
      </c>
    </row>
    <row r="267" spans="2:37" ht="30" customHeight="1" x14ac:dyDescent="0.3">
      <c r="B267" s="79"/>
      <c r="C267" s="79" t="str">
        <f>IFERROR(VLOOKUP('[1]Calendrier des absences'!B267,[1]!Tableau1[[#All],[Matricule]:[Poste]],13),"")</f>
        <v/>
      </c>
      <c r="D267" s="79" t="str">
        <f>IFERROR(VLOOKUP('[1]Calendrier des absences'!B267,[1]!Tableau1[[#All],[Matricule]:[Poste]],14),"")</f>
        <v/>
      </c>
      <c r="E267" s="79" t="str">
        <f>IFERROR(VLOOKUP('[1]Calendrier des absences'!B267,[1]!Tableau1[[#All],[Matricule]:[Poste]],5),"")</f>
        <v/>
      </c>
      <c r="F267" s="79"/>
      <c r="G267" s="79"/>
      <c r="H267" s="79"/>
      <c r="I267" s="79"/>
      <c r="J267" s="79"/>
      <c r="K267" s="79"/>
      <c r="L267" s="79"/>
      <c r="M267" s="79"/>
      <c r="N267" s="79"/>
      <c r="O267" s="79"/>
      <c r="P267" s="79"/>
      <c r="Q267" s="79"/>
      <c r="R267" s="79"/>
      <c r="S267" s="79"/>
      <c r="T267" s="79"/>
      <c r="U267" s="79"/>
      <c r="V267" s="79"/>
      <c r="W267" s="79"/>
      <c r="X267" s="79"/>
      <c r="Y267" s="79"/>
      <c r="Z267" s="79"/>
      <c r="AA267" s="79"/>
      <c r="AB267" s="79"/>
      <c r="AC267" s="79"/>
      <c r="AD267" s="79"/>
      <c r="AE267" s="79"/>
      <c r="AF267" s="79"/>
      <c r="AG267" s="79"/>
      <c r="AH267" s="79"/>
      <c r="AI267" s="79"/>
      <c r="AJ267" s="79"/>
      <c r="AK267" s="77">
        <f t="shared" si="10"/>
        <v>0</v>
      </c>
    </row>
    <row r="268" spans="2:37" ht="30" customHeight="1" x14ac:dyDescent="0.3">
      <c r="B268" s="78"/>
      <c r="C268" s="78" t="str">
        <f>IFERROR(VLOOKUP('[1]Calendrier des absences'!B268,[1]!Tableau1[[#All],[Matricule]:[Poste]],13),"")</f>
        <v/>
      </c>
      <c r="D268" s="78" t="str">
        <f>IFERROR(VLOOKUP('[1]Calendrier des absences'!B268,[1]!Tableau1[[#All],[Matricule]:[Poste]],14),"")</f>
        <v/>
      </c>
      <c r="E268" s="78" t="str">
        <f>IFERROR(VLOOKUP('[1]Calendrier des absences'!B268,[1]!Tableau1[[#All],[Matricule]:[Poste]],5),"")</f>
        <v/>
      </c>
      <c r="F268" s="78"/>
      <c r="G268" s="78"/>
      <c r="H268" s="78"/>
      <c r="I268" s="78"/>
      <c r="J268" s="78"/>
      <c r="K268" s="78"/>
      <c r="L268" s="78"/>
      <c r="M268" s="78"/>
      <c r="N268" s="78"/>
      <c r="O268" s="78"/>
      <c r="P268" s="78"/>
      <c r="Q268" s="78"/>
      <c r="R268" s="78"/>
      <c r="S268" s="78"/>
      <c r="T268" s="78"/>
      <c r="U268" s="78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  <c r="AG268" s="78"/>
      <c r="AH268" s="78"/>
      <c r="AI268" s="78"/>
      <c r="AJ268" s="78"/>
      <c r="AK268" s="77">
        <f t="shared" si="10"/>
        <v>0</v>
      </c>
    </row>
    <row r="269" spans="2:37" ht="30" customHeight="1" x14ac:dyDescent="0.3">
      <c r="B269" s="79"/>
      <c r="C269" s="79" t="str">
        <f>IFERROR(VLOOKUP('[1]Calendrier des absences'!B269,[1]!Tableau1[[#All],[Matricule]:[Poste]],13),"")</f>
        <v/>
      </c>
      <c r="D269" s="79" t="str">
        <f>IFERROR(VLOOKUP('[1]Calendrier des absences'!B269,[1]!Tableau1[[#All],[Matricule]:[Poste]],14),"")</f>
        <v/>
      </c>
      <c r="E269" s="79" t="str">
        <f>IFERROR(VLOOKUP('[1]Calendrier des absences'!B269,[1]!Tableau1[[#All],[Matricule]:[Poste]],5),"")</f>
        <v/>
      </c>
      <c r="F269" s="79"/>
      <c r="G269" s="79"/>
      <c r="H269" s="79"/>
      <c r="I269" s="79"/>
      <c r="J269" s="79"/>
      <c r="K269" s="79"/>
      <c r="L269" s="79"/>
      <c r="M269" s="79"/>
      <c r="N269" s="79"/>
      <c r="O269" s="79"/>
      <c r="P269" s="79"/>
      <c r="Q269" s="79"/>
      <c r="R269" s="79"/>
      <c r="S269" s="79"/>
      <c r="T269" s="79"/>
      <c r="U269" s="79"/>
      <c r="V269" s="79"/>
      <c r="W269" s="79"/>
      <c r="X269" s="79"/>
      <c r="Y269" s="79"/>
      <c r="Z269" s="79"/>
      <c r="AA269" s="79"/>
      <c r="AB269" s="79"/>
      <c r="AC269" s="79"/>
      <c r="AD269" s="79"/>
      <c r="AE269" s="79"/>
      <c r="AF269" s="79"/>
      <c r="AG269" s="79"/>
      <c r="AH269" s="79"/>
      <c r="AI269" s="79"/>
      <c r="AJ269" s="79"/>
      <c r="AK269" s="77">
        <f t="shared" si="10"/>
        <v>0</v>
      </c>
    </row>
    <row r="270" spans="2:37" ht="30" customHeight="1" x14ac:dyDescent="0.3">
      <c r="B270" s="78"/>
      <c r="C270" s="78" t="str">
        <f>IFERROR(VLOOKUP('[1]Calendrier des absences'!B270,[1]!Tableau1[[#All],[Matricule]:[Poste]],13),"")</f>
        <v/>
      </c>
      <c r="D270" s="78" t="str">
        <f>IFERROR(VLOOKUP('[1]Calendrier des absences'!B270,[1]!Tableau1[[#All],[Matricule]:[Poste]],14),"")</f>
        <v/>
      </c>
      <c r="E270" s="78" t="str">
        <f>IFERROR(VLOOKUP('[1]Calendrier des absences'!B270,[1]!Tableau1[[#All],[Matricule]:[Poste]],5),"")</f>
        <v/>
      </c>
      <c r="F270" s="78"/>
      <c r="G270" s="78"/>
      <c r="H270" s="78"/>
      <c r="I270" s="78"/>
      <c r="J270" s="78"/>
      <c r="K270" s="78"/>
      <c r="L270" s="78"/>
      <c r="M270" s="78"/>
      <c r="N270" s="78"/>
      <c r="O270" s="78"/>
      <c r="P270" s="78"/>
      <c r="Q270" s="78"/>
      <c r="R270" s="78"/>
      <c r="S270" s="78"/>
      <c r="T270" s="78"/>
      <c r="U270" s="78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  <c r="AG270" s="78"/>
      <c r="AH270" s="78"/>
      <c r="AI270" s="78"/>
      <c r="AJ270" s="78"/>
      <c r="AK270" s="77">
        <f t="shared" si="10"/>
        <v>0</v>
      </c>
    </row>
    <row r="271" spans="2:37" ht="30" customHeight="1" x14ac:dyDescent="0.3">
      <c r="B271" s="79"/>
      <c r="C271" s="79" t="str">
        <f>IFERROR(VLOOKUP('[1]Calendrier des absences'!B271,[1]!Tableau1[[#All],[Matricule]:[Poste]],13),"")</f>
        <v/>
      </c>
      <c r="D271" s="79" t="str">
        <f>IFERROR(VLOOKUP('[1]Calendrier des absences'!B271,[1]!Tableau1[[#All],[Matricule]:[Poste]],14),"")</f>
        <v/>
      </c>
      <c r="E271" s="79" t="str">
        <f>IFERROR(VLOOKUP('[1]Calendrier des absences'!B271,[1]!Tableau1[[#All],[Matricule]:[Poste]],5),"")</f>
        <v/>
      </c>
      <c r="F271" s="79"/>
      <c r="G271" s="79"/>
      <c r="H271" s="79"/>
      <c r="I271" s="79"/>
      <c r="J271" s="79"/>
      <c r="K271" s="79"/>
      <c r="L271" s="79"/>
      <c r="M271" s="79"/>
      <c r="N271" s="79"/>
      <c r="O271" s="79"/>
      <c r="P271" s="79"/>
      <c r="Q271" s="79"/>
      <c r="R271" s="79"/>
      <c r="S271" s="79"/>
      <c r="T271" s="79"/>
      <c r="U271" s="79"/>
      <c r="V271" s="79"/>
      <c r="W271" s="79"/>
      <c r="X271" s="79"/>
      <c r="Y271" s="79"/>
      <c r="Z271" s="79"/>
      <c r="AA271" s="79"/>
      <c r="AB271" s="79"/>
      <c r="AC271" s="79"/>
      <c r="AD271" s="79"/>
      <c r="AE271" s="79"/>
      <c r="AF271" s="79"/>
      <c r="AG271" s="79"/>
      <c r="AH271" s="79"/>
      <c r="AI271" s="79"/>
      <c r="AJ271" s="79"/>
      <c r="AK271" s="77">
        <f t="shared" si="10"/>
        <v>0</v>
      </c>
    </row>
    <row r="272" spans="2:37" ht="30" customHeight="1" x14ac:dyDescent="0.3">
      <c r="B272" s="78"/>
      <c r="C272" s="78" t="str">
        <f>IFERROR(VLOOKUP('[1]Calendrier des absences'!B272,[1]!Tableau1[[#All],[Matricule]:[Poste]],13),"")</f>
        <v/>
      </c>
      <c r="D272" s="78" t="str">
        <f>IFERROR(VLOOKUP('[1]Calendrier des absences'!B272,[1]!Tableau1[[#All],[Matricule]:[Poste]],14),"")</f>
        <v/>
      </c>
      <c r="E272" s="78" t="str">
        <f>IFERROR(VLOOKUP('[1]Calendrier des absences'!B272,[1]!Tableau1[[#All],[Matricule]:[Poste]],5),"")</f>
        <v/>
      </c>
      <c r="F272" s="78"/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8"/>
      <c r="AI272" s="78"/>
      <c r="AJ272" s="78"/>
      <c r="AK272" s="77">
        <f t="shared" si="10"/>
        <v>0</v>
      </c>
    </row>
    <row r="273" spans="2:38" ht="30" customHeight="1" thickBot="1" x14ac:dyDescent="0.35">
      <c r="B273" s="79"/>
      <c r="C273" s="79" t="str">
        <f>IFERROR(VLOOKUP('[1]Calendrier des absences'!B273,[1]!Tableau1[[#All],[Matricule]:[Poste]],13),"")</f>
        <v/>
      </c>
      <c r="D273" s="79" t="str">
        <f>IFERROR(VLOOKUP('[1]Calendrier des absences'!B273,[1]!Tableau1[[#All],[Matricule]:[Poste]],14),"")</f>
        <v/>
      </c>
      <c r="E273" s="79" t="str">
        <f>IFERROR(VLOOKUP('[1]Calendrier des absences'!B273,[1]!Tableau1[[#All],[Matricule]:[Poste]],5),"")</f>
        <v/>
      </c>
      <c r="F273" s="79"/>
      <c r="G273" s="79"/>
      <c r="H273" s="79"/>
      <c r="I273" s="79"/>
      <c r="J273" s="79"/>
      <c r="K273" s="79"/>
      <c r="L273" s="79"/>
      <c r="M273" s="79"/>
      <c r="N273" s="79"/>
      <c r="O273" s="79"/>
      <c r="P273" s="79"/>
      <c r="Q273" s="79"/>
      <c r="R273" s="79"/>
      <c r="S273" s="79"/>
      <c r="T273" s="79"/>
      <c r="U273" s="79"/>
      <c r="V273" s="79"/>
      <c r="W273" s="79"/>
      <c r="X273" s="79"/>
      <c r="Y273" s="79"/>
      <c r="Z273" s="79"/>
      <c r="AA273" s="79"/>
      <c r="AB273" s="79"/>
      <c r="AC273" s="79"/>
      <c r="AD273" s="79"/>
      <c r="AE273" s="79"/>
      <c r="AF273" s="79"/>
      <c r="AG273" s="79"/>
      <c r="AH273" s="79"/>
      <c r="AI273" s="79"/>
      <c r="AJ273" s="79"/>
      <c r="AK273" s="77">
        <f t="shared" si="10"/>
        <v>0</v>
      </c>
    </row>
    <row r="274" spans="2:38" ht="30" customHeight="1" thickTop="1" thickBot="1" x14ac:dyDescent="0.35">
      <c r="B274" s="80"/>
      <c r="C274" s="80"/>
      <c r="D274" s="80"/>
      <c r="E274" s="81" t="str">
        <f>B231&amp;" total"</f>
        <v>Juin total</v>
      </c>
      <c r="F274" s="82">
        <f>SUBTOTAL(103,F239:F273)</f>
        <v>0</v>
      </c>
      <c r="G274" s="82">
        <f t="shared" ref="G274:AJ274" si="11">SUBTOTAL(103,G239:G273)</f>
        <v>0</v>
      </c>
      <c r="H274" s="82">
        <f t="shared" si="11"/>
        <v>0</v>
      </c>
      <c r="I274" s="82">
        <f t="shared" si="11"/>
        <v>0</v>
      </c>
      <c r="J274" s="82">
        <f t="shared" si="11"/>
        <v>0</v>
      </c>
      <c r="K274" s="82">
        <f t="shared" si="11"/>
        <v>0</v>
      </c>
      <c r="L274" s="82">
        <f t="shared" si="11"/>
        <v>0</v>
      </c>
      <c r="M274" s="82">
        <f t="shared" si="11"/>
        <v>0</v>
      </c>
      <c r="N274" s="82">
        <f t="shared" si="11"/>
        <v>0</v>
      </c>
      <c r="O274" s="82">
        <f t="shared" si="11"/>
        <v>0</v>
      </c>
      <c r="P274" s="82">
        <f t="shared" si="11"/>
        <v>0</v>
      </c>
      <c r="Q274" s="82">
        <f t="shared" si="11"/>
        <v>0</v>
      </c>
      <c r="R274" s="82">
        <f t="shared" si="11"/>
        <v>0</v>
      </c>
      <c r="S274" s="82">
        <f t="shared" si="11"/>
        <v>0</v>
      </c>
      <c r="T274" s="82">
        <f t="shared" si="11"/>
        <v>0</v>
      </c>
      <c r="U274" s="82">
        <f t="shared" si="11"/>
        <v>0</v>
      </c>
      <c r="V274" s="82">
        <f t="shared" si="11"/>
        <v>0</v>
      </c>
      <c r="W274" s="82">
        <f t="shared" si="11"/>
        <v>0</v>
      </c>
      <c r="X274" s="82">
        <f t="shared" si="11"/>
        <v>0</v>
      </c>
      <c r="Y274" s="82">
        <f t="shared" si="11"/>
        <v>0</v>
      </c>
      <c r="Z274" s="82">
        <f t="shared" si="11"/>
        <v>0</v>
      </c>
      <c r="AA274" s="82">
        <f t="shared" si="11"/>
        <v>0</v>
      </c>
      <c r="AB274" s="82">
        <f t="shared" si="11"/>
        <v>0</v>
      </c>
      <c r="AC274" s="82">
        <f t="shared" si="11"/>
        <v>0</v>
      </c>
      <c r="AD274" s="82">
        <f t="shared" si="11"/>
        <v>0</v>
      </c>
      <c r="AE274" s="82">
        <f t="shared" si="11"/>
        <v>0</v>
      </c>
      <c r="AF274" s="82">
        <f t="shared" si="11"/>
        <v>0</v>
      </c>
      <c r="AG274" s="82">
        <f t="shared" si="11"/>
        <v>0</v>
      </c>
      <c r="AH274" s="82">
        <f t="shared" si="11"/>
        <v>0</v>
      </c>
      <c r="AI274" s="82">
        <f t="shared" si="11"/>
        <v>0</v>
      </c>
      <c r="AJ274" s="82">
        <f t="shared" si="11"/>
        <v>0</v>
      </c>
      <c r="AK274" s="82">
        <f>SUBTOTAL(109,AK239:AK273)</f>
        <v>0</v>
      </c>
    </row>
    <row r="275" spans="2:38" ht="15" thickTop="1" x14ac:dyDescent="0.3"/>
    <row r="277" spans="2:38" ht="63" x14ac:dyDescent="1.2">
      <c r="B277" s="57" t="s">
        <v>106</v>
      </c>
      <c r="C277" s="57"/>
      <c r="D277" s="57"/>
    </row>
    <row r="279" spans="2:38" x14ac:dyDescent="0.3">
      <c r="B279" s="58"/>
      <c r="C279" s="58"/>
      <c r="D279" s="58"/>
      <c r="E279" s="58"/>
      <c r="F279" s="58"/>
      <c r="G279" s="58"/>
      <c r="H279" s="58"/>
      <c r="I279" s="58"/>
      <c r="J279" s="58"/>
      <c r="K279" s="58"/>
      <c r="L279" s="58"/>
      <c r="M279" s="58"/>
      <c r="N279" s="58"/>
      <c r="O279" s="58"/>
      <c r="P279" s="58"/>
      <c r="Q279" s="58"/>
      <c r="R279" s="58"/>
      <c r="S279" s="58"/>
      <c r="T279" s="58"/>
      <c r="U279" s="58"/>
      <c r="V279" s="58"/>
      <c r="W279" s="58"/>
      <c r="X279" s="58"/>
      <c r="Y279" s="58"/>
      <c r="Z279" s="58"/>
      <c r="AA279" s="58"/>
      <c r="AB279" s="58"/>
      <c r="AC279" s="58"/>
      <c r="AD279" s="58"/>
      <c r="AE279" s="58"/>
      <c r="AF279" s="58"/>
      <c r="AG279" s="58"/>
      <c r="AH279" s="58"/>
      <c r="AI279" s="58"/>
      <c r="AJ279" s="58"/>
      <c r="AK279" s="58"/>
    </row>
    <row r="280" spans="2:38" ht="30" customHeight="1" x14ac:dyDescent="0.3">
      <c r="B280" s="59" t="s">
        <v>84</v>
      </c>
      <c r="C280" s="59"/>
      <c r="D280" s="59"/>
      <c r="E280" s="59"/>
      <c r="F280" s="60" t="s">
        <v>85</v>
      </c>
      <c r="G280" s="61" t="s">
        <v>86</v>
      </c>
      <c r="H280" s="61"/>
      <c r="I280" s="61"/>
      <c r="L280" s="62" t="s">
        <v>87</v>
      </c>
      <c r="M280" s="61" t="s">
        <v>88</v>
      </c>
      <c r="N280" s="61"/>
      <c r="O280" s="61"/>
      <c r="P280" s="61"/>
      <c r="R280" s="63" t="s">
        <v>89</v>
      </c>
      <c r="S280" s="61" t="s">
        <v>90</v>
      </c>
      <c r="T280" s="61"/>
      <c r="U280" s="61"/>
      <c r="W280" s="64" t="s">
        <v>91</v>
      </c>
      <c r="X280" s="61" t="s">
        <v>92</v>
      </c>
      <c r="Y280" s="61"/>
      <c r="Z280" s="61"/>
      <c r="AA280" s="61"/>
      <c r="AC280" s="65" t="s">
        <v>93</v>
      </c>
      <c r="AD280" s="61" t="s">
        <v>94</v>
      </c>
      <c r="AE280" s="61"/>
      <c r="AF280" s="61"/>
      <c r="AG280" s="61"/>
      <c r="AH280" s="61"/>
      <c r="AJ280" s="66" t="s">
        <v>95</v>
      </c>
      <c r="AK280" s="61" t="s">
        <v>96</v>
      </c>
      <c r="AL280" s="61"/>
    </row>
    <row r="281" spans="2:38" x14ac:dyDescent="0.3">
      <c r="B281" s="67"/>
      <c r="C281" s="67"/>
      <c r="D281" s="67"/>
      <c r="E281" s="67"/>
      <c r="F281" s="67"/>
      <c r="G281" s="67"/>
      <c r="H281" s="67"/>
      <c r="I281" s="67"/>
      <c r="J281" s="67"/>
      <c r="K281" s="67"/>
      <c r="L281" s="67"/>
      <c r="M281" s="67"/>
      <c r="N281" s="67"/>
      <c r="O281" s="67"/>
      <c r="P281" s="67"/>
      <c r="Q281" s="67"/>
      <c r="R281" s="67"/>
      <c r="S281" s="67"/>
      <c r="T281" s="67"/>
      <c r="U281" s="67"/>
      <c r="V281" s="67"/>
      <c r="W281" s="67"/>
      <c r="X281" s="67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</row>
    <row r="282" spans="2:38" ht="46.95" customHeight="1" thickBot="1" x14ac:dyDescent="0.35">
      <c r="F282" s="68" t="s">
        <v>97</v>
      </c>
      <c r="G282" s="68"/>
      <c r="H282" s="68"/>
      <c r="I282" s="68"/>
      <c r="J282" s="68"/>
      <c r="K282" s="68"/>
      <c r="L282" s="68"/>
      <c r="M282" s="68"/>
      <c r="N282" s="68"/>
      <c r="O282" s="68"/>
      <c r="P282" s="68"/>
      <c r="Q282" s="68"/>
      <c r="R282" s="68"/>
      <c r="S282" s="68"/>
      <c r="T282" s="68"/>
      <c r="U282" s="68"/>
      <c r="V282" s="68"/>
      <c r="W282" s="68"/>
      <c r="X282" s="68"/>
      <c r="Y282" s="68"/>
      <c r="Z282" s="68"/>
      <c r="AA282" s="68"/>
      <c r="AB282" s="68"/>
      <c r="AC282" s="68"/>
      <c r="AD282" s="68"/>
      <c r="AE282" s="68"/>
      <c r="AF282" s="68"/>
      <c r="AG282" s="68"/>
      <c r="AH282" s="68"/>
      <c r="AI282" s="68"/>
      <c r="AJ282" s="69"/>
      <c r="AK282" s="69">
        <f>AK190</f>
        <v>2024</v>
      </c>
    </row>
    <row r="283" spans="2:38" ht="30" customHeight="1" thickTop="1" thickBot="1" x14ac:dyDescent="0.35">
      <c r="F283" s="70" t="str">
        <f>TEXT(WEEKDAY(DATE(AK282,7,1),1),"jjj")</f>
        <v>lun</v>
      </c>
      <c r="G283" s="70" t="str">
        <f>TEXT(WEEKDAY(DATE(AK282,7,2),1),"jjj")</f>
        <v>mar</v>
      </c>
      <c r="H283" s="70" t="str">
        <f>TEXT(WEEKDAY(DATE(AK282,7,3),1),"jjj")</f>
        <v>mer</v>
      </c>
      <c r="I283" s="70" t="str">
        <f>TEXT(WEEKDAY(DATE(AK282,7,4),1),"jjj")</f>
        <v>jeu</v>
      </c>
      <c r="J283" s="70" t="str">
        <f>TEXT(WEEKDAY(DATE(AK282,7,5),1),"jjj")</f>
        <v>ven</v>
      </c>
      <c r="K283" s="70" t="str">
        <f>TEXT(WEEKDAY(DATE(AK282,7,6),1),"jjj")</f>
        <v>sam</v>
      </c>
      <c r="L283" s="70" t="str">
        <f>TEXT(WEEKDAY(DATE(AK282,7,7),1),"jjj")</f>
        <v>dim</v>
      </c>
      <c r="M283" s="70" t="str">
        <f>TEXT(WEEKDAY(DATE(AK282,7,8),1),"jjj")</f>
        <v>lun</v>
      </c>
      <c r="N283" s="70" t="str">
        <f>TEXT(WEEKDAY(DATE(AK282,7,9),1),"jjj")</f>
        <v>mar</v>
      </c>
      <c r="O283" s="70" t="str">
        <f>TEXT(WEEKDAY(DATE(AK282,7,10),1),"jjj")</f>
        <v>mer</v>
      </c>
      <c r="P283" s="70" t="str">
        <f>TEXT(WEEKDAY(DATE(AK282,7,11),1),"jjj")</f>
        <v>jeu</v>
      </c>
      <c r="Q283" s="70" t="str">
        <f>TEXT(WEEKDAY(DATE(AK282,7,12),1),"jjj")</f>
        <v>ven</v>
      </c>
      <c r="R283" s="70" t="str">
        <f>TEXT(WEEKDAY(DATE(AK282,7,13),1),"jjj")</f>
        <v>sam</v>
      </c>
      <c r="S283" s="70" t="str">
        <f>TEXT(WEEKDAY(DATE(AK282,7,14),1),"jjj")</f>
        <v>dim</v>
      </c>
      <c r="T283" s="70" t="str">
        <f>TEXT(WEEKDAY(DATE(AK282,7,15),1),"jjj")</f>
        <v>lun</v>
      </c>
      <c r="U283" s="70" t="str">
        <f>TEXT(WEEKDAY(DATE(AK282,7,16),1),"jjj")</f>
        <v>mar</v>
      </c>
      <c r="V283" s="70" t="str">
        <f>TEXT(WEEKDAY(DATE(AK282,7,17),1),"jjj")</f>
        <v>mer</v>
      </c>
      <c r="W283" s="70" t="str">
        <f>TEXT(WEEKDAY(DATE(AK282,7,18),1),"jjj")</f>
        <v>jeu</v>
      </c>
      <c r="X283" s="70" t="str">
        <f>TEXT(WEEKDAY(DATE(AK282,7,19),1),"jjj")</f>
        <v>ven</v>
      </c>
      <c r="Y283" s="70" t="str">
        <f>TEXT(WEEKDAY(DATE(AK282,7,20),1),"jjj")</f>
        <v>sam</v>
      </c>
      <c r="Z283" s="70" t="str">
        <f>TEXT(WEEKDAY(DATE(AK282,7,21),1),"jjj")</f>
        <v>dim</v>
      </c>
      <c r="AA283" s="70" t="str">
        <f>TEXT(WEEKDAY(DATE(AK282,7,22),1),"jjj")</f>
        <v>lun</v>
      </c>
      <c r="AB283" s="70" t="str">
        <f>TEXT(WEEKDAY(DATE(AK282,7,23),1),"jjj")</f>
        <v>mar</v>
      </c>
      <c r="AC283" s="70" t="str">
        <f>TEXT(WEEKDAY(DATE(AK282,7,24),1),"jjj")</f>
        <v>mer</v>
      </c>
      <c r="AD283" s="70" t="str">
        <f>TEXT(WEEKDAY(DATE(AK282,7,25),1),"jjj")</f>
        <v>jeu</v>
      </c>
      <c r="AE283" s="70" t="str">
        <f>TEXT(WEEKDAY(DATE(AK282,7,26),1),"jjj")</f>
        <v>ven</v>
      </c>
      <c r="AF283" s="70" t="str">
        <f>TEXT(WEEKDAY(DATE(AK282,7,27),1),"jjj")</f>
        <v>sam</v>
      </c>
      <c r="AG283" s="70" t="str">
        <f>TEXT(WEEKDAY(DATE(AK282,7,28),1),"jjj")</f>
        <v>dim</v>
      </c>
      <c r="AH283" s="70" t="str">
        <f>TEXT(WEEKDAY(DATE(AK282,7,29),1),"jjj")</f>
        <v>lun</v>
      </c>
      <c r="AI283" s="70" t="str">
        <f>TEXT(WEEKDAY(DATE(AK282,7,30),1),"jjj")</f>
        <v>mar</v>
      </c>
      <c r="AJ283" s="70" t="str">
        <f>TEXT(WEEKDAY(DATE(AK282,7,31),1),"jjj")</f>
        <v>mer</v>
      </c>
      <c r="AK283" s="71"/>
    </row>
    <row r="284" spans="2:38" ht="30" customHeight="1" thickTop="1" thickBot="1" x14ac:dyDescent="0.35">
      <c r="B284" s="72" t="s">
        <v>11</v>
      </c>
      <c r="C284" s="72" t="s">
        <v>98</v>
      </c>
      <c r="D284" s="72" t="s">
        <v>3</v>
      </c>
      <c r="E284" s="73" t="s">
        <v>99</v>
      </c>
      <c r="F284" s="74">
        <v>1</v>
      </c>
      <c r="G284" s="74">
        <v>2</v>
      </c>
      <c r="H284" s="74">
        <v>3</v>
      </c>
      <c r="I284" s="74">
        <v>4</v>
      </c>
      <c r="J284" s="74">
        <v>5</v>
      </c>
      <c r="K284" s="74">
        <v>6</v>
      </c>
      <c r="L284" s="74">
        <v>7</v>
      </c>
      <c r="M284" s="74">
        <v>8</v>
      </c>
      <c r="N284" s="74">
        <v>9</v>
      </c>
      <c r="O284" s="74">
        <v>10</v>
      </c>
      <c r="P284" s="74">
        <v>11</v>
      </c>
      <c r="Q284" s="74">
        <v>12</v>
      </c>
      <c r="R284" s="74">
        <v>13</v>
      </c>
      <c r="S284" s="74">
        <v>14</v>
      </c>
      <c r="T284" s="74">
        <v>15</v>
      </c>
      <c r="U284" s="74">
        <v>16</v>
      </c>
      <c r="V284" s="74">
        <v>17</v>
      </c>
      <c r="W284" s="74">
        <v>18</v>
      </c>
      <c r="X284" s="74">
        <v>19</v>
      </c>
      <c r="Y284" s="74">
        <v>20</v>
      </c>
      <c r="Z284" s="74">
        <v>21</v>
      </c>
      <c r="AA284" s="74">
        <v>22</v>
      </c>
      <c r="AB284" s="74">
        <v>23</v>
      </c>
      <c r="AC284" s="74">
        <v>24</v>
      </c>
      <c r="AD284" s="74">
        <v>25</v>
      </c>
      <c r="AE284" s="74">
        <v>26</v>
      </c>
      <c r="AF284" s="74">
        <v>27</v>
      </c>
      <c r="AG284" s="74">
        <v>28</v>
      </c>
      <c r="AH284" s="74">
        <v>29</v>
      </c>
      <c r="AI284" s="74">
        <v>30</v>
      </c>
      <c r="AJ284" s="74">
        <v>31</v>
      </c>
      <c r="AK284" s="71" t="s">
        <v>100</v>
      </c>
    </row>
    <row r="285" spans="2:38" ht="30" customHeight="1" thickTop="1" x14ac:dyDescent="0.3">
      <c r="B285" s="75"/>
      <c r="C285" s="75" t="str">
        <f>IFERROR(VLOOKUP('[1]Calendrier des absences'!B285,[1]!Tableau1[[#All],[Matricule]:[Poste]],13),"")</f>
        <v/>
      </c>
      <c r="D285" s="75" t="str">
        <f>IFERROR(VLOOKUP('[1]Calendrier des absences'!B285,[1]!Tableau1[[#All],[Matricule]:[Poste]],14),"")</f>
        <v/>
      </c>
      <c r="E285" s="75" t="str">
        <f>IFERROR(VLOOKUP('[1]Calendrier des absences'!B285,[1]!Tableau1[[#All],[Matricule]:[Poste]],5),"")</f>
        <v/>
      </c>
      <c r="F285" s="76"/>
      <c r="G285" s="76"/>
      <c r="H285" s="76"/>
      <c r="I285" s="76"/>
      <c r="J285" s="76"/>
      <c r="K285" s="76"/>
      <c r="L285" s="76"/>
      <c r="M285" s="76"/>
      <c r="N285" s="76"/>
      <c r="O285" s="76"/>
      <c r="P285" s="76"/>
      <c r="Q285" s="76"/>
      <c r="R285" s="76"/>
      <c r="S285" s="76"/>
      <c r="T285" s="76"/>
      <c r="U285" s="76"/>
      <c r="V285" s="76"/>
      <c r="W285" s="76"/>
      <c r="X285" s="76"/>
      <c r="Y285" s="76"/>
      <c r="Z285" s="76"/>
      <c r="AA285" s="76"/>
      <c r="AB285" s="76"/>
      <c r="AC285" s="76"/>
      <c r="AD285" s="76"/>
      <c r="AE285" s="76"/>
      <c r="AF285" s="76"/>
      <c r="AG285" s="76"/>
      <c r="AH285" s="76"/>
      <c r="AI285" s="76"/>
      <c r="AJ285" s="76"/>
      <c r="AK285" s="77">
        <f>COUNTA(F285:AJ285)</f>
        <v>0</v>
      </c>
    </row>
    <row r="286" spans="2:38" ht="30" customHeight="1" x14ac:dyDescent="0.3">
      <c r="B286" s="78"/>
      <c r="C286" s="78" t="str">
        <f>IFERROR(VLOOKUP('[1]Calendrier des absences'!B286,[1]!Tableau1[[#All],[Matricule]:[Poste]],13),"")</f>
        <v/>
      </c>
      <c r="D286" s="78" t="str">
        <f>IFERROR(VLOOKUP('[1]Calendrier des absences'!B286,[1]!Tableau1[[#All],[Matricule]:[Poste]],14),"")</f>
        <v/>
      </c>
      <c r="E286" s="78" t="str">
        <f>IFERROR(VLOOKUP('[1]Calendrier des absences'!B286,[1]!Tableau1[[#All],[Matricule]:[Poste]],5),"")</f>
        <v/>
      </c>
      <c r="F286" s="78"/>
      <c r="G286" s="78"/>
      <c r="H286" s="78"/>
      <c r="I286" s="78"/>
      <c r="J286" s="78"/>
      <c r="K286" s="78"/>
      <c r="L286" s="78"/>
      <c r="M286" s="78"/>
      <c r="N286" s="78"/>
      <c r="O286" s="78"/>
      <c r="P286" s="78"/>
      <c r="Q286" s="78"/>
      <c r="R286" s="78"/>
      <c r="S286" s="78"/>
      <c r="T286" s="78"/>
      <c r="U286" s="78"/>
      <c r="V286" s="78"/>
      <c r="W286" s="78"/>
      <c r="X286" s="78"/>
      <c r="Y286" s="78"/>
      <c r="Z286" s="78"/>
      <c r="AA286" s="78"/>
      <c r="AB286" s="78"/>
      <c r="AC286" s="78"/>
      <c r="AD286" s="78"/>
      <c r="AE286" s="78"/>
      <c r="AF286" s="78"/>
      <c r="AG286" s="78"/>
      <c r="AH286" s="78"/>
      <c r="AI286" s="78"/>
      <c r="AJ286" s="78"/>
      <c r="AK286" s="77">
        <f t="shared" ref="AK286:AK319" si="12">COUNTA(F286:AJ286)</f>
        <v>0</v>
      </c>
    </row>
    <row r="287" spans="2:38" ht="30" customHeight="1" x14ac:dyDescent="0.3">
      <c r="B287" s="76"/>
      <c r="C287" s="76" t="str">
        <f>IFERROR(VLOOKUP('[1]Calendrier des absences'!B287,[1]!Tableau1[[#All],[Matricule]:[Poste]],13),"")</f>
        <v/>
      </c>
      <c r="D287" s="76" t="str">
        <f>IFERROR(VLOOKUP('[1]Calendrier des absences'!B287,[1]!Tableau1[[#All],[Matricule]:[Poste]],14),"")</f>
        <v/>
      </c>
      <c r="E287" s="76" t="str">
        <f>IFERROR(VLOOKUP('[1]Calendrier des absences'!B287,[1]!Tableau1[[#All],[Matricule]:[Poste]],5),"")</f>
        <v/>
      </c>
      <c r="F287" s="76"/>
      <c r="G287" s="76"/>
      <c r="H287" s="76"/>
      <c r="I287" s="76"/>
      <c r="J287" s="76"/>
      <c r="K287" s="76"/>
      <c r="L287" s="76"/>
      <c r="M287" s="76"/>
      <c r="N287" s="76"/>
      <c r="O287" s="76"/>
      <c r="P287" s="76"/>
      <c r="Q287" s="76"/>
      <c r="R287" s="76"/>
      <c r="S287" s="76"/>
      <c r="T287" s="76"/>
      <c r="U287" s="76"/>
      <c r="V287" s="76"/>
      <c r="W287" s="76"/>
      <c r="X287" s="76"/>
      <c r="Y287" s="76"/>
      <c r="Z287" s="76"/>
      <c r="AA287" s="76"/>
      <c r="AB287" s="76"/>
      <c r="AC287" s="76"/>
      <c r="AD287" s="76"/>
      <c r="AE287" s="76"/>
      <c r="AF287" s="76"/>
      <c r="AG287" s="76"/>
      <c r="AH287" s="76"/>
      <c r="AI287" s="76"/>
      <c r="AJ287" s="76"/>
      <c r="AK287" s="77">
        <f t="shared" si="12"/>
        <v>0</v>
      </c>
    </row>
    <row r="288" spans="2:38" ht="30" customHeight="1" x14ac:dyDescent="0.3">
      <c r="B288" s="78"/>
      <c r="C288" s="78" t="str">
        <f>IFERROR(VLOOKUP('[1]Calendrier des absences'!B288,[1]!Tableau1[[#All],[Matricule]:[Poste]],13),"")</f>
        <v/>
      </c>
      <c r="D288" s="78" t="str">
        <f>IFERROR(VLOOKUP('[1]Calendrier des absences'!B288,[1]!Tableau1[[#All],[Matricule]:[Poste]],14),"")</f>
        <v/>
      </c>
      <c r="E288" s="78" t="str">
        <f>IFERROR(VLOOKUP('[1]Calendrier des absences'!B288,[1]!Tableau1[[#All],[Matricule]:[Poste]],5),"")</f>
        <v/>
      </c>
      <c r="F288" s="78"/>
      <c r="G288" s="78"/>
      <c r="H288" s="78"/>
      <c r="I288" s="78"/>
      <c r="J288" s="78"/>
      <c r="K288" s="78"/>
      <c r="L288" s="78"/>
      <c r="M288" s="78"/>
      <c r="N288" s="78"/>
      <c r="O288" s="78"/>
      <c r="P288" s="78"/>
      <c r="Q288" s="78"/>
      <c r="R288" s="78"/>
      <c r="S288" s="78"/>
      <c r="T288" s="78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  <c r="AG288" s="78"/>
      <c r="AH288" s="78"/>
      <c r="AI288" s="78"/>
      <c r="AJ288" s="78"/>
      <c r="AK288" s="77">
        <f t="shared" si="12"/>
        <v>0</v>
      </c>
    </row>
    <row r="289" spans="2:37" ht="30" customHeight="1" x14ac:dyDescent="0.3">
      <c r="B289" s="76"/>
      <c r="C289" s="76" t="str">
        <f>IFERROR(VLOOKUP('[1]Calendrier des absences'!B289,[1]!Tableau1[[#All],[Matricule]:[Poste]],13),"")</f>
        <v/>
      </c>
      <c r="D289" s="76" t="str">
        <f>IFERROR(VLOOKUP('[1]Calendrier des absences'!B289,[1]!Tableau1[[#All],[Matricule]:[Poste]],14),"")</f>
        <v/>
      </c>
      <c r="E289" s="76" t="str">
        <f>IFERROR(VLOOKUP('[1]Calendrier des absences'!B289,[1]!Tableau1[[#All],[Matricule]:[Poste]],5),"")</f>
        <v/>
      </c>
      <c r="F289" s="76"/>
      <c r="G289" s="76"/>
      <c r="H289" s="76"/>
      <c r="I289" s="76"/>
      <c r="J289" s="76"/>
      <c r="K289" s="76"/>
      <c r="L289" s="76"/>
      <c r="M289" s="76"/>
      <c r="N289" s="76"/>
      <c r="O289" s="76"/>
      <c r="P289" s="76"/>
      <c r="Q289" s="76"/>
      <c r="R289" s="76"/>
      <c r="S289" s="76"/>
      <c r="T289" s="76"/>
      <c r="U289" s="76"/>
      <c r="V289" s="76"/>
      <c r="W289" s="76"/>
      <c r="X289" s="76"/>
      <c r="Y289" s="76"/>
      <c r="Z289" s="76"/>
      <c r="AA289" s="76"/>
      <c r="AB289" s="76"/>
      <c r="AC289" s="76"/>
      <c r="AD289" s="76"/>
      <c r="AE289" s="76"/>
      <c r="AF289" s="76"/>
      <c r="AG289" s="76"/>
      <c r="AH289" s="76"/>
      <c r="AI289" s="76"/>
      <c r="AJ289" s="76"/>
      <c r="AK289" s="77">
        <f t="shared" si="12"/>
        <v>0</v>
      </c>
    </row>
    <row r="290" spans="2:37" ht="30" customHeight="1" x14ac:dyDescent="0.3">
      <c r="B290" s="78"/>
      <c r="C290" s="78" t="str">
        <f>IFERROR(VLOOKUP('[1]Calendrier des absences'!B290,[1]!Tableau1[[#All],[Matricule]:[Poste]],13),"")</f>
        <v/>
      </c>
      <c r="D290" s="78" t="str">
        <f>IFERROR(VLOOKUP('[1]Calendrier des absences'!B290,[1]!Tableau1[[#All],[Matricule]:[Poste]],14),"")</f>
        <v/>
      </c>
      <c r="E290" s="78" t="str">
        <f>IFERROR(VLOOKUP('[1]Calendrier des absences'!B290,[1]!Tableau1[[#All],[Matricule]:[Poste]],5),"")</f>
        <v/>
      </c>
      <c r="F290" s="78"/>
      <c r="G290" s="78"/>
      <c r="H290" s="78"/>
      <c r="I290" s="78"/>
      <c r="J290" s="78"/>
      <c r="K290" s="78"/>
      <c r="L290" s="78"/>
      <c r="M290" s="78"/>
      <c r="N290" s="78"/>
      <c r="O290" s="78"/>
      <c r="P290" s="78"/>
      <c r="Q290" s="78"/>
      <c r="R290" s="78"/>
      <c r="S290" s="78"/>
      <c r="T290" s="78"/>
      <c r="U290" s="78"/>
      <c r="V290" s="78"/>
      <c r="W290" s="78"/>
      <c r="X290" s="78"/>
      <c r="Y290" s="78"/>
      <c r="Z290" s="78"/>
      <c r="AA290" s="78"/>
      <c r="AB290" s="78"/>
      <c r="AC290" s="78"/>
      <c r="AD290" s="78"/>
      <c r="AE290" s="78"/>
      <c r="AF290" s="78"/>
      <c r="AG290" s="78"/>
      <c r="AH290" s="78"/>
      <c r="AI290" s="78"/>
      <c r="AJ290" s="78"/>
      <c r="AK290" s="77">
        <f t="shared" si="12"/>
        <v>0</v>
      </c>
    </row>
    <row r="291" spans="2:37" ht="30" customHeight="1" x14ac:dyDescent="0.3">
      <c r="B291" s="76"/>
      <c r="C291" s="76" t="str">
        <f>IFERROR(VLOOKUP('[1]Calendrier des absences'!B291,[1]!Tableau1[[#All],[Matricule]:[Poste]],13),"")</f>
        <v/>
      </c>
      <c r="D291" s="76" t="str">
        <f>IFERROR(VLOOKUP('[1]Calendrier des absences'!B291,[1]!Tableau1[[#All],[Matricule]:[Poste]],14),"")</f>
        <v/>
      </c>
      <c r="E291" s="76" t="str">
        <f>IFERROR(VLOOKUP('[1]Calendrier des absences'!B291,[1]!Tableau1[[#All],[Matricule]:[Poste]],5),"")</f>
        <v/>
      </c>
      <c r="F291" s="76"/>
      <c r="G291" s="76"/>
      <c r="H291" s="76"/>
      <c r="I291" s="76"/>
      <c r="J291" s="76"/>
      <c r="K291" s="76"/>
      <c r="L291" s="76"/>
      <c r="M291" s="76"/>
      <c r="N291" s="76"/>
      <c r="O291" s="76"/>
      <c r="P291" s="76"/>
      <c r="Q291" s="76"/>
      <c r="R291" s="76"/>
      <c r="S291" s="76"/>
      <c r="T291" s="76"/>
      <c r="U291" s="76"/>
      <c r="V291" s="76"/>
      <c r="W291" s="76"/>
      <c r="X291" s="76"/>
      <c r="Y291" s="76"/>
      <c r="Z291" s="76"/>
      <c r="AA291" s="76"/>
      <c r="AB291" s="76"/>
      <c r="AC291" s="76"/>
      <c r="AD291" s="76"/>
      <c r="AE291" s="76"/>
      <c r="AF291" s="76"/>
      <c r="AG291" s="76"/>
      <c r="AH291" s="76"/>
      <c r="AI291" s="76"/>
      <c r="AJ291" s="76"/>
      <c r="AK291" s="77">
        <f t="shared" si="12"/>
        <v>0</v>
      </c>
    </row>
    <row r="292" spans="2:37" ht="30" customHeight="1" x14ac:dyDescent="0.3">
      <c r="B292" s="78"/>
      <c r="C292" s="78" t="str">
        <f>IFERROR(VLOOKUP('[1]Calendrier des absences'!B292,[1]!Tableau1[[#All],[Matricule]:[Poste]],13),"")</f>
        <v/>
      </c>
      <c r="D292" s="78" t="str">
        <f>IFERROR(VLOOKUP('[1]Calendrier des absences'!B292,[1]!Tableau1[[#All],[Matricule]:[Poste]],14),"")</f>
        <v/>
      </c>
      <c r="E292" s="78" t="str">
        <f>IFERROR(VLOOKUP('[1]Calendrier des absences'!B292,[1]!Tableau1[[#All],[Matricule]:[Poste]],5),"")</f>
        <v/>
      </c>
      <c r="F292" s="78"/>
      <c r="G292" s="78"/>
      <c r="H292" s="78"/>
      <c r="I292" s="78"/>
      <c r="J292" s="78"/>
      <c r="K292" s="78"/>
      <c r="L292" s="78"/>
      <c r="M292" s="78"/>
      <c r="N292" s="78"/>
      <c r="O292" s="78"/>
      <c r="P292" s="78"/>
      <c r="Q292" s="78"/>
      <c r="R292" s="78"/>
      <c r="S292" s="78"/>
      <c r="T292" s="78"/>
      <c r="U292" s="78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  <c r="AG292" s="78"/>
      <c r="AH292" s="78"/>
      <c r="AI292" s="78"/>
      <c r="AJ292" s="78"/>
      <c r="AK292" s="77">
        <f t="shared" si="12"/>
        <v>0</v>
      </c>
    </row>
    <row r="293" spans="2:37" ht="30" customHeight="1" x14ac:dyDescent="0.3">
      <c r="B293" s="76"/>
      <c r="C293" s="76" t="str">
        <f>IFERROR(VLOOKUP('[1]Calendrier des absences'!B293,[1]!Tableau1[[#All],[Matricule]:[Poste]],13),"")</f>
        <v/>
      </c>
      <c r="D293" s="76" t="str">
        <f>IFERROR(VLOOKUP('[1]Calendrier des absences'!B293,[1]!Tableau1[[#All],[Matricule]:[Poste]],14),"")</f>
        <v/>
      </c>
      <c r="E293" s="76" t="str">
        <f>IFERROR(VLOOKUP('[1]Calendrier des absences'!B293,[1]!Tableau1[[#All],[Matricule]:[Poste]],5),"")</f>
        <v/>
      </c>
      <c r="F293" s="76"/>
      <c r="G293" s="76"/>
      <c r="H293" s="76"/>
      <c r="I293" s="76"/>
      <c r="J293" s="76"/>
      <c r="K293" s="76"/>
      <c r="L293" s="76"/>
      <c r="M293" s="76"/>
      <c r="N293" s="76"/>
      <c r="O293" s="76"/>
      <c r="P293" s="76"/>
      <c r="Q293" s="76"/>
      <c r="R293" s="76"/>
      <c r="S293" s="76"/>
      <c r="T293" s="76"/>
      <c r="U293" s="76"/>
      <c r="V293" s="76"/>
      <c r="W293" s="76"/>
      <c r="X293" s="76"/>
      <c r="Y293" s="76"/>
      <c r="Z293" s="76"/>
      <c r="AA293" s="76"/>
      <c r="AB293" s="76"/>
      <c r="AC293" s="76"/>
      <c r="AD293" s="76"/>
      <c r="AE293" s="76"/>
      <c r="AF293" s="76"/>
      <c r="AG293" s="76"/>
      <c r="AH293" s="76"/>
      <c r="AI293" s="76"/>
      <c r="AJ293" s="76"/>
      <c r="AK293" s="77">
        <f t="shared" si="12"/>
        <v>0</v>
      </c>
    </row>
    <row r="294" spans="2:37" ht="30" customHeight="1" x14ac:dyDescent="0.3">
      <c r="B294" s="78"/>
      <c r="C294" s="78" t="str">
        <f>IFERROR(VLOOKUP('[1]Calendrier des absences'!B294,[1]!Tableau1[[#All],[Matricule]:[Poste]],13),"")</f>
        <v/>
      </c>
      <c r="D294" s="78" t="str">
        <f>IFERROR(VLOOKUP('[1]Calendrier des absences'!B294,[1]!Tableau1[[#All],[Matricule]:[Poste]],14),"")</f>
        <v/>
      </c>
      <c r="E294" s="78" t="str">
        <f>IFERROR(VLOOKUP('[1]Calendrier des absences'!B294,[1]!Tableau1[[#All],[Matricule]:[Poste]],5),"")</f>
        <v/>
      </c>
      <c r="F294" s="78"/>
      <c r="G294" s="78"/>
      <c r="H294" s="78"/>
      <c r="I294" s="78"/>
      <c r="J294" s="78"/>
      <c r="K294" s="78"/>
      <c r="L294" s="78"/>
      <c r="M294" s="78"/>
      <c r="N294" s="78"/>
      <c r="O294" s="78"/>
      <c r="P294" s="78"/>
      <c r="Q294" s="78"/>
      <c r="R294" s="78"/>
      <c r="S294" s="78"/>
      <c r="T294" s="78"/>
      <c r="U294" s="78"/>
      <c r="V294" s="78"/>
      <c r="W294" s="78"/>
      <c r="X294" s="78"/>
      <c r="Y294" s="78"/>
      <c r="Z294" s="78"/>
      <c r="AA294" s="78"/>
      <c r="AB294" s="78"/>
      <c r="AC294" s="78"/>
      <c r="AD294" s="78"/>
      <c r="AE294" s="78"/>
      <c r="AF294" s="78"/>
      <c r="AG294" s="78"/>
      <c r="AH294" s="78"/>
      <c r="AI294" s="78"/>
      <c r="AJ294" s="78"/>
      <c r="AK294" s="77">
        <f t="shared" si="12"/>
        <v>0</v>
      </c>
    </row>
    <row r="295" spans="2:37" ht="30" customHeight="1" x14ac:dyDescent="0.3">
      <c r="B295" s="76"/>
      <c r="C295" s="76" t="str">
        <f>IFERROR(VLOOKUP('[1]Calendrier des absences'!B295,[1]!Tableau1[[#All],[Matricule]:[Poste]],13),"")</f>
        <v/>
      </c>
      <c r="D295" s="76" t="str">
        <f>IFERROR(VLOOKUP('[1]Calendrier des absences'!B295,[1]!Tableau1[[#All],[Matricule]:[Poste]],14),"")</f>
        <v/>
      </c>
      <c r="E295" s="76" t="str">
        <f>IFERROR(VLOOKUP('[1]Calendrier des absences'!B295,[1]!Tableau1[[#All],[Matricule]:[Poste]],5),"")</f>
        <v/>
      </c>
      <c r="F295" s="76"/>
      <c r="G295" s="76"/>
      <c r="H295" s="76"/>
      <c r="I295" s="76"/>
      <c r="J295" s="76"/>
      <c r="K295" s="76"/>
      <c r="L295" s="76"/>
      <c r="M295" s="76"/>
      <c r="N295" s="76"/>
      <c r="O295" s="76"/>
      <c r="P295" s="76"/>
      <c r="Q295" s="76"/>
      <c r="R295" s="76"/>
      <c r="S295" s="76"/>
      <c r="T295" s="76"/>
      <c r="U295" s="76"/>
      <c r="V295" s="76"/>
      <c r="W295" s="76"/>
      <c r="X295" s="76"/>
      <c r="Y295" s="76"/>
      <c r="Z295" s="76"/>
      <c r="AA295" s="76"/>
      <c r="AB295" s="76"/>
      <c r="AC295" s="76"/>
      <c r="AD295" s="76"/>
      <c r="AE295" s="76"/>
      <c r="AF295" s="76"/>
      <c r="AG295" s="76"/>
      <c r="AH295" s="76"/>
      <c r="AI295" s="76"/>
      <c r="AJ295" s="76"/>
      <c r="AK295" s="77">
        <f t="shared" si="12"/>
        <v>0</v>
      </c>
    </row>
    <row r="296" spans="2:37" ht="30" customHeight="1" x14ac:dyDescent="0.3">
      <c r="B296" s="78"/>
      <c r="C296" s="78" t="str">
        <f>IFERROR(VLOOKUP('[1]Calendrier des absences'!B296,[1]!Tableau1[[#All],[Matricule]:[Poste]],13),"")</f>
        <v/>
      </c>
      <c r="D296" s="78" t="str">
        <f>IFERROR(VLOOKUP('[1]Calendrier des absences'!B296,[1]!Tableau1[[#All],[Matricule]:[Poste]],14),"")</f>
        <v/>
      </c>
      <c r="E296" s="78" t="str">
        <f>IFERROR(VLOOKUP('[1]Calendrier des absences'!B296,[1]!Tableau1[[#All],[Matricule]:[Poste]],5),"")</f>
        <v/>
      </c>
      <c r="F296" s="78"/>
      <c r="G296" s="78"/>
      <c r="H296" s="78"/>
      <c r="I296" s="78"/>
      <c r="J296" s="78"/>
      <c r="K296" s="78"/>
      <c r="L296" s="78"/>
      <c r="M296" s="78"/>
      <c r="N296" s="78"/>
      <c r="O296" s="78"/>
      <c r="P296" s="78"/>
      <c r="Q296" s="78"/>
      <c r="R296" s="78"/>
      <c r="S296" s="78"/>
      <c r="T296" s="78"/>
      <c r="U296" s="78"/>
      <c r="V296" s="78"/>
      <c r="W296" s="78"/>
      <c r="X296" s="78"/>
      <c r="Y296" s="78"/>
      <c r="Z296" s="78"/>
      <c r="AA296" s="78"/>
      <c r="AB296" s="78"/>
      <c r="AC296" s="78"/>
      <c r="AD296" s="78"/>
      <c r="AE296" s="78"/>
      <c r="AF296" s="78"/>
      <c r="AG296" s="78"/>
      <c r="AH296" s="78"/>
      <c r="AI296" s="78"/>
      <c r="AJ296" s="78"/>
      <c r="AK296" s="77">
        <f t="shared" si="12"/>
        <v>0</v>
      </c>
    </row>
    <row r="297" spans="2:37" ht="30" customHeight="1" x14ac:dyDescent="0.3">
      <c r="B297" s="76"/>
      <c r="C297" s="76" t="str">
        <f>IFERROR(VLOOKUP('[1]Calendrier des absences'!B297,[1]!Tableau1[[#All],[Matricule]:[Poste]],13),"")</f>
        <v/>
      </c>
      <c r="D297" s="76" t="str">
        <f>IFERROR(VLOOKUP('[1]Calendrier des absences'!B297,[1]!Tableau1[[#All],[Matricule]:[Poste]],14),"")</f>
        <v/>
      </c>
      <c r="E297" s="76" t="str">
        <f>IFERROR(VLOOKUP('[1]Calendrier des absences'!B297,[1]!Tableau1[[#All],[Matricule]:[Poste]],5),"")</f>
        <v/>
      </c>
      <c r="F297" s="76"/>
      <c r="G297" s="76"/>
      <c r="H297" s="76"/>
      <c r="I297" s="76"/>
      <c r="J297" s="76"/>
      <c r="K297" s="76"/>
      <c r="L297" s="76"/>
      <c r="M297" s="76"/>
      <c r="N297" s="76"/>
      <c r="O297" s="76"/>
      <c r="P297" s="76"/>
      <c r="Q297" s="76"/>
      <c r="R297" s="76"/>
      <c r="S297" s="76"/>
      <c r="T297" s="76"/>
      <c r="U297" s="76"/>
      <c r="V297" s="76"/>
      <c r="W297" s="76"/>
      <c r="X297" s="76"/>
      <c r="Y297" s="76"/>
      <c r="Z297" s="76"/>
      <c r="AA297" s="76"/>
      <c r="AB297" s="76"/>
      <c r="AC297" s="76"/>
      <c r="AD297" s="76"/>
      <c r="AE297" s="76"/>
      <c r="AF297" s="76"/>
      <c r="AG297" s="76"/>
      <c r="AH297" s="76"/>
      <c r="AI297" s="76"/>
      <c r="AJ297" s="76"/>
      <c r="AK297" s="77">
        <f t="shared" si="12"/>
        <v>0</v>
      </c>
    </row>
    <row r="298" spans="2:37" ht="30" customHeight="1" x14ac:dyDescent="0.3">
      <c r="B298" s="78"/>
      <c r="C298" s="78" t="str">
        <f>IFERROR(VLOOKUP('[1]Calendrier des absences'!B298,[1]!Tableau1[[#All],[Matricule]:[Poste]],13),"")</f>
        <v/>
      </c>
      <c r="D298" s="78" t="str">
        <f>IFERROR(VLOOKUP('[1]Calendrier des absences'!B298,[1]!Tableau1[[#All],[Matricule]:[Poste]],14),"")</f>
        <v/>
      </c>
      <c r="E298" s="78" t="str">
        <f>IFERROR(VLOOKUP('[1]Calendrier des absences'!B298,[1]!Tableau1[[#All],[Matricule]:[Poste]],5),"")</f>
        <v/>
      </c>
      <c r="F298" s="78"/>
      <c r="G298" s="78"/>
      <c r="H298" s="78"/>
      <c r="I298" s="78"/>
      <c r="J298" s="78"/>
      <c r="K298" s="78"/>
      <c r="L298" s="78"/>
      <c r="M298" s="78"/>
      <c r="N298" s="78"/>
      <c r="O298" s="78"/>
      <c r="P298" s="78"/>
      <c r="Q298" s="78"/>
      <c r="R298" s="78"/>
      <c r="S298" s="78"/>
      <c r="T298" s="78"/>
      <c r="U298" s="78"/>
      <c r="V298" s="78"/>
      <c r="W298" s="78"/>
      <c r="X298" s="78"/>
      <c r="Y298" s="78"/>
      <c r="Z298" s="78"/>
      <c r="AA298" s="78"/>
      <c r="AB298" s="78"/>
      <c r="AC298" s="78"/>
      <c r="AD298" s="78"/>
      <c r="AE298" s="78"/>
      <c r="AF298" s="78"/>
      <c r="AG298" s="78"/>
      <c r="AH298" s="78"/>
      <c r="AI298" s="78"/>
      <c r="AJ298" s="78"/>
      <c r="AK298" s="77">
        <f t="shared" si="12"/>
        <v>0</v>
      </c>
    </row>
    <row r="299" spans="2:37" ht="30" customHeight="1" x14ac:dyDescent="0.3">
      <c r="B299" s="76"/>
      <c r="C299" s="76" t="str">
        <f>IFERROR(VLOOKUP('[1]Calendrier des absences'!B299,[1]!Tableau1[[#All],[Matricule]:[Poste]],13),"")</f>
        <v/>
      </c>
      <c r="D299" s="76" t="str">
        <f>IFERROR(VLOOKUP('[1]Calendrier des absences'!B299,[1]!Tableau1[[#All],[Matricule]:[Poste]],14),"")</f>
        <v/>
      </c>
      <c r="E299" s="76" t="str">
        <f>IFERROR(VLOOKUP('[1]Calendrier des absences'!B299,[1]!Tableau1[[#All],[Matricule]:[Poste]],5),"")</f>
        <v/>
      </c>
      <c r="F299" s="76"/>
      <c r="G299" s="76"/>
      <c r="H299" s="76"/>
      <c r="I299" s="76"/>
      <c r="J299" s="76"/>
      <c r="K299" s="76"/>
      <c r="L299" s="76"/>
      <c r="M299" s="76"/>
      <c r="N299" s="76"/>
      <c r="O299" s="76"/>
      <c r="P299" s="76"/>
      <c r="Q299" s="76"/>
      <c r="R299" s="76"/>
      <c r="S299" s="76"/>
      <c r="T299" s="76"/>
      <c r="U299" s="76"/>
      <c r="V299" s="76"/>
      <c r="W299" s="76"/>
      <c r="X299" s="76"/>
      <c r="Y299" s="76"/>
      <c r="Z299" s="76"/>
      <c r="AA299" s="76"/>
      <c r="AB299" s="76"/>
      <c r="AC299" s="76"/>
      <c r="AD299" s="76"/>
      <c r="AE299" s="76"/>
      <c r="AF299" s="76"/>
      <c r="AG299" s="76"/>
      <c r="AH299" s="76"/>
      <c r="AI299" s="76"/>
      <c r="AJ299" s="76"/>
      <c r="AK299" s="77">
        <f t="shared" si="12"/>
        <v>0</v>
      </c>
    </row>
    <row r="300" spans="2:37" ht="30" customHeight="1" x14ac:dyDescent="0.3">
      <c r="B300" s="78"/>
      <c r="C300" s="78" t="str">
        <f>IFERROR(VLOOKUP('[1]Calendrier des absences'!B300,[1]!Tableau1[[#All],[Matricule]:[Poste]],13),"")</f>
        <v/>
      </c>
      <c r="D300" s="78" t="str">
        <f>IFERROR(VLOOKUP('[1]Calendrier des absences'!B300,[1]!Tableau1[[#All],[Matricule]:[Poste]],14),"")</f>
        <v/>
      </c>
      <c r="E300" s="78" t="str">
        <f>IFERROR(VLOOKUP('[1]Calendrier des absences'!B300,[1]!Tableau1[[#All],[Matricule]:[Poste]],5),"")</f>
        <v/>
      </c>
      <c r="F300" s="78"/>
      <c r="G300" s="78"/>
      <c r="H300" s="78"/>
      <c r="I300" s="78"/>
      <c r="J300" s="78"/>
      <c r="K300" s="78"/>
      <c r="L300" s="78"/>
      <c r="M300" s="78"/>
      <c r="N300" s="78"/>
      <c r="O300" s="78"/>
      <c r="P300" s="78"/>
      <c r="Q300" s="78"/>
      <c r="R300" s="78"/>
      <c r="S300" s="78"/>
      <c r="T300" s="78"/>
      <c r="U300" s="78"/>
      <c r="V300" s="78"/>
      <c r="W300" s="78"/>
      <c r="X300" s="78"/>
      <c r="Y300" s="78"/>
      <c r="Z300" s="78"/>
      <c r="AA300" s="78"/>
      <c r="AB300" s="78"/>
      <c r="AC300" s="78"/>
      <c r="AD300" s="78"/>
      <c r="AE300" s="78"/>
      <c r="AF300" s="78"/>
      <c r="AG300" s="78"/>
      <c r="AH300" s="78"/>
      <c r="AI300" s="78"/>
      <c r="AJ300" s="78"/>
      <c r="AK300" s="77">
        <f t="shared" si="12"/>
        <v>0</v>
      </c>
    </row>
    <row r="301" spans="2:37" ht="30" customHeight="1" x14ac:dyDescent="0.3">
      <c r="B301" s="76"/>
      <c r="C301" s="76" t="str">
        <f>IFERROR(VLOOKUP('[1]Calendrier des absences'!B301,[1]!Tableau1[[#All],[Matricule]:[Poste]],13),"")</f>
        <v/>
      </c>
      <c r="D301" s="76" t="str">
        <f>IFERROR(VLOOKUP('[1]Calendrier des absences'!B301,[1]!Tableau1[[#All],[Matricule]:[Poste]],14),"")</f>
        <v/>
      </c>
      <c r="E301" s="76" t="str">
        <f>IFERROR(VLOOKUP('[1]Calendrier des absences'!B301,[1]!Tableau1[[#All],[Matricule]:[Poste]],5),"")</f>
        <v/>
      </c>
      <c r="F301" s="76"/>
      <c r="G301" s="76"/>
      <c r="H301" s="76"/>
      <c r="I301" s="76"/>
      <c r="J301" s="76"/>
      <c r="K301" s="76"/>
      <c r="L301" s="76"/>
      <c r="M301" s="76"/>
      <c r="N301" s="76"/>
      <c r="O301" s="76"/>
      <c r="P301" s="76"/>
      <c r="Q301" s="76"/>
      <c r="R301" s="76"/>
      <c r="S301" s="76"/>
      <c r="T301" s="76"/>
      <c r="U301" s="76"/>
      <c r="V301" s="76"/>
      <c r="W301" s="76"/>
      <c r="X301" s="76"/>
      <c r="Y301" s="76"/>
      <c r="Z301" s="76"/>
      <c r="AA301" s="76"/>
      <c r="AB301" s="76"/>
      <c r="AC301" s="76"/>
      <c r="AD301" s="76"/>
      <c r="AE301" s="76"/>
      <c r="AF301" s="76"/>
      <c r="AG301" s="76"/>
      <c r="AH301" s="76"/>
      <c r="AI301" s="76"/>
      <c r="AJ301" s="76"/>
      <c r="AK301" s="77">
        <f t="shared" si="12"/>
        <v>0</v>
      </c>
    </row>
    <row r="302" spans="2:37" ht="30" customHeight="1" x14ac:dyDescent="0.3">
      <c r="B302" s="78"/>
      <c r="C302" s="78" t="str">
        <f>IFERROR(VLOOKUP('[1]Calendrier des absences'!B302,[1]!Tableau1[[#All],[Matricule]:[Poste]],13),"")</f>
        <v/>
      </c>
      <c r="D302" s="78" t="str">
        <f>IFERROR(VLOOKUP('[1]Calendrier des absences'!B302,[1]!Tableau1[[#All],[Matricule]:[Poste]],14),"")</f>
        <v/>
      </c>
      <c r="E302" s="78" t="str">
        <f>IFERROR(VLOOKUP('[1]Calendrier des absences'!B302,[1]!Tableau1[[#All],[Matricule]:[Poste]],5),"")</f>
        <v/>
      </c>
      <c r="F302" s="78"/>
      <c r="G302" s="78"/>
      <c r="H302" s="78"/>
      <c r="I302" s="78"/>
      <c r="J302" s="78"/>
      <c r="K302" s="78"/>
      <c r="L302" s="78"/>
      <c r="M302" s="78"/>
      <c r="N302" s="78"/>
      <c r="O302" s="78"/>
      <c r="P302" s="78"/>
      <c r="Q302" s="78"/>
      <c r="R302" s="78"/>
      <c r="S302" s="78"/>
      <c r="T302" s="78"/>
      <c r="U302" s="78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  <c r="AG302" s="78"/>
      <c r="AH302" s="78"/>
      <c r="AI302" s="78"/>
      <c r="AJ302" s="78"/>
      <c r="AK302" s="77">
        <f t="shared" si="12"/>
        <v>0</v>
      </c>
    </row>
    <row r="303" spans="2:37" ht="30" customHeight="1" x14ac:dyDescent="0.3">
      <c r="B303" s="76"/>
      <c r="C303" s="76" t="str">
        <f>IFERROR(VLOOKUP('[1]Calendrier des absences'!B303,[1]!Tableau1[[#All],[Matricule]:[Poste]],13),"")</f>
        <v/>
      </c>
      <c r="D303" s="76" t="str">
        <f>IFERROR(VLOOKUP('[1]Calendrier des absences'!B303,[1]!Tableau1[[#All],[Matricule]:[Poste]],14),"")</f>
        <v/>
      </c>
      <c r="E303" s="76" t="str">
        <f>IFERROR(VLOOKUP('[1]Calendrier des absences'!B303,[1]!Tableau1[[#All],[Matricule]:[Poste]],5),"")</f>
        <v/>
      </c>
      <c r="F303" s="76"/>
      <c r="G303" s="76"/>
      <c r="H303" s="76"/>
      <c r="I303" s="76"/>
      <c r="J303" s="76"/>
      <c r="K303" s="76"/>
      <c r="L303" s="76"/>
      <c r="M303" s="76"/>
      <c r="N303" s="76"/>
      <c r="O303" s="76"/>
      <c r="P303" s="76"/>
      <c r="Q303" s="76"/>
      <c r="R303" s="76"/>
      <c r="S303" s="76"/>
      <c r="T303" s="76"/>
      <c r="U303" s="76"/>
      <c r="V303" s="76"/>
      <c r="W303" s="76"/>
      <c r="X303" s="76"/>
      <c r="Y303" s="76"/>
      <c r="Z303" s="76"/>
      <c r="AA303" s="76"/>
      <c r="AB303" s="76"/>
      <c r="AC303" s="76"/>
      <c r="AD303" s="76"/>
      <c r="AE303" s="76"/>
      <c r="AF303" s="76"/>
      <c r="AG303" s="76"/>
      <c r="AH303" s="76"/>
      <c r="AI303" s="76"/>
      <c r="AJ303" s="76"/>
      <c r="AK303" s="77">
        <f t="shared" si="12"/>
        <v>0</v>
      </c>
    </row>
    <row r="304" spans="2:37" ht="30" customHeight="1" x14ac:dyDescent="0.3">
      <c r="B304" s="78"/>
      <c r="C304" s="78" t="str">
        <f>IFERROR(VLOOKUP('[1]Calendrier des absences'!B304,[1]!Tableau1[[#All],[Matricule]:[Poste]],13),"")</f>
        <v/>
      </c>
      <c r="D304" s="78" t="str">
        <f>IFERROR(VLOOKUP('[1]Calendrier des absences'!B304,[1]!Tableau1[[#All],[Matricule]:[Poste]],14),"")</f>
        <v/>
      </c>
      <c r="E304" s="78" t="str">
        <f>IFERROR(VLOOKUP('[1]Calendrier des absences'!B304,[1]!Tableau1[[#All],[Matricule]:[Poste]],5),"")</f>
        <v/>
      </c>
      <c r="F304" s="78"/>
      <c r="G304" s="78"/>
      <c r="H304" s="78"/>
      <c r="I304" s="78"/>
      <c r="J304" s="78"/>
      <c r="K304" s="78"/>
      <c r="L304" s="78"/>
      <c r="M304" s="78"/>
      <c r="N304" s="78"/>
      <c r="O304" s="78"/>
      <c r="P304" s="78"/>
      <c r="Q304" s="78"/>
      <c r="R304" s="78"/>
      <c r="S304" s="78"/>
      <c r="T304" s="78"/>
      <c r="U304" s="78"/>
      <c r="V304" s="78"/>
      <c r="W304" s="78"/>
      <c r="X304" s="78"/>
      <c r="Y304" s="78"/>
      <c r="Z304" s="78"/>
      <c r="AA304" s="78"/>
      <c r="AB304" s="78"/>
      <c r="AC304" s="78"/>
      <c r="AD304" s="78"/>
      <c r="AE304" s="78"/>
      <c r="AF304" s="78"/>
      <c r="AG304" s="78"/>
      <c r="AH304" s="78"/>
      <c r="AI304" s="78"/>
      <c r="AJ304" s="78"/>
      <c r="AK304" s="77">
        <f t="shared" si="12"/>
        <v>0</v>
      </c>
    </row>
    <row r="305" spans="2:37" ht="30" customHeight="1" x14ac:dyDescent="0.3">
      <c r="B305" s="79"/>
      <c r="C305" s="79" t="str">
        <f>IFERROR(VLOOKUP('[1]Calendrier des absences'!B305,[1]!Tableau1[[#All],[Matricule]:[Poste]],13),"")</f>
        <v/>
      </c>
      <c r="D305" s="79" t="str">
        <f>IFERROR(VLOOKUP('[1]Calendrier des absences'!B305,[1]!Tableau1[[#All],[Matricule]:[Poste]],14),"")</f>
        <v/>
      </c>
      <c r="E305" s="79" t="str">
        <f>IFERROR(VLOOKUP('[1]Calendrier des absences'!B305,[1]!Tableau1[[#All],[Matricule]:[Poste]],5),"")</f>
        <v/>
      </c>
      <c r="F305" s="79"/>
      <c r="G305" s="79"/>
      <c r="H305" s="79"/>
      <c r="I305" s="79"/>
      <c r="J305" s="79"/>
      <c r="K305" s="79"/>
      <c r="L305" s="79"/>
      <c r="M305" s="79"/>
      <c r="N305" s="79"/>
      <c r="O305" s="79"/>
      <c r="P305" s="79"/>
      <c r="Q305" s="79"/>
      <c r="R305" s="79"/>
      <c r="S305" s="79"/>
      <c r="T305" s="79"/>
      <c r="U305" s="79"/>
      <c r="V305" s="79"/>
      <c r="W305" s="79"/>
      <c r="X305" s="79"/>
      <c r="Y305" s="79"/>
      <c r="Z305" s="79"/>
      <c r="AA305" s="79"/>
      <c r="AB305" s="79"/>
      <c r="AC305" s="79"/>
      <c r="AD305" s="79"/>
      <c r="AE305" s="79"/>
      <c r="AF305" s="79"/>
      <c r="AG305" s="79"/>
      <c r="AH305" s="79"/>
      <c r="AI305" s="79"/>
      <c r="AJ305" s="79"/>
      <c r="AK305" s="77">
        <f t="shared" si="12"/>
        <v>0</v>
      </c>
    </row>
    <row r="306" spans="2:37" ht="30" customHeight="1" x14ac:dyDescent="0.3">
      <c r="B306" s="78"/>
      <c r="C306" s="78" t="str">
        <f>IFERROR(VLOOKUP('[1]Calendrier des absences'!B306,[1]!Tableau1[[#All],[Matricule]:[Poste]],13),"")</f>
        <v/>
      </c>
      <c r="D306" s="78" t="str">
        <f>IFERROR(VLOOKUP('[1]Calendrier des absences'!B306,[1]!Tableau1[[#All],[Matricule]:[Poste]],14),"")</f>
        <v/>
      </c>
      <c r="E306" s="78" t="str">
        <f>IFERROR(VLOOKUP('[1]Calendrier des absences'!B306,[1]!Tableau1[[#All],[Matricule]:[Poste]],5),"")</f>
        <v/>
      </c>
      <c r="F306" s="78"/>
      <c r="G306" s="78"/>
      <c r="H306" s="78"/>
      <c r="I306" s="78"/>
      <c r="J306" s="78"/>
      <c r="K306" s="78"/>
      <c r="L306" s="78"/>
      <c r="M306" s="78"/>
      <c r="N306" s="78"/>
      <c r="O306" s="78"/>
      <c r="P306" s="78"/>
      <c r="Q306" s="78"/>
      <c r="R306" s="78"/>
      <c r="S306" s="78"/>
      <c r="T306" s="78"/>
      <c r="U306" s="78"/>
      <c r="V306" s="78"/>
      <c r="W306" s="78"/>
      <c r="X306" s="78"/>
      <c r="Y306" s="78"/>
      <c r="Z306" s="78"/>
      <c r="AA306" s="78"/>
      <c r="AB306" s="78"/>
      <c r="AC306" s="78"/>
      <c r="AD306" s="78"/>
      <c r="AE306" s="78"/>
      <c r="AF306" s="78"/>
      <c r="AG306" s="78"/>
      <c r="AH306" s="78"/>
      <c r="AI306" s="78"/>
      <c r="AJ306" s="78"/>
      <c r="AK306" s="77">
        <f t="shared" si="12"/>
        <v>0</v>
      </c>
    </row>
    <row r="307" spans="2:37" ht="30" customHeight="1" x14ac:dyDescent="0.3">
      <c r="B307" s="79"/>
      <c r="C307" s="79" t="str">
        <f>IFERROR(VLOOKUP('[1]Calendrier des absences'!B307,[1]!Tableau1[[#All],[Matricule]:[Poste]],13),"")</f>
        <v/>
      </c>
      <c r="D307" s="79" t="str">
        <f>IFERROR(VLOOKUP('[1]Calendrier des absences'!B307,[1]!Tableau1[[#All],[Matricule]:[Poste]],14),"")</f>
        <v/>
      </c>
      <c r="E307" s="79" t="str">
        <f>IFERROR(VLOOKUP('[1]Calendrier des absences'!B307,[1]!Tableau1[[#All],[Matricule]:[Poste]],5),"")</f>
        <v/>
      </c>
      <c r="F307" s="79"/>
      <c r="G307" s="79"/>
      <c r="H307" s="79"/>
      <c r="I307" s="79"/>
      <c r="J307" s="79"/>
      <c r="K307" s="79"/>
      <c r="L307" s="79"/>
      <c r="M307" s="79"/>
      <c r="N307" s="79"/>
      <c r="O307" s="79"/>
      <c r="P307" s="79"/>
      <c r="Q307" s="79"/>
      <c r="R307" s="79"/>
      <c r="S307" s="79"/>
      <c r="T307" s="79"/>
      <c r="U307" s="79"/>
      <c r="V307" s="79"/>
      <c r="W307" s="79"/>
      <c r="X307" s="79"/>
      <c r="Y307" s="79"/>
      <c r="Z307" s="79"/>
      <c r="AA307" s="79"/>
      <c r="AB307" s="79"/>
      <c r="AC307" s="79"/>
      <c r="AD307" s="79"/>
      <c r="AE307" s="79"/>
      <c r="AF307" s="79"/>
      <c r="AG307" s="79"/>
      <c r="AH307" s="79"/>
      <c r="AI307" s="79"/>
      <c r="AJ307" s="79"/>
      <c r="AK307" s="77">
        <f t="shared" si="12"/>
        <v>0</v>
      </c>
    </row>
    <row r="308" spans="2:37" ht="30" customHeight="1" x14ac:dyDescent="0.3">
      <c r="B308" s="78"/>
      <c r="C308" s="78" t="str">
        <f>IFERROR(VLOOKUP('[1]Calendrier des absences'!B308,[1]!Tableau1[[#All],[Matricule]:[Poste]],13),"")</f>
        <v/>
      </c>
      <c r="D308" s="78" t="str">
        <f>IFERROR(VLOOKUP('[1]Calendrier des absences'!B308,[1]!Tableau1[[#All],[Matricule]:[Poste]],14),"")</f>
        <v/>
      </c>
      <c r="E308" s="78" t="str">
        <f>IFERROR(VLOOKUP('[1]Calendrier des absences'!B308,[1]!Tableau1[[#All],[Matricule]:[Poste]],5),"")</f>
        <v/>
      </c>
      <c r="F308" s="78"/>
      <c r="G308" s="78"/>
      <c r="H308" s="78"/>
      <c r="I308" s="78"/>
      <c r="J308" s="78"/>
      <c r="K308" s="78"/>
      <c r="L308" s="78"/>
      <c r="M308" s="78"/>
      <c r="N308" s="78"/>
      <c r="O308" s="78"/>
      <c r="P308" s="78"/>
      <c r="Q308" s="78"/>
      <c r="R308" s="78"/>
      <c r="S308" s="78"/>
      <c r="T308" s="78"/>
      <c r="U308" s="78"/>
      <c r="V308" s="78"/>
      <c r="W308" s="78"/>
      <c r="X308" s="78"/>
      <c r="Y308" s="78"/>
      <c r="Z308" s="78"/>
      <c r="AA308" s="78"/>
      <c r="AB308" s="78"/>
      <c r="AC308" s="78"/>
      <c r="AD308" s="78"/>
      <c r="AE308" s="78"/>
      <c r="AF308" s="78"/>
      <c r="AG308" s="78"/>
      <c r="AH308" s="78"/>
      <c r="AI308" s="78"/>
      <c r="AJ308" s="78"/>
      <c r="AK308" s="77">
        <f t="shared" si="12"/>
        <v>0</v>
      </c>
    </row>
    <row r="309" spans="2:37" ht="30" customHeight="1" x14ac:dyDescent="0.3">
      <c r="B309" s="79"/>
      <c r="C309" s="79" t="str">
        <f>IFERROR(VLOOKUP('[1]Calendrier des absences'!B309,[1]!Tableau1[[#All],[Matricule]:[Poste]],13),"")</f>
        <v/>
      </c>
      <c r="D309" s="79" t="str">
        <f>IFERROR(VLOOKUP('[1]Calendrier des absences'!B309,[1]!Tableau1[[#All],[Matricule]:[Poste]],14),"")</f>
        <v/>
      </c>
      <c r="E309" s="79" t="str">
        <f>IFERROR(VLOOKUP('[1]Calendrier des absences'!B309,[1]!Tableau1[[#All],[Matricule]:[Poste]],5),"")</f>
        <v/>
      </c>
      <c r="F309" s="79"/>
      <c r="G309" s="79"/>
      <c r="H309" s="79"/>
      <c r="I309" s="79"/>
      <c r="J309" s="79"/>
      <c r="K309" s="79"/>
      <c r="L309" s="79"/>
      <c r="M309" s="79"/>
      <c r="N309" s="79"/>
      <c r="O309" s="79"/>
      <c r="P309" s="79"/>
      <c r="Q309" s="79"/>
      <c r="R309" s="79"/>
      <c r="S309" s="79"/>
      <c r="T309" s="79"/>
      <c r="U309" s="79"/>
      <c r="V309" s="79"/>
      <c r="W309" s="79"/>
      <c r="X309" s="79"/>
      <c r="Y309" s="79"/>
      <c r="Z309" s="79"/>
      <c r="AA309" s="79"/>
      <c r="AB309" s="79"/>
      <c r="AC309" s="79"/>
      <c r="AD309" s="79"/>
      <c r="AE309" s="79"/>
      <c r="AF309" s="79"/>
      <c r="AG309" s="79"/>
      <c r="AH309" s="79"/>
      <c r="AI309" s="79"/>
      <c r="AJ309" s="79"/>
      <c r="AK309" s="77">
        <f t="shared" si="12"/>
        <v>0</v>
      </c>
    </row>
    <row r="310" spans="2:37" ht="30" customHeight="1" x14ac:dyDescent="0.3">
      <c r="B310" s="78"/>
      <c r="C310" s="78" t="str">
        <f>IFERROR(VLOOKUP('[1]Calendrier des absences'!B310,[1]!Tableau1[[#All],[Matricule]:[Poste]],13),"")</f>
        <v/>
      </c>
      <c r="D310" s="78" t="str">
        <f>IFERROR(VLOOKUP('[1]Calendrier des absences'!B310,[1]!Tableau1[[#All],[Matricule]:[Poste]],14),"")</f>
        <v/>
      </c>
      <c r="E310" s="78" t="str">
        <f>IFERROR(VLOOKUP('[1]Calendrier des absences'!B310,[1]!Tableau1[[#All],[Matricule]:[Poste]],5),"")</f>
        <v/>
      </c>
      <c r="F310" s="78"/>
      <c r="G310" s="78"/>
      <c r="H310" s="78"/>
      <c r="I310" s="78"/>
      <c r="J310" s="78"/>
      <c r="K310" s="78"/>
      <c r="L310" s="78"/>
      <c r="M310" s="78"/>
      <c r="N310" s="78"/>
      <c r="O310" s="78"/>
      <c r="P310" s="78"/>
      <c r="Q310" s="78"/>
      <c r="R310" s="78"/>
      <c r="S310" s="78"/>
      <c r="T310" s="78"/>
      <c r="U310" s="78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  <c r="AG310" s="78"/>
      <c r="AH310" s="78"/>
      <c r="AI310" s="78"/>
      <c r="AJ310" s="78"/>
      <c r="AK310" s="77">
        <f t="shared" si="12"/>
        <v>0</v>
      </c>
    </row>
    <row r="311" spans="2:37" ht="30" customHeight="1" x14ac:dyDescent="0.3">
      <c r="B311" s="79"/>
      <c r="C311" s="79" t="str">
        <f>IFERROR(VLOOKUP('[1]Calendrier des absences'!B311,[1]!Tableau1[[#All],[Matricule]:[Poste]],13),"")</f>
        <v/>
      </c>
      <c r="D311" s="79" t="str">
        <f>IFERROR(VLOOKUP('[1]Calendrier des absences'!B311,[1]!Tableau1[[#All],[Matricule]:[Poste]],14),"")</f>
        <v/>
      </c>
      <c r="E311" s="79" t="str">
        <f>IFERROR(VLOOKUP('[1]Calendrier des absences'!B311,[1]!Tableau1[[#All],[Matricule]:[Poste]],5),"")</f>
        <v/>
      </c>
      <c r="F311" s="79"/>
      <c r="G311" s="79"/>
      <c r="H311" s="79"/>
      <c r="I311" s="79"/>
      <c r="J311" s="79"/>
      <c r="K311" s="79"/>
      <c r="L311" s="79"/>
      <c r="M311" s="79"/>
      <c r="N311" s="79"/>
      <c r="O311" s="79"/>
      <c r="P311" s="79"/>
      <c r="Q311" s="79"/>
      <c r="R311" s="79"/>
      <c r="S311" s="79"/>
      <c r="T311" s="79"/>
      <c r="U311" s="79"/>
      <c r="V311" s="79"/>
      <c r="W311" s="79"/>
      <c r="X311" s="79"/>
      <c r="Y311" s="79"/>
      <c r="Z311" s="79"/>
      <c r="AA311" s="79"/>
      <c r="AB311" s="79"/>
      <c r="AC311" s="79"/>
      <c r="AD311" s="79"/>
      <c r="AE311" s="79"/>
      <c r="AF311" s="79"/>
      <c r="AG311" s="79"/>
      <c r="AH311" s="79"/>
      <c r="AI311" s="79"/>
      <c r="AJ311" s="79"/>
      <c r="AK311" s="77">
        <f t="shared" si="12"/>
        <v>0</v>
      </c>
    </row>
    <row r="312" spans="2:37" ht="30" customHeight="1" x14ac:dyDescent="0.3">
      <c r="B312" s="78"/>
      <c r="C312" s="78" t="str">
        <f>IFERROR(VLOOKUP('[1]Calendrier des absences'!B312,[1]!Tableau1[[#All],[Matricule]:[Poste]],13),"")</f>
        <v/>
      </c>
      <c r="D312" s="78" t="str">
        <f>IFERROR(VLOOKUP('[1]Calendrier des absences'!B312,[1]!Tableau1[[#All],[Matricule]:[Poste]],14),"")</f>
        <v/>
      </c>
      <c r="E312" s="78" t="str">
        <f>IFERROR(VLOOKUP('[1]Calendrier des absences'!B312,[1]!Tableau1[[#All],[Matricule]:[Poste]],5),"")</f>
        <v/>
      </c>
      <c r="F312" s="78"/>
      <c r="G312" s="78"/>
      <c r="H312" s="78"/>
      <c r="I312" s="78"/>
      <c r="J312" s="78"/>
      <c r="K312" s="78"/>
      <c r="L312" s="78"/>
      <c r="M312" s="78"/>
      <c r="N312" s="78"/>
      <c r="O312" s="78"/>
      <c r="P312" s="78"/>
      <c r="Q312" s="78"/>
      <c r="R312" s="78"/>
      <c r="S312" s="78"/>
      <c r="T312" s="78"/>
      <c r="U312" s="78"/>
      <c r="V312" s="78"/>
      <c r="W312" s="78"/>
      <c r="X312" s="78"/>
      <c r="Y312" s="78"/>
      <c r="Z312" s="78"/>
      <c r="AA312" s="78"/>
      <c r="AB312" s="78"/>
      <c r="AC312" s="78"/>
      <c r="AD312" s="78"/>
      <c r="AE312" s="78"/>
      <c r="AF312" s="78"/>
      <c r="AG312" s="78"/>
      <c r="AH312" s="78"/>
      <c r="AI312" s="78"/>
      <c r="AJ312" s="78"/>
      <c r="AK312" s="77">
        <f t="shared" si="12"/>
        <v>0</v>
      </c>
    </row>
    <row r="313" spans="2:37" ht="30" customHeight="1" x14ac:dyDescent="0.3">
      <c r="B313" s="79"/>
      <c r="C313" s="79" t="str">
        <f>IFERROR(VLOOKUP('[1]Calendrier des absences'!B313,[1]!Tableau1[[#All],[Matricule]:[Poste]],13),"")</f>
        <v/>
      </c>
      <c r="D313" s="79" t="str">
        <f>IFERROR(VLOOKUP('[1]Calendrier des absences'!B313,[1]!Tableau1[[#All],[Matricule]:[Poste]],14),"")</f>
        <v/>
      </c>
      <c r="E313" s="79" t="str">
        <f>IFERROR(VLOOKUP('[1]Calendrier des absences'!B313,[1]!Tableau1[[#All],[Matricule]:[Poste]],5),"")</f>
        <v/>
      </c>
      <c r="F313" s="79"/>
      <c r="G313" s="79"/>
      <c r="H313" s="79"/>
      <c r="I313" s="79"/>
      <c r="J313" s="79"/>
      <c r="K313" s="79"/>
      <c r="L313" s="79"/>
      <c r="M313" s="79"/>
      <c r="N313" s="79"/>
      <c r="O313" s="79"/>
      <c r="P313" s="79"/>
      <c r="Q313" s="79"/>
      <c r="R313" s="79"/>
      <c r="S313" s="79"/>
      <c r="T313" s="79"/>
      <c r="U313" s="79"/>
      <c r="V313" s="79"/>
      <c r="W313" s="79"/>
      <c r="X313" s="79"/>
      <c r="Y313" s="79"/>
      <c r="Z313" s="79"/>
      <c r="AA313" s="79"/>
      <c r="AB313" s="79"/>
      <c r="AC313" s="79"/>
      <c r="AD313" s="79"/>
      <c r="AE313" s="79"/>
      <c r="AF313" s="79"/>
      <c r="AG313" s="79"/>
      <c r="AH313" s="79"/>
      <c r="AI313" s="79"/>
      <c r="AJ313" s="79"/>
      <c r="AK313" s="77">
        <f t="shared" si="12"/>
        <v>0</v>
      </c>
    </row>
    <row r="314" spans="2:37" ht="30" customHeight="1" x14ac:dyDescent="0.3">
      <c r="B314" s="78"/>
      <c r="C314" s="78" t="str">
        <f>IFERROR(VLOOKUP('[1]Calendrier des absences'!B314,[1]!Tableau1[[#All],[Matricule]:[Poste]],13),"")</f>
        <v/>
      </c>
      <c r="D314" s="78" t="str">
        <f>IFERROR(VLOOKUP('[1]Calendrier des absences'!B314,[1]!Tableau1[[#All],[Matricule]:[Poste]],14),"")</f>
        <v/>
      </c>
      <c r="E314" s="78" t="str">
        <f>IFERROR(VLOOKUP('[1]Calendrier des absences'!B314,[1]!Tableau1[[#All],[Matricule]:[Poste]],5),"")</f>
        <v/>
      </c>
      <c r="F314" s="78"/>
      <c r="G314" s="78"/>
      <c r="H314" s="78"/>
      <c r="I314" s="78"/>
      <c r="J314" s="78"/>
      <c r="K314" s="78"/>
      <c r="L314" s="78"/>
      <c r="M314" s="78"/>
      <c r="N314" s="78"/>
      <c r="O314" s="78"/>
      <c r="P314" s="78"/>
      <c r="Q314" s="78"/>
      <c r="R314" s="78"/>
      <c r="S314" s="78"/>
      <c r="T314" s="78"/>
      <c r="U314" s="78"/>
      <c r="V314" s="78"/>
      <c r="W314" s="78"/>
      <c r="X314" s="78"/>
      <c r="Y314" s="78"/>
      <c r="Z314" s="78"/>
      <c r="AA314" s="78"/>
      <c r="AB314" s="78"/>
      <c r="AC314" s="78"/>
      <c r="AD314" s="78"/>
      <c r="AE314" s="78"/>
      <c r="AF314" s="78"/>
      <c r="AG314" s="78"/>
      <c r="AH314" s="78"/>
      <c r="AI314" s="78"/>
      <c r="AJ314" s="78"/>
      <c r="AK314" s="77">
        <f t="shared" si="12"/>
        <v>0</v>
      </c>
    </row>
    <row r="315" spans="2:37" ht="30" customHeight="1" x14ac:dyDescent="0.3">
      <c r="B315" s="79"/>
      <c r="C315" s="79" t="str">
        <f>IFERROR(VLOOKUP('[1]Calendrier des absences'!B315,[1]!Tableau1[[#All],[Matricule]:[Poste]],13),"")</f>
        <v/>
      </c>
      <c r="D315" s="79" t="str">
        <f>IFERROR(VLOOKUP('[1]Calendrier des absences'!B315,[1]!Tableau1[[#All],[Matricule]:[Poste]],14),"")</f>
        <v/>
      </c>
      <c r="E315" s="79" t="str">
        <f>IFERROR(VLOOKUP('[1]Calendrier des absences'!B315,[1]!Tableau1[[#All],[Matricule]:[Poste]],5),"")</f>
        <v/>
      </c>
      <c r="F315" s="79"/>
      <c r="G315" s="79"/>
      <c r="H315" s="79"/>
      <c r="I315" s="79"/>
      <c r="J315" s="79"/>
      <c r="K315" s="79"/>
      <c r="L315" s="79"/>
      <c r="M315" s="79"/>
      <c r="N315" s="79"/>
      <c r="O315" s="79"/>
      <c r="P315" s="79"/>
      <c r="Q315" s="79"/>
      <c r="R315" s="79"/>
      <c r="S315" s="79"/>
      <c r="T315" s="79"/>
      <c r="U315" s="79"/>
      <c r="V315" s="79"/>
      <c r="W315" s="79"/>
      <c r="X315" s="79"/>
      <c r="Y315" s="79"/>
      <c r="Z315" s="79"/>
      <c r="AA315" s="79"/>
      <c r="AB315" s="79"/>
      <c r="AC315" s="79"/>
      <c r="AD315" s="79"/>
      <c r="AE315" s="79"/>
      <c r="AF315" s="79"/>
      <c r="AG315" s="79"/>
      <c r="AH315" s="79"/>
      <c r="AI315" s="79"/>
      <c r="AJ315" s="79"/>
      <c r="AK315" s="77">
        <f t="shared" si="12"/>
        <v>0</v>
      </c>
    </row>
    <row r="316" spans="2:37" ht="30" customHeight="1" x14ac:dyDescent="0.3">
      <c r="B316" s="78"/>
      <c r="C316" s="78" t="str">
        <f>IFERROR(VLOOKUP('[1]Calendrier des absences'!B316,[1]!Tableau1[[#All],[Matricule]:[Poste]],13),"")</f>
        <v/>
      </c>
      <c r="D316" s="78" t="str">
        <f>IFERROR(VLOOKUP('[1]Calendrier des absences'!B316,[1]!Tableau1[[#All],[Matricule]:[Poste]],14),"")</f>
        <v/>
      </c>
      <c r="E316" s="78" t="str">
        <f>IFERROR(VLOOKUP('[1]Calendrier des absences'!B316,[1]!Tableau1[[#All],[Matricule]:[Poste]],5),"")</f>
        <v/>
      </c>
      <c r="F316" s="78"/>
      <c r="G316" s="78"/>
      <c r="H316" s="78"/>
      <c r="I316" s="78"/>
      <c r="J316" s="78"/>
      <c r="K316" s="78"/>
      <c r="L316" s="78"/>
      <c r="M316" s="78"/>
      <c r="N316" s="78"/>
      <c r="O316" s="78"/>
      <c r="P316" s="78"/>
      <c r="Q316" s="78"/>
      <c r="R316" s="78"/>
      <c r="S316" s="78"/>
      <c r="T316" s="78"/>
      <c r="U316" s="78"/>
      <c r="V316" s="78"/>
      <c r="W316" s="78"/>
      <c r="X316" s="78"/>
      <c r="Y316" s="78"/>
      <c r="Z316" s="78"/>
      <c r="AA316" s="78"/>
      <c r="AB316" s="78"/>
      <c r="AC316" s="78"/>
      <c r="AD316" s="78"/>
      <c r="AE316" s="78"/>
      <c r="AF316" s="78"/>
      <c r="AG316" s="78"/>
      <c r="AH316" s="78"/>
      <c r="AI316" s="78"/>
      <c r="AJ316" s="78"/>
      <c r="AK316" s="77">
        <f t="shared" si="12"/>
        <v>0</v>
      </c>
    </row>
    <row r="317" spans="2:37" ht="30" customHeight="1" x14ac:dyDescent="0.3">
      <c r="B317" s="79"/>
      <c r="C317" s="79" t="str">
        <f>IFERROR(VLOOKUP('[1]Calendrier des absences'!B317,[1]!Tableau1[[#All],[Matricule]:[Poste]],13),"")</f>
        <v/>
      </c>
      <c r="D317" s="79" t="str">
        <f>IFERROR(VLOOKUP('[1]Calendrier des absences'!B317,[1]!Tableau1[[#All],[Matricule]:[Poste]],14),"")</f>
        <v/>
      </c>
      <c r="E317" s="79" t="str">
        <f>IFERROR(VLOOKUP('[1]Calendrier des absences'!B317,[1]!Tableau1[[#All],[Matricule]:[Poste]],5),"")</f>
        <v/>
      </c>
      <c r="F317" s="79"/>
      <c r="G317" s="79"/>
      <c r="H317" s="79"/>
      <c r="I317" s="79"/>
      <c r="J317" s="79"/>
      <c r="K317" s="79"/>
      <c r="L317" s="79"/>
      <c r="M317" s="79"/>
      <c r="N317" s="79"/>
      <c r="O317" s="79"/>
      <c r="P317" s="79"/>
      <c r="Q317" s="79"/>
      <c r="R317" s="79"/>
      <c r="S317" s="79"/>
      <c r="T317" s="79"/>
      <c r="U317" s="79"/>
      <c r="V317" s="79"/>
      <c r="W317" s="79"/>
      <c r="X317" s="79"/>
      <c r="Y317" s="79"/>
      <c r="Z317" s="79"/>
      <c r="AA317" s="79"/>
      <c r="AB317" s="79"/>
      <c r="AC317" s="79"/>
      <c r="AD317" s="79"/>
      <c r="AE317" s="79"/>
      <c r="AF317" s="79"/>
      <c r="AG317" s="79"/>
      <c r="AH317" s="79"/>
      <c r="AI317" s="79"/>
      <c r="AJ317" s="79"/>
      <c r="AK317" s="77">
        <f t="shared" si="12"/>
        <v>0</v>
      </c>
    </row>
    <row r="318" spans="2:37" ht="30" customHeight="1" x14ac:dyDescent="0.3">
      <c r="B318" s="78"/>
      <c r="C318" s="78" t="str">
        <f>IFERROR(VLOOKUP('[1]Calendrier des absences'!B318,[1]!Tableau1[[#All],[Matricule]:[Poste]],13),"")</f>
        <v/>
      </c>
      <c r="D318" s="78" t="str">
        <f>IFERROR(VLOOKUP('[1]Calendrier des absences'!B318,[1]!Tableau1[[#All],[Matricule]:[Poste]],14),"")</f>
        <v/>
      </c>
      <c r="E318" s="78" t="str">
        <f>IFERROR(VLOOKUP('[1]Calendrier des absences'!B318,[1]!Tableau1[[#All],[Matricule]:[Poste]],5),"")</f>
        <v/>
      </c>
      <c r="F318" s="78"/>
      <c r="G318" s="78"/>
      <c r="H318" s="78"/>
      <c r="I318" s="78"/>
      <c r="J318" s="78"/>
      <c r="K318" s="78"/>
      <c r="L318" s="78"/>
      <c r="M318" s="78"/>
      <c r="N318" s="78"/>
      <c r="O318" s="78"/>
      <c r="P318" s="78"/>
      <c r="Q318" s="78"/>
      <c r="R318" s="78"/>
      <c r="S318" s="78"/>
      <c r="T318" s="78"/>
      <c r="U318" s="78"/>
      <c r="V318" s="78"/>
      <c r="W318" s="78"/>
      <c r="X318" s="78"/>
      <c r="Y318" s="78"/>
      <c r="Z318" s="78"/>
      <c r="AA318" s="78"/>
      <c r="AB318" s="78"/>
      <c r="AC318" s="78"/>
      <c r="AD318" s="78"/>
      <c r="AE318" s="78"/>
      <c r="AF318" s="78"/>
      <c r="AG318" s="78"/>
      <c r="AH318" s="78"/>
      <c r="AI318" s="78"/>
      <c r="AJ318" s="78"/>
      <c r="AK318" s="77">
        <f t="shared" si="12"/>
        <v>0</v>
      </c>
    </row>
    <row r="319" spans="2:37" ht="30" customHeight="1" thickBot="1" x14ac:dyDescent="0.35">
      <c r="B319" s="79"/>
      <c r="C319" s="79" t="str">
        <f>IFERROR(VLOOKUP('[1]Calendrier des absences'!B319,[1]!Tableau1[[#All],[Matricule]:[Poste]],13),"")</f>
        <v/>
      </c>
      <c r="D319" s="79" t="str">
        <f>IFERROR(VLOOKUP('[1]Calendrier des absences'!B319,[1]!Tableau1[[#All],[Matricule]:[Poste]],14),"")</f>
        <v/>
      </c>
      <c r="E319" s="79" t="str">
        <f>IFERROR(VLOOKUP('[1]Calendrier des absences'!B319,[1]!Tableau1[[#All],[Matricule]:[Poste]],5),"")</f>
        <v/>
      </c>
      <c r="F319" s="79"/>
      <c r="G319" s="79"/>
      <c r="H319" s="79"/>
      <c r="I319" s="79"/>
      <c r="J319" s="79"/>
      <c r="K319" s="79"/>
      <c r="L319" s="79"/>
      <c r="M319" s="79"/>
      <c r="N319" s="79"/>
      <c r="O319" s="79"/>
      <c r="P319" s="79"/>
      <c r="Q319" s="79"/>
      <c r="R319" s="79"/>
      <c r="S319" s="79"/>
      <c r="T319" s="79"/>
      <c r="U319" s="79"/>
      <c r="V319" s="79"/>
      <c r="W319" s="79"/>
      <c r="X319" s="79"/>
      <c r="Y319" s="79"/>
      <c r="Z319" s="79"/>
      <c r="AA319" s="79"/>
      <c r="AB319" s="79"/>
      <c r="AC319" s="79"/>
      <c r="AD319" s="79"/>
      <c r="AE319" s="79"/>
      <c r="AF319" s="79"/>
      <c r="AG319" s="79"/>
      <c r="AH319" s="79"/>
      <c r="AI319" s="79"/>
      <c r="AJ319" s="79"/>
      <c r="AK319" s="77">
        <f t="shared" si="12"/>
        <v>0</v>
      </c>
    </row>
    <row r="320" spans="2:37" ht="30" customHeight="1" thickTop="1" thickBot="1" x14ac:dyDescent="0.35">
      <c r="B320" s="80"/>
      <c r="C320" s="80"/>
      <c r="D320" s="80"/>
      <c r="E320" s="81" t="str">
        <f>B277&amp;" total"</f>
        <v>Juillet total</v>
      </c>
      <c r="F320" s="82">
        <f>SUBTOTAL(103,F285:F319)</f>
        <v>0</v>
      </c>
      <c r="G320" s="82">
        <f t="shared" ref="G320:AJ320" si="13">SUBTOTAL(103,G285:G319)</f>
        <v>0</v>
      </c>
      <c r="H320" s="82">
        <f t="shared" si="13"/>
        <v>0</v>
      </c>
      <c r="I320" s="82">
        <f t="shared" si="13"/>
        <v>0</v>
      </c>
      <c r="J320" s="82">
        <f t="shared" si="13"/>
        <v>0</v>
      </c>
      <c r="K320" s="82">
        <f t="shared" si="13"/>
        <v>0</v>
      </c>
      <c r="L320" s="82">
        <f t="shared" si="13"/>
        <v>0</v>
      </c>
      <c r="M320" s="82">
        <f t="shared" si="13"/>
        <v>0</v>
      </c>
      <c r="N320" s="82">
        <f t="shared" si="13"/>
        <v>0</v>
      </c>
      <c r="O320" s="82">
        <f t="shared" si="13"/>
        <v>0</v>
      </c>
      <c r="P320" s="82">
        <f t="shared" si="13"/>
        <v>0</v>
      </c>
      <c r="Q320" s="82">
        <f t="shared" si="13"/>
        <v>0</v>
      </c>
      <c r="R320" s="82">
        <f t="shared" si="13"/>
        <v>0</v>
      </c>
      <c r="S320" s="82">
        <f t="shared" si="13"/>
        <v>0</v>
      </c>
      <c r="T320" s="82">
        <f t="shared" si="13"/>
        <v>0</v>
      </c>
      <c r="U320" s="82">
        <f t="shared" si="13"/>
        <v>0</v>
      </c>
      <c r="V320" s="82">
        <f t="shared" si="13"/>
        <v>0</v>
      </c>
      <c r="W320" s="82">
        <f t="shared" si="13"/>
        <v>0</v>
      </c>
      <c r="X320" s="82">
        <f t="shared" si="13"/>
        <v>0</v>
      </c>
      <c r="Y320" s="82">
        <f t="shared" si="13"/>
        <v>0</v>
      </c>
      <c r="Z320" s="82">
        <f t="shared" si="13"/>
        <v>0</v>
      </c>
      <c r="AA320" s="82">
        <f t="shared" si="13"/>
        <v>0</v>
      </c>
      <c r="AB320" s="82">
        <f t="shared" si="13"/>
        <v>0</v>
      </c>
      <c r="AC320" s="82">
        <f t="shared" si="13"/>
        <v>0</v>
      </c>
      <c r="AD320" s="82">
        <f t="shared" si="13"/>
        <v>0</v>
      </c>
      <c r="AE320" s="82">
        <f t="shared" si="13"/>
        <v>0</v>
      </c>
      <c r="AF320" s="82">
        <f t="shared" si="13"/>
        <v>0</v>
      </c>
      <c r="AG320" s="82">
        <f t="shared" si="13"/>
        <v>0</v>
      </c>
      <c r="AH320" s="82">
        <f t="shared" si="13"/>
        <v>0</v>
      </c>
      <c r="AI320" s="82">
        <f t="shared" si="13"/>
        <v>0</v>
      </c>
      <c r="AJ320" s="82">
        <f t="shared" si="13"/>
        <v>0</v>
      </c>
      <c r="AK320" s="82">
        <f>SUBTOTAL(109,AK285:AK319)</f>
        <v>0</v>
      </c>
    </row>
    <row r="321" spans="2:38" ht="15" thickTop="1" x14ac:dyDescent="0.3"/>
    <row r="323" spans="2:38" ht="63" x14ac:dyDescent="1.2">
      <c r="B323" s="57" t="s">
        <v>107</v>
      </c>
      <c r="C323" s="57"/>
      <c r="D323" s="57"/>
    </row>
    <row r="325" spans="2:38" x14ac:dyDescent="0.3">
      <c r="B325" s="58"/>
      <c r="C325" s="58"/>
      <c r="D325" s="58"/>
      <c r="E325" s="58"/>
      <c r="F325" s="58"/>
      <c r="G325" s="58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8"/>
      <c r="W325" s="58"/>
      <c r="X325" s="58"/>
      <c r="Y325" s="58"/>
      <c r="Z325" s="58"/>
      <c r="AA325" s="58"/>
      <c r="AB325" s="58"/>
      <c r="AC325" s="58"/>
      <c r="AD325" s="58"/>
      <c r="AE325" s="58"/>
      <c r="AF325" s="58"/>
      <c r="AG325" s="58"/>
      <c r="AH325" s="58"/>
      <c r="AI325" s="58"/>
      <c r="AJ325" s="58"/>
      <c r="AK325" s="58"/>
    </row>
    <row r="326" spans="2:38" ht="30" customHeight="1" x14ac:dyDescent="0.3">
      <c r="B326" s="59" t="s">
        <v>84</v>
      </c>
      <c r="C326" s="59"/>
      <c r="D326" s="59"/>
      <c r="E326" s="59"/>
      <c r="F326" s="60" t="s">
        <v>85</v>
      </c>
      <c r="G326" s="61" t="s">
        <v>86</v>
      </c>
      <c r="H326" s="61"/>
      <c r="I326" s="61"/>
      <c r="L326" s="62" t="s">
        <v>87</v>
      </c>
      <c r="M326" s="61" t="s">
        <v>88</v>
      </c>
      <c r="N326" s="61"/>
      <c r="O326" s="61"/>
      <c r="P326" s="61"/>
      <c r="R326" s="63" t="s">
        <v>89</v>
      </c>
      <c r="S326" s="61" t="s">
        <v>90</v>
      </c>
      <c r="T326" s="61"/>
      <c r="U326" s="61"/>
      <c r="W326" s="64" t="s">
        <v>91</v>
      </c>
      <c r="X326" s="61" t="s">
        <v>92</v>
      </c>
      <c r="Y326" s="61"/>
      <c r="Z326" s="61"/>
      <c r="AA326" s="61"/>
      <c r="AC326" s="65" t="s">
        <v>93</v>
      </c>
      <c r="AD326" s="61" t="s">
        <v>94</v>
      </c>
      <c r="AE326" s="61"/>
      <c r="AF326" s="61"/>
      <c r="AG326" s="61"/>
      <c r="AH326" s="61"/>
      <c r="AJ326" s="66" t="s">
        <v>95</v>
      </c>
      <c r="AK326" s="61" t="s">
        <v>96</v>
      </c>
      <c r="AL326" s="61"/>
    </row>
    <row r="327" spans="2:38" x14ac:dyDescent="0.3">
      <c r="B327" s="67"/>
      <c r="C327" s="67"/>
      <c r="D327" s="67"/>
      <c r="E327" s="67"/>
      <c r="F327" s="67"/>
      <c r="G327" s="67"/>
      <c r="H327" s="67"/>
      <c r="I327" s="67"/>
      <c r="J327" s="67"/>
      <c r="K327" s="67"/>
      <c r="L327" s="67"/>
      <c r="M327" s="67"/>
      <c r="N327" s="67"/>
      <c r="O327" s="67"/>
      <c r="P327" s="67"/>
      <c r="Q327" s="67"/>
      <c r="R327" s="67"/>
      <c r="S327" s="67"/>
      <c r="T327" s="67"/>
      <c r="U327" s="67"/>
      <c r="V327" s="67"/>
      <c r="W327" s="67"/>
      <c r="X327" s="67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</row>
    <row r="328" spans="2:38" ht="30" customHeight="1" thickBot="1" x14ac:dyDescent="0.35">
      <c r="F328" s="68" t="s">
        <v>97</v>
      </c>
      <c r="G328" s="68"/>
      <c r="H328" s="68"/>
      <c r="I328" s="68"/>
      <c r="J328" s="68"/>
      <c r="K328" s="68"/>
      <c r="L328" s="68"/>
      <c r="M328" s="68"/>
      <c r="N328" s="68"/>
      <c r="O328" s="68"/>
      <c r="P328" s="68"/>
      <c r="Q328" s="68"/>
      <c r="R328" s="68"/>
      <c r="S328" s="68"/>
      <c r="T328" s="68"/>
      <c r="U328" s="68"/>
      <c r="V328" s="68"/>
      <c r="W328" s="68"/>
      <c r="X328" s="68"/>
      <c r="Y328" s="68"/>
      <c r="Z328" s="68"/>
      <c r="AA328" s="68"/>
      <c r="AB328" s="68"/>
      <c r="AC328" s="68"/>
      <c r="AD328" s="68"/>
      <c r="AE328" s="68"/>
      <c r="AF328" s="68"/>
      <c r="AG328" s="68"/>
      <c r="AH328" s="68"/>
      <c r="AI328" s="68"/>
      <c r="AJ328" s="69"/>
      <c r="AK328" s="69">
        <f>AK7</f>
        <v>2024</v>
      </c>
    </row>
    <row r="329" spans="2:38" ht="30" customHeight="1" thickTop="1" thickBot="1" x14ac:dyDescent="0.35">
      <c r="F329" s="70" t="str">
        <f>TEXT(WEEKDAY(DATE(AK328,8,1),1),"jjj")</f>
        <v>jeu</v>
      </c>
      <c r="G329" s="70" t="str">
        <f>TEXT(WEEKDAY(DATE(AK328,8,2),1),"jjj")</f>
        <v>ven</v>
      </c>
      <c r="H329" s="70" t="str">
        <f>TEXT(WEEKDAY(DATE(AK328,8,3),1),"jjj")</f>
        <v>sam</v>
      </c>
      <c r="I329" s="70" t="str">
        <f>TEXT(WEEKDAY(DATE(AK328,8,4),1),"jjj")</f>
        <v>dim</v>
      </c>
      <c r="J329" s="70" t="str">
        <f>TEXT(WEEKDAY(DATE(AK328,8,5),1),"jjj")</f>
        <v>lun</v>
      </c>
      <c r="K329" s="70" t="str">
        <f>TEXT(WEEKDAY(DATE(AK328,8,6),1),"jjj")</f>
        <v>mar</v>
      </c>
      <c r="L329" s="70" t="str">
        <f>TEXT(WEEKDAY(DATE(AK328,8,7),1),"jjj")</f>
        <v>mer</v>
      </c>
      <c r="M329" s="70" t="str">
        <f>TEXT(WEEKDAY(DATE(AK328,8,8),1),"jjj")</f>
        <v>jeu</v>
      </c>
      <c r="N329" s="70" t="str">
        <f>TEXT(WEEKDAY(DATE(AK328,8,9),1),"jjj")</f>
        <v>ven</v>
      </c>
      <c r="O329" s="70" t="str">
        <f>TEXT(WEEKDAY(DATE(AK328,8,10),1),"jjj")</f>
        <v>sam</v>
      </c>
      <c r="P329" s="70" t="str">
        <f>TEXT(WEEKDAY(DATE(AK328,8,11),1),"jjj")</f>
        <v>dim</v>
      </c>
      <c r="Q329" s="70" t="str">
        <f>TEXT(WEEKDAY(DATE(AK328,8,12),1),"jjj")</f>
        <v>lun</v>
      </c>
      <c r="R329" s="70" t="str">
        <f>TEXT(WEEKDAY(DATE(AK328,8,13),1),"jjj")</f>
        <v>mar</v>
      </c>
      <c r="S329" s="70" t="str">
        <f>TEXT(WEEKDAY(DATE(AK328,8,14),1),"jjj")</f>
        <v>mer</v>
      </c>
      <c r="T329" s="70" t="str">
        <f>TEXT(WEEKDAY(DATE(AK328,8,15),1),"jjj")</f>
        <v>jeu</v>
      </c>
      <c r="U329" s="70" t="str">
        <f>TEXT(WEEKDAY(DATE(AK328,8,16),1),"jjj")</f>
        <v>ven</v>
      </c>
      <c r="V329" s="70" t="str">
        <f>TEXT(WEEKDAY(DATE(AK328,8,17),1),"jjj")</f>
        <v>sam</v>
      </c>
      <c r="W329" s="70" t="str">
        <f>TEXT(WEEKDAY(DATE(AK328,8,18),1),"jjj")</f>
        <v>dim</v>
      </c>
      <c r="X329" s="70" t="str">
        <f>TEXT(WEEKDAY(DATE(AK328,8,19),1),"jjj")</f>
        <v>lun</v>
      </c>
      <c r="Y329" s="70" t="str">
        <f>TEXT(WEEKDAY(DATE(AK328,8,20),1),"jjj")</f>
        <v>mar</v>
      </c>
      <c r="Z329" s="70" t="str">
        <f>TEXT(WEEKDAY(DATE(AK328,8,21),1),"jjj")</f>
        <v>mer</v>
      </c>
      <c r="AA329" s="70" t="str">
        <f>TEXT(WEEKDAY(DATE(AK328,8,22),1),"jjj")</f>
        <v>jeu</v>
      </c>
      <c r="AB329" s="70" t="str">
        <f>TEXT(WEEKDAY(DATE(AK328,8,23),1),"jjj")</f>
        <v>ven</v>
      </c>
      <c r="AC329" s="70" t="str">
        <f>TEXT(WEEKDAY(DATE(AK328,8,24),1),"jjj")</f>
        <v>sam</v>
      </c>
      <c r="AD329" s="70" t="str">
        <f>TEXT(WEEKDAY(DATE(AK328,8,25),1),"jjj")</f>
        <v>dim</v>
      </c>
      <c r="AE329" s="70" t="str">
        <f>TEXT(WEEKDAY(DATE(AK328,8,26),1),"jjj")</f>
        <v>lun</v>
      </c>
      <c r="AF329" s="70" t="str">
        <f>TEXT(WEEKDAY(DATE(AK328,8,27),1),"jjj")</f>
        <v>mar</v>
      </c>
      <c r="AG329" s="70" t="str">
        <f>TEXT(WEEKDAY(DATE(AK328,8,28),1),"jjj")</f>
        <v>mer</v>
      </c>
      <c r="AH329" s="70" t="str">
        <f>TEXT(WEEKDAY(DATE(AK328,8,29),1),"jjj")</f>
        <v>jeu</v>
      </c>
      <c r="AI329" s="70" t="str">
        <f>TEXT(WEEKDAY(DATE(AK328,8,30),1),"jjj")</f>
        <v>ven</v>
      </c>
      <c r="AJ329" s="70" t="str">
        <f>TEXT(WEEKDAY(DATE(AK328,8,31),1),"jjj")</f>
        <v>sam</v>
      </c>
      <c r="AK329" s="71"/>
    </row>
    <row r="330" spans="2:38" ht="30" customHeight="1" thickTop="1" thickBot="1" x14ac:dyDescent="0.35">
      <c r="B330" s="72" t="s">
        <v>11</v>
      </c>
      <c r="C330" s="72" t="s">
        <v>98</v>
      </c>
      <c r="D330" s="72" t="s">
        <v>3</v>
      </c>
      <c r="E330" s="73" t="s">
        <v>99</v>
      </c>
      <c r="F330" s="74">
        <v>1</v>
      </c>
      <c r="G330" s="74">
        <v>2</v>
      </c>
      <c r="H330" s="74">
        <v>3</v>
      </c>
      <c r="I330" s="74">
        <v>4</v>
      </c>
      <c r="J330" s="74">
        <v>5</v>
      </c>
      <c r="K330" s="74">
        <v>6</v>
      </c>
      <c r="L330" s="74">
        <v>7</v>
      </c>
      <c r="M330" s="74">
        <v>8</v>
      </c>
      <c r="N330" s="74">
        <v>9</v>
      </c>
      <c r="O330" s="74">
        <v>10</v>
      </c>
      <c r="P330" s="74">
        <v>11</v>
      </c>
      <c r="Q330" s="74">
        <v>12</v>
      </c>
      <c r="R330" s="74">
        <v>13</v>
      </c>
      <c r="S330" s="74">
        <v>14</v>
      </c>
      <c r="T330" s="74">
        <v>15</v>
      </c>
      <c r="U330" s="74">
        <v>16</v>
      </c>
      <c r="V330" s="74">
        <v>17</v>
      </c>
      <c r="W330" s="74">
        <v>18</v>
      </c>
      <c r="X330" s="74">
        <v>19</v>
      </c>
      <c r="Y330" s="74">
        <v>20</v>
      </c>
      <c r="Z330" s="74">
        <v>21</v>
      </c>
      <c r="AA330" s="74">
        <v>22</v>
      </c>
      <c r="AB330" s="74">
        <v>23</v>
      </c>
      <c r="AC330" s="74">
        <v>24</v>
      </c>
      <c r="AD330" s="74">
        <v>25</v>
      </c>
      <c r="AE330" s="74">
        <v>26</v>
      </c>
      <c r="AF330" s="74">
        <v>27</v>
      </c>
      <c r="AG330" s="74">
        <v>28</v>
      </c>
      <c r="AH330" s="74">
        <v>29</v>
      </c>
      <c r="AI330" s="74">
        <v>30</v>
      </c>
      <c r="AJ330" s="74">
        <v>31</v>
      </c>
      <c r="AK330" s="71" t="s">
        <v>100</v>
      </c>
    </row>
    <row r="331" spans="2:38" ht="30" customHeight="1" thickTop="1" x14ac:dyDescent="0.3">
      <c r="B331" s="75"/>
      <c r="C331" s="75" t="str">
        <f>IFERROR(VLOOKUP('[1]Calendrier des absences'!B331,[1]!Tableau1[[#All],[Matricule]:[Poste]],13),"")</f>
        <v/>
      </c>
      <c r="D331" s="75" t="str">
        <f>IFERROR(VLOOKUP('[1]Calendrier des absences'!B331,[1]!Tableau1[[#All],[Matricule]:[Poste]],14),"")</f>
        <v/>
      </c>
      <c r="E331" s="75" t="str">
        <f>IFERROR(VLOOKUP('[1]Calendrier des absences'!B331,[1]!Tableau1[[#All],[Matricule]:[Poste]],5),"")</f>
        <v/>
      </c>
      <c r="F331" s="76"/>
      <c r="G331" s="76"/>
      <c r="H331" s="76"/>
      <c r="I331" s="76"/>
      <c r="J331" s="76"/>
      <c r="K331" s="76"/>
      <c r="L331" s="76"/>
      <c r="M331" s="76"/>
      <c r="N331" s="76"/>
      <c r="O331" s="76"/>
      <c r="P331" s="76"/>
      <c r="Q331" s="76"/>
      <c r="R331" s="76"/>
      <c r="S331" s="76"/>
      <c r="T331" s="76"/>
      <c r="U331" s="76"/>
      <c r="V331" s="76"/>
      <c r="W331" s="76"/>
      <c r="X331" s="76"/>
      <c r="Y331" s="76"/>
      <c r="Z331" s="76"/>
      <c r="AA331" s="76"/>
      <c r="AB331" s="76"/>
      <c r="AC331" s="76"/>
      <c r="AD331" s="76"/>
      <c r="AE331" s="76"/>
      <c r="AF331" s="76"/>
      <c r="AG331" s="76"/>
      <c r="AH331" s="76"/>
      <c r="AI331" s="76"/>
      <c r="AJ331" s="76"/>
      <c r="AK331" s="77">
        <f>COUNTA(F331:AJ331)</f>
        <v>0</v>
      </c>
    </row>
    <row r="332" spans="2:38" ht="30" customHeight="1" x14ac:dyDescent="0.3">
      <c r="B332" s="78"/>
      <c r="C332" s="78" t="str">
        <f>IFERROR(VLOOKUP('[1]Calendrier des absences'!B332,[1]!Tableau1[[#All],[Matricule]:[Poste]],13),"")</f>
        <v/>
      </c>
      <c r="D332" s="78" t="str">
        <f>IFERROR(VLOOKUP('[1]Calendrier des absences'!B332,[1]!Tableau1[[#All],[Matricule]:[Poste]],14),"")</f>
        <v/>
      </c>
      <c r="E332" s="78" t="str">
        <f>IFERROR(VLOOKUP('[1]Calendrier des absences'!B332,[1]!Tableau1[[#All],[Matricule]:[Poste]],5),"")</f>
        <v/>
      </c>
      <c r="F332" s="78"/>
      <c r="G332" s="78"/>
      <c r="H332" s="78"/>
      <c r="I332" s="78"/>
      <c r="J332" s="78"/>
      <c r="K332" s="78"/>
      <c r="L332" s="78"/>
      <c r="M332" s="78"/>
      <c r="N332" s="78"/>
      <c r="O332" s="78"/>
      <c r="P332" s="78"/>
      <c r="Q332" s="78"/>
      <c r="R332" s="78"/>
      <c r="S332" s="78"/>
      <c r="T332" s="78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  <c r="AG332" s="78"/>
      <c r="AH332" s="78"/>
      <c r="AI332" s="78"/>
      <c r="AJ332" s="78"/>
      <c r="AK332" s="77">
        <f t="shared" ref="AK332:AK365" si="14">COUNTA(F332:AJ332)</f>
        <v>0</v>
      </c>
    </row>
    <row r="333" spans="2:38" ht="30" customHeight="1" x14ac:dyDescent="0.3">
      <c r="B333" s="76"/>
      <c r="C333" s="76" t="str">
        <f>IFERROR(VLOOKUP('[1]Calendrier des absences'!B333,[1]!Tableau1[[#All],[Matricule]:[Poste]],13),"")</f>
        <v/>
      </c>
      <c r="D333" s="76" t="str">
        <f>IFERROR(VLOOKUP('[1]Calendrier des absences'!B333,[1]!Tableau1[[#All],[Matricule]:[Poste]],14),"")</f>
        <v/>
      </c>
      <c r="E333" s="76" t="str">
        <f>IFERROR(VLOOKUP('[1]Calendrier des absences'!B333,[1]!Tableau1[[#All],[Matricule]:[Poste]],5),"")</f>
        <v/>
      </c>
      <c r="F333" s="76"/>
      <c r="G333" s="76"/>
      <c r="H333" s="76"/>
      <c r="I333" s="76"/>
      <c r="J333" s="76"/>
      <c r="K333" s="76"/>
      <c r="L333" s="76"/>
      <c r="M333" s="76"/>
      <c r="N333" s="76"/>
      <c r="O333" s="76"/>
      <c r="P333" s="76"/>
      <c r="Q333" s="76"/>
      <c r="R333" s="76"/>
      <c r="S333" s="76"/>
      <c r="T333" s="76"/>
      <c r="U333" s="76"/>
      <c r="V333" s="76"/>
      <c r="W333" s="76"/>
      <c r="X333" s="76"/>
      <c r="Y333" s="76"/>
      <c r="Z333" s="76"/>
      <c r="AA333" s="76"/>
      <c r="AB333" s="76"/>
      <c r="AC333" s="76"/>
      <c r="AD333" s="76"/>
      <c r="AE333" s="76"/>
      <c r="AF333" s="76"/>
      <c r="AG333" s="76"/>
      <c r="AH333" s="76"/>
      <c r="AI333" s="76"/>
      <c r="AJ333" s="76"/>
      <c r="AK333" s="77">
        <f t="shared" si="14"/>
        <v>0</v>
      </c>
    </row>
    <row r="334" spans="2:38" ht="30" customHeight="1" x14ac:dyDescent="0.3">
      <c r="B334" s="78"/>
      <c r="C334" s="78" t="str">
        <f>IFERROR(VLOOKUP('[1]Calendrier des absences'!B334,[1]!Tableau1[[#All],[Matricule]:[Poste]],13),"")</f>
        <v/>
      </c>
      <c r="D334" s="78" t="str">
        <f>IFERROR(VLOOKUP('[1]Calendrier des absences'!B334,[1]!Tableau1[[#All],[Matricule]:[Poste]],14),"")</f>
        <v/>
      </c>
      <c r="E334" s="78" t="str">
        <f>IFERROR(VLOOKUP('[1]Calendrier des absences'!B334,[1]!Tableau1[[#All],[Matricule]:[Poste]],5),"")</f>
        <v/>
      </c>
      <c r="F334" s="78"/>
      <c r="G334" s="78"/>
      <c r="H334" s="78"/>
      <c r="I334" s="78"/>
      <c r="J334" s="78"/>
      <c r="K334" s="78"/>
      <c r="L334" s="78"/>
      <c r="M334" s="78"/>
      <c r="N334" s="78"/>
      <c r="O334" s="78"/>
      <c r="P334" s="78"/>
      <c r="Q334" s="78"/>
      <c r="R334" s="78"/>
      <c r="S334" s="78"/>
      <c r="T334" s="78"/>
      <c r="U334" s="78"/>
      <c r="V334" s="78"/>
      <c r="W334" s="78"/>
      <c r="X334" s="78"/>
      <c r="Y334" s="78"/>
      <c r="Z334" s="78"/>
      <c r="AA334" s="78"/>
      <c r="AB334" s="78"/>
      <c r="AC334" s="78"/>
      <c r="AD334" s="78"/>
      <c r="AE334" s="78"/>
      <c r="AF334" s="78"/>
      <c r="AG334" s="78"/>
      <c r="AH334" s="78"/>
      <c r="AI334" s="78"/>
      <c r="AJ334" s="78"/>
      <c r="AK334" s="77">
        <f t="shared" si="14"/>
        <v>0</v>
      </c>
    </row>
    <row r="335" spans="2:38" ht="30" customHeight="1" x14ac:dyDescent="0.3">
      <c r="B335" s="76"/>
      <c r="C335" s="76" t="str">
        <f>IFERROR(VLOOKUP('[1]Calendrier des absences'!B335,[1]!Tableau1[[#All],[Matricule]:[Poste]],13),"")</f>
        <v/>
      </c>
      <c r="D335" s="76" t="str">
        <f>IFERROR(VLOOKUP('[1]Calendrier des absences'!B335,[1]!Tableau1[[#All],[Matricule]:[Poste]],14),"")</f>
        <v/>
      </c>
      <c r="E335" s="76" t="str">
        <f>IFERROR(VLOOKUP('[1]Calendrier des absences'!B335,[1]!Tableau1[[#All],[Matricule]:[Poste]],5),"")</f>
        <v/>
      </c>
      <c r="F335" s="76"/>
      <c r="G335" s="76"/>
      <c r="H335" s="76"/>
      <c r="I335" s="76"/>
      <c r="J335" s="76"/>
      <c r="K335" s="76"/>
      <c r="L335" s="76"/>
      <c r="M335" s="76"/>
      <c r="N335" s="76"/>
      <c r="O335" s="76"/>
      <c r="P335" s="76"/>
      <c r="Q335" s="76"/>
      <c r="R335" s="76"/>
      <c r="S335" s="76"/>
      <c r="T335" s="76"/>
      <c r="U335" s="76"/>
      <c r="V335" s="76"/>
      <c r="W335" s="76"/>
      <c r="X335" s="76"/>
      <c r="Y335" s="76"/>
      <c r="Z335" s="76"/>
      <c r="AA335" s="76"/>
      <c r="AB335" s="76"/>
      <c r="AC335" s="76"/>
      <c r="AD335" s="76"/>
      <c r="AE335" s="76"/>
      <c r="AF335" s="76"/>
      <c r="AG335" s="76"/>
      <c r="AH335" s="76"/>
      <c r="AI335" s="76"/>
      <c r="AJ335" s="76"/>
      <c r="AK335" s="77">
        <f t="shared" si="14"/>
        <v>0</v>
      </c>
    </row>
    <row r="336" spans="2:38" ht="30" customHeight="1" x14ac:dyDescent="0.3">
      <c r="B336" s="78"/>
      <c r="C336" s="78" t="str">
        <f>IFERROR(VLOOKUP('[1]Calendrier des absences'!B336,[1]!Tableau1[[#All],[Matricule]:[Poste]],13),"")</f>
        <v/>
      </c>
      <c r="D336" s="78" t="str">
        <f>IFERROR(VLOOKUP('[1]Calendrier des absences'!B336,[1]!Tableau1[[#All],[Matricule]:[Poste]],14),"")</f>
        <v/>
      </c>
      <c r="E336" s="78" t="str">
        <f>IFERROR(VLOOKUP('[1]Calendrier des absences'!B336,[1]!Tableau1[[#All],[Matricule]:[Poste]],5),"")</f>
        <v/>
      </c>
      <c r="F336" s="78"/>
      <c r="G336" s="78"/>
      <c r="H336" s="78"/>
      <c r="I336" s="78"/>
      <c r="J336" s="78"/>
      <c r="K336" s="78"/>
      <c r="L336" s="78"/>
      <c r="M336" s="78"/>
      <c r="N336" s="78"/>
      <c r="O336" s="78"/>
      <c r="P336" s="78"/>
      <c r="Q336" s="78"/>
      <c r="R336" s="78"/>
      <c r="S336" s="78"/>
      <c r="T336" s="78"/>
      <c r="U336" s="78"/>
      <c r="V336" s="78"/>
      <c r="W336" s="78"/>
      <c r="X336" s="78"/>
      <c r="Y336" s="78"/>
      <c r="Z336" s="78"/>
      <c r="AA336" s="78"/>
      <c r="AB336" s="78"/>
      <c r="AC336" s="78"/>
      <c r="AD336" s="78"/>
      <c r="AE336" s="78"/>
      <c r="AF336" s="78"/>
      <c r="AG336" s="78"/>
      <c r="AH336" s="78"/>
      <c r="AI336" s="78"/>
      <c r="AJ336" s="78"/>
      <c r="AK336" s="77">
        <f t="shared" si="14"/>
        <v>0</v>
      </c>
    </row>
    <row r="337" spans="2:37" ht="30" customHeight="1" x14ac:dyDescent="0.3">
      <c r="B337" s="76"/>
      <c r="C337" s="76" t="str">
        <f>IFERROR(VLOOKUP('[1]Calendrier des absences'!B337,[1]!Tableau1[[#All],[Matricule]:[Poste]],13),"")</f>
        <v/>
      </c>
      <c r="D337" s="76" t="str">
        <f>IFERROR(VLOOKUP('[1]Calendrier des absences'!B337,[1]!Tableau1[[#All],[Matricule]:[Poste]],14),"")</f>
        <v/>
      </c>
      <c r="E337" s="76" t="str">
        <f>IFERROR(VLOOKUP('[1]Calendrier des absences'!B337,[1]!Tableau1[[#All],[Matricule]:[Poste]],5),"")</f>
        <v/>
      </c>
      <c r="F337" s="76"/>
      <c r="G337" s="76"/>
      <c r="H337" s="76"/>
      <c r="I337" s="76"/>
      <c r="J337" s="76"/>
      <c r="K337" s="76"/>
      <c r="L337" s="76"/>
      <c r="M337" s="76"/>
      <c r="N337" s="76"/>
      <c r="O337" s="76"/>
      <c r="P337" s="76"/>
      <c r="Q337" s="76"/>
      <c r="R337" s="76"/>
      <c r="S337" s="76"/>
      <c r="T337" s="76"/>
      <c r="U337" s="76"/>
      <c r="V337" s="76"/>
      <c r="W337" s="76"/>
      <c r="X337" s="76"/>
      <c r="Y337" s="76"/>
      <c r="Z337" s="76"/>
      <c r="AA337" s="76"/>
      <c r="AB337" s="76"/>
      <c r="AC337" s="76"/>
      <c r="AD337" s="76"/>
      <c r="AE337" s="76"/>
      <c r="AF337" s="76"/>
      <c r="AG337" s="76"/>
      <c r="AH337" s="76"/>
      <c r="AI337" s="76"/>
      <c r="AJ337" s="76"/>
      <c r="AK337" s="77">
        <f t="shared" si="14"/>
        <v>0</v>
      </c>
    </row>
    <row r="338" spans="2:37" ht="30" customHeight="1" x14ac:dyDescent="0.3">
      <c r="B338" s="78"/>
      <c r="C338" s="78" t="str">
        <f>IFERROR(VLOOKUP('[1]Calendrier des absences'!B338,[1]!Tableau1[[#All],[Matricule]:[Poste]],13),"")</f>
        <v/>
      </c>
      <c r="D338" s="78" t="str">
        <f>IFERROR(VLOOKUP('[1]Calendrier des absences'!B338,[1]!Tableau1[[#All],[Matricule]:[Poste]],14),"")</f>
        <v/>
      </c>
      <c r="E338" s="78" t="str">
        <f>IFERROR(VLOOKUP('[1]Calendrier des absences'!B338,[1]!Tableau1[[#All],[Matricule]:[Poste]],5),"")</f>
        <v/>
      </c>
      <c r="F338" s="78"/>
      <c r="G338" s="78"/>
      <c r="H338" s="78"/>
      <c r="I338" s="78"/>
      <c r="J338" s="78"/>
      <c r="K338" s="78"/>
      <c r="L338" s="78"/>
      <c r="M338" s="78"/>
      <c r="N338" s="78"/>
      <c r="O338" s="78"/>
      <c r="P338" s="78"/>
      <c r="Q338" s="78"/>
      <c r="R338" s="78"/>
      <c r="S338" s="78"/>
      <c r="T338" s="78"/>
      <c r="U338" s="78"/>
      <c r="V338" s="78"/>
      <c r="W338" s="78"/>
      <c r="X338" s="78"/>
      <c r="Y338" s="78"/>
      <c r="Z338" s="78"/>
      <c r="AA338" s="78"/>
      <c r="AB338" s="78"/>
      <c r="AC338" s="78"/>
      <c r="AD338" s="78"/>
      <c r="AE338" s="78"/>
      <c r="AF338" s="78"/>
      <c r="AG338" s="78"/>
      <c r="AH338" s="78"/>
      <c r="AI338" s="78"/>
      <c r="AJ338" s="78"/>
      <c r="AK338" s="77">
        <f t="shared" si="14"/>
        <v>0</v>
      </c>
    </row>
    <row r="339" spans="2:37" ht="30" customHeight="1" x14ac:dyDescent="0.3">
      <c r="B339" s="76"/>
      <c r="C339" s="76" t="str">
        <f>IFERROR(VLOOKUP('[1]Calendrier des absences'!B339,[1]!Tableau1[[#All],[Matricule]:[Poste]],13),"")</f>
        <v/>
      </c>
      <c r="D339" s="76" t="str">
        <f>IFERROR(VLOOKUP('[1]Calendrier des absences'!B339,[1]!Tableau1[[#All],[Matricule]:[Poste]],14),"")</f>
        <v/>
      </c>
      <c r="E339" s="76" t="str">
        <f>IFERROR(VLOOKUP('[1]Calendrier des absences'!B339,[1]!Tableau1[[#All],[Matricule]:[Poste]],5),"")</f>
        <v/>
      </c>
      <c r="F339" s="76"/>
      <c r="G339" s="76"/>
      <c r="H339" s="76"/>
      <c r="I339" s="76"/>
      <c r="J339" s="76"/>
      <c r="K339" s="76"/>
      <c r="L339" s="76"/>
      <c r="M339" s="76"/>
      <c r="N339" s="76"/>
      <c r="O339" s="76"/>
      <c r="P339" s="76"/>
      <c r="Q339" s="76"/>
      <c r="R339" s="76"/>
      <c r="S339" s="76"/>
      <c r="T339" s="76"/>
      <c r="U339" s="76"/>
      <c r="V339" s="76"/>
      <c r="W339" s="76"/>
      <c r="X339" s="76"/>
      <c r="Y339" s="76"/>
      <c r="Z339" s="76"/>
      <c r="AA339" s="76"/>
      <c r="AB339" s="76"/>
      <c r="AC339" s="76"/>
      <c r="AD339" s="76"/>
      <c r="AE339" s="76"/>
      <c r="AF339" s="76"/>
      <c r="AG339" s="76"/>
      <c r="AH339" s="76"/>
      <c r="AI339" s="76"/>
      <c r="AJ339" s="76"/>
      <c r="AK339" s="77">
        <f t="shared" si="14"/>
        <v>0</v>
      </c>
    </row>
    <row r="340" spans="2:37" ht="30" customHeight="1" x14ac:dyDescent="0.3">
      <c r="B340" s="78"/>
      <c r="C340" s="78" t="str">
        <f>IFERROR(VLOOKUP('[1]Calendrier des absences'!B340,[1]!Tableau1[[#All],[Matricule]:[Poste]],13),"")</f>
        <v/>
      </c>
      <c r="D340" s="78" t="str">
        <f>IFERROR(VLOOKUP('[1]Calendrier des absences'!B340,[1]!Tableau1[[#All],[Matricule]:[Poste]],14),"")</f>
        <v/>
      </c>
      <c r="E340" s="78" t="str">
        <f>IFERROR(VLOOKUP('[1]Calendrier des absences'!B340,[1]!Tableau1[[#All],[Matricule]:[Poste]],5),"")</f>
        <v/>
      </c>
      <c r="F340" s="78"/>
      <c r="G340" s="78"/>
      <c r="H340" s="78"/>
      <c r="I340" s="78"/>
      <c r="J340" s="78"/>
      <c r="K340" s="78"/>
      <c r="L340" s="78"/>
      <c r="M340" s="78"/>
      <c r="N340" s="78"/>
      <c r="O340" s="78"/>
      <c r="P340" s="78"/>
      <c r="Q340" s="78"/>
      <c r="R340" s="78"/>
      <c r="S340" s="78"/>
      <c r="T340" s="78"/>
      <c r="U340" s="78"/>
      <c r="V340" s="78"/>
      <c r="W340" s="78"/>
      <c r="X340" s="78"/>
      <c r="Y340" s="78"/>
      <c r="Z340" s="78"/>
      <c r="AA340" s="78"/>
      <c r="AB340" s="78"/>
      <c r="AC340" s="78"/>
      <c r="AD340" s="78"/>
      <c r="AE340" s="78"/>
      <c r="AF340" s="78"/>
      <c r="AG340" s="78"/>
      <c r="AH340" s="78"/>
      <c r="AI340" s="78"/>
      <c r="AJ340" s="78"/>
      <c r="AK340" s="77">
        <f t="shared" si="14"/>
        <v>0</v>
      </c>
    </row>
    <row r="341" spans="2:37" ht="30" customHeight="1" x14ac:dyDescent="0.3">
      <c r="B341" s="76"/>
      <c r="C341" s="76" t="str">
        <f>IFERROR(VLOOKUP('[1]Calendrier des absences'!B341,[1]!Tableau1[[#All],[Matricule]:[Poste]],13),"")</f>
        <v/>
      </c>
      <c r="D341" s="76" t="str">
        <f>IFERROR(VLOOKUP('[1]Calendrier des absences'!B341,[1]!Tableau1[[#All],[Matricule]:[Poste]],14),"")</f>
        <v/>
      </c>
      <c r="E341" s="76" t="str">
        <f>IFERROR(VLOOKUP('[1]Calendrier des absences'!B341,[1]!Tableau1[[#All],[Matricule]:[Poste]],5),"")</f>
        <v/>
      </c>
      <c r="F341" s="76"/>
      <c r="G341" s="76"/>
      <c r="H341" s="76"/>
      <c r="I341" s="76"/>
      <c r="J341" s="76"/>
      <c r="K341" s="76"/>
      <c r="L341" s="76"/>
      <c r="M341" s="76"/>
      <c r="N341" s="76"/>
      <c r="O341" s="76"/>
      <c r="P341" s="76"/>
      <c r="Q341" s="76"/>
      <c r="R341" s="76"/>
      <c r="S341" s="76"/>
      <c r="T341" s="76"/>
      <c r="U341" s="76"/>
      <c r="V341" s="76"/>
      <c r="W341" s="76"/>
      <c r="X341" s="76"/>
      <c r="Y341" s="76"/>
      <c r="Z341" s="76"/>
      <c r="AA341" s="76"/>
      <c r="AB341" s="76"/>
      <c r="AC341" s="76"/>
      <c r="AD341" s="76"/>
      <c r="AE341" s="76"/>
      <c r="AF341" s="76"/>
      <c r="AG341" s="76"/>
      <c r="AH341" s="76"/>
      <c r="AI341" s="76"/>
      <c r="AJ341" s="76"/>
      <c r="AK341" s="77">
        <f t="shared" si="14"/>
        <v>0</v>
      </c>
    </row>
    <row r="342" spans="2:37" ht="30" customHeight="1" x14ac:dyDescent="0.3">
      <c r="B342" s="78"/>
      <c r="C342" s="78" t="str">
        <f>IFERROR(VLOOKUP('[1]Calendrier des absences'!B342,[1]!Tableau1[[#All],[Matricule]:[Poste]],13),"")</f>
        <v/>
      </c>
      <c r="D342" s="78" t="str">
        <f>IFERROR(VLOOKUP('[1]Calendrier des absences'!B342,[1]!Tableau1[[#All],[Matricule]:[Poste]],14),"")</f>
        <v/>
      </c>
      <c r="E342" s="78" t="str">
        <f>IFERROR(VLOOKUP('[1]Calendrier des absences'!B342,[1]!Tableau1[[#All],[Matricule]:[Poste]],5),"")</f>
        <v/>
      </c>
      <c r="F342" s="78"/>
      <c r="G342" s="78"/>
      <c r="H342" s="78"/>
      <c r="I342" s="78"/>
      <c r="J342" s="78"/>
      <c r="K342" s="78"/>
      <c r="L342" s="78"/>
      <c r="M342" s="78"/>
      <c r="N342" s="78"/>
      <c r="O342" s="78"/>
      <c r="P342" s="78"/>
      <c r="Q342" s="78"/>
      <c r="R342" s="78"/>
      <c r="S342" s="78"/>
      <c r="T342" s="78"/>
      <c r="U342" s="78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  <c r="AG342" s="78"/>
      <c r="AH342" s="78"/>
      <c r="AI342" s="78"/>
      <c r="AJ342" s="78"/>
      <c r="AK342" s="77">
        <f t="shared" si="14"/>
        <v>0</v>
      </c>
    </row>
    <row r="343" spans="2:37" ht="30" customHeight="1" x14ac:dyDescent="0.3">
      <c r="B343" s="76"/>
      <c r="C343" s="76" t="str">
        <f>IFERROR(VLOOKUP('[1]Calendrier des absences'!B343,[1]!Tableau1[[#All],[Matricule]:[Poste]],13),"")</f>
        <v/>
      </c>
      <c r="D343" s="76" t="str">
        <f>IFERROR(VLOOKUP('[1]Calendrier des absences'!B343,[1]!Tableau1[[#All],[Matricule]:[Poste]],14),"")</f>
        <v/>
      </c>
      <c r="E343" s="76" t="str">
        <f>IFERROR(VLOOKUP('[1]Calendrier des absences'!B343,[1]!Tableau1[[#All],[Matricule]:[Poste]],5),"")</f>
        <v/>
      </c>
      <c r="F343" s="76"/>
      <c r="G343" s="76"/>
      <c r="H343" s="76"/>
      <c r="I343" s="76"/>
      <c r="J343" s="76"/>
      <c r="K343" s="76"/>
      <c r="L343" s="76"/>
      <c r="M343" s="76"/>
      <c r="N343" s="76"/>
      <c r="O343" s="76"/>
      <c r="P343" s="76"/>
      <c r="Q343" s="76"/>
      <c r="R343" s="76"/>
      <c r="S343" s="76"/>
      <c r="T343" s="76"/>
      <c r="U343" s="76"/>
      <c r="V343" s="76"/>
      <c r="W343" s="76"/>
      <c r="X343" s="76"/>
      <c r="Y343" s="76"/>
      <c r="Z343" s="76"/>
      <c r="AA343" s="76"/>
      <c r="AB343" s="76"/>
      <c r="AC343" s="76"/>
      <c r="AD343" s="76"/>
      <c r="AE343" s="76"/>
      <c r="AF343" s="76"/>
      <c r="AG343" s="76"/>
      <c r="AH343" s="76"/>
      <c r="AI343" s="76"/>
      <c r="AJ343" s="76"/>
      <c r="AK343" s="77">
        <f t="shared" si="14"/>
        <v>0</v>
      </c>
    </row>
    <row r="344" spans="2:37" ht="30" customHeight="1" x14ac:dyDescent="0.3">
      <c r="B344" s="78"/>
      <c r="C344" s="78" t="str">
        <f>IFERROR(VLOOKUP('[1]Calendrier des absences'!B344,[1]!Tableau1[[#All],[Matricule]:[Poste]],13),"")</f>
        <v/>
      </c>
      <c r="D344" s="78" t="str">
        <f>IFERROR(VLOOKUP('[1]Calendrier des absences'!B344,[1]!Tableau1[[#All],[Matricule]:[Poste]],14),"")</f>
        <v/>
      </c>
      <c r="E344" s="78" t="str">
        <f>IFERROR(VLOOKUP('[1]Calendrier des absences'!B344,[1]!Tableau1[[#All],[Matricule]:[Poste]],5),"")</f>
        <v/>
      </c>
      <c r="F344" s="78"/>
      <c r="G344" s="78"/>
      <c r="H344" s="78"/>
      <c r="I344" s="78"/>
      <c r="J344" s="78"/>
      <c r="K344" s="78"/>
      <c r="L344" s="78"/>
      <c r="M344" s="78"/>
      <c r="N344" s="78"/>
      <c r="O344" s="78"/>
      <c r="P344" s="78"/>
      <c r="Q344" s="78"/>
      <c r="R344" s="78"/>
      <c r="S344" s="78"/>
      <c r="T344" s="78"/>
      <c r="U344" s="78"/>
      <c r="V344" s="78"/>
      <c r="W344" s="78"/>
      <c r="X344" s="78"/>
      <c r="Y344" s="78"/>
      <c r="Z344" s="78"/>
      <c r="AA344" s="78"/>
      <c r="AB344" s="78"/>
      <c r="AC344" s="78"/>
      <c r="AD344" s="78"/>
      <c r="AE344" s="78"/>
      <c r="AF344" s="78"/>
      <c r="AG344" s="78"/>
      <c r="AH344" s="78"/>
      <c r="AI344" s="78"/>
      <c r="AJ344" s="78"/>
      <c r="AK344" s="77">
        <f t="shared" si="14"/>
        <v>0</v>
      </c>
    </row>
    <row r="345" spans="2:37" ht="30" customHeight="1" x14ac:dyDescent="0.3">
      <c r="B345" s="76"/>
      <c r="C345" s="76" t="str">
        <f>IFERROR(VLOOKUP('[1]Calendrier des absences'!B345,[1]!Tableau1[[#All],[Matricule]:[Poste]],13),"")</f>
        <v/>
      </c>
      <c r="D345" s="76" t="str">
        <f>IFERROR(VLOOKUP('[1]Calendrier des absences'!B345,[1]!Tableau1[[#All],[Matricule]:[Poste]],14),"")</f>
        <v/>
      </c>
      <c r="E345" s="76" t="str">
        <f>IFERROR(VLOOKUP('[1]Calendrier des absences'!B345,[1]!Tableau1[[#All],[Matricule]:[Poste]],5),"")</f>
        <v/>
      </c>
      <c r="F345" s="76"/>
      <c r="G345" s="76"/>
      <c r="H345" s="76"/>
      <c r="I345" s="76"/>
      <c r="J345" s="76"/>
      <c r="K345" s="76"/>
      <c r="L345" s="76"/>
      <c r="M345" s="76"/>
      <c r="N345" s="76"/>
      <c r="O345" s="76"/>
      <c r="P345" s="76"/>
      <c r="Q345" s="76"/>
      <c r="R345" s="76"/>
      <c r="S345" s="76"/>
      <c r="T345" s="76"/>
      <c r="U345" s="76"/>
      <c r="V345" s="76"/>
      <c r="W345" s="76"/>
      <c r="X345" s="76"/>
      <c r="Y345" s="76"/>
      <c r="Z345" s="76"/>
      <c r="AA345" s="76"/>
      <c r="AB345" s="76"/>
      <c r="AC345" s="76"/>
      <c r="AD345" s="76"/>
      <c r="AE345" s="76"/>
      <c r="AF345" s="76"/>
      <c r="AG345" s="76"/>
      <c r="AH345" s="76"/>
      <c r="AI345" s="76"/>
      <c r="AJ345" s="76"/>
      <c r="AK345" s="77">
        <f t="shared" si="14"/>
        <v>0</v>
      </c>
    </row>
    <row r="346" spans="2:37" ht="30" customHeight="1" x14ac:dyDescent="0.3">
      <c r="B346" s="78"/>
      <c r="C346" s="78" t="str">
        <f>IFERROR(VLOOKUP('[1]Calendrier des absences'!B346,[1]!Tableau1[[#All],[Matricule]:[Poste]],13),"")</f>
        <v/>
      </c>
      <c r="D346" s="78" t="str">
        <f>IFERROR(VLOOKUP('[1]Calendrier des absences'!B346,[1]!Tableau1[[#All],[Matricule]:[Poste]],14),"")</f>
        <v/>
      </c>
      <c r="E346" s="78" t="str">
        <f>IFERROR(VLOOKUP('[1]Calendrier des absences'!B346,[1]!Tableau1[[#All],[Matricule]:[Poste]],5),"")</f>
        <v/>
      </c>
      <c r="F346" s="78"/>
      <c r="G346" s="78"/>
      <c r="H346" s="78"/>
      <c r="I346" s="78"/>
      <c r="J346" s="78"/>
      <c r="K346" s="78"/>
      <c r="L346" s="78"/>
      <c r="M346" s="78"/>
      <c r="N346" s="78"/>
      <c r="O346" s="78"/>
      <c r="P346" s="78"/>
      <c r="Q346" s="78"/>
      <c r="R346" s="78"/>
      <c r="S346" s="78"/>
      <c r="T346" s="78"/>
      <c r="U346" s="78"/>
      <c r="V346" s="78"/>
      <c r="W346" s="78"/>
      <c r="X346" s="78"/>
      <c r="Y346" s="78"/>
      <c r="Z346" s="78"/>
      <c r="AA346" s="78"/>
      <c r="AB346" s="78"/>
      <c r="AC346" s="78"/>
      <c r="AD346" s="78"/>
      <c r="AE346" s="78"/>
      <c r="AF346" s="78"/>
      <c r="AG346" s="78"/>
      <c r="AH346" s="78"/>
      <c r="AI346" s="78"/>
      <c r="AJ346" s="78"/>
      <c r="AK346" s="77">
        <f t="shared" si="14"/>
        <v>0</v>
      </c>
    </row>
    <row r="347" spans="2:37" ht="30" customHeight="1" x14ac:dyDescent="0.3">
      <c r="B347" s="76"/>
      <c r="C347" s="76" t="str">
        <f>IFERROR(VLOOKUP('[1]Calendrier des absences'!B347,[1]!Tableau1[[#All],[Matricule]:[Poste]],13),"")</f>
        <v/>
      </c>
      <c r="D347" s="76" t="str">
        <f>IFERROR(VLOOKUP('[1]Calendrier des absences'!B347,[1]!Tableau1[[#All],[Matricule]:[Poste]],14),"")</f>
        <v/>
      </c>
      <c r="E347" s="76" t="str">
        <f>IFERROR(VLOOKUP('[1]Calendrier des absences'!B347,[1]!Tableau1[[#All],[Matricule]:[Poste]],5),"")</f>
        <v/>
      </c>
      <c r="F347" s="76"/>
      <c r="G347" s="76"/>
      <c r="H347" s="76"/>
      <c r="I347" s="76"/>
      <c r="J347" s="76"/>
      <c r="K347" s="76"/>
      <c r="L347" s="76"/>
      <c r="M347" s="76"/>
      <c r="N347" s="76"/>
      <c r="O347" s="76"/>
      <c r="P347" s="76"/>
      <c r="Q347" s="76"/>
      <c r="R347" s="76"/>
      <c r="S347" s="76"/>
      <c r="T347" s="76"/>
      <c r="U347" s="76"/>
      <c r="V347" s="76"/>
      <c r="W347" s="76"/>
      <c r="X347" s="76"/>
      <c r="Y347" s="76"/>
      <c r="Z347" s="76"/>
      <c r="AA347" s="76"/>
      <c r="AB347" s="76"/>
      <c r="AC347" s="76"/>
      <c r="AD347" s="76"/>
      <c r="AE347" s="76"/>
      <c r="AF347" s="76"/>
      <c r="AG347" s="76"/>
      <c r="AH347" s="76"/>
      <c r="AI347" s="76"/>
      <c r="AJ347" s="76"/>
      <c r="AK347" s="77">
        <f t="shared" si="14"/>
        <v>0</v>
      </c>
    </row>
    <row r="348" spans="2:37" ht="30" customHeight="1" x14ac:dyDescent="0.3">
      <c r="B348" s="78"/>
      <c r="C348" s="78" t="str">
        <f>IFERROR(VLOOKUP('[1]Calendrier des absences'!B348,[1]!Tableau1[[#All],[Matricule]:[Poste]],13),"")</f>
        <v/>
      </c>
      <c r="D348" s="78" t="str">
        <f>IFERROR(VLOOKUP('[1]Calendrier des absences'!B348,[1]!Tableau1[[#All],[Matricule]:[Poste]],14),"")</f>
        <v/>
      </c>
      <c r="E348" s="78" t="str">
        <f>IFERROR(VLOOKUP('[1]Calendrier des absences'!B348,[1]!Tableau1[[#All],[Matricule]:[Poste]],5),"")</f>
        <v/>
      </c>
      <c r="F348" s="78"/>
      <c r="G348" s="78"/>
      <c r="H348" s="78"/>
      <c r="I348" s="78"/>
      <c r="J348" s="78"/>
      <c r="K348" s="78"/>
      <c r="L348" s="78"/>
      <c r="M348" s="78"/>
      <c r="N348" s="78"/>
      <c r="O348" s="78"/>
      <c r="P348" s="78"/>
      <c r="Q348" s="78"/>
      <c r="R348" s="78"/>
      <c r="S348" s="78"/>
      <c r="T348" s="78"/>
      <c r="U348" s="78"/>
      <c r="V348" s="78"/>
      <c r="W348" s="78"/>
      <c r="X348" s="78"/>
      <c r="Y348" s="78"/>
      <c r="Z348" s="78"/>
      <c r="AA348" s="78"/>
      <c r="AB348" s="78"/>
      <c r="AC348" s="78"/>
      <c r="AD348" s="78"/>
      <c r="AE348" s="78"/>
      <c r="AF348" s="78"/>
      <c r="AG348" s="78"/>
      <c r="AH348" s="78"/>
      <c r="AI348" s="78"/>
      <c r="AJ348" s="78"/>
      <c r="AK348" s="77">
        <f t="shared" si="14"/>
        <v>0</v>
      </c>
    </row>
    <row r="349" spans="2:37" ht="30" customHeight="1" x14ac:dyDescent="0.3">
      <c r="B349" s="76"/>
      <c r="C349" s="76" t="str">
        <f>IFERROR(VLOOKUP('[1]Calendrier des absences'!B349,[1]!Tableau1[[#All],[Matricule]:[Poste]],13),"")</f>
        <v/>
      </c>
      <c r="D349" s="76" t="str">
        <f>IFERROR(VLOOKUP('[1]Calendrier des absences'!B349,[1]!Tableau1[[#All],[Matricule]:[Poste]],14),"")</f>
        <v/>
      </c>
      <c r="E349" s="76" t="str">
        <f>IFERROR(VLOOKUP('[1]Calendrier des absences'!B349,[1]!Tableau1[[#All],[Matricule]:[Poste]],5),"")</f>
        <v/>
      </c>
      <c r="F349" s="76"/>
      <c r="G349" s="76"/>
      <c r="H349" s="76"/>
      <c r="I349" s="76"/>
      <c r="J349" s="76"/>
      <c r="K349" s="76"/>
      <c r="L349" s="76"/>
      <c r="M349" s="76"/>
      <c r="N349" s="76"/>
      <c r="O349" s="76"/>
      <c r="P349" s="76"/>
      <c r="Q349" s="76"/>
      <c r="R349" s="76"/>
      <c r="S349" s="76"/>
      <c r="T349" s="76"/>
      <c r="U349" s="76"/>
      <c r="V349" s="76"/>
      <c r="W349" s="76"/>
      <c r="X349" s="76"/>
      <c r="Y349" s="76"/>
      <c r="Z349" s="76"/>
      <c r="AA349" s="76"/>
      <c r="AB349" s="76"/>
      <c r="AC349" s="76"/>
      <c r="AD349" s="76"/>
      <c r="AE349" s="76"/>
      <c r="AF349" s="76"/>
      <c r="AG349" s="76"/>
      <c r="AH349" s="76"/>
      <c r="AI349" s="76"/>
      <c r="AJ349" s="76"/>
      <c r="AK349" s="77">
        <f t="shared" si="14"/>
        <v>0</v>
      </c>
    </row>
    <row r="350" spans="2:37" ht="30" customHeight="1" x14ac:dyDescent="0.3">
      <c r="B350" s="78"/>
      <c r="C350" s="78" t="str">
        <f>IFERROR(VLOOKUP('[1]Calendrier des absences'!B350,[1]!Tableau1[[#All],[Matricule]:[Poste]],13),"")</f>
        <v/>
      </c>
      <c r="D350" s="78" t="str">
        <f>IFERROR(VLOOKUP('[1]Calendrier des absences'!B350,[1]!Tableau1[[#All],[Matricule]:[Poste]],14),"")</f>
        <v/>
      </c>
      <c r="E350" s="78" t="str">
        <f>IFERROR(VLOOKUP('[1]Calendrier des absences'!B350,[1]!Tableau1[[#All],[Matricule]:[Poste]],5),"")</f>
        <v/>
      </c>
      <c r="F350" s="78"/>
      <c r="G350" s="78"/>
      <c r="H350" s="78"/>
      <c r="I350" s="78"/>
      <c r="J350" s="78"/>
      <c r="K350" s="78"/>
      <c r="L350" s="78"/>
      <c r="M350" s="78"/>
      <c r="N350" s="78"/>
      <c r="O350" s="78"/>
      <c r="P350" s="78"/>
      <c r="Q350" s="78"/>
      <c r="R350" s="78"/>
      <c r="S350" s="78"/>
      <c r="T350" s="78"/>
      <c r="U350" s="78"/>
      <c r="V350" s="78"/>
      <c r="W350" s="78"/>
      <c r="X350" s="78"/>
      <c r="Y350" s="78"/>
      <c r="Z350" s="78"/>
      <c r="AA350" s="78"/>
      <c r="AB350" s="78"/>
      <c r="AC350" s="78"/>
      <c r="AD350" s="78"/>
      <c r="AE350" s="78"/>
      <c r="AF350" s="78"/>
      <c r="AG350" s="78"/>
      <c r="AH350" s="78"/>
      <c r="AI350" s="78"/>
      <c r="AJ350" s="78"/>
      <c r="AK350" s="77">
        <f t="shared" si="14"/>
        <v>0</v>
      </c>
    </row>
    <row r="351" spans="2:37" ht="30" customHeight="1" x14ac:dyDescent="0.3">
      <c r="B351" s="79"/>
      <c r="C351" s="79" t="str">
        <f>IFERROR(VLOOKUP('[1]Calendrier des absences'!B351,[1]!Tableau1[[#All],[Matricule]:[Poste]],13),"")</f>
        <v/>
      </c>
      <c r="D351" s="79" t="str">
        <f>IFERROR(VLOOKUP('[1]Calendrier des absences'!B351,[1]!Tableau1[[#All],[Matricule]:[Poste]],14),"")</f>
        <v/>
      </c>
      <c r="E351" s="79" t="str">
        <f>IFERROR(VLOOKUP('[1]Calendrier des absences'!B351,[1]!Tableau1[[#All],[Matricule]:[Poste]],5),"")</f>
        <v/>
      </c>
      <c r="F351" s="79"/>
      <c r="G351" s="79"/>
      <c r="H351" s="79"/>
      <c r="I351" s="79"/>
      <c r="J351" s="79"/>
      <c r="K351" s="79"/>
      <c r="L351" s="79"/>
      <c r="M351" s="79"/>
      <c r="N351" s="79"/>
      <c r="O351" s="79"/>
      <c r="P351" s="79"/>
      <c r="Q351" s="79"/>
      <c r="R351" s="79"/>
      <c r="S351" s="79"/>
      <c r="T351" s="79"/>
      <c r="U351" s="79"/>
      <c r="V351" s="79"/>
      <c r="W351" s="79"/>
      <c r="X351" s="79"/>
      <c r="Y351" s="79"/>
      <c r="Z351" s="79"/>
      <c r="AA351" s="79"/>
      <c r="AB351" s="79"/>
      <c r="AC351" s="79"/>
      <c r="AD351" s="79"/>
      <c r="AE351" s="79"/>
      <c r="AF351" s="79"/>
      <c r="AG351" s="79"/>
      <c r="AH351" s="79"/>
      <c r="AI351" s="79"/>
      <c r="AJ351" s="79"/>
      <c r="AK351" s="77">
        <f t="shared" si="14"/>
        <v>0</v>
      </c>
    </row>
    <row r="352" spans="2:37" ht="30" customHeight="1" x14ac:dyDescent="0.3">
      <c r="B352" s="78"/>
      <c r="C352" s="78" t="str">
        <f>IFERROR(VLOOKUP('[1]Calendrier des absences'!B352,[1]!Tableau1[[#All],[Matricule]:[Poste]],13),"")</f>
        <v/>
      </c>
      <c r="D352" s="78" t="str">
        <f>IFERROR(VLOOKUP('[1]Calendrier des absences'!B352,[1]!Tableau1[[#All],[Matricule]:[Poste]],14),"")</f>
        <v/>
      </c>
      <c r="E352" s="78" t="str">
        <f>IFERROR(VLOOKUP('[1]Calendrier des absences'!B352,[1]!Tableau1[[#All],[Matricule]:[Poste]],5),"")</f>
        <v/>
      </c>
      <c r="F352" s="78"/>
      <c r="G352" s="78"/>
      <c r="H352" s="78"/>
      <c r="I352" s="78"/>
      <c r="J352" s="78"/>
      <c r="K352" s="78"/>
      <c r="L352" s="78"/>
      <c r="M352" s="78"/>
      <c r="N352" s="78"/>
      <c r="O352" s="78"/>
      <c r="P352" s="78"/>
      <c r="Q352" s="78"/>
      <c r="R352" s="78"/>
      <c r="S352" s="78"/>
      <c r="T352" s="78"/>
      <c r="U352" s="78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  <c r="AG352" s="78"/>
      <c r="AH352" s="78"/>
      <c r="AI352" s="78"/>
      <c r="AJ352" s="78"/>
      <c r="AK352" s="77">
        <f t="shared" si="14"/>
        <v>0</v>
      </c>
    </row>
    <row r="353" spans="2:37" ht="30" customHeight="1" x14ac:dyDescent="0.3">
      <c r="B353" s="79"/>
      <c r="C353" s="79" t="str">
        <f>IFERROR(VLOOKUP('[1]Calendrier des absences'!B353,[1]!Tableau1[[#All],[Matricule]:[Poste]],13),"")</f>
        <v/>
      </c>
      <c r="D353" s="79" t="str">
        <f>IFERROR(VLOOKUP('[1]Calendrier des absences'!B353,[1]!Tableau1[[#All],[Matricule]:[Poste]],14),"")</f>
        <v/>
      </c>
      <c r="E353" s="79" t="str">
        <f>IFERROR(VLOOKUP('[1]Calendrier des absences'!B353,[1]!Tableau1[[#All],[Matricule]:[Poste]],5),"")</f>
        <v/>
      </c>
      <c r="F353" s="79"/>
      <c r="G353" s="79"/>
      <c r="H353" s="79"/>
      <c r="I353" s="79"/>
      <c r="J353" s="79"/>
      <c r="K353" s="79"/>
      <c r="L353" s="79"/>
      <c r="M353" s="79"/>
      <c r="N353" s="79"/>
      <c r="O353" s="79"/>
      <c r="P353" s="79"/>
      <c r="Q353" s="79"/>
      <c r="R353" s="79"/>
      <c r="S353" s="79"/>
      <c r="T353" s="79"/>
      <c r="U353" s="79"/>
      <c r="V353" s="79"/>
      <c r="W353" s="79"/>
      <c r="X353" s="79"/>
      <c r="Y353" s="79"/>
      <c r="Z353" s="79"/>
      <c r="AA353" s="79"/>
      <c r="AB353" s="79"/>
      <c r="AC353" s="79"/>
      <c r="AD353" s="79"/>
      <c r="AE353" s="79"/>
      <c r="AF353" s="79"/>
      <c r="AG353" s="79"/>
      <c r="AH353" s="79"/>
      <c r="AI353" s="79"/>
      <c r="AJ353" s="79"/>
      <c r="AK353" s="77">
        <f t="shared" si="14"/>
        <v>0</v>
      </c>
    </row>
    <row r="354" spans="2:37" ht="30" customHeight="1" x14ac:dyDescent="0.3">
      <c r="B354" s="78"/>
      <c r="C354" s="78" t="str">
        <f>IFERROR(VLOOKUP('[1]Calendrier des absences'!B354,[1]!Tableau1[[#All],[Matricule]:[Poste]],13),"")</f>
        <v/>
      </c>
      <c r="D354" s="78" t="str">
        <f>IFERROR(VLOOKUP('[1]Calendrier des absences'!B354,[1]!Tableau1[[#All],[Matricule]:[Poste]],14),"")</f>
        <v/>
      </c>
      <c r="E354" s="78" t="str">
        <f>IFERROR(VLOOKUP('[1]Calendrier des absences'!B354,[1]!Tableau1[[#All],[Matricule]:[Poste]],5),"")</f>
        <v/>
      </c>
      <c r="F354" s="78"/>
      <c r="G354" s="78"/>
      <c r="H354" s="78"/>
      <c r="I354" s="78"/>
      <c r="J354" s="78"/>
      <c r="K354" s="78"/>
      <c r="L354" s="78"/>
      <c r="M354" s="78"/>
      <c r="N354" s="78"/>
      <c r="O354" s="78"/>
      <c r="P354" s="78"/>
      <c r="Q354" s="78"/>
      <c r="R354" s="78"/>
      <c r="S354" s="78"/>
      <c r="T354" s="78"/>
      <c r="U354" s="78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  <c r="AG354" s="78"/>
      <c r="AH354" s="78"/>
      <c r="AI354" s="78"/>
      <c r="AJ354" s="78"/>
      <c r="AK354" s="77">
        <f t="shared" si="14"/>
        <v>0</v>
      </c>
    </row>
    <row r="355" spans="2:37" ht="30" customHeight="1" x14ac:dyDescent="0.3">
      <c r="B355" s="79"/>
      <c r="C355" s="79" t="str">
        <f>IFERROR(VLOOKUP('[1]Calendrier des absences'!B355,[1]!Tableau1[[#All],[Matricule]:[Poste]],13),"")</f>
        <v/>
      </c>
      <c r="D355" s="79" t="str">
        <f>IFERROR(VLOOKUP('[1]Calendrier des absences'!B355,[1]!Tableau1[[#All],[Matricule]:[Poste]],14),"")</f>
        <v/>
      </c>
      <c r="E355" s="79" t="str">
        <f>IFERROR(VLOOKUP('[1]Calendrier des absences'!B355,[1]!Tableau1[[#All],[Matricule]:[Poste]],5),"")</f>
        <v/>
      </c>
      <c r="F355" s="79"/>
      <c r="G355" s="79"/>
      <c r="H355" s="79"/>
      <c r="I355" s="79"/>
      <c r="J355" s="79"/>
      <c r="K355" s="79"/>
      <c r="L355" s="79"/>
      <c r="M355" s="79"/>
      <c r="N355" s="79"/>
      <c r="O355" s="79"/>
      <c r="P355" s="79"/>
      <c r="Q355" s="79"/>
      <c r="R355" s="79"/>
      <c r="S355" s="79"/>
      <c r="T355" s="79"/>
      <c r="U355" s="79"/>
      <c r="V355" s="79"/>
      <c r="W355" s="79"/>
      <c r="X355" s="79"/>
      <c r="Y355" s="79"/>
      <c r="Z355" s="79"/>
      <c r="AA355" s="79"/>
      <c r="AB355" s="79"/>
      <c r="AC355" s="79"/>
      <c r="AD355" s="79"/>
      <c r="AE355" s="79"/>
      <c r="AF355" s="79"/>
      <c r="AG355" s="79"/>
      <c r="AH355" s="79"/>
      <c r="AI355" s="79"/>
      <c r="AJ355" s="79"/>
      <c r="AK355" s="77">
        <f t="shared" si="14"/>
        <v>0</v>
      </c>
    </row>
    <row r="356" spans="2:37" ht="30" customHeight="1" x14ac:dyDescent="0.3">
      <c r="B356" s="78"/>
      <c r="C356" s="78" t="str">
        <f>IFERROR(VLOOKUP('[1]Calendrier des absences'!B356,[1]!Tableau1[[#All],[Matricule]:[Poste]],13),"")</f>
        <v/>
      </c>
      <c r="D356" s="78" t="str">
        <f>IFERROR(VLOOKUP('[1]Calendrier des absences'!B356,[1]!Tableau1[[#All],[Matricule]:[Poste]],14),"")</f>
        <v/>
      </c>
      <c r="E356" s="78" t="str">
        <f>IFERROR(VLOOKUP('[1]Calendrier des absences'!B356,[1]!Tableau1[[#All],[Matricule]:[Poste]],5),"")</f>
        <v/>
      </c>
      <c r="F356" s="78"/>
      <c r="G356" s="78"/>
      <c r="H356" s="78"/>
      <c r="I356" s="78"/>
      <c r="J356" s="78"/>
      <c r="K356" s="78"/>
      <c r="L356" s="78"/>
      <c r="M356" s="78"/>
      <c r="N356" s="78"/>
      <c r="O356" s="78"/>
      <c r="P356" s="78"/>
      <c r="Q356" s="78"/>
      <c r="R356" s="78"/>
      <c r="S356" s="78"/>
      <c r="T356" s="78"/>
      <c r="U356" s="78"/>
      <c r="V356" s="78"/>
      <c r="W356" s="78"/>
      <c r="X356" s="78"/>
      <c r="Y356" s="78"/>
      <c r="Z356" s="78"/>
      <c r="AA356" s="78"/>
      <c r="AB356" s="78"/>
      <c r="AC356" s="78"/>
      <c r="AD356" s="78"/>
      <c r="AE356" s="78"/>
      <c r="AF356" s="78"/>
      <c r="AG356" s="78"/>
      <c r="AH356" s="78"/>
      <c r="AI356" s="78"/>
      <c r="AJ356" s="78"/>
      <c r="AK356" s="77">
        <f t="shared" si="14"/>
        <v>0</v>
      </c>
    </row>
    <row r="357" spans="2:37" ht="30" customHeight="1" x14ac:dyDescent="0.3">
      <c r="B357" s="79"/>
      <c r="C357" s="79" t="str">
        <f>IFERROR(VLOOKUP('[1]Calendrier des absences'!B357,[1]!Tableau1[[#All],[Matricule]:[Poste]],13),"")</f>
        <v/>
      </c>
      <c r="D357" s="79" t="str">
        <f>IFERROR(VLOOKUP('[1]Calendrier des absences'!B357,[1]!Tableau1[[#All],[Matricule]:[Poste]],14),"")</f>
        <v/>
      </c>
      <c r="E357" s="79" t="str">
        <f>IFERROR(VLOOKUP('[1]Calendrier des absences'!B357,[1]!Tableau1[[#All],[Matricule]:[Poste]],5),"")</f>
        <v/>
      </c>
      <c r="F357" s="79"/>
      <c r="G357" s="79"/>
      <c r="H357" s="79"/>
      <c r="I357" s="79"/>
      <c r="J357" s="79"/>
      <c r="K357" s="79"/>
      <c r="L357" s="79"/>
      <c r="M357" s="79"/>
      <c r="N357" s="79"/>
      <c r="O357" s="79"/>
      <c r="P357" s="79"/>
      <c r="Q357" s="79"/>
      <c r="R357" s="79"/>
      <c r="S357" s="79"/>
      <c r="T357" s="79"/>
      <c r="U357" s="79"/>
      <c r="V357" s="79"/>
      <c r="W357" s="79"/>
      <c r="X357" s="79"/>
      <c r="Y357" s="79"/>
      <c r="Z357" s="79"/>
      <c r="AA357" s="79"/>
      <c r="AB357" s="79"/>
      <c r="AC357" s="79"/>
      <c r="AD357" s="79"/>
      <c r="AE357" s="79"/>
      <c r="AF357" s="79"/>
      <c r="AG357" s="79"/>
      <c r="AH357" s="79"/>
      <c r="AI357" s="79"/>
      <c r="AJ357" s="79"/>
      <c r="AK357" s="77">
        <f t="shared" si="14"/>
        <v>0</v>
      </c>
    </row>
    <row r="358" spans="2:37" ht="30" customHeight="1" x14ac:dyDescent="0.3">
      <c r="B358" s="78"/>
      <c r="C358" s="78" t="str">
        <f>IFERROR(VLOOKUP('[1]Calendrier des absences'!B358,[1]!Tableau1[[#All],[Matricule]:[Poste]],13),"")</f>
        <v/>
      </c>
      <c r="D358" s="78" t="str">
        <f>IFERROR(VLOOKUP('[1]Calendrier des absences'!B358,[1]!Tableau1[[#All],[Matricule]:[Poste]],14),"")</f>
        <v/>
      </c>
      <c r="E358" s="78" t="str">
        <f>IFERROR(VLOOKUP('[1]Calendrier des absences'!B358,[1]!Tableau1[[#All],[Matricule]:[Poste]],5),"")</f>
        <v/>
      </c>
      <c r="F358" s="78"/>
      <c r="G358" s="78"/>
      <c r="H358" s="78"/>
      <c r="I358" s="78"/>
      <c r="J358" s="78"/>
      <c r="K358" s="78"/>
      <c r="L358" s="78"/>
      <c r="M358" s="78"/>
      <c r="N358" s="78"/>
      <c r="O358" s="78"/>
      <c r="P358" s="78"/>
      <c r="Q358" s="78"/>
      <c r="R358" s="78"/>
      <c r="S358" s="78"/>
      <c r="T358" s="78"/>
      <c r="U358" s="78"/>
      <c r="V358" s="78"/>
      <c r="W358" s="78"/>
      <c r="X358" s="78"/>
      <c r="Y358" s="78"/>
      <c r="Z358" s="78"/>
      <c r="AA358" s="78"/>
      <c r="AB358" s="78"/>
      <c r="AC358" s="78"/>
      <c r="AD358" s="78"/>
      <c r="AE358" s="78"/>
      <c r="AF358" s="78"/>
      <c r="AG358" s="78"/>
      <c r="AH358" s="78"/>
      <c r="AI358" s="78"/>
      <c r="AJ358" s="78"/>
      <c r="AK358" s="77">
        <f t="shared" si="14"/>
        <v>0</v>
      </c>
    </row>
    <row r="359" spans="2:37" ht="30" customHeight="1" x14ac:dyDescent="0.3">
      <c r="B359" s="79"/>
      <c r="C359" s="79" t="str">
        <f>IFERROR(VLOOKUP('[1]Calendrier des absences'!B359,[1]!Tableau1[[#All],[Matricule]:[Poste]],13),"")</f>
        <v/>
      </c>
      <c r="D359" s="79" t="str">
        <f>IFERROR(VLOOKUP('[1]Calendrier des absences'!B359,[1]!Tableau1[[#All],[Matricule]:[Poste]],14),"")</f>
        <v/>
      </c>
      <c r="E359" s="79" t="str">
        <f>IFERROR(VLOOKUP('[1]Calendrier des absences'!B359,[1]!Tableau1[[#All],[Matricule]:[Poste]],5),"")</f>
        <v/>
      </c>
      <c r="F359" s="79"/>
      <c r="G359" s="79"/>
      <c r="H359" s="79"/>
      <c r="I359" s="79"/>
      <c r="J359" s="79"/>
      <c r="K359" s="79"/>
      <c r="L359" s="79"/>
      <c r="M359" s="79"/>
      <c r="N359" s="79"/>
      <c r="O359" s="79"/>
      <c r="P359" s="79"/>
      <c r="Q359" s="79"/>
      <c r="R359" s="79"/>
      <c r="S359" s="79"/>
      <c r="T359" s="79"/>
      <c r="U359" s="79"/>
      <c r="V359" s="79"/>
      <c r="W359" s="79"/>
      <c r="X359" s="79"/>
      <c r="Y359" s="79"/>
      <c r="Z359" s="79"/>
      <c r="AA359" s="79"/>
      <c r="AB359" s="79"/>
      <c r="AC359" s="79"/>
      <c r="AD359" s="79"/>
      <c r="AE359" s="79"/>
      <c r="AF359" s="79"/>
      <c r="AG359" s="79"/>
      <c r="AH359" s="79"/>
      <c r="AI359" s="79"/>
      <c r="AJ359" s="79"/>
      <c r="AK359" s="77">
        <f t="shared" si="14"/>
        <v>0</v>
      </c>
    </row>
    <row r="360" spans="2:37" ht="30" customHeight="1" x14ac:dyDescent="0.3">
      <c r="B360" s="78"/>
      <c r="C360" s="78" t="str">
        <f>IFERROR(VLOOKUP('[1]Calendrier des absences'!B360,[1]!Tableau1[[#All],[Matricule]:[Poste]],13),"")</f>
        <v/>
      </c>
      <c r="D360" s="78" t="str">
        <f>IFERROR(VLOOKUP('[1]Calendrier des absences'!B360,[1]!Tableau1[[#All],[Matricule]:[Poste]],14),"")</f>
        <v/>
      </c>
      <c r="E360" s="78" t="str">
        <f>IFERROR(VLOOKUP('[1]Calendrier des absences'!B360,[1]!Tableau1[[#All],[Matricule]:[Poste]],5),"")</f>
        <v/>
      </c>
      <c r="F360" s="78"/>
      <c r="G360" s="78"/>
      <c r="H360" s="78"/>
      <c r="I360" s="78"/>
      <c r="J360" s="78"/>
      <c r="K360" s="78"/>
      <c r="L360" s="78"/>
      <c r="M360" s="78"/>
      <c r="N360" s="78"/>
      <c r="O360" s="78"/>
      <c r="P360" s="78"/>
      <c r="Q360" s="78"/>
      <c r="R360" s="78"/>
      <c r="S360" s="78"/>
      <c r="T360" s="78"/>
      <c r="U360" s="78"/>
      <c r="V360" s="78"/>
      <c r="W360" s="78"/>
      <c r="X360" s="78"/>
      <c r="Y360" s="78"/>
      <c r="Z360" s="78"/>
      <c r="AA360" s="78"/>
      <c r="AB360" s="78"/>
      <c r="AC360" s="78"/>
      <c r="AD360" s="78"/>
      <c r="AE360" s="78"/>
      <c r="AF360" s="78"/>
      <c r="AG360" s="78"/>
      <c r="AH360" s="78"/>
      <c r="AI360" s="78"/>
      <c r="AJ360" s="78"/>
      <c r="AK360" s="77">
        <f t="shared" si="14"/>
        <v>0</v>
      </c>
    </row>
    <row r="361" spans="2:37" ht="30" customHeight="1" x14ac:dyDescent="0.3">
      <c r="B361" s="79"/>
      <c r="C361" s="79" t="str">
        <f>IFERROR(VLOOKUP('[1]Calendrier des absences'!B361,[1]!Tableau1[[#All],[Matricule]:[Poste]],13),"")</f>
        <v/>
      </c>
      <c r="D361" s="79" t="str">
        <f>IFERROR(VLOOKUP('[1]Calendrier des absences'!B361,[1]!Tableau1[[#All],[Matricule]:[Poste]],14),"")</f>
        <v/>
      </c>
      <c r="E361" s="79" t="str">
        <f>IFERROR(VLOOKUP('[1]Calendrier des absences'!B361,[1]!Tableau1[[#All],[Matricule]:[Poste]],5),"")</f>
        <v/>
      </c>
      <c r="F361" s="79"/>
      <c r="G361" s="79"/>
      <c r="H361" s="79"/>
      <c r="I361" s="79"/>
      <c r="J361" s="79"/>
      <c r="K361" s="79"/>
      <c r="L361" s="79"/>
      <c r="M361" s="79"/>
      <c r="N361" s="79"/>
      <c r="O361" s="79"/>
      <c r="P361" s="79"/>
      <c r="Q361" s="79"/>
      <c r="R361" s="79"/>
      <c r="S361" s="79"/>
      <c r="T361" s="79"/>
      <c r="U361" s="79"/>
      <c r="V361" s="79"/>
      <c r="W361" s="79"/>
      <c r="X361" s="79"/>
      <c r="Y361" s="79"/>
      <c r="Z361" s="79"/>
      <c r="AA361" s="79"/>
      <c r="AB361" s="79"/>
      <c r="AC361" s="79"/>
      <c r="AD361" s="79"/>
      <c r="AE361" s="79"/>
      <c r="AF361" s="79"/>
      <c r="AG361" s="79"/>
      <c r="AH361" s="79"/>
      <c r="AI361" s="79"/>
      <c r="AJ361" s="79"/>
      <c r="AK361" s="77">
        <f t="shared" si="14"/>
        <v>0</v>
      </c>
    </row>
    <row r="362" spans="2:37" ht="30" customHeight="1" x14ac:dyDescent="0.3">
      <c r="B362" s="78"/>
      <c r="C362" s="78" t="str">
        <f>IFERROR(VLOOKUP('[1]Calendrier des absences'!B362,[1]!Tableau1[[#All],[Matricule]:[Poste]],13),"")</f>
        <v/>
      </c>
      <c r="D362" s="78" t="str">
        <f>IFERROR(VLOOKUP('[1]Calendrier des absences'!B362,[1]!Tableau1[[#All],[Matricule]:[Poste]],14),"")</f>
        <v/>
      </c>
      <c r="E362" s="78" t="str">
        <f>IFERROR(VLOOKUP('[1]Calendrier des absences'!B362,[1]!Tableau1[[#All],[Matricule]:[Poste]],5),"")</f>
        <v/>
      </c>
      <c r="F362" s="78"/>
      <c r="G362" s="78"/>
      <c r="H362" s="78"/>
      <c r="I362" s="78"/>
      <c r="J362" s="78"/>
      <c r="K362" s="78"/>
      <c r="L362" s="78"/>
      <c r="M362" s="78"/>
      <c r="N362" s="78"/>
      <c r="O362" s="78"/>
      <c r="P362" s="78"/>
      <c r="Q362" s="78"/>
      <c r="R362" s="78"/>
      <c r="S362" s="78"/>
      <c r="T362" s="78"/>
      <c r="U362" s="78"/>
      <c r="V362" s="78"/>
      <c r="W362" s="78"/>
      <c r="X362" s="78"/>
      <c r="Y362" s="78"/>
      <c r="Z362" s="78"/>
      <c r="AA362" s="78"/>
      <c r="AB362" s="78"/>
      <c r="AC362" s="78"/>
      <c r="AD362" s="78"/>
      <c r="AE362" s="78"/>
      <c r="AF362" s="78"/>
      <c r="AG362" s="78"/>
      <c r="AH362" s="78"/>
      <c r="AI362" s="78"/>
      <c r="AJ362" s="78"/>
      <c r="AK362" s="77">
        <f t="shared" si="14"/>
        <v>0</v>
      </c>
    </row>
    <row r="363" spans="2:37" ht="30" customHeight="1" x14ac:dyDescent="0.3">
      <c r="B363" s="79"/>
      <c r="C363" s="79" t="str">
        <f>IFERROR(VLOOKUP('[1]Calendrier des absences'!B363,[1]!Tableau1[[#All],[Matricule]:[Poste]],13),"")</f>
        <v/>
      </c>
      <c r="D363" s="79" t="str">
        <f>IFERROR(VLOOKUP('[1]Calendrier des absences'!B363,[1]!Tableau1[[#All],[Matricule]:[Poste]],14),"")</f>
        <v/>
      </c>
      <c r="E363" s="79" t="str">
        <f>IFERROR(VLOOKUP('[1]Calendrier des absences'!B363,[1]!Tableau1[[#All],[Matricule]:[Poste]],5),"")</f>
        <v/>
      </c>
      <c r="F363" s="79"/>
      <c r="G363" s="79"/>
      <c r="H363" s="79"/>
      <c r="I363" s="79"/>
      <c r="J363" s="79"/>
      <c r="K363" s="79"/>
      <c r="L363" s="79"/>
      <c r="M363" s="79"/>
      <c r="N363" s="79"/>
      <c r="O363" s="79"/>
      <c r="P363" s="79"/>
      <c r="Q363" s="79"/>
      <c r="R363" s="79"/>
      <c r="S363" s="79"/>
      <c r="T363" s="79"/>
      <c r="U363" s="79"/>
      <c r="V363" s="79"/>
      <c r="W363" s="79"/>
      <c r="X363" s="79"/>
      <c r="Y363" s="79"/>
      <c r="Z363" s="79"/>
      <c r="AA363" s="79"/>
      <c r="AB363" s="79"/>
      <c r="AC363" s="79"/>
      <c r="AD363" s="79"/>
      <c r="AE363" s="79"/>
      <c r="AF363" s="79"/>
      <c r="AG363" s="79"/>
      <c r="AH363" s="79"/>
      <c r="AI363" s="79"/>
      <c r="AJ363" s="79"/>
      <c r="AK363" s="77">
        <f t="shared" si="14"/>
        <v>0</v>
      </c>
    </row>
    <row r="364" spans="2:37" ht="30" customHeight="1" x14ac:dyDescent="0.3">
      <c r="B364" s="78"/>
      <c r="C364" s="78" t="str">
        <f>IFERROR(VLOOKUP('[1]Calendrier des absences'!B364,[1]!Tableau1[[#All],[Matricule]:[Poste]],13),"")</f>
        <v/>
      </c>
      <c r="D364" s="78" t="str">
        <f>IFERROR(VLOOKUP('[1]Calendrier des absences'!B364,[1]!Tableau1[[#All],[Matricule]:[Poste]],14),"")</f>
        <v/>
      </c>
      <c r="E364" s="78" t="str">
        <f>IFERROR(VLOOKUP('[1]Calendrier des absences'!B364,[1]!Tableau1[[#All],[Matricule]:[Poste]],5),"")</f>
        <v/>
      </c>
      <c r="F364" s="78"/>
      <c r="G364" s="78"/>
      <c r="H364" s="78"/>
      <c r="I364" s="78"/>
      <c r="J364" s="78"/>
      <c r="K364" s="78"/>
      <c r="L364" s="78"/>
      <c r="M364" s="78"/>
      <c r="N364" s="78"/>
      <c r="O364" s="78"/>
      <c r="P364" s="78"/>
      <c r="Q364" s="78"/>
      <c r="R364" s="78"/>
      <c r="S364" s="78"/>
      <c r="T364" s="78"/>
      <c r="U364" s="78"/>
      <c r="V364" s="78"/>
      <c r="W364" s="78"/>
      <c r="X364" s="78"/>
      <c r="Y364" s="78"/>
      <c r="Z364" s="78"/>
      <c r="AA364" s="78"/>
      <c r="AB364" s="78"/>
      <c r="AC364" s="78"/>
      <c r="AD364" s="78"/>
      <c r="AE364" s="78"/>
      <c r="AF364" s="78"/>
      <c r="AG364" s="78"/>
      <c r="AH364" s="78"/>
      <c r="AI364" s="78"/>
      <c r="AJ364" s="78"/>
      <c r="AK364" s="77">
        <f t="shared" si="14"/>
        <v>0</v>
      </c>
    </row>
    <row r="365" spans="2:37" ht="30" customHeight="1" thickBot="1" x14ac:dyDescent="0.35">
      <c r="B365" s="79"/>
      <c r="C365" s="79" t="str">
        <f>IFERROR(VLOOKUP('[1]Calendrier des absences'!B365,[1]!Tableau1[[#All],[Matricule]:[Poste]],13),"")</f>
        <v/>
      </c>
      <c r="D365" s="79" t="str">
        <f>IFERROR(VLOOKUP('[1]Calendrier des absences'!B365,[1]!Tableau1[[#All],[Matricule]:[Poste]],14),"")</f>
        <v/>
      </c>
      <c r="E365" s="79" t="str">
        <f>IFERROR(VLOOKUP('[1]Calendrier des absences'!B365,[1]!Tableau1[[#All],[Matricule]:[Poste]],5),"")</f>
        <v/>
      </c>
      <c r="F365" s="79"/>
      <c r="G365" s="79"/>
      <c r="H365" s="79"/>
      <c r="I365" s="79"/>
      <c r="J365" s="79"/>
      <c r="K365" s="79"/>
      <c r="L365" s="79"/>
      <c r="M365" s="79"/>
      <c r="N365" s="79"/>
      <c r="O365" s="79"/>
      <c r="P365" s="79"/>
      <c r="Q365" s="79"/>
      <c r="R365" s="79"/>
      <c r="S365" s="79"/>
      <c r="T365" s="79"/>
      <c r="U365" s="79"/>
      <c r="V365" s="79"/>
      <c r="W365" s="79"/>
      <c r="X365" s="79"/>
      <c r="Y365" s="79"/>
      <c r="Z365" s="79"/>
      <c r="AA365" s="79"/>
      <c r="AB365" s="79"/>
      <c r="AC365" s="79"/>
      <c r="AD365" s="79"/>
      <c r="AE365" s="79"/>
      <c r="AF365" s="79"/>
      <c r="AG365" s="79"/>
      <c r="AH365" s="79"/>
      <c r="AI365" s="79"/>
      <c r="AJ365" s="79"/>
      <c r="AK365" s="77">
        <f t="shared" si="14"/>
        <v>0</v>
      </c>
    </row>
    <row r="366" spans="2:37" ht="30" customHeight="1" thickTop="1" thickBot="1" x14ac:dyDescent="0.35">
      <c r="B366" s="80"/>
      <c r="C366" s="80"/>
      <c r="D366" s="80"/>
      <c r="E366" s="81" t="str">
        <f>B323&amp;" total"</f>
        <v>Août total</v>
      </c>
      <c r="F366" s="82">
        <f>SUBTOTAL(103,F331:F365)</f>
        <v>0</v>
      </c>
      <c r="G366" s="82">
        <f t="shared" ref="G366:AJ366" si="15">SUBTOTAL(103,G331:G365)</f>
        <v>0</v>
      </c>
      <c r="H366" s="82">
        <f t="shared" si="15"/>
        <v>0</v>
      </c>
      <c r="I366" s="82">
        <f t="shared" si="15"/>
        <v>0</v>
      </c>
      <c r="J366" s="82">
        <f t="shared" si="15"/>
        <v>0</v>
      </c>
      <c r="K366" s="82">
        <f t="shared" si="15"/>
        <v>0</v>
      </c>
      <c r="L366" s="82">
        <f t="shared" si="15"/>
        <v>0</v>
      </c>
      <c r="M366" s="82">
        <f t="shared" si="15"/>
        <v>0</v>
      </c>
      <c r="N366" s="82">
        <f t="shared" si="15"/>
        <v>0</v>
      </c>
      <c r="O366" s="82">
        <f t="shared" si="15"/>
        <v>0</v>
      </c>
      <c r="P366" s="82">
        <f t="shared" si="15"/>
        <v>0</v>
      </c>
      <c r="Q366" s="82">
        <f t="shared" si="15"/>
        <v>0</v>
      </c>
      <c r="R366" s="82">
        <f t="shared" si="15"/>
        <v>0</v>
      </c>
      <c r="S366" s="82">
        <f t="shared" si="15"/>
        <v>0</v>
      </c>
      <c r="T366" s="82">
        <f t="shared" si="15"/>
        <v>0</v>
      </c>
      <c r="U366" s="82">
        <f t="shared" si="15"/>
        <v>0</v>
      </c>
      <c r="V366" s="82">
        <f t="shared" si="15"/>
        <v>0</v>
      </c>
      <c r="W366" s="82">
        <f t="shared" si="15"/>
        <v>0</v>
      </c>
      <c r="X366" s="82">
        <f t="shared" si="15"/>
        <v>0</v>
      </c>
      <c r="Y366" s="82">
        <f t="shared" si="15"/>
        <v>0</v>
      </c>
      <c r="Z366" s="82">
        <f t="shared" si="15"/>
        <v>0</v>
      </c>
      <c r="AA366" s="82">
        <f t="shared" si="15"/>
        <v>0</v>
      </c>
      <c r="AB366" s="82">
        <f t="shared" si="15"/>
        <v>0</v>
      </c>
      <c r="AC366" s="82">
        <f t="shared" si="15"/>
        <v>0</v>
      </c>
      <c r="AD366" s="82">
        <f t="shared" si="15"/>
        <v>0</v>
      </c>
      <c r="AE366" s="82">
        <f t="shared" si="15"/>
        <v>0</v>
      </c>
      <c r="AF366" s="82">
        <f t="shared" si="15"/>
        <v>0</v>
      </c>
      <c r="AG366" s="82">
        <f t="shared" si="15"/>
        <v>0</v>
      </c>
      <c r="AH366" s="82">
        <f t="shared" si="15"/>
        <v>0</v>
      </c>
      <c r="AI366" s="82">
        <f t="shared" si="15"/>
        <v>0</v>
      </c>
      <c r="AJ366" s="82">
        <f t="shared" si="15"/>
        <v>0</v>
      </c>
      <c r="AK366" s="82">
        <f>SUBTOTAL(109,AK331:AK365)</f>
        <v>0</v>
      </c>
    </row>
    <row r="367" spans="2:37" ht="15" thickTop="1" x14ac:dyDescent="0.3"/>
    <row r="369" spans="2:38" ht="63" x14ac:dyDescent="1.2">
      <c r="B369" s="57" t="s">
        <v>108</v>
      </c>
      <c r="C369" s="57"/>
      <c r="D369" s="57"/>
    </row>
    <row r="371" spans="2:38" x14ac:dyDescent="0.3">
      <c r="B371" s="58"/>
      <c r="C371" s="58"/>
      <c r="D371" s="58"/>
      <c r="E371" s="58"/>
      <c r="F371" s="58"/>
      <c r="G371" s="58"/>
      <c r="H371" s="58"/>
      <c r="I371" s="58"/>
      <c r="J371" s="58"/>
      <c r="K371" s="58"/>
      <c r="L371" s="58"/>
      <c r="M371" s="58"/>
      <c r="N371" s="58"/>
      <c r="O371" s="58"/>
      <c r="P371" s="58"/>
      <c r="Q371" s="58"/>
      <c r="R371" s="58"/>
      <c r="S371" s="58"/>
      <c r="T371" s="58"/>
      <c r="U371" s="58"/>
      <c r="V371" s="58"/>
      <c r="W371" s="58"/>
      <c r="X371" s="58"/>
      <c r="Y371" s="58"/>
      <c r="Z371" s="58"/>
      <c r="AA371" s="58"/>
      <c r="AB371" s="58"/>
      <c r="AC371" s="58"/>
      <c r="AD371" s="58"/>
      <c r="AE371" s="58"/>
      <c r="AF371" s="58"/>
      <c r="AG371" s="58"/>
      <c r="AH371" s="58"/>
      <c r="AI371" s="58"/>
      <c r="AJ371" s="58"/>
      <c r="AK371" s="58"/>
    </row>
    <row r="372" spans="2:38" ht="30" customHeight="1" x14ac:dyDescent="0.3">
      <c r="B372" s="59" t="s">
        <v>84</v>
      </c>
      <c r="C372" s="59"/>
      <c r="D372" s="59"/>
      <c r="E372" s="59"/>
      <c r="F372" s="60" t="s">
        <v>85</v>
      </c>
      <c r="G372" s="61" t="s">
        <v>86</v>
      </c>
      <c r="H372" s="61"/>
      <c r="I372" s="61"/>
      <c r="L372" s="62" t="s">
        <v>87</v>
      </c>
      <c r="M372" s="61" t="s">
        <v>88</v>
      </c>
      <c r="N372" s="61"/>
      <c r="O372" s="61"/>
      <c r="P372" s="61"/>
      <c r="R372" s="63" t="s">
        <v>89</v>
      </c>
      <c r="S372" s="61" t="s">
        <v>90</v>
      </c>
      <c r="T372" s="61"/>
      <c r="U372" s="61"/>
      <c r="W372" s="64" t="s">
        <v>91</v>
      </c>
      <c r="X372" s="61" t="s">
        <v>92</v>
      </c>
      <c r="Y372" s="61"/>
      <c r="Z372" s="61"/>
      <c r="AA372" s="61"/>
      <c r="AC372" s="65" t="s">
        <v>93</v>
      </c>
      <c r="AD372" s="61" t="s">
        <v>94</v>
      </c>
      <c r="AE372" s="61"/>
      <c r="AF372" s="61"/>
      <c r="AG372" s="61"/>
      <c r="AH372" s="61"/>
      <c r="AJ372" s="66" t="s">
        <v>95</v>
      </c>
      <c r="AK372" s="61" t="s">
        <v>96</v>
      </c>
      <c r="AL372" s="61"/>
    </row>
    <row r="373" spans="2:38" x14ac:dyDescent="0.3">
      <c r="B373" s="67"/>
      <c r="C373" s="67"/>
      <c r="D373" s="67"/>
      <c r="E373" s="67"/>
      <c r="F373" s="67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67"/>
      <c r="R373" s="67"/>
      <c r="S373" s="67"/>
      <c r="T373" s="67"/>
      <c r="U373" s="67"/>
      <c r="V373" s="67"/>
      <c r="W373" s="67"/>
      <c r="X373" s="67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</row>
    <row r="374" spans="2:38" ht="46.95" customHeight="1" thickBot="1" x14ac:dyDescent="0.35">
      <c r="F374" s="68" t="s">
        <v>97</v>
      </c>
      <c r="G374" s="68"/>
      <c r="H374" s="68"/>
      <c r="I374" s="68"/>
      <c r="J374" s="68"/>
      <c r="K374" s="68"/>
      <c r="L374" s="68"/>
      <c r="M374" s="68"/>
      <c r="N374" s="68"/>
      <c r="O374" s="68"/>
      <c r="P374" s="68"/>
      <c r="Q374" s="68"/>
      <c r="R374" s="68"/>
      <c r="S374" s="68"/>
      <c r="T374" s="68"/>
      <c r="U374" s="68"/>
      <c r="V374" s="68"/>
      <c r="W374" s="68"/>
      <c r="X374" s="68"/>
      <c r="Y374" s="68"/>
      <c r="Z374" s="68"/>
      <c r="AA374" s="68"/>
      <c r="AB374" s="68"/>
      <c r="AC374" s="68"/>
      <c r="AD374" s="68"/>
      <c r="AE374" s="68"/>
      <c r="AF374" s="68"/>
      <c r="AG374" s="68"/>
      <c r="AH374" s="68"/>
      <c r="AI374" s="68"/>
      <c r="AJ374" s="69"/>
      <c r="AK374" s="69">
        <f>AK7</f>
        <v>2024</v>
      </c>
    </row>
    <row r="375" spans="2:38" ht="30" customHeight="1" thickTop="1" thickBot="1" x14ac:dyDescent="0.35">
      <c r="F375" s="70" t="str">
        <f>TEXT(WEEKDAY(DATE(AK374,9,1),1),"jjj")</f>
        <v>dim</v>
      </c>
      <c r="G375" s="70" t="str">
        <f>TEXT(WEEKDAY(DATE(AK374,9,2),1),"jjj")</f>
        <v>lun</v>
      </c>
      <c r="H375" s="70" t="str">
        <f>TEXT(WEEKDAY(DATE(AK374,9,3),1),"jjj")</f>
        <v>mar</v>
      </c>
      <c r="I375" s="70" t="str">
        <f>TEXT(WEEKDAY(DATE(AK374,9,4),1),"jjj")</f>
        <v>mer</v>
      </c>
      <c r="J375" s="70" t="str">
        <f>TEXT(WEEKDAY(DATE(AK374,9,5),1),"jjj")</f>
        <v>jeu</v>
      </c>
      <c r="K375" s="70" t="str">
        <f>TEXT(WEEKDAY(DATE(AK374,9,6),1),"jjj")</f>
        <v>ven</v>
      </c>
      <c r="L375" s="70" t="str">
        <f>TEXT(WEEKDAY(DATE(AK374,9,7),1),"jjj")</f>
        <v>sam</v>
      </c>
      <c r="M375" s="70" t="str">
        <f>TEXT(WEEKDAY(DATE(AK374,9,8),1),"jjj")</f>
        <v>dim</v>
      </c>
      <c r="N375" s="70" t="str">
        <f>TEXT(WEEKDAY(DATE(AK374,9,9),1),"jjj")</f>
        <v>lun</v>
      </c>
      <c r="O375" s="70" t="str">
        <f>TEXT(WEEKDAY(DATE(AK374,9,10),1),"jjj")</f>
        <v>mar</v>
      </c>
      <c r="P375" s="70" t="str">
        <f>TEXT(WEEKDAY(DATE(AK374,9,11),1),"jjj")</f>
        <v>mer</v>
      </c>
      <c r="Q375" s="70" t="str">
        <f>TEXT(WEEKDAY(DATE(AK374,9,12),1),"jjj")</f>
        <v>jeu</v>
      </c>
      <c r="R375" s="70" t="str">
        <f>TEXT(WEEKDAY(DATE(AK374,9,13),1),"jjj")</f>
        <v>ven</v>
      </c>
      <c r="S375" s="70" t="str">
        <f>TEXT(WEEKDAY(DATE(AK374,9,14),1),"jjj")</f>
        <v>sam</v>
      </c>
      <c r="T375" s="70" t="str">
        <f>TEXT(WEEKDAY(DATE(AK374,9,15),1),"jjj")</f>
        <v>dim</v>
      </c>
      <c r="U375" s="70" t="str">
        <f>TEXT(WEEKDAY(DATE(AK374,9,16),1),"jjj")</f>
        <v>lun</v>
      </c>
      <c r="V375" s="70" t="str">
        <f>TEXT(WEEKDAY(DATE(AK374,9,17),1),"jjj")</f>
        <v>mar</v>
      </c>
      <c r="W375" s="70" t="str">
        <f>TEXT(WEEKDAY(DATE(AK374,9,18),1),"jjj")</f>
        <v>mer</v>
      </c>
      <c r="X375" s="70" t="str">
        <f>TEXT(WEEKDAY(DATE(AK374,9,19),1),"jjj")</f>
        <v>jeu</v>
      </c>
      <c r="Y375" s="70" t="str">
        <f>TEXT(WEEKDAY(DATE(AK374,9,20),1),"jjj")</f>
        <v>ven</v>
      </c>
      <c r="Z375" s="70" t="str">
        <f>TEXT(WEEKDAY(DATE(AK374,9,21),1),"jjj")</f>
        <v>sam</v>
      </c>
      <c r="AA375" s="70" t="str">
        <f>TEXT(WEEKDAY(DATE(AK374,9,22),1),"jjj")</f>
        <v>dim</v>
      </c>
      <c r="AB375" s="70" t="str">
        <f>TEXT(WEEKDAY(DATE(AK374,9,23),1),"jjj")</f>
        <v>lun</v>
      </c>
      <c r="AC375" s="70" t="str">
        <f>TEXT(WEEKDAY(DATE(AK374,9,24),1),"jjj")</f>
        <v>mar</v>
      </c>
      <c r="AD375" s="70" t="str">
        <f>TEXT(WEEKDAY(DATE(AK374,9,25),1),"jjj")</f>
        <v>mer</v>
      </c>
      <c r="AE375" s="70" t="str">
        <f>TEXT(WEEKDAY(DATE(AK374,9,26),1),"jjj")</f>
        <v>jeu</v>
      </c>
      <c r="AF375" s="70" t="str">
        <f>TEXT(WEEKDAY(DATE(AK374,9,27),1),"jjj")</f>
        <v>ven</v>
      </c>
      <c r="AG375" s="70" t="str">
        <f>TEXT(WEEKDAY(DATE(AK374,9,28),1),"jjj")</f>
        <v>sam</v>
      </c>
      <c r="AH375" s="70" t="str">
        <f>TEXT(WEEKDAY(DATE(AK374,9,29),1),"jjj")</f>
        <v>dim</v>
      </c>
      <c r="AI375" s="70" t="str">
        <f>TEXT(WEEKDAY(DATE(AK374,9,30),1),"jjj")</f>
        <v>lun</v>
      </c>
      <c r="AJ375" s="70"/>
      <c r="AK375" s="71"/>
    </row>
    <row r="376" spans="2:38" ht="30" customHeight="1" thickTop="1" thickBot="1" x14ac:dyDescent="0.35">
      <c r="B376" s="72" t="s">
        <v>11</v>
      </c>
      <c r="C376" s="72" t="s">
        <v>98</v>
      </c>
      <c r="D376" s="72" t="s">
        <v>3</v>
      </c>
      <c r="E376" s="73" t="s">
        <v>99</v>
      </c>
      <c r="F376" s="74">
        <v>1</v>
      </c>
      <c r="G376" s="74">
        <v>2</v>
      </c>
      <c r="H376" s="74">
        <v>3</v>
      </c>
      <c r="I376" s="74">
        <v>4</v>
      </c>
      <c r="J376" s="74">
        <v>5</v>
      </c>
      <c r="K376" s="74">
        <v>6</v>
      </c>
      <c r="L376" s="74">
        <v>7</v>
      </c>
      <c r="M376" s="74">
        <v>8</v>
      </c>
      <c r="N376" s="74">
        <v>9</v>
      </c>
      <c r="O376" s="74">
        <v>10</v>
      </c>
      <c r="P376" s="74">
        <v>11</v>
      </c>
      <c r="Q376" s="74">
        <v>12</v>
      </c>
      <c r="R376" s="74">
        <v>13</v>
      </c>
      <c r="S376" s="74">
        <v>14</v>
      </c>
      <c r="T376" s="74">
        <v>15</v>
      </c>
      <c r="U376" s="74">
        <v>16</v>
      </c>
      <c r="V376" s="74">
        <v>17</v>
      </c>
      <c r="W376" s="74">
        <v>18</v>
      </c>
      <c r="X376" s="74">
        <v>19</v>
      </c>
      <c r="Y376" s="74">
        <v>20</v>
      </c>
      <c r="Z376" s="74">
        <v>21</v>
      </c>
      <c r="AA376" s="74">
        <v>22</v>
      </c>
      <c r="AB376" s="74">
        <v>23</v>
      </c>
      <c r="AC376" s="74">
        <v>24</v>
      </c>
      <c r="AD376" s="74">
        <v>25</v>
      </c>
      <c r="AE376" s="74">
        <v>26</v>
      </c>
      <c r="AF376" s="74">
        <v>27</v>
      </c>
      <c r="AG376" s="74">
        <v>28</v>
      </c>
      <c r="AH376" s="74">
        <v>29</v>
      </c>
      <c r="AI376" s="74">
        <v>30</v>
      </c>
      <c r="AJ376" s="74"/>
      <c r="AK376" s="71" t="s">
        <v>100</v>
      </c>
    </row>
    <row r="377" spans="2:38" ht="30" customHeight="1" thickTop="1" x14ac:dyDescent="0.3">
      <c r="B377" s="75"/>
      <c r="C377" s="75" t="str">
        <f>IFERROR(VLOOKUP('[1]Calendrier des absences'!B377,[1]!Tableau1[[#All],[Matricule]:[Poste]],13),"")</f>
        <v/>
      </c>
      <c r="D377" s="75" t="str">
        <f>IFERROR(VLOOKUP('[1]Calendrier des absences'!B377,[1]!Tableau1[[#All],[Matricule]:[Poste]],14),"")</f>
        <v/>
      </c>
      <c r="E377" s="75" t="str">
        <f>IFERROR(VLOOKUP('[1]Calendrier des absences'!B377,[1]!Tableau1[[#All],[Matricule]:[Poste]],5),"")</f>
        <v/>
      </c>
      <c r="F377" s="76"/>
      <c r="G377" s="76"/>
      <c r="H377" s="76"/>
      <c r="I377" s="76"/>
      <c r="J377" s="76"/>
      <c r="K377" s="76"/>
      <c r="L377" s="76"/>
      <c r="M377" s="76"/>
      <c r="N377" s="76"/>
      <c r="O377" s="76"/>
      <c r="P377" s="76"/>
      <c r="Q377" s="76"/>
      <c r="R377" s="76"/>
      <c r="S377" s="76"/>
      <c r="T377" s="76"/>
      <c r="U377" s="76"/>
      <c r="V377" s="76"/>
      <c r="W377" s="76"/>
      <c r="X377" s="76"/>
      <c r="Y377" s="76"/>
      <c r="Z377" s="76"/>
      <c r="AA377" s="76"/>
      <c r="AB377" s="76"/>
      <c r="AC377" s="76"/>
      <c r="AD377" s="76"/>
      <c r="AE377" s="76"/>
      <c r="AF377" s="76"/>
      <c r="AG377" s="76"/>
      <c r="AH377" s="76"/>
      <c r="AI377" s="76"/>
      <c r="AJ377" s="76"/>
      <c r="AK377" s="77">
        <f>COUNTA(F377:AJ377)</f>
        <v>0</v>
      </c>
    </row>
    <row r="378" spans="2:38" ht="30" customHeight="1" x14ac:dyDescent="0.3">
      <c r="B378" s="78"/>
      <c r="C378" s="78" t="str">
        <f>IFERROR(VLOOKUP('[1]Calendrier des absences'!B378,[1]!Tableau1[[#All],[Matricule]:[Poste]],13),"")</f>
        <v/>
      </c>
      <c r="D378" s="78" t="str">
        <f>IFERROR(VLOOKUP('[1]Calendrier des absences'!B378,[1]!Tableau1[[#All],[Matricule]:[Poste]],14),"")</f>
        <v/>
      </c>
      <c r="E378" s="78" t="str">
        <f>IFERROR(VLOOKUP('[1]Calendrier des absences'!B378,[1]!Tableau1[[#All],[Matricule]:[Poste]],5),"")</f>
        <v/>
      </c>
      <c r="F378" s="78"/>
      <c r="G378" s="78"/>
      <c r="H378" s="78"/>
      <c r="I378" s="78"/>
      <c r="J378" s="78"/>
      <c r="K378" s="78"/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78"/>
      <c r="Z378" s="78"/>
      <c r="AA378" s="78"/>
      <c r="AB378" s="78"/>
      <c r="AC378" s="78"/>
      <c r="AD378" s="78"/>
      <c r="AE378" s="78"/>
      <c r="AF378" s="78"/>
      <c r="AG378" s="78"/>
      <c r="AH378" s="78"/>
      <c r="AI378" s="78"/>
      <c r="AJ378" s="78"/>
      <c r="AK378" s="77">
        <f t="shared" ref="AK378:AK411" si="16">COUNTA(F378:AJ378)</f>
        <v>0</v>
      </c>
    </row>
    <row r="379" spans="2:38" ht="30" customHeight="1" x14ac:dyDescent="0.3">
      <c r="B379" s="76"/>
      <c r="C379" s="76" t="str">
        <f>IFERROR(VLOOKUP('[1]Calendrier des absences'!B379,[1]!Tableau1[[#All],[Matricule]:[Poste]],13),"")</f>
        <v/>
      </c>
      <c r="D379" s="76" t="str">
        <f>IFERROR(VLOOKUP('[1]Calendrier des absences'!B379,[1]!Tableau1[[#All],[Matricule]:[Poste]],14),"")</f>
        <v/>
      </c>
      <c r="E379" s="76" t="str">
        <f>IFERROR(VLOOKUP('[1]Calendrier des absences'!B379,[1]!Tableau1[[#All],[Matricule]:[Poste]],5),"")</f>
        <v/>
      </c>
      <c r="F379" s="76"/>
      <c r="G379" s="76"/>
      <c r="H379" s="76"/>
      <c r="I379" s="76"/>
      <c r="J379" s="76"/>
      <c r="K379" s="76"/>
      <c r="L379" s="76"/>
      <c r="M379" s="76"/>
      <c r="N379" s="76"/>
      <c r="O379" s="76"/>
      <c r="P379" s="76"/>
      <c r="Q379" s="76"/>
      <c r="R379" s="76"/>
      <c r="S379" s="76"/>
      <c r="T379" s="76"/>
      <c r="U379" s="76"/>
      <c r="V379" s="76"/>
      <c r="W379" s="76"/>
      <c r="X379" s="76"/>
      <c r="Y379" s="76"/>
      <c r="Z379" s="76"/>
      <c r="AA379" s="76"/>
      <c r="AB379" s="76"/>
      <c r="AC379" s="76"/>
      <c r="AD379" s="76"/>
      <c r="AE379" s="76"/>
      <c r="AF379" s="76"/>
      <c r="AG379" s="76"/>
      <c r="AH379" s="76"/>
      <c r="AI379" s="76"/>
      <c r="AJ379" s="76"/>
      <c r="AK379" s="77">
        <f t="shared" si="16"/>
        <v>0</v>
      </c>
    </row>
    <row r="380" spans="2:38" ht="30" customHeight="1" x14ac:dyDescent="0.3">
      <c r="B380" s="78"/>
      <c r="C380" s="78" t="str">
        <f>IFERROR(VLOOKUP('[1]Calendrier des absences'!B380,[1]!Tableau1[[#All],[Matricule]:[Poste]],13),"")</f>
        <v/>
      </c>
      <c r="D380" s="78" t="str">
        <f>IFERROR(VLOOKUP('[1]Calendrier des absences'!B380,[1]!Tableau1[[#All],[Matricule]:[Poste]],14),"")</f>
        <v/>
      </c>
      <c r="E380" s="78" t="str">
        <f>IFERROR(VLOOKUP('[1]Calendrier des absences'!B380,[1]!Tableau1[[#All],[Matricule]:[Poste]],5),"")</f>
        <v/>
      </c>
      <c r="F380" s="78"/>
      <c r="G380" s="78"/>
      <c r="H380" s="78"/>
      <c r="I380" s="78"/>
      <c r="J380" s="78"/>
      <c r="K380" s="78"/>
      <c r="L380" s="78"/>
      <c r="M380" s="78"/>
      <c r="N380" s="78"/>
      <c r="O380" s="78"/>
      <c r="P380" s="78"/>
      <c r="Q380" s="78"/>
      <c r="R380" s="78"/>
      <c r="S380" s="78"/>
      <c r="T380" s="78"/>
      <c r="U380" s="78"/>
      <c r="V380" s="78"/>
      <c r="W380" s="78"/>
      <c r="X380" s="78"/>
      <c r="Y380" s="78"/>
      <c r="Z380" s="78"/>
      <c r="AA380" s="78"/>
      <c r="AB380" s="78"/>
      <c r="AC380" s="78"/>
      <c r="AD380" s="78"/>
      <c r="AE380" s="78"/>
      <c r="AF380" s="78"/>
      <c r="AG380" s="78"/>
      <c r="AH380" s="78"/>
      <c r="AI380" s="78"/>
      <c r="AJ380" s="78"/>
      <c r="AK380" s="77">
        <f t="shared" si="16"/>
        <v>0</v>
      </c>
    </row>
    <row r="381" spans="2:38" ht="30" customHeight="1" x14ac:dyDescent="0.3">
      <c r="B381" s="76"/>
      <c r="C381" s="76" t="str">
        <f>IFERROR(VLOOKUP('[1]Calendrier des absences'!B381,[1]!Tableau1[[#All],[Matricule]:[Poste]],13),"")</f>
        <v/>
      </c>
      <c r="D381" s="76" t="str">
        <f>IFERROR(VLOOKUP('[1]Calendrier des absences'!B381,[1]!Tableau1[[#All],[Matricule]:[Poste]],14),"")</f>
        <v/>
      </c>
      <c r="E381" s="76" t="str">
        <f>IFERROR(VLOOKUP('[1]Calendrier des absences'!B381,[1]!Tableau1[[#All],[Matricule]:[Poste]],5),"")</f>
        <v/>
      </c>
      <c r="F381" s="76"/>
      <c r="G381" s="76"/>
      <c r="H381" s="76"/>
      <c r="I381" s="76"/>
      <c r="J381" s="76"/>
      <c r="K381" s="76"/>
      <c r="L381" s="76"/>
      <c r="M381" s="76"/>
      <c r="N381" s="76"/>
      <c r="O381" s="76"/>
      <c r="P381" s="76"/>
      <c r="Q381" s="76"/>
      <c r="R381" s="76"/>
      <c r="S381" s="76"/>
      <c r="T381" s="76"/>
      <c r="U381" s="76"/>
      <c r="V381" s="76"/>
      <c r="W381" s="76"/>
      <c r="X381" s="76"/>
      <c r="Y381" s="76"/>
      <c r="Z381" s="76"/>
      <c r="AA381" s="76"/>
      <c r="AB381" s="76"/>
      <c r="AC381" s="76"/>
      <c r="AD381" s="76"/>
      <c r="AE381" s="76"/>
      <c r="AF381" s="76"/>
      <c r="AG381" s="76"/>
      <c r="AH381" s="76"/>
      <c r="AI381" s="76"/>
      <c r="AJ381" s="76"/>
      <c r="AK381" s="77">
        <f t="shared" si="16"/>
        <v>0</v>
      </c>
    </row>
    <row r="382" spans="2:38" ht="30" customHeight="1" x14ac:dyDescent="0.3">
      <c r="B382" s="78"/>
      <c r="C382" s="78" t="str">
        <f>IFERROR(VLOOKUP('[1]Calendrier des absences'!B382,[1]!Tableau1[[#All],[Matricule]:[Poste]],13),"")</f>
        <v/>
      </c>
      <c r="D382" s="78" t="str">
        <f>IFERROR(VLOOKUP('[1]Calendrier des absences'!B382,[1]!Tableau1[[#All],[Matricule]:[Poste]],14),"")</f>
        <v/>
      </c>
      <c r="E382" s="78" t="str">
        <f>IFERROR(VLOOKUP('[1]Calendrier des absences'!B382,[1]!Tableau1[[#All],[Matricule]:[Poste]],5),"")</f>
        <v/>
      </c>
      <c r="F382" s="78"/>
      <c r="G382" s="78"/>
      <c r="H382" s="78"/>
      <c r="I382" s="78"/>
      <c r="J382" s="78"/>
      <c r="K382" s="78"/>
      <c r="L382" s="78"/>
      <c r="M382" s="78"/>
      <c r="N382" s="78"/>
      <c r="O382" s="78"/>
      <c r="P382" s="78"/>
      <c r="Q382" s="78"/>
      <c r="R382" s="78"/>
      <c r="S382" s="78"/>
      <c r="T382" s="78"/>
      <c r="U382" s="78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  <c r="AG382" s="78"/>
      <c r="AH382" s="78"/>
      <c r="AI382" s="78"/>
      <c r="AJ382" s="78"/>
      <c r="AK382" s="77">
        <f t="shared" si="16"/>
        <v>0</v>
      </c>
    </row>
    <row r="383" spans="2:38" ht="30" customHeight="1" x14ac:dyDescent="0.3">
      <c r="B383" s="76"/>
      <c r="C383" s="76" t="str">
        <f>IFERROR(VLOOKUP('[1]Calendrier des absences'!B383,[1]!Tableau1[[#All],[Matricule]:[Poste]],13),"")</f>
        <v/>
      </c>
      <c r="D383" s="76" t="str">
        <f>IFERROR(VLOOKUP('[1]Calendrier des absences'!B383,[1]!Tableau1[[#All],[Matricule]:[Poste]],14),"")</f>
        <v/>
      </c>
      <c r="E383" s="76" t="str">
        <f>IFERROR(VLOOKUP('[1]Calendrier des absences'!B383,[1]!Tableau1[[#All],[Matricule]:[Poste]],5),"")</f>
        <v/>
      </c>
      <c r="F383" s="76"/>
      <c r="G383" s="76"/>
      <c r="H383" s="76"/>
      <c r="I383" s="76"/>
      <c r="J383" s="76"/>
      <c r="K383" s="76"/>
      <c r="L383" s="76"/>
      <c r="M383" s="76"/>
      <c r="N383" s="76"/>
      <c r="O383" s="76"/>
      <c r="P383" s="76"/>
      <c r="Q383" s="76"/>
      <c r="R383" s="76"/>
      <c r="S383" s="76"/>
      <c r="T383" s="76"/>
      <c r="U383" s="76"/>
      <c r="V383" s="76"/>
      <c r="W383" s="76"/>
      <c r="X383" s="76"/>
      <c r="Y383" s="76"/>
      <c r="Z383" s="76"/>
      <c r="AA383" s="76"/>
      <c r="AB383" s="76"/>
      <c r="AC383" s="76"/>
      <c r="AD383" s="76"/>
      <c r="AE383" s="76"/>
      <c r="AF383" s="76"/>
      <c r="AG383" s="76"/>
      <c r="AH383" s="76"/>
      <c r="AI383" s="76"/>
      <c r="AJ383" s="76"/>
      <c r="AK383" s="77">
        <f t="shared" si="16"/>
        <v>0</v>
      </c>
    </row>
    <row r="384" spans="2:38" ht="30" customHeight="1" x14ac:dyDescent="0.3">
      <c r="B384" s="78"/>
      <c r="C384" s="78" t="str">
        <f>IFERROR(VLOOKUP('[1]Calendrier des absences'!B384,[1]!Tableau1[[#All],[Matricule]:[Poste]],13),"")</f>
        <v/>
      </c>
      <c r="D384" s="78" t="str">
        <f>IFERROR(VLOOKUP('[1]Calendrier des absences'!B384,[1]!Tableau1[[#All],[Matricule]:[Poste]],14),"")</f>
        <v/>
      </c>
      <c r="E384" s="78" t="str">
        <f>IFERROR(VLOOKUP('[1]Calendrier des absences'!B384,[1]!Tableau1[[#All],[Matricule]:[Poste]],5),"")</f>
        <v/>
      </c>
      <c r="F384" s="78"/>
      <c r="G384" s="78"/>
      <c r="H384" s="78"/>
      <c r="I384" s="78"/>
      <c r="J384" s="78"/>
      <c r="K384" s="78"/>
      <c r="L384" s="78"/>
      <c r="M384" s="78"/>
      <c r="N384" s="78"/>
      <c r="O384" s="78"/>
      <c r="P384" s="78"/>
      <c r="Q384" s="78"/>
      <c r="R384" s="78"/>
      <c r="S384" s="78"/>
      <c r="T384" s="78"/>
      <c r="U384" s="78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  <c r="AG384" s="78"/>
      <c r="AH384" s="78"/>
      <c r="AI384" s="78"/>
      <c r="AJ384" s="78"/>
      <c r="AK384" s="77">
        <f t="shared" si="16"/>
        <v>0</v>
      </c>
    </row>
    <row r="385" spans="2:37" ht="30" customHeight="1" x14ac:dyDescent="0.3">
      <c r="B385" s="76"/>
      <c r="C385" s="76" t="str">
        <f>IFERROR(VLOOKUP('[1]Calendrier des absences'!B385,[1]!Tableau1[[#All],[Matricule]:[Poste]],13),"")</f>
        <v/>
      </c>
      <c r="D385" s="76" t="str">
        <f>IFERROR(VLOOKUP('[1]Calendrier des absences'!B385,[1]!Tableau1[[#All],[Matricule]:[Poste]],14),"")</f>
        <v/>
      </c>
      <c r="E385" s="76" t="str">
        <f>IFERROR(VLOOKUP('[1]Calendrier des absences'!B385,[1]!Tableau1[[#All],[Matricule]:[Poste]],5),"")</f>
        <v/>
      </c>
      <c r="F385" s="76"/>
      <c r="G385" s="76"/>
      <c r="H385" s="76"/>
      <c r="I385" s="76"/>
      <c r="J385" s="76"/>
      <c r="K385" s="76"/>
      <c r="L385" s="76"/>
      <c r="M385" s="76"/>
      <c r="N385" s="76"/>
      <c r="O385" s="76"/>
      <c r="P385" s="76"/>
      <c r="Q385" s="76"/>
      <c r="R385" s="76"/>
      <c r="S385" s="76"/>
      <c r="T385" s="76"/>
      <c r="U385" s="76"/>
      <c r="V385" s="76"/>
      <c r="W385" s="76"/>
      <c r="X385" s="76"/>
      <c r="Y385" s="76"/>
      <c r="Z385" s="76"/>
      <c r="AA385" s="76"/>
      <c r="AB385" s="76"/>
      <c r="AC385" s="76"/>
      <c r="AD385" s="76"/>
      <c r="AE385" s="76"/>
      <c r="AF385" s="76"/>
      <c r="AG385" s="76"/>
      <c r="AH385" s="76"/>
      <c r="AI385" s="76"/>
      <c r="AJ385" s="76"/>
      <c r="AK385" s="77">
        <f t="shared" si="16"/>
        <v>0</v>
      </c>
    </row>
    <row r="386" spans="2:37" ht="30" customHeight="1" x14ac:dyDescent="0.3">
      <c r="B386" s="78"/>
      <c r="C386" s="78" t="str">
        <f>IFERROR(VLOOKUP('[1]Calendrier des absences'!B386,[1]!Tableau1[[#All],[Matricule]:[Poste]],13),"")</f>
        <v/>
      </c>
      <c r="D386" s="78" t="str">
        <f>IFERROR(VLOOKUP('[1]Calendrier des absences'!B386,[1]!Tableau1[[#All],[Matricule]:[Poste]],14),"")</f>
        <v/>
      </c>
      <c r="E386" s="78" t="str">
        <f>IFERROR(VLOOKUP('[1]Calendrier des absences'!B386,[1]!Tableau1[[#All],[Matricule]:[Poste]],5),"")</f>
        <v/>
      </c>
      <c r="F386" s="78"/>
      <c r="G386" s="78"/>
      <c r="H386" s="78"/>
      <c r="I386" s="78"/>
      <c r="J386" s="78"/>
      <c r="K386" s="78"/>
      <c r="L386" s="78"/>
      <c r="M386" s="78"/>
      <c r="N386" s="78"/>
      <c r="O386" s="78"/>
      <c r="P386" s="78"/>
      <c r="Q386" s="78"/>
      <c r="R386" s="78"/>
      <c r="S386" s="78"/>
      <c r="T386" s="78"/>
      <c r="U386" s="78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  <c r="AG386" s="78"/>
      <c r="AH386" s="78"/>
      <c r="AI386" s="78"/>
      <c r="AJ386" s="78"/>
      <c r="AK386" s="77">
        <f t="shared" si="16"/>
        <v>0</v>
      </c>
    </row>
    <row r="387" spans="2:37" ht="30" customHeight="1" x14ac:dyDescent="0.3">
      <c r="B387" s="76"/>
      <c r="C387" s="76" t="str">
        <f>IFERROR(VLOOKUP('[1]Calendrier des absences'!B387,[1]!Tableau1[[#All],[Matricule]:[Poste]],13),"")</f>
        <v/>
      </c>
      <c r="D387" s="76" t="str">
        <f>IFERROR(VLOOKUP('[1]Calendrier des absences'!B387,[1]!Tableau1[[#All],[Matricule]:[Poste]],14),"")</f>
        <v/>
      </c>
      <c r="E387" s="76" t="str">
        <f>IFERROR(VLOOKUP('[1]Calendrier des absences'!B387,[1]!Tableau1[[#All],[Matricule]:[Poste]],5),"")</f>
        <v/>
      </c>
      <c r="F387" s="76"/>
      <c r="G387" s="76"/>
      <c r="H387" s="76"/>
      <c r="I387" s="76"/>
      <c r="J387" s="76"/>
      <c r="K387" s="76"/>
      <c r="L387" s="76"/>
      <c r="M387" s="76"/>
      <c r="N387" s="76"/>
      <c r="O387" s="76"/>
      <c r="P387" s="76"/>
      <c r="Q387" s="76"/>
      <c r="R387" s="76"/>
      <c r="S387" s="76"/>
      <c r="T387" s="76"/>
      <c r="U387" s="76"/>
      <c r="V387" s="76"/>
      <c r="W387" s="76"/>
      <c r="X387" s="76"/>
      <c r="Y387" s="76"/>
      <c r="Z387" s="76"/>
      <c r="AA387" s="76"/>
      <c r="AB387" s="76"/>
      <c r="AC387" s="76"/>
      <c r="AD387" s="76"/>
      <c r="AE387" s="76"/>
      <c r="AF387" s="76"/>
      <c r="AG387" s="76"/>
      <c r="AH387" s="76"/>
      <c r="AI387" s="76"/>
      <c r="AJ387" s="76"/>
      <c r="AK387" s="77">
        <f t="shared" si="16"/>
        <v>0</v>
      </c>
    </row>
    <row r="388" spans="2:37" ht="30" customHeight="1" x14ac:dyDescent="0.3">
      <c r="B388" s="78"/>
      <c r="C388" s="78" t="str">
        <f>IFERROR(VLOOKUP('[1]Calendrier des absences'!B388,[1]!Tableau1[[#All],[Matricule]:[Poste]],13),"")</f>
        <v/>
      </c>
      <c r="D388" s="78" t="str">
        <f>IFERROR(VLOOKUP('[1]Calendrier des absences'!B388,[1]!Tableau1[[#All],[Matricule]:[Poste]],14),"")</f>
        <v/>
      </c>
      <c r="E388" s="78" t="str">
        <f>IFERROR(VLOOKUP('[1]Calendrier des absences'!B388,[1]!Tableau1[[#All],[Matricule]:[Poste]],5),"")</f>
        <v/>
      </c>
      <c r="F388" s="78"/>
      <c r="G388" s="78"/>
      <c r="H388" s="78"/>
      <c r="I388" s="78"/>
      <c r="J388" s="78"/>
      <c r="K388" s="78"/>
      <c r="L388" s="78"/>
      <c r="M388" s="78"/>
      <c r="N388" s="78"/>
      <c r="O388" s="78"/>
      <c r="P388" s="78"/>
      <c r="Q388" s="78"/>
      <c r="R388" s="78"/>
      <c r="S388" s="78"/>
      <c r="T388" s="78"/>
      <c r="U388" s="78"/>
      <c r="V388" s="78"/>
      <c r="W388" s="78"/>
      <c r="X388" s="78"/>
      <c r="Y388" s="78"/>
      <c r="Z388" s="78"/>
      <c r="AA388" s="78"/>
      <c r="AB388" s="78"/>
      <c r="AC388" s="78"/>
      <c r="AD388" s="78"/>
      <c r="AE388" s="78"/>
      <c r="AF388" s="78"/>
      <c r="AG388" s="78"/>
      <c r="AH388" s="78"/>
      <c r="AI388" s="78"/>
      <c r="AJ388" s="78"/>
      <c r="AK388" s="77">
        <f t="shared" si="16"/>
        <v>0</v>
      </c>
    </row>
    <row r="389" spans="2:37" ht="30" customHeight="1" x14ac:dyDescent="0.3">
      <c r="B389" s="76"/>
      <c r="C389" s="76" t="str">
        <f>IFERROR(VLOOKUP('[1]Calendrier des absences'!B389,[1]!Tableau1[[#All],[Matricule]:[Poste]],13),"")</f>
        <v/>
      </c>
      <c r="D389" s="76" t="str">
        <f>IFERROR(VLOOKUP('[1]Calendrier des absences'!B389,[1]!Tableau1[[#All],[Matricule]:[Poste]],14),"")</f>
        <v/>
      </c>
      <c r="E389" s="76" t="str">
        <f>IFERROR(VLOOKUP('[1]Calendrier des absences'!B389,[1]!Tableau1[[#All],[Matricule]:[Poste]],5),"")</f>
        <v/>
      </c>
      <c r="F389" s="76"/>
      <c r="G389" s="76"/>
      <c r="H389" s="76"/>
      <c r="I389" s="76"/>
      <c r="J389" s="76"/>
      <c r="K389" s="76"/>
      <c r="L389" s="76"/>
      <c r="M389" s="76"/>
      <c r="N389" s="76"/>
      <c r="O389" s="76"/>
      <c r="P389" s="76"/>
      <c r="Q389" s="76"/>
      <c r="R389" s="76"/>
      <c r="S389" s="76"/>
      <c r="T389" s="76"/>
      <c r="U389" s="76"/>
      <c r="V389" s="76"/>
      <c r="W389" s="76"/>
      <c r="X389" s="76"/>
      <c r="Y389" s="76"/>
      <c r="Z389" s="76"/>
      <c r="AA389" s="76"/>
      <c r="AB389" s="76"/>
      <c r="AC389" s="76"/>
      <c r="AD389" s="76"/>
      <c r="AE389" s="76"/>
      <c r="AF389" s="76"/>
      <c r="AG389" s="76"/>
      <c r="AH389" s="76"/>
      <c r="AI389" s="76"/>
      <c r="AJ389" s="76"/>
      <c r="AK389" s="77">
        <f t="shared" si="16"/>
        <v>0</v>
      </c>
    </row>
    <row r="390" spans="2:37" ht="30" customHeight="1" x14ac:dyDescent="0.3">
      <c r="B390" s="78"/>
      <c r="C390" s="78" t="str">
        <f>IFERROR(VLOOKUP('[1]Calendrier des absences'!B390,[1]!Tableau1[[#All],[Matricule]:[Poste]],13),"")</f>
        <v/>
      </c>
      <c r="D390" s="78" t="str">
        <f>IFERROR(VLOOKUP('[1]Calendrier des absences'!B390,[1]!Tableau1[[#All],[Matricule]:[Poste]],14),"")</f>
        <v/>
      </c>
      <c r="E390" s="78" t="str">
        <f>IFERROR(VLOOKUP('[1]Calendrier des absences'!B390,[1]!Tableau1[[#All],[Matricule]:[Poste]],5),"")</f>
        <v/>
      </c>
      <c r="F390" s="78"/>
      <c r="G390" s="78"/>
      <c r="H390" s="78"/>
      <c r="I390" s="78"/>
      <c r="J390" s="78"/>
      <c r="K390" s="78"/>
      <c r="L390" s="78"/>
      <c r="M390" s="78"/>
      <c r="N390" s="78"/>
      <c r="O390" s="78"/>
      <c r="P390" s="78"/>
      <c r="Q390" s="78"/>
      <c r="R390" s="78"/>
      <c r="S390" s="78"/>
      <c r="T390" s="78"/>
      <c r="U390" s="78"/>
      <c r="V390" s="78"/>
      <c r="W390" s="78"/>
      <c r="X390" s="78"/>
      <c r="Y390" s="78"/>
      <c r="Z390" s="78"/>
      <c r="AA390" s="78"/>
      <c r="AB390" s="78"/>
      <c r="AC390" s="78"/>
      <c r="AD390" s="78"/>
      <c r="AE390" s="78"/>
      <c r="AF390" s="78"/>
      <c r="AG390" s="78"/>
      <c r="AH390" s="78"/>
      <c r="AI390" s="78"/>
      <c r="AJ390" s="78"/>
      <c r="AK390" s="77">
        <f t="shared" si="16"/>
        <v>0</v>
      </c>
    </row>
    <row r="391" spans="2:37" ht="30" customHeight="1" x14ac:dyDescent="0.3">
      <c r="B391" s="76"/>
      <c r="C391" s="76" t="str">
        <f>IFERROR(VLOOKUP('[1]Calendrier des absences'!B391,[1]!Tableau1[[#All],[Matricule]:[Poste]],13),"")</f>
        <v/>
      </c>
      <c r="D391" s="76" t="str">
        <f>IFERROR(VLOOKUP('[1]Calendrier des absences'!B391,[1]!Tableau1[[#All],[Matricule]:[Poste]],14),"")</f>
        <v/>
      </c>
      <c r="E391" s="76" t="str">
        <f>IFERROR(VLOOKUP('[1]Calendrier des absences'!B391,[1]!Tableau1[[#All],[Matricule]:[Poste]],5),"")</f>
        <v/>
      </c>
      <c r="F391" s="76"/>
      <c r="G391" s="76"/>
      <c r="H391" s="76"/>
      <c r="I391" s="76"/>
      <c r="J391" s="76"/>
      <c r="K391" s="76"/>
      <c r="L391" s="76"/>
      <c r="M391" s="76"/>
      <c r="N391" s="76"/>
      <c r="O391" s="76"/>
      <c r="P391" s="76"/>
      <c r="Q391" s="76"/>
      <c r="R391" s="76"/>
      <c r="S391" s="76"/>
      <c r="T391" s="76"/>
      <c r="U391" s="76"/>
      <c r="V391" s="76"/>
      <c r="W391" s="76"/>
      <c r="X391" s="76"/>
      <c r="Y391" s="76"/>
      <c r="Z391" s="76"/>
      <c r="AA391" s="76"/>
      <c r="AB391" s="76"/>
      <c r="AC391" s="76"/>
      <c r="AD391" s="76"/>
      <c r="AE391" s="76"/>
      <c r="AF391" s="76"/>
      <c r="AG391" s="76"/>
      <c r="AH391" s="76"/>
      <c r="AI391" s="76"/>
      <c r="AJ391" s="76"/>
      <c r="AK391" s="77">
        <f t="shared" si="16"/>
        <v>0</v>
      </c>
    </row>
    <row r="392" spans="2:37" ht="30" customHeight="1" x14ac:dyDescent="0.3">
      <c r="B392" s="78"/>
      <c r="C392" s="78" t="str">
        <f>IFERROR(VLOOKUP('[1]Calendrier des absences'!B392,[1]!Tableau1[[#All],[Matricule]:[Poste]],13),"")</f>
        <v/>
      </c>
      <c r="D392" s="78" t="str">
        <f>IFERROR(VLOOKUP('[1]Calendrier des absences'!B392,[1]!Tableau1[[#All],[Matricule]:[Poste]],14),"")</f>
        <v/>
      </c>
      <c r="E392" s="78" t="str">
        <f>IFERROR(VLOOKUP('[1]Calendrier des absences'!B392,[1]!Tableau1[[#All],[Matricule]:[Poste]],5),"")</f>
        <v/>
      </c>
      <c r="F392" s="78"/>
      <c r="G392" s="78"/>
      <c r="H392" s="78"/>
      <c r="I392" s="78"/>
      <c r="J392" s="78"/>
      <c r="K392" s="78"/>
      <c r="L392" s="78"/>
      <c r="M392" s="78"/>
      <c r="N392" s="78"/>
      <c r="O392" s="78"/>
      <c r="P392" s="78"/>
      <c r="Q392" s="78"/>
      <c r="R392" s="78"/>
      <c r="S392" s="78"/>
      <c r="T392" s="78"/>
      <c r="U392" s="78"/>
      <c r="V392" s="78"/>
      <c r="W392" s="78"/>
      <c r="X392" s="78"/>
      <c r="Y392" s="78"/>
      <c r="Z392" s="78"/>
      <c r="AA392" s="78"/>
      <c r="AB392" s="78"/>
      <c r="AC392" s="78"/>
      <c r="AD392" s="78"/>
      <c r="AE392" s="78"/>
      <c r="AF392" s="78"/>
      <c r="AG392" s="78"/>
      <c r="AH392" s="78"/>
      <c r="AI392" s="78"/>
      <c r="AJ392" s="78"/>
      <c r="AK392" s="77">
        <f t="shared" si="16"/>
        <v>0</v>
      </c>
    </row>
    <row r="393" spans="2:37" ht="30" customHeight="1" x14ac:dyDescent="0.3">
      <c r="B393" s="76"/>
      <c r="C393" s="76" t="str">
        <f>IFERROR(VLOOKUP('[1]Calendrier des absences'!B393,[1]!Tableau1[[#All],[Matricule]:[Poste]],13),"")</f>
        <v/>
      </c>
      <c r="D393" s="76" t="str">
        <f>IFERROR(VLOOKUP('[1]Calendrier des absences'!B393,[1]!Tableau1[[#All],[Matricule]:[Poste]],14),"")</f>
        <v/>
      </c>
      <c r="E393" s="76" t="str">
        <f>IFERROR(VLOOKUP('[1]Calendrier des absences'!B393,[1]!Tableau1[[#All],[Matricule]:[Poste]],5),"")</f>
        <v/>
      </c>
      <c r="F393" s="76"/>
      <c r="G393" s="76"/>
      <c r="H393" s="76"/>
      <c r="I393" s="76"/>
      <c r="J393" s="76"/>
      <c r="K393" s="76"/>
      <c r="L393" s="76"/>
      <c r="M393" s="76"/>
      <c r="N393" s="76"/>
      <c r="O393" s="76"/>
      <c r="P393" s="76"/>
      <c r="Q393" s="76"/>
      <c r="R393" s="76"/>
      <c r="S393" s="76"/>
      <c r="T393" s="76"/>
      <c r="U393" s="76"/>
      <c r="V393" s="76"/>
      <c r="W393" s="76"/>
      <c r="X393" s="76"/>
      <c r="Y393" s="76"/>
      <c r="Z393" s="76"/>
      <c r="AA393" s="76"/>
      <c r="AB393" s="76"/>
      <c r="AC393" s="76"/>
      <c r="AD393" s="76"/>
      <c r="AE393" s="76"/>
      <c r="AF393" s="76"/>
      <c r="AG393" s="76"/>
      <c r="AH393" s="76"/>
      <c r="AI393" s="76"/>
      <c r="AJ393" s="76"/>
      <c r="AK393" s="77">
        <f t="shared" si="16"/>
        <v>0</v>
      </c>
    </row>
    <row r="394" spans="2:37" ht="30" customHeight="1" x14ac:dyDescent="0.3">
      <c r="B394" s="78"/>
      <c r="C394" s="78" t="str">
        <f>IFERROR(VLOOKUP('[1]Calendrier des absences'!B394,[1]!Tableau1[[#All],[Matricule]:[Poste]],13),"")</f>
        <v/>
      </c>
      <c r="D394" s="78" t="str">
        <f>IFERROR(VLOOKUP('[1]Calendrier des absences'!B394,[1]!Tableau1[[#All],[Matricule]:[Poste]],14),"")</f>
        <v/>
      </c>
      <c r="E394" s="78" t="str">
        <f>IFERROR(VLOOKUP('[1]Calendrier des absences'!B394,[1]!Tableau1[[#All],[Matricule]:[Poste]],5),"")</f>
        <v/>
      </c>
      <c r="F394" s="78"/>
      <c r="G394" s="78"/>
      <c r="H394" s="78"/>
      <c r="I394" s="78"/>
      <c r="J394" s="78"/>
      <c r="K394" s="78"/>
      <c r="L394" s="78"/>
      <c r="M394" s="78"/>
      <c r="N394" s="78"/>
      <c r="O394" s="78"/>
      <c r="P394" s="78"/>
      <c r="Q394" s="78"/>
      <c r="R394" s="78"/>
      <c r="S394" s="78"/>
      <c r="T394" s="78"/>
      <c r="U394" s="78"/>
      <c r="V394" s="78"/>
      <c r="W394" s="78"/>
      <c r="X394" s="78"/>
      <c r="Y394" s="78"/>
      <c r="Z394" s="78"/>
      <c r="AA394" s="78"/>
      <c r="AB394" s="78"/>
      <c r="AC394" s="78"/>
      <c r="AD394" s="78"/>
      <c r="AE394" s="78"/>
      <c r="AF394" s="78"/>
      <c r="AG394" s="78"/>
      <c r="AH394" s="78"/>
      <c r="AI394" s="78"/>
      <c r="AJ394" s="78"/>
      <c r="AK394" s="77">
        <f t="shared" si="16"/>
        <v>0</v>
      </c>
    </row>
    <row r="395" spans="2:37" ht="30" customHeight="1" x14ac:dyDescent="0.3">
      <c r="B395" s="76"/>
      <c r="C395" s="76" t="str">
        <f>IFERROR(VLOOKUP('[1]Calendrier des absences'!B395,[1]!Tableau1[[#All],[Matricule]:[Poste]],13),"")</f>
        <v/>
      </c>
      <c r="D395" s="76" t="str">
        <f>IFERROR(VLOOKUP('[1]Calendrier des absences'!B395,[1]!Tableau1[[#All],[Matricule]:[Poste]],14),"")</f>
        <v/>
      </c>
      <c r="E395" s="76" t="str">
        <f>IFERROR(VLOOKUP('[1]Calendrier des absences'!B395,[1]!Tableau1[[#All],[Matricule]:[Poste]],5),"")</f>
        <v/>
      </c>
      <c r="F395" s="76"/>
      <c r="G395" s="76"/>
      <c r="H395" s="76"/>
      <c r="I395" s="76"/>
      <c r="J395" s="76"/>
      <c r="K395" s="76"/>
      <c r="L395" s="76"/>
      <c r="M395" s="76"/>
      <c r="N395" s="76"/>
      <c r="O395" s="76"/>
      <c r="P395" s="76"/>
      <c r="Q395" s="76"/>
      <c r="R395" s="76"/>
      <c r="S395" s="76"/>
      <c r="T395" s="76"/>
      <c r="U395" s="76"/>
      <c r="V395" s="76"/>
      <c r="W395" s="76"/>
      <c r="X395" s="76"/>
      <c r="Y395" s="76"/>
      <c r="Z395" s="76"/>
      <c r="AA395" s="76"/>
      <c r="AB395" s="76"/>
      <c r="AC395" s="76"/>
      <c r="AD395" s="76"/>
      <c r="AE395" s="76"/>
      <c r="AF395" s="76"/>
      <c r="AG395" s="76"/>
      <c r="AH395" s="76"/>
      <c r="AI395" s="76"/>
      <c r="AJ395" s="76"/>
      <c r="AK395" s="77">
        <f t="shared" si="16"/>
        <v>0</v>
      </c>
    </row>
    <row r="396" spans="2:37" ht="30" customHeight="1" x14ac:dyDescent="0.3">
      <c r="B396" s="78"/>
      <c r="C396" s="78" t="str">
        <f>IFERROR(VLOOKUP('[1]Calendrier des absences'!B396,[1]!Tableau1[[#All],[Matricule]:[Poste]],13),"")</f>
        <v/>
      </c>
      <c r="D396" s="78" t="str">
        <f>IFERROR(VLOOKUP('[1]Calendrier des absences'!B396,[1]!Tableau1[[#All],[Matricule]:[Poste]],14),"")</f>
        <v/>
      </c>
      <c r="E396" s="78" t="str">
        <f>IFERROR(VLOOKUP('[1]Calendrier des absences'!B396,[1]!Tableau1[[#All],[Matricule]:[Poste]],5),"")</f>
        <v/>
      </c>
      <c r="F396" s="78"/>
      <c r="G396" s="78"/>
      <c r="H396" s="78"/>
      <c r="I396" s="78"/>
      <c r="J396" s="78"/>
      <c r="K396" s="78"/>
      <c r="L396" s="78"/>
      <c r="M396" s="78"/>
      <c r="N396" s="78"/>
      <c r="O396" s="78"/>
      <c r="P396" s="78"/>
      <c r="Q396" s="78"/>
      <c r="R396" s="78"/>
      <c r="S396" s="78"/>
      <c r="T396" s="78"/>
      <c r="U396" s="78"/>
      <c r="V396" s="78"/>
      <c r="W396" s="78"/>
      <c r="X396" s="78"/>
      <c r="Y396" s="78"/>
      <c r="Z396" s="78"/>
      <c r="AA396" s="78"/>
      <c r="AB396" s="78"/>
      <c r="AC396" s="78"/>
      <c r="AD396" s="78"/>
      <c r="AE396" s="78"/>
      <c r="AF396" s="78"/>
      <c r="AG396" s="78"/>
      <c r="AH396" s="78"/>
      <c r="AI396" s="78"/>
      <c r="AJ396" s="78"/>
      <c r="AK396" s="77">
        <f t="shared" si="16"/>
        <v>0</v>
      </c>
    </row>
    <row r="397" spans="2:37" ht="30" customHeight="1" x14ac:dyDescent="0.3">
      <c r="B397" s="79"/>
      <c r="C397" s="79" t="str">
        <f>IFERROR(VLOOKUP('[1]Calendrier des absences'!B397,[1]!Tableau1[[#All],[Matricule]:[Poste]],13),"")</f>
        <v/>
      </c>
      <c r="D397" s="79" t="str">
        <f>IFERROR(VLOOKUP('[1]Calendrier des absences'!B397,[1]!Tableau1[[#All],[Matricule]:[Poste]],14),"")</f>
        <v/>
      </c>
      <c r="E397" s="79" t="str">
        <f>IFERROR(VLOOKUP('[1]Calendrier des absences'!B397,[1]!Tableau1[[#All],[Matricule]:[Poste]],5),"")</f>
        <v/>
      </c>
      <c r="F397" s="79"/>
      <c r="G397" s="79"/>
      <c r="H397" s="79"/>
      <c r="I397" s="79"/>
      <c r="J397" s="79"/>
      <c r="K397" s="79"/>
      <c r="L397" s="79"/>
      <c r="M397" s="79"/>
      <c r="N397" s="79"/>
      <c r="O397" s="79"/>
      <c r="P397" s="79"/>
      <c r="Q397" s="79"/>
      <c r="R397" s="79"/>
      <c r="S397" s="79"/>
      <c r="T397" s="79"/>
      <c r="U397" s="79"/>
      <c r="V397" s="79"/>
      <c r="W397" s="79"/>
      <c r="X397" s="79"/>
      <c r="Y397" s="79"/>
      <c r="Z397" s="79"/>
      <c r="AA397" s="79"/>
      <c r="AB397" s="79"/>
      <c r="AC397" s="79"/>
      <c r="AD397" s="79"/>
      <c r="AE397" s="79"/>
      <c r="AF397" s="79"/>
      <c r="AG397" s="79"/>
      <c r="AH397" s="79"/>
      <c r="AI397" s="79"/>
      <c r="AJ397" s="79"/>
      <c r="AK397" s="77">
        <f t="shared" si="16"/>
        <v>0</v>
      </c>
    </row>
    <row r="398" spans="2:37" ht="30" customHeight="1" x14ac:dyDescent="0.3">
      <c r="B398" s="78"/>
      <c r="C398" s="78" t="str">
        <f>IFERROR(VLOOKUP('[1]Calendrier des absences'!B398,[1]!Tableau1[[#All],[Matricule]:[Poste]],13),"")</f>
        <v/>
      </c>
      <c r="D398" s="78" t="str">
        <f>IFERROR(VLOOKUP('[1]Calendrier des absences'!B398,[1]!Tableau1[[#All],[Matricule]:[Poste]],14),"")</f>
        <v/>
      </c>
      <c r="E398" s="78" t="str">
        <f>IFERROR(VLOOKUP('[1]Calendrier des absences'!B398,[1]!Tableau1[[#All],[Matricule]:[Poste]],5),"")</f>
        <v/>
      </c>
      <c r="F398" s="78"/>
      <c r="G398" s="78"/>
      <c r="H398" s="78"/>
      <c r="I398" s="78"/>
      <c r="J398" s="78"/>
      <c r="K398" s="78"/>
      <c r="L398" s="78"/>
      <c r="M398" s="78"/>
      <c r="N398" s="78"/>
      <c r="O398" s="78"/>
      <c r="P398" s="78"/>
      <c r="Q398" s="78"/>
      <c r="R398" s="78"/>
      <c r="S398" s="78"/>
      <c r="T398" s="78"/>
      <c r="U398" s="78"/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  <c r="AG398" s="78"/>
      <c r="AH398" s="78"/>
      <c r="AI398" s="78"/>
      <c r="AJ398" s="78"/>
      <c r="AK398" s="77">
        <f t="shared" si="16"/>
        <v>0</v>
      </c>
    </row>
    <row r="399" spans="2:37" ht="30" customHeight="1" x14ac:dyDescent="0.3">
      <c r="B399" s="79"/>
      <c r="C399" s="79" t="str">
        <f>IFERROR(VLOOKUP('[1]Calendrier des absences'!B399,[1]!Tableau1[[#All],[Matricule]:[Poste]],13),"")</f>
        <v/>
      </c>
      <c r="D399" s="79" t="str">
        <f>IFERROR(VLOOKUP('[1]Calendrier des absences'!B399,[1]!Tableau1[[#All],[Matricule]:[Poste]],14),"")</f>
        <v/>
      </c>
      <c r="E399" s="79" t="str">
        <f>IFERROR(VLOOKUP('[1]Calendrier des absences'!B399,[1]!Tableau1[[#All],[Matricule]:[Poste]],5),"")</f>
        <v/>
      </c>
      <c r="F399" s="79"/>
      <c r="G399" s="79"/>
      <c r="H399" s="79"/>
      <c r="I399" s="79"/>
      <c r="J399" s="79"/>
      <c r="K399" s="79"/>
      <c r="L399" s="79"/>
      <c r="M399" s="79"/>
      <c r="N399" s="79"/>
      <c r="O399" s="79"/>
      <c r="P399" s="79"/>
      <c r="Q399" s="79"/>
      <c r="R399" s="79"/>
      <c r="S399" s="79"/>
      <c r="T399" s="79"/>
      <c r="U399" s="79"/>
      <c r="V399" s="79"/>
      <c r="W399" s="79"/>
      <c r="X399" s="79"/>
      <c r="Y399" s="79"/>
      <c r="Z399" s="79"/>
      <c r="AA399" s="79"/>
      <c r="AB399" s="79"/>
      <c r="AC399" s="79"/>
      <c r="AD399" s="79"/>
      <c r="AE399" s="79"/>
      <c r="AF399" s="79"/>
      <c r="AG399" s="79"/>
      <c r="AH399" s="79"/>
      <c r="AI399" s="79"/>
      <c r="AJ399" s="79"/>
      <c r="AK399" s="77">
        <f t="shared" si="16"/>
        <v>0</v>
      </c>
    </row>
    <row r="400" spans="2:37" ht="30" customHeight="1" x14ac:dyDescent="0.3">
      <c r="B400" s="78"/>
      <c r="C400" s="78" t="str">
        <f>IFERROR(VLOOKUP('[1]Calendrier des absences'!B400,[1]!Tableau1[[#All],[Matricule]:[Poste]],13),"")</f>
        <v/>
      </c>
      <c r="D400" s="78" t="str">
        <f>IFERROR(VLOOKUP('[1]Calendrier des absences'!B400,[1]!Tableau1[[#All],[Matricule]:[Poste]],14),"")</f>
        <v/>
      </c>
      <c r="E400" s="78" t="str">
        <f>IFERROR(VLOOKUP('[1]Calendrier des absences'!B400,[1]!Tableau1[[#All],[Matricule]:[Poste]],5),"")</f>
        <v/>
      </c>
      <c r="F400" s="78"/>
      <c r="G400" s="78"/>
      <c r="H400" s="78"/>
      <c r="I400" s="78"/>
      <c r="J400" s="78"/>
      <c r="K400" s="78"/>
      <c r="L400" s="78"/>
      <c r="M400" s="78"/>
      <c r="N400" s="78"/>
      <c r="O400" s="78"/>
      <c r="P400" s="78"/>
      <c r="Q400" s="78"/>
      <c r="R400" s="78"/>
      <c r="S400" s="78"/>
      <c r="T400" s="78"/>
      <c r="U400" s="78"/>
      <c r="V400" s="78"/>
      <c r="W400" s="78"/>
      <c r="X400" s="78"/>
      <c r="Y400" s="78"/>
      <c r="Z400" s="78"/>
      <c r="AA400" s="78"/>
      <c r="AB400" s="78"/>
      <c r="AC400" s="78"/>
      <c r="AD400" s="78"/>
      <c r="AE400" s="78"/>
      <c r="AF400" s="78"/>
      <c r="AG400" s="78"/>
      <c r="AH400" s="78"/>
      <c r="AI400" s="78"/>
      <c r="AJ400" s="78"/>
      <c r="AK400" s="77">
        <f t="shared" si="16"/>
        <v>0</v>
      </c>
    </row>
    <row r="401" spans="2:37" ht="30" customHeight="1" x14ac:dyDescent="0.3">
      <c r="B401" s="79"/>
      <c r="C401" s="79" t="str">
        <f>IFERROR(VLOOKUP('[1]Calendrier des absences'!B401,[1]!Tableau1[[#All],[Matricule]:[Poste]],13),"")</f>
        <v/>
      </c>
      <c r="D401" s="79" t="str">
        <f>IFERROR(VLOOKUP('[1]Calendrier des absences'!B401,[1]!Tableau1[[#All],[Matricule]:[Poste]],14),"")</f>
        <v/>
      </c>
      <c r="E401" s="79" t="str">
        <f>IFERROR(VLOOKUP('[1]Calendrier des absences'!B401,[1]!Tableau1[[#All],[Matricule]:[Poste]],5),"")</f>
        <v/>
      </c>
      <c r="F401" s="79"/>
      <c r="G401" s="79"/>
      <c r="H401" s="79"/>
      <c r="I401" s="79"/>
      <c r="J401" s="79"/>
      <c r="K401" s="79"/>
      <c r="L401" s="79"/>
      <c r="M401" s="79"/>
      <c r="N401" s="79"/>
      <c r="O401" s="79"/>
      <c r="P401" s="79"/>
      <c r="Q401" s="79"/>
      <c r="R401" s="79"/>
      <c r="S401" s="79"/>
      <c r="T401" s="79"/>
      <c r="U401" s="79"/>
      <c r="V401" s="79"/>
      <c r="W401" s="79"/>
      <c r="X401" s="79"/>
      <c r="Y401" s="79"/>
      <c r="Z401" s="79"/>
      <c r="AA401" s="79"/>
      <c r="AB401" s="79"/>
      <c r="AC401" s="79"/>
      <c r="AD401" s="79"/>
      <c r="AE401" s="79"/>
      <c r="AF401" s="79"/>
      <c r="AG401" s="79"/>
      <c r="AH401" s="79"/>
      <c r="AI401" s="79"/>
      <c r="AJ401" s="79"/>
      <c r="AK401" s="77">
        <f t="shared" si="16"/>
        <v>0</v>
      </c>
    </row>
    <row r="402" spans="2:37" ht="30" customHeight="1" x14ac:dyDescent="0.3">
      <c r="B402" s="78"/>
      <c r="C402" s="78" t="str">
        <f>IFERROR(VLOOKUP('[1]Calendrier des absences'!B402,[1]!Tableau1[[#All],[Matricule]:[Poste]],13),"")</f>
        <v/>
      </c>
      <c r="D402" s="78" t="str">
        <f>IFERROR(VLOOKUP('[1]Calendrier des absences'!B402,[1]!Tableau1[[#All],[Matricule]:[Poste]],14),"")</f>
        <v/>
      </c>
      <c r="E402" s="78" t="str">
        <f>IFERROR(VLOOKUP('[1]Calendrier des absences'!B402,[1]!Tableau1[[#All],[Matricule]:[Poste]],5),"")</f>
        <v/>
      </c>
      <c r="F402" s="78"/>
      <c r="G402" s="78"/>
      <c r="H402" s="78"/>
      <c r="I402" s="78"/>
      <c r="J402" s="78"/>
      <c r="K402" s="78"/>
      <c r="L402" s="78"/>
      <c r="M402" s="78"/>
      <c r="N402" s="78"/>
      <c r="O402" s="78"/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78"/>
      <c r="AF402" s="78"/>
      <c r="AG402" s="78"/>
      <c r="AH402" s="78"/>
      <c r="AI402" s="78"/>
      <c r="AJ402" s="78"/>
      <c r="AK402" s="77">
        <f t="shared" si="16"/>
        <v>0</v>
      </c>
    </row>
    <row r="403" spans="2:37" ht="30" customHeight="1" x14ac:dyDescent="0.3">
      <c r="B403" s="79"/>
      <c r="C403" s="79" t="str">
        <f>IFERROR(VLOOKUP('[1]Calendrier des absences'!B403,[1]!Tableau1[[#All],[Matricule]:[Poste]],13),"")</f>
        <v/>
      </c>
      <c r="D403" s="79" t="str">
        <f>IFERROR(VLOOKUP('[1]Calendrier des absences'!B403,[1]!Tableau1[[#All],[Matricule]:[Poste]],14),"")</f>
        <v/>
      </c>
      <c r="E403" s="79" t="str">
        <f>IFERROR(VLOOKUP('[1]Calendrier des absences'!B403,[1]!Tableau1[[#All],[Matricule]:[Poste]],5),"")</f>
        <v/>
      </c>
      <c r="F403" s="79"/>
      <c r="G403" s="79"/>
      <c r="H403" s="79"/>
      <c r="I403" s="79"/>
      <c r="J403" s="79"/>
      <c r="K403" s="79"/>
      <c r="L403" s="79"/>
      <c r="M403" s="79"/>
      <c r="N403" s="79"/>
      <c r="O403" s="79"/>
      <c r="P403" s="79"/>
      <c r="Q403" s="79"/>
      <c r="R403" s="79"/>
      <c r="S403" s="79"/>
      <c r="T403" s="79"/>
      <c r="U403" s="79"/>
      <c r="V403" s="79"/>
      <c r="W403" s="79"/>
      <c r="X403" s="79"/>
      <c r="Y403" s="79"/>
      <c r="Z403" s="79"/>
      <c r="AA403" s="79"/>
      <c r="AB403" s="79"/>
      <c r="AC403" s="79"/>
      <c r="AD403" s="79"/>
      <c r="AE403" s="79"/>
      <c r="AF403" s="79"/>
      <c r="AG403" s="79"/>
      <c r="AH403" s="79"/>
      <c r="AI403" s="79"/>
      <c r="AJ403" s="79"/>
      <c r="AK403" s="77">
        <f t="shared" si="16"/>
        <v>0</v>
      </c>
    </row>
    <row r="404" spans="2:37" ht="30" customHeight="1" x14ac:dyDescent="0.3">
      <c r="B404" s="78"/>
      <c r="C404" s="78" t="str">
        <f>IFERROR(VLOOKUP('[1]Calendrier des absences'!B404,[1]!Tableau1[[#All],[Matricule]:[Poste]],13),"")</f>
        <v/>
      </c>
      <c r="D404" s="78" t="str">
        <f>IFERROR(VLOOKUP('[1]Calendrier des absences'!B404,[1]!Tableau1[[#All],[Matricule]:[Poste]],14),"")</f>
        <v/>
      </c>
      <c r="E404" s="78" t="str">
        <f>IFERROR(VLOOKUP('[1]Calendrier des absences'!B404,[1]!Tableau1[[#All],[Matricule]:[Poste]],5),"")</f>
        <v/>
      </c>
      <c r="F404" s="78"/>
      <c r="G404" s="78"/>
      <c r="H404" s="78"/>
      <c r="I404" s="78"/>
      <c r="J404" s="78"/>
      <c r="K404" s="78"/>
      <c r="L404" s="78"/>
      <c r="M404" s="78"/>
      <c r="N404" s="78"/>
      <c r="O404" s="78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78"/>
      <c r="AC404" s="78"/>
      <c r="AD404" s="78"/>
      <c r="AE404" s="78"/>
      <c r="AF404" s="78"/>
      <c r="AG404" s="78"/>
      <c r="AH404" s="78"/>
      <c r="AI404" s="78"/>
      <c r="AJ404" s="78"/>
      <c r="AK404" s="77">
        <f t="shared" si="16"/>
        <v>0</v>
      </c>
    </row>
    <row r="405" spans="2:37" ht="30" customHeight="1" x14ac:dyDescent="0.3">
      <c r="B405" s="79"/>
      <c r="C405" s="79" t="str">
        <f>IFERROR(VLOOKUP('[1]Calendrier des absences'!B405,[1]!Tableau1[[#All],[Matricule]:[Poste]],13),"")</f>
        <v/>
      </c>
      <c r="D405" s="79" t="str">
        <f>IFERROR(VLOOKUP('[1]Calendrier des absences'!B405,[1]!Tableau1[[#All],[Matricule]:[Poste]],14),"")</f>
        <v/>
      </c>
      <c r="E405" s="79" t="str">
        <f>IFERROR(VLOOKUP('[1]Calendrier des absences'!B405,[1]!Tableau1[[#All],[Matricule]:[Poste]],5),"")</f>
        <v/>
      </c>
      <c r="F405" s="79"/>
      <c r="G405" s="79"/>
      <c r="H405" s="79"/>
      <c r="I405" s="79"/>
      <c r="J405" s="79"/>
      <c r="K405" s="79"/>
      <c r="L405" s="79"/>
      <c r="M405" s="79"/>
      <c r="N405" s="79"/>
      <c r="O405" s="79"/>
      <c r="P405" s="79"/>
      <c r="Q405" s="79"/>
      <c r="R405" s="79"/>
      <c r="S405" s="79"/>
      <c r="T405" s="79"/>
      <c r="U405" s="79"/>
      <c r="V405" s="79"/>
      <c r="W405" s="79"/>
      <c r="X405" s="79"/>
      <c r="Y405" s="79"/>
      <c r="Z405" s="79"/>
      <c r="AA405" s="79"/>
      <c r="AB405" s="79"/>
      <c r="AC405" s="79"/>
      <c r="AD405" s="79"/>
      <c r="AE405" s="79"/>
      <c r="AF405" s="79"/>
      <c r="AG405" s="79"/>
      <c r="AH405" s="79"/>
      <c r="AI405" s="79"/>
      <c r="AJ405" s="79"/>
      <c r="AK405" s="77">
        <f t="shared" si="16"/>
        <v>0</v>
      </c>
    </row>
    <row r="406" spans="2:37" ht="30" customHeight="1" x14ac:dyDescent="0.3">
      <c r="B406" s="78"/>
      <c r="C406" s="78" t="str">
        <f>IFERROR(VLOOKUP('[1]Calendrier des absences'!B406,[1]!Tableau1[[#All],[Matricule]:[Poste]],13),"")</f>
        <v/>
      </c>
      <c r="D406" s="78" t="str">
        <f>IFERROR(VLOOKUP('[1]Calendrier des absences'!B406,[1]!Tableau1[[#All],[Matricule]:[Poste]],14),"")</f>
        <v/>
      </c>
      <c r="E406" s="78" t="str">
        <f>IFERROR(VLOOKUP('[1]Calendrier des absences'!B406,[1]!Tableau1[[#All],[Matricule]:[Poste]],5),"")</f>
        <v/>
      </c>
      <c r="F406" s="78"/>
      <c r="G406" s="78"/>
      <c r="H406" s="78"/>
      <c r="I406" s="78"/>
      <c r="J406" s="78"/>
      <c r="K406" s="78"/>
      <c r="L406" s="78"/>
      <c r="M406" s="78"/>
      <c r="N406" s="78"/>
      <c r="O406" s="78"/>
      <c r="P406" s="78"/>
      <c r="Q406" s="78"/>
      <c r="R406" s="78"/>
      <c r="S406" s="78"/>
      <c r="T406" s="78"/>
      <c r="U406" s="78"/>
      <c r="V406" s="78"/>
      <c r="W406" s="78"/>
      <c r="X406" s="78"/>
      <c r="Y406" s="78"/>
      <c r="Z406" s="78"/>
      <c r="AA406" s="78"/>
      <c r="AB406" s="78"/>
      <c r="AC406" s="78"/>
      <c r="AD406" s="78"/>
      <c r="AE406" s="78"/>
      <c r="AF406" s="78"/>
      <c r="AG406" s="78"/>
      <c r="AH406" s="78"/>
      <c r="AI406" s="78"/>
      <c r="AJ406" s="78"/>
      <c r="AK406" s="77">
        <f t="shared" si="16"/>
        <v>0</v>
      </c>
    </row>
    <row r="407" spans="2:37" ht="30" customHeight="1" x14ac:dyDescent="0.3">
      <c r="B407" s="79"/>
      <c r="C407" s="79" t="str">
        <f>IFERROR(VLOOKUP('[1]Calendrier des absences'!B407,[1]!Tableau1[[#All],[Matricule]:[Poste]],13),"")</f>
        <v/>
      </c>
      <c r="D407" s="79" t="str">
        <f>IFERROR(VLOOKUP('[1]Calendrier des absences'!B407,[1]!Tableau1[[#All],[Matricule]:[Poste]],14),"")</f>
        <v/>
      </c>
      <c r="E407" s="79" t="str">
        <f>IFERROR(VLOOKUP('[1]Calendrier des absences'!B407,[1]!Tableau1[[#All],[Matricule]:[Poste]],5),"")</f>
        <v/>
      </c>
      <c r="F407" s="79"/>
      <c r="G407" s="79"/>
      <c r="H407" s="79"/>
      <c r="I407" s="79"/>
      <c r="J407" s="79"/>
      <c r="K407" s="79"/>
      <c r="L407" s="79"/>
      <c r="M407" s="79"/>
      <c r="N407" s="79"/>
      <c r="O407" s="79"/>
      <c r="P407" s="79"/>
      <c r="Q407" s="79"/>
      <c r="R407" s="79"/>
      <c r="S407" s="79"/>
      <c r="T407" s="79"/>
      <c r="U407" s="79"/>
      <c r="V407" s="79"/>
      <c r="W407" s="79"/>
      <c r="X407" s="79"/>
      <c r="Y407" s="79"/>
      <c r="Z407" s="79"/>
      <c r="AA407" s="79"/>
      <c r="AB407" s="79"/>
      <c r="AC407" s="79"/>
      <c r="AD407" s="79"/>
      <c r="AE407" s="79"/>
      <c r="AF407" s="79"/>
      <c r="AG407" s="79"/>
      <c r="AH407" s="79"/>
      <c r="AI407" s="79"/>
      <c r="AJ407" s="79"/>
      <c r="AK407" s="77">
        <f t="shared" si="16"/>
        <v>0</v>
      </c>
    </row>
    <row r="408" spans="2:37" ht="30" customHeight="1" x14ac:dyDescent="0.3">
      <c r="B408" s="78"/>
      <c r="C408" s="78" t="str">
        <f>IFERROR(VLOOKUP('[1]Calendrier des absences'!B408,[1]!Tableau1[[#All],[Matricule]:[Poste]],13),"")</f>
        <v/>
      </c>
      <c r="D408" s="78" t="str">
        <f>IFERROR(VLOOKUP('[1]Calendrier des absences'!B408,[1]!Tableau1[[#All],[Matricule]:[Poste]],14),"")</f>
        <v/>
      </c>
      <c r="E408" s="78" t="str">
        <f>IFERROR(VLOOKUP('[1]Calendrier des absences'!B408,[1]!Tableau1[[#All],[Matricule]:[Poste]],5),"")</f>
        <v/>
      </c>
      <c r="F408" s="78"/>
      <c r="G408" s="78"/>
      <c r="H408" s="78"/>
      <c r="I408" s="78"/>
      <c r="J408" s="78"/>
      <c r="K408" s="78"/>
      <c r="L408" s="78"/>
      <c r="M408" s="78"/>
      <c r="N408" s="78"/>
      <c r="O408" s="78"/>
      <c r="P408" s="78"/>
      <c r="Q408" s="78"/>
      <c r="R408" s="78"/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78"/>
      <c r="AF408" s="78"/>
      <c r="AG408" s="78"/>
      <c r="AH408" s="78"/>
      <c r="AI408" s="78"/>
      <c r="AJ408" s="78"/>
      <c r="AK408" s="77">
        <f t="shared" si="16"/>
        <v>0</v>
      </c>
    </row>
    <row r="409" spans="2:37" ht="30" customHeight="1" x14ac:dyDescent="0.3">
      <c r="B409" s="79"/>
      <c r="C409" s="79" t="str">
        <f>IFERROR(VLOOKUP('[1]Calendrier des absences'!B409,[1]!Tableau1[[#All],[Matricule]:[Poste]],13),"")</f>
        <v/>
      </c>
      <c r="D409" s="79" t="str">
        <f>IFERROR(VLOOKUP('[1]Calendrier des absences'!B409,[1]!Tableau1[[#All],[Matricule]:[Poste]],14),"")</f>
        <v/>
      </c>
      <c r="E409" s="79" t="str">
        <f>IFERROR(VLOOKUP('[1]Calendrier des absences'!B409,[1]!Tableau1[[#All],[Matricule]:[Poste]],5),"")</f>
        <v/>
      </c>
      <c r="F409" s="79"/>
      <c r="G409" s="79"/>
      <c r="H409" s="79"/>
      <c r="I409" s="79"/>
      <c r="J409" s="79"/>
      <c r="K409" s="79"/>
      <c r="L409" s="79"/>
      <c r="M409" s="79"/>
      <c r="N409" s="79"/>
      <c r="O409" s="79"/>
      <c r="P409" s="79"/>
      <c r="Q409" s="79"/>
      <c r="R409" s="79"/>
      <c r="S409" s="79"/>
      <c r="T409" s="79"/>
      <c r="U409" s="79"/>
      <c r="V409" s="79"/>
      <c r="W409" s="79"/>
      <c r="X409" s="79"/>
      <c r="Y409" s="79"/>
      <c r="Z409" s="79"/>
      <c r="AA409" s="79"/>
      <c r="AB409" s="79"/>
      <c r="AC409" s="79"/>
      <c r="AD409" s="79"/>
      <c r="AE409" s="79"/>
      <c r="AF409" s="79"/>
      <c r="AG409" s="79"/>
      <c r="AH409" s="79"/>
      <c r="AI409" s="79"/>
      <c r="AJ409" s="79"/>
      <c r="AK409" s="77">
        <f t="shared" si="16"/>
        <v>0</v>
      </c>
    </row>
    <row r="410" spans="2:37" ht="30" customHeight="1" x14ac:dyDescent="0.3">
      <c r="B410" s="78"/>
      <c r="C410" s="78" t="str">
        <f>IFERROR(VLOOKUP('[1]Calendrier des absences'!B410,[1]!Tableau1[[#All],[Matricule]:[Poste]],13),"")</f>
        <v/>
      </c>
      <c r="D410" s="78" t="str">
        <f>IFERROR(VLOOKUP('[1]Calendrier des absences'!B410,[1]!Tableau1[[#All],[Matricule]:[Poste]],14),"")</f>
        <v/>
      </c>
      <c r="E410" s="78" t="str">
        <f>IFERROR(VLOOKUP('[1]Calendrier des absences'!B410,[1]!Tableau1[[#All],[Matricule]:[Poste]],5),"")</f>
        <v/>
      </c>
      <c r="F410" s="78"/>
      <c r="G410" s="78"/>
      <c r="H410" s="78"/>
      <c r="I410" s="78"/>
      <c r="J410" s="78"/>
      <c r="K410" s="78"/>
      <c r="L410" s="78"/>
      <c r="M410" s="78"/>
      <c r="N410" s="78"/>
      <c r="O410" s="78"/>
      <c r="P410" s="78"/>
      <c r="Q410" s="78"/>
      <c r="R410" s="78"/>
      <c r="S410" s="78"/>
      <c r="T410" s="78"/>
      <c r="U410" s="78"/>
      <c r="V410" s="78"/>
      <c r="W410" s="78"/>
      <c r="X410" s="78"/>
      <c r="Y410" s="78"/>
      <c r="Z410" s="78"/>
      <c r="AA410" s="78"/>
      <c r="AB410" s="78"/>
      <c r="AC410" s="78"/>
      <c r="AD410" s="78"/>
      <c r="AE410" s="78"/>
      <c r="AF410" s="78"/>
      <c r="AG410" s="78"/>
      <c r="AH410" s="78"/>
      <c r="AI410" s="78"/>
      <c r="AJ410" s="78"/>
      <c r="AK410" s="77">
        <f t="shared" si="16"/>
        <v>0</v>
      </c>
    </row>
    <row r="411" spans="2:37" ht="30" customHeight="1" thickBot="1" x14ac:dyDescent="0.35">
      <c r="B411" s="79"/>
      <c r="C411" s="79" t="str">
        <f>IFERROR(VLOOKUP('[1]Calendrier des absences'!B411,[1]!Tableau1[[#All],[Matricule]:[Poste]],13),"")</f>
        <v/>
      </c>
      <c r="D411" s="79" t="str">
        <f>IFERROR(VLOOKUP('[1]Calendrier des absences'!B411,[1]!Tableau1[[#All],[Matricule]:[Poste]],14),"")</f>
        <v/>
      </c>
      <c r="E411" s="79" t="str">
        <f>IFERROR(VLOOKUP('[1]Calendrier des absences'!B411,[1]!Tableau1[[#All],[Matricule]:[Poste]],5),"")</f>
        <v/>
      </c>
      <c r="F411" s="79"/>
      <c r="G411" s="79"/>
      <c r="H411" s="79"/>
      <c r="I411" s="79"/>
      <c r="J411" s="79"/>
      <c r="K411" s="79"/>
      <c r="L411" s="79"/>
      <c r="M411" s="79"/>
      <c r="N411" s="79"/>
      <c r="O411" s="79"/>
      <c r="P411" s="79"/>
      <c r="Q411" s="79"/>
      <c r="R411" s="79"/>
      <c r="S411" s="79"/>
      <c r="T411" s="79"/>
      <c r="U411" s="79"/>
      <c r="V411" s="79"/>
      <c r="W411" s="79"/>
      <c r="X411" s="79"/>
      <c r="Y411" s="79"/>
      <c r="Z411" s="79"/>
      <c r="AA411" s="79"/>
      <c r="AB411" s="79"/>
      <c r="AC411" s="79"/>
      <c r="AD411" s="79"/>
      <c r="AE411" s="79"/>
      <c r="AF411" s="79"/>
      <c r="AG411" s="79"/>
      <c r="AH411" s="79"/>
      <c r="AI411" s="79"/>
      <c r="AJ411" s="79"/>
      <c r="AK411" s="77">
        <f t="shared" si="16"/>
        <v>0</v>
      </c>
    </row>
    <row r="412" spans="2:37" ht="30" customHeight="1" thickTop="1" thickBot="1" x14ac:dyDescent="0.35">
      <c r="B412" s="80"/>
      <c r="C412" s="80"/>
      <c r="D412" s="80"/>
      <c r="E412" s="81" t="str">
        <f>B369&amp;" total"</f>
        <v>Septembre total</v>
      </c>
      <c r="F412" s="82">
        <f>SUBTOTAL(103,F377:F411)</f>
        <v>0</v>
      </c>
      <c r="G412" s="82">
        <f t="shared" ref="G412:AJ412" si="17">SUBTOTAL(103,G377:G411)</f>
        <v>0</v>
      </c>
      <c r="H412" s="82">
        <f t="shared" si="17"/>
        <v>0</v>
      </c>
      <c r="I412" s="82">
        <f t="shared" si="17"/>
        <v>0</v>
      </c>
      <c r="J412" s="82">
        <f t="shared" si="17"/>
        <v>0</v>
      </c>
      <c r="K412" s="82">
        <f t="shared" si="17"/>
        <v>0</v>
      </c>
      <c r="L412" s="82">
        <f t="shared" si="17"/>
        <v>0</v>
      </c>
      <c r="M412" s="82">
        <f t="shared" si="17"/>
        <v>0</v>
      </c>
      <c r="N412" s="82">
        <f t="shared" si="17"/>
        <v>0</v>
      </c>
      <c r="O412" s="82">
        <f t="shared" si="17"/>
        <v>0</v>
      </c>
      <c r="P412" s="82">
        <f t="shared" si="17"/>
        <v>0</v>
      </c>
      <c r="Q412" s="82">
        <f t="shared" si="17"/>
        <v>0</v>
      </c>
      <c r="R412" s="82">
        <f t="shared" si="17"/>
        <v>0</v>
      </c>
      <c r="S412" s="82">
        <f t="shared" si="17"/>
        <v>0</v>
      </c>
      <c r="T412" s="82">
        <f t="shared" si="17"/>
        <v>0</v>
      </c>
      <c r="U412" s="82">
        <f t="shared" si="17"/>
        <v>0</v>
      </c>
      <c r="V412" s="82">
        <f t="shared" si="17"/>
        <v>0</v>
      </c>
      <c r="W412" s="82">
        <f t="shared" si="17"/>
        <v>0</v>
      </c>
      <c r="X412" s="82">
        <f t="shared" si="17"/>
        <v>0</v>
      </c>
      <c r="Y412" s="82">
        <f t="shared" si="17"/>
        <v>0</v>
      </c>
      <c r="Z412" s="82">
        <f t="shared" si="17"/>
        <v>0</v>
      </c>
      <c r="AA412" s="82">
        <f t="shared" si="17"/>
        <v>0</v>
      </c>
      <c r="AB412" s="82">
        <f t="shared" si="17"/>
        <v>0</v>
      </c>
      <c r="AC412" s="82">
        <f t="shared" si="17"/>
        <v>0</v>
      </c>
      <c r="AD412" s="82">
        <f t="shared" si="17"/>
        <v>0</v>
      </c>
      <c r="AE412" s="82">
        <f t="shared" si="17"/>
        <v>0</v>
      </c>
      <c r="AF412" s="82">
        <f t="shared" si="17"/>
        <v>0</v>
      </c>
      <c r="AG412" s="82">
        <f t="shared" si="17"/>
        <v>0</v>
      </c>
      <c r="AH412" s="82">
        <f t="shared" si="17"/>
        <v>0</v>
      </c>
      <c r="AI412" s="82">
        <f t="shared" si="17"/>
        <v>0</v>
      </c>
      <c r="AJ412" s="82">
        <f t="shared" si="17"/>
        <v>0</v>
      </c>
      <c r="AK412" s="82">
        <f>SUBTOTAL(109,AK377:AK411)</f>
        <v>0</v>
      </c>
    </row>
    <row r="413" spans="2:37" ht="15" thickTop="1" x14ac:dyDescent="0.3"/>
    <row r="415" spans="2:37" ht="63" x14ac:dyDescent="1.2">
      <c r="B415" s="57" t="s">
        <v>109</v>
      </c>
      <c r="C415" s="57"/>
      <c r="D415" s="57"/>
    </row>
    <row r="417" spans="2:38" x14ac:dyDescent="0.3">
      <c r="B417" s="58"/>
      <c r="C417" s="58"/>
      <c r="D417" s="58"/>
      <c r="E417" s="58"/>
      <c r="F417" s="58"/>
      <c r="G417" s="58"/>
      <c r="H417" s="58"/>
      <c r="I417" s="58"/>
      <c r="J417" s="58"/>
      <c r="K417" s="58"/>
      <c r="L417" s="58"/>
      <c r="M417" s="58"/>
      <c r="N417" s="58"/>
      <c r="O417" s="58"/>
      <c r="P417" s="58"/>
      <c r="Q417" s="58"/>
      <c r="R417" s="58"/>
      <c r="S417" s="58"/>
      <c r="T417" s="58"/>
      <c r="U417" s="58"/>
      <c r="V417" s="58"/>
      <c r="W417" s="58"/>
      <c r="X417" s="58"/>
      <c r="Y417" s="58"/>
      <c r="Z417" s="58"/>
      <c r="AA417" s="58"/>
      <c r="AB417" s="58"/>
      <c r="AC417" s="58"/>
      <c r="AD417" s="58"/>
      <c r="AE417" s="58"/>
      <c r="AF417" s="58"/>
      <c r="AG417" s="58"/>
      <c r="AH417" s="58"/>
      <c r="AI417" s="58"/>
      <c r="AJ417" s="58"/>
      <c r="AK417" s="58"/>
    </row>
    <row r="418" spans="2:38" ht="30" customHeight="1" x14ac:dyDescent="0.3">
      <c r="B418" s="59" t="s">
        <v>84</v>
      </c>
      <c r="C418" s="59"/>
      <c r="D418" s="59"/>
      <c r="E418" s="59"/>
      <c r="F418" s="60" t="s">
        <v>85</v>
      </c>
      <c r="G418" s="61" t="s">
        <v>86</v>
      </c>
      <c r="H418" s="61"/>
      <c r="I418" s="61"/>
      <c r="L418" s="62" t="s">
        <v>87</v>
      </c>
      <c r="M418" s="61" t="s">
        <v>88</v>
      </c>
      <c r="N418" s="61"/>
      <c r="O418" s="61"/>
      <c r="P418" s="61"/>
      <c r="R418" s="63" t="s">
        <v>89</v>
      </c>
      <c r="S418" s="61" t="s">
        <v>90</v>
      </c>
      <c r="T418" s="61"/>
      <c r="U418" s="61"/>
      <c r="W418" s="64" t="s">
        <v>91</v>
      </c>
      <c r="X418" s="61" t="s">
        <v>92</v>
      </c>
      <c r="Y418" s="61"/>
      <c r="Z418" s="61"/>
      <c r="AA418" s="61"/>
      <c r="AC418" s="65" t="s">
        <v>93</v>
      </c>
      <c r="AD418" s="61" t="s">
        <v>94</v>
      </c>
      <c r="AE418" s="61"/>
      <c r="AF418" s="61"/>
      <c r="AG418" s="61"/>
      <c r="AH418" s="61"/>
      <c r="AJ418" s="66" t="s">
        <v>95</v>
      </c>
      <c r="AK418" s="61" t="s">
        <v>96</v>
      </c>
      <c r="AL418" s="61"/>
    </row>
    <row r="419" spans="2:38" x14ac:dyDescent="0.3">
      <c r="B419" s="67"/>
      <c r="C419" s="67"/>
      <c r="D419" s="67"/>
      <c r="E419" s="67"/>
      <c r="F419" s="67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7"/>
      <c r="R419" s="67"/>
      <c r="S419" s="67"/>
      <c r="T419" s="67"/>
      <c r="U419" s="67"/>
      <c r="V419" s="67"/>
      <c r="W419" s="67"/>
      <c r="X419" s="67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</row>
    <row r="420" spans="2:38" ht="46.95" customHeight="1" thickBot="1" x14ac:dyDescent="0.35">
      <c r="F420" s="68" t="s">
        <v>97</v>
      </c>
      <c r="G420" s="68"/>
      <c r="H420" s="68"/>
      <c r="I420" s="68"/>
      <c r="J420" s="68"/>
      <c r="K420" s="68"/>
      <c r="L420" s="68"/>
      <c r="M420" s="68"/>
      <c r="N420" s="68"/>
      <c r="O420" s="68"/>
      <c r="P420" s="68"/>
      <c r="Q420" s="68"/>
      <c r="R420" s="68"/>
      <c r="S420" s="68"/>
      <c r="T420" s="68"/>
      <c r="U420" s="68"/>
      <c r="V420" s="68"/>
      <c r="W420" s="68"/>
      <c r="X420" s="68"/>
      <c r="Y420" s="68"/>
      <c r="Z420" s="68"/>
      <c r="AA420" s="68"/>
      <c r="AB420" s="68"/>
      <c r="AC420" s="68"/>
      <c r="AD420" s="68"/>
      <c r="AE420" s="68"/>
      <c r="AF420" s="68"/>
      <c r="AG420" s="68"/>
      <c r="AH420" s="68"/>
      <c r="AI420" s="68"/>
      <c r="AJ420" s="69"/>
      <c r="AK420" s="69">
        <f>AK99</f>
        <v>2024</v>
      </c>
    </row>
    <row r="421" spans="2:38" ht="30" customHeight="1" thickTop="1" thickBot="1" x14ac:dyDescent="0.35">
      <c r="F421" s="70" t="str">
        <f>TEXT(WEEKDAY(DATE(AK420,10,1),1),"jjj")</f>
        <v>mar</v>
      </c>
      <c r="G421" s="70" t="str">
        <f>TEXT(WEEKDAY(DATE(AK420,10,2),1),"jjj")</f>
        <v>mer</v>
      </c>
      <c r="H421" s="70" t="str">
        <f>TEXT(WEEKDAY(DATE(AK420,10,3),1),"jjj")</f>
        <v>jeu</v>
      </c>
      <c r="I421" s="70" t="str">
        <f>TEXT(WEEKDAY(DATE(AK420,10,4),1),"jjj")</f>
        <v>ven</v>
      </c>
      <c r="J421" s="70" t="str">
        <f>TEXT(WEEKDAY(DATE(AK420,10,5),1),"jjj")</f>
        <v>sam</v>
      </c>
      <c r="K421" s="70" t="str">
        <f>TEXT(WEEKDAY(DATE(AK420,10,6),1),"jjj")</f>
        <v>dim</v>
      </c>
      <c r="L421" s="70" t="str">
        <f>TEXT(WEEKDAY(DATE(AK420,10,7),1),"jjj")</f>
        <v>lun</v>
      </c>
      <c r="M421" s="70" t="str">
        <f>TEXT(WEEKDAY(DATE(AK420,10,8),1),"jjj")</f>
        <v>mar</v>
      </c>
      <c r="N421" s="70" t="str">
        <f>TEXT(WEEKDAY(DATE(AK420,10,9),1),"jjj")</f>
        <v>mer</v>
      </c>
      <c r="O421" s="70" t="str">
        <f>TEXT(WEEKDAY(DATE(AK420,10,10),1),"jjj")</f>
        <v>jeu</v>
      </c>
      <c r="P421" s="70" t="str">
        <f>TEXT(WEEKDAY(DATE(AK420,10,11),1),"jjj")</f>
        <v>ven</v>
      </c>
      <c r="Q421" s="70" t="str">
        <f>TEXT(WEEKDAY(DATE(AK420,10,12),1),"jjj")</f>
        <v>sam</v>
      </c>
      <c r="R421" s="70" t="str">
        <f>TEXT(WEEKDAY(DATE(AK420,10,13),1),"jjj")</f>
        <v>dim</v>
      </c>
      <c r="S421" s="70" t="str">
        <f>TEXT(WEEKDAY(DATE(AK420,10,14),1),"jjj")</f>
        <v>lun</v>
      </c>
      <c r="T421" s="70" t="str">
        <f>TEXT(WEEKDAY(DATE(AK420,10,15),1),"jjj")</f>
        <v>mar</v>
      </c>
      <c r="U421" s="70" t="str">
        <f>TEXT(WEEKDAY(DATE(AK420,10,16),1),"jjj")</f>
        <v>mer</v>
      </c>
      <c r="V421" s="70" t="str">
        <f>TEXT(WEEKDAY(DATE(AK420,10,17),1),"jjj")</f>
        <v>jeu</v>
      </c>
      <c r="W421" s="70" t="str">
        <f>TEXT(WEEKDAY(DATE(AK420,10,18),1),"jjj")</f>
        <v>ven</v>
      </c>
      <c r="X421" s="70" t="str">
        <f>TEXT(WEEKDAY(DATE(AK420,10,19),1),"jjj")</f>
        <v>sam</v>
      </c>
      <c r="Y421" s="70" t="str">
        <f>TEXT(WEEKDAY(DATE(AK420,10,20),1),"jjj")</f>
        <v>dim</v>
      </c>
      <c r="Z421" s="70" t="str">
        <f>TEXT(WEEKDAY(DATE(AK420,10,21),1),"jjj")</f>
        <v>lun</v>
      </c>
      <c r="AA421" s="70" t="str">
        <f>TEXT(WEEKDAY(DATE(AK420,10,22),1),"jjj")</f>
        <v>mar</v>
      </c>
      <c r="AB421" s="70" t="str">
        <f>TEXT(WEEKDAY(DATE(AK420,10,23),1),"jjj")</f>
        <v>mer</v>
      </c>
      <c r="AC421" s="70" t="str">
        <f>TEXT(WEEKDAY(DATE(AK420,10,24),1),"jjj")</f>
        <v>jeu</v>
      </c>
      <c r="AD421" s="70" t="str">
        <f>TEXT(WEEKDAY(DATE(AK420,10,25),1),"jjj")</f>
        <v>ven</v>
      </c>
      <c r="AE421" s="70" t="str">
        <f>TEXT(WEEKDAY(DATE(AK420,10,26),1),"jjj")</f>
        <v>sam</v>
      </c>
      <c r="AF421" s="70" t="str">
        <f>TEXT(WEEKDAY(DATE(AK420,10,27),1),"jjj")</f>
        <v>dim</v>
      </c>
      <c r="AG421" s="70" t="str">
        <f>TEXT(WEEKDAY(DATE(AK420,10,28),1),"jjj")</f>
        <v>lun</v>
      </c>
      <c r="AH421" s="70" t="str">
        <f>TEXT(WEEKDAY(DATE(AK420,10,29),1),"jjj")</f>
        <v>mar</v>
      </c>
      <c r="AI421" s="70" t="str">
        <f>TEXT(WEEKDAY(DATE(AK420,10,30),1),"jjj")</f>
        <v>mer</v>
      </c>
      <c r="AJ421" s="70" t="str">
        <f>TEXT(WEEKDAY(DATE(AK420,10,31),1),"jjj")</f>
        <v>jeu</v>
      </c>
      <c r="AK421" s="71"/>
    </row>
    <row r="422" spans="2:38" ht="30" customHeight="1" thickTop="1" thickBot="1" x14ac:dyDescent="0.35">
      <c r="B422" s="72" t="s">
        <v>11</v>
      </c>
      <c r="C422" s="72" t="s">
        <v>98</v>
      </c>
      <c r="D422" s="72" t="s">
        <v>3</v>
      </c>
      <c r="E422" s="73" t="s">
        <v>99</v>
      </c>
      <c r="F422" s="74">
        <v>1</v>
      </c>
      <c r="G422" s="74">
        <v>2</v>
      </c>
      <c r="H422" s="74">
        <v>3</v>
      </c>
      <c r="I422" s="74">
        <v>4</v>
      </c>
      <c r="J422" s="74">
        <v>5</v>
      </c>
      <c r="K422" s="74">
        <v>6</v>
      </c>
      <c r="L422" s="74">
        <v>7</v>
      </c>
      <c r="M422" s="74">
        <v>8</v>
      </c>
      <c r="N422" s="74">
        <v>9</v>
      </c>
      <c r="O422" s="74">
        <v>10</v>
      </c>
      <c r="P422" s="74">
        <v>11</v>
      </c>
      <c r="Q422" s="74">
        <v>12</v>
      </c>
      <c r="R422" s="74">
        <v>13</v>
      </c>
      <c r="S422" s="74">
        <v>14</v>
      </c>
      <c r="T422" s="74">
        <v>15</v>
      </c>
      <c r="U422" s="74">
        <v>16</v>
      </c>
      <c r="V422" s="74">
        <v>17</v>
      </c>
      <c r="W422" s="74">
        <v>18</v>
      </c>
      <c r="X422" s="74">
        <v>19</v>
      </c>
      <c r="Y422" s="74">
        <v>20</v>
      </c>
      <c r="Z422" s="74">
        <v>21</v>
      </c>
      <c r="AA422" s="74">
        <v>22</v>
      </c>
      <c r="AB422" s="74">
        <v>23</v>
      </c>
      <c r="AC422" s="74">
        <v>24</v>
      </c>
      <c r="AD422" s="74">
        <v>25</v>
      </c>
      <c r="AE422" s="74">
        <v>26</v>
      </c>
      <c r="AF422" s="74">
        <v>27</v>
      </c>
      <c r="AG422" s="74">
        <v>28</v>
      </c>
      <c r="AH422" s="74">
        <v>29</v>
      </c>
      <c r="AI422" s="74">
        <v>30</v>
      </c>
      <c r="AJ422" s="74">
        <v>31</v>
      </c>
      <c r="AK422" s="71" t="s">
        <v>100</v>
      </c>
    </row>
    <row r="423" spans="2:38" ht="30" customHeight="1" thickTop="1" x14ac:dyDescent="0.3">
      <c r="B423" s="75"/>
      <c r="C423" s="75" t="str">
        <f>IFERROR(VLOOKUP('[1]Calendrier des absences'!B423,[1]!Tableau1[[#All],[Matricule]:[Poste]],13),"")</f>
        <v/>
      </c>
      <c r="D423" s="75" t="str">
        <f>IFERROR(VLOOKUP('[1]Calendrier des absences'!B423,[1]!Tableau1[[#All],[Matricule]:[Poste]],14),"")</f>
        <v/>
      </c>
      <c r="E423" s="75" t="str">
        <f>IFERROR(VLOOKUP('[1]Calendrier des absences'!B423,[1]!Tableau1[[#All],[Matricule]:[Poste]],5),"")</f>
        <v/>
      </c>
      <c r="F423" s="76"/>
      <c r="G423" s="76"/>
      <c r="H423" s="76"/>
      <c r="I423" s="76"/>
      <c r="J423" s="76"/>
      <c r="K423" s="76"/>
      <c r="L423" s="76"/>
      <c r="M423" s="76"/>
      <c r="N423" s="76"/>
      <c r="O423" s="76"/>
      <c r="P423" s="76"/>
      <c r="Q423" s="76"/>
      <c r="R423" s="76"/>
      <c r="S423" s="76"/>
      <c r="T423" s="76"/>
      <c r="U423" s="76"/>
      <c r="V423" s="76"/>
      <c r="W423" s="76"/>
      <c r="X423" s="76"/>
      <c r="Y423" s="76"/>
      <c r="Z423" s="76"/>
      <c r="AA423" s="76"/>
      <c r="AB423" s="76"/>
      <c r="AC423" s="76"/>
      <c r="AD423" s="76"/>
      <c r="AE423" s="76"/>
      <c r="AF423" s="76"/>
      <c r="AG423" s="76"/>
      <c r="AH423" s="76"/>
      <c r="AI423" s="76"/>
      <c r="AJ423" s="76"/>
      <c r="AK423" s="77">
        <f>COUNTA(F423:AJ423)</f>
        <v>0</v>
      </c>
    </row>
    <row r="424" spans="2:38" ht="30" customHeight="1" x14ac:dyDescent="0.3">
      <c r="B424" s="78"/>
      <c r="C424" s="78" t="str">
        <f>IFERROR(VLOOKUP('[1]Calendrier des absences'!B424,[1]!Tableau1[[#All],[Matricule]:[Poste]],13),"")</f>
        <v/>
      </c>
      <c r="D424" s="78" t="str">
        <f>IFERROR(VLOOKUP('[1]Calendrier des absences'!B424,[1]!Tableau1[[#All],[Matricule]:[Poste]],14),"")</f>
        <v/>
      </c>
      <c r="E424" s="78" t="str">
        <f>IFERROR(VLOOKUP('[1]Calendrier des absences'!B424,[1]!Tableau1[[#All],[Matricule]:[Poste]],5),"")</f>
        <v/>
      </c>
      <c r="F424" s="78"/>
      <c r="G424" s="78"/>
      <c r="H424" s="78"/>
      <c r="I424" s="78"/>
      <c r="J424" s="78"/>
      <c r="K424" s="78"/>
      <c r="L424" s="78"/>
      <c r="M424" s="78"/>
      <c r="N424" s="78"/>
      <c r="O424" s="78"/>
      <c r="P424" s="78"/>
      <c r="Q424" s="78"/>
      <c r="R424" s="78"/>
      <c r="S424" s="78"/>
      <c r="T424" s="78"/>
      <c r="U424" s="78"/>
      <c r="V424" s="78"/>
      <c r="W424" s="78"/>
      <c r="X424" s="78"/>
      <c r="Y424" s="78"/>
      <c r="Z424" s="78"/>
      <c r="AA424" s="78"/>
      <c r="AB424" s="78"/>
      <c r="AC424" s="78"/>
      <c r="AD424" s="78"/>
      <c r="AE424" s="78"/>
      <c r="AF424" s="78"/>
      <c r="AG424" s="78"/>
      <c r="AH424" s="78"/>
      <c r="AI424" s="78"/>
      <c r="AJ424" s="78"/>
      <c r="AK424" s="77">
        <f t="shared" ref="AK424:AK457" si="18">COUNTA(F424:AJ424)</f>
        <v>0</v>
      </c>
    </row>
    <row r="425" spans="2:38" ht="30" customHeight="1" x14ac:dyDescent="0.3">
      <c r="B425" s="76"/>
      <c r="C425" s="76" t="str">
        <f>IFERROR(VLOOKUP('[1]Calendrier des absences'!B425,[1]!Tableau1[[#All],[Matricule]:[Poste]],13),"")</f>
        <v/>
      </c>
      <c r="D425" s="76" t="str">
        <f>IFERROR(VLOOKUP('[1]Calendrier des absences'!B425,[1]!Tableau1[[#All],[Matricule]:[Poste]],14),"")</f>
        <v/>
      </c>
      <c r="E425" s="76" t="str">
        <f>IFERROR(VLOOKUP('[1]Calendrier des absences'!B425,[1]!Tableau1[[#All],[Matricule]:[Poste]],5),"")</f>
        <v/>
      </c>
      <c r="F425" s="76"/>
      <c r="G425" s="76"/>
      <c r="H425" s="76"/>
      <c r="I425" s="76"/>
      <c r="J425" s="76"/>
      <c r="K425" s="76"/>
      <c r="L425" s="76"/>
      <c r="M425" s="76"/>
      <c r="N425" s="76"/>
      <c r="O425" s="76"/>
      <c r="P425" s="76"/>
      <c r="Q425" s="76"/>
      <c r="R425" s="76"/>
      <c r="S425" s="76"/>
      <c r="T425" s="76"/>
      <c r="U425" s="76"/>
      <c r="V425" s="76"/>
      <c r="W425" s="76"/>
      <c r="X425" s="76"/>
      <c r="Y425" s="76"/>
      <c r="Z425" s="76"/>
      <c r="AA425" s="76"/>
      <c r="AB425" s="76"/>
      <c r="AC425" s="76"/>
      <c r="AD425" s="76"/>
      <c r="AE425" s="76"/>
      <c r="AF425" s="76"/>
      <c r="AG425" s="76"/>
      <c r="AH425" s="76"/>
      <c r="AI425" s="76"/>
      <c r="AJ425" s="76"/>
      <c r="AK425" s="77">
        <f t="shared" si="18"/>
        <v>0</v>
      </c>
    </row>
    <row r="426" spans="2:38" ht="30" customHeight="1" x14ac:dyDescent="0.3">
      <c r="B426" s="78"/>
      <c r="C426" s="78" t="str">
        <f>IFERROR(VLOOKUP('[1]Calendrier des absences'!B426,[1]!Tableau1[[#All],[Matricule]:[Poste]],13),"")</f>
        <v/>
      </c>
      <c r="D426" s="78" t="str">
        <f>IFERROR(VLOOKUP('[1]Calendrier des absences'!B426,[1]!Tableau1[[#All],[Matricule]:[Poste]],14),"")</f>
        <v/>
      </c>
      <c r="E426" s="78" t="str">
        <f>IFERROR(VLOOKUP('[1]Calendrier des absences'!B426,[1]!Tableau1[[#All],[Matricule]:[Poste]],5),"")</f>
        <v/>
      </c>
      <c r="F426" s="78"/>
      <c r="G426" s="78"/>
      <c r="H426" s="78"/>
      <c r="I426" s="78"/>
      <c r="J426" s="78"/>
      <c r="K426" s="78"/>
      <c r="L426" s="78"/>
      <c r="M426" s="78"/>
      <c r="N426" s="78"/>
      <c r="O426" s="78"/>
      <c r="P426" s="78"/>
      <c r="Q426" s="78"/>
      <c r="R426" s="78"/>
      <c r="S426" s="78"/>
      <c r="T426" s="78"/>
      <c r="U426" s="78"/>
      <c r="V426" s="78"/>
      <c r="W426" s="78"/>
      <c r="X426" s="78"/>
      <c r="Y426" s="78"/>
      <c r="Z426" s="78"/>
      <c r="AA426" s="78"/>
      <c r="AB426" s="78"/>
      <c r="AC426" s="78"/>
      <c r="AD426" s="78"/>
      <c r="AE426" s="78"/>
      <c r="AF426" s="78"/>
      <c r="AG426" s="78"/>
      <c r="AH426" s="78"/>
      <c r="AI426" s="78"/>
      <c r="AJ426" s="78"/>
      <c r="AK426" s="77">
        <f t="shared" si="18"/>
        <v>0</v>
      </c>
    </row>
    <row r="427" spans="2:38" ht="30" customHeight="1" x14ac:dyDescent="0.3">
      <c r="B427" s="76"/>
      <c r="C427" s="76" t="str">
        <f>IFERROR(VLOOKUP('[1]Calendrier des absences'!B427,[1]!Tableau1[[#All],[Matricule]:[Poste]],13),"")</f>
        <v/>
      </c>
      <c r="D427" s="76" t="str">
        <f>IFERROR(VLOOKUP('[1]Calendrier des absences'!B427,[1]!Tableau1[[#All],[Matricule]:[Poste]],14),"")</f>
        <v/>
      </c>
      <c r="E427" s="76" t="str">
        <f>IFERROR(VLOOKUP('[1]Calendrier des absences'!B427,[1]!Tableau1[[#All],[Matricule]:[Poste]],5),"")</f>
        <v/>
      </c>
      <c r="F427" s="76"/>
      <c r="G427" s="76"/>
      <c r="H427" s="76"/>
      <c r="I427" s="76"/>
      <c r="J427" s="76"/>
      <c r="K427" s="76"/>
      <c r="L427" s="76"/>
      <c r="M427" s="76"/>
      <c r="N427" s="76"/>
      <c r="O427" s="76"/>
      <c r="P427" s="76"/>
      <c r="Q427" s="76"/>
      <c r="R427" s="76"/>
      <c r="S427" s="76"/>
      <c r="T427" s="76"/>
      <c r="U427" s="76"/>
      <c r="V427" s="76"/>
      <c r="W427" s="76"/>
      <c r="X427" s="76"/>
      <c r="Y427" s="76"/>
      <c r="Z427" s="76"/>
      <c r="AA427" s="76"/>
      <c r="AB427" s="76"/>
      <c r="AC427" s="76"/>
      <c r="AD427" s="76"/>
      <c r="AE427" s="76"/>
      <c r="AF427" s="76"/>
      <c r="AG427" s="76"/>
      <c r="AH427" s="76"/>
      <c r="AI427" s="76"/>
      <c r="AJ427" s="76"/>
      <c r="AK427" s="77">
        <f t="shared" si="18"/>
        <v>0</v>
      </c>
    </row>
    <row r="428" spans="2:38" ht="30" customHeight="1" x14ac:dyDescent="0.3">
      <c r="B428" s="78"/>
      <c r="C428" s="78" t="str">
        <f>IFERROR(VLOOKUP('[1]Calendrier des absences'!B428,[1]!Tableau1[[#All],[Matricule]:[Poste]],13),"")</f>
        <v/>
      </c>
      <c r="D428" s="78" t="str">
        <f>IFERROR(VLOOKUP('[1]Calendrier des absences'!B428,[1]!Tableau1[[#All],[Matricule]:[Poste]],14),"")</f>
        <v/>
      </c>
      <c r="E428" s="78" t="str">
        <f>IFERROR(VLOOKUP('[1]Calendrier des absences'!B428,[1]!Tableau1[[#All],[Matricule]:[Poste]],5),"")</f>
        <v/>
      </c>
      <c r="F428" s="78"/>
      <c r="G428" s="78"/>
      <c r="H428" s="78"/>
      <c r="I428" s="78"/>
      <c r="J428" s="78"/>
      <c r="K428" s="78"/>
      <c r="L428" s="78"/>
      <c r="M428" s="78"/>
      <c r="N428" s="78"/>
      <c r="O428" s="78"/>
      <c r="P428" s="78"/>
      <c r="Q428" s="78"/>
      <c r="R428" s="78"/>
      <c r="S428" s="78"/>
      <c r="T428" s="78"/>
      <c r="U428" s="78"/>
      <c r="V428" s="78"/>
      <c r="W428" s="78"/>
      <c r="X428" s="78"/>
      <c r="Y428" s="78"/>
      <c r="Z428" s="78"/>
      <c r="AA428" s="78"/>
      <c r="AB428" s="78"/>
      <c r="AC428" s="78"/>
      <c r="AD428" s="78"/>
      <c r="AE428" s="78"/>
      <c r="AF428" s="78"/>
      <c r="AG428" s="78"/>
      <c r="AH428" s="78"/>
      <c r="AI428" s="78"/>
      <c r="AJ428" s="78"/>
      <c r="AK428" s="77">
        <f t="shared" si="18"/>
        <v>0</v>
      </c>
    </row>
    <row r="429" spans="2:38" ht="30" customHeight="1" x14ac:dyDescent="0.3">
      <c r="B429" s="76"/>
      <c r="C429" s="76" t="str">
        <f>IFERROR(VLOOKUP('[1]Calendrier des absences'!B429,[1]!Tableau1[[#All],[Matricule]:[Poste]],13),"")</f>
        <v/>
      </c>
      <c r="D429" s="76" t="str">
        <f>IFERROR(VLOOKUP('[1]Calendrier des absences'!B429,[1]!Tableau1[[#All],[Matricule]:[Poste]],14),"")</f>
        <v/>
      </c>
      <c r="E429" s="76" t="str">
        <f>IFERROR(VLOOKUP('[1]Calendrier des absences'!B429,[1]!Tableau1[[#All],[Matricule]:[Poste]],5),"")</f>
        <v/>
      </c>
      <c r="F429" s="76"/>
      <c r="G429" s="76"/>
      <c r="H429" s="76"/>
      <c r="I429" s="76"/>
      <c r="J429" s="76"/>
      <c r="K429" s="76"/>
      <c r="L429" s="76"/>
      <c r="M429" s="76"/>
      <c r="N429" s="76"/>
      <c r="O429" s="76"/>
      <c r="P429" s="76"/>
      <c r="Q429" s="76"/>
      <c r="R429" s="76"/>
      <c r="S429" s="76"/>
      <c r="T429" s="76"/>
      <c r="U429" s="76"/>
      <c r="V429" s="76"/>
      <c r="W429" s="76"/>
      <c r="X429" s="76"/>
      <c r="Y429" s="76"/>
      <c r="Z429" s="76"/>
      <c r="AA429" s="76"/>
      <c r="AB429" s="76"/>
      <c r="AC429" s="76"/>
      <c r="AD429" s="76"/>
      <c r="AE429" s="76"/>
      <c r="AF429" s="76"/>
      <c r="AG429" s="76"/>
      <c r="AH429" s="76"/>
      <c r="AI429" s="76"/>
      <c r="AJ429" s="76"/>
      <c r="AK429" s="77">
        <f t="shared" si="18"/>
        <v>0</v>
      </c>
    </row>
    <row r="430" spans="2:38" ht="30" customHeight="1" x14ac:dyDescent="0.3">
      <c r="B430" s="78"/>
      <c r="C430" s="78" t="str">
        <f>IFERROR(VLOOKUP('[1]Calendrier des absences'!B430,[1]!Tableau1[[#All],[Matricule]:[Poste]],13),"")</f>
        <v/>
      </c>
      <c r="D430" s="78" t="str">
        <f>IFERROR(VLOOKUP('[1]Calendrier des absences'!B430,[1]!Tableau1[[#All],[Matricule]:[Poste]],14),"")</f>
        <v/>
      </c>
      <c r="E430" s="78" t="str">
        <f>IFERROR(VLOOKUP('[1]Calendrier des absences'!B430,[1]!Tableau1[[#All],[Matricule]:[Poste]],5),"")</f>
        <v/>
      </c>
      <c r="F430" s="78"/>
      <c r="G430" s="78"/>
      <c r="H430" s="78"/>
      <c r="I430" s="78"/>
      <c r="J430" s="78"/>
      <c r="K430" s="78"/>
      <c r="L430" s="78"/>
      <c r="M430" s="78"/>
      <c r="N430" s="78"/>
      <c r="O430" s="78"/>
      <c r="P430" s="78"/>
      <c r="Q430" s="78"/>
      <c r="R430" s="78"/>
      <c r="S430" s="78"/>
      <c r="T430" s="78"/>
      <c r="U430" s="78"/>
      <c r="V430" s="78"/>
      <c r="W430" s="78"/>
      <c r="X430" s="78"/>
      <c r="Y430" s="78"/>
      <c r="Z430" s="78"/>
      <c r="AA430" s="78"/>
      <c r="AB430" s="78"/>
      <c r="AC430" s="78"/>
      <c r="AD430" s="78"/>
      <c r="AE430" s="78"/>
      <c r="AF430" s="78"/>
      <c r="AG430" s="78"/>
      <c r="AH430" s="78"/>
      <c r="AI430" s="78"/>
      <c r="AJ430" s="78"/>
      <c r="AK430" s="77">
        <f t="shared" si="18"/>
        <v>0</v>
      </c>
    </row>
    <row r="431" spans="2:38" ht="30" customHeight="1" x14ac:dyDescent="0.3">
      <c r="B431" s="76"/>
      <c r="C431" s="76" t="str">
        <f>IFERROR(VLOOKUP('[1]Calendrier des absences'!B431,[1]!Tableau1[[#All],[Matricule]:[Poste]],13),"")</f>
        <v/>
      </c>
      <c r="D431" s="76" t="str">
        <f>IFERROR(VLOOKUP('[1]Calendrier des absences'!B431,[1]!Tableau1[[#All],[Matricule]:[Poste]],14),"")</f>
        <v/>
      </c>
      <c r="E431" s="76" t="str">
        <f>IFERROR(VLOOKUP('[1]Calendrier des absences'!B431,[1]!Tableau1[[#All],[Matricule]:[Poste]],5),"")</f>
        <v/>
      </c>
      <c r="F431" s="76"/>
      <c r="G431" s="76"/>
      <c r="H431" s="76"/>
      <c r="I431" s="76"/>
      <c r="J431" s="76"/>
      <c r="K431" s="76"/>
      <c r="L431" s="76"/>
      <c r="M431" s="76"/>
      <c r="N431" s="76"/>
      <c r="O431" s="76"/>
      <c r="P431" s="76"/>
      <c r="Q431" s="76"/>
      <c r="R431" s="76"/>
      <c r="S431" s="76"/>
      <c r="T431" s="76"/>
      <c r="U431" s="76"/>
      <c r="V431" s="76"/>
      <c r="W431" s="76"/>
      <c r="X431" s="76"/>
      <c r="Y431" s="76"/>
      <c r="Z431" s="76"/>
      <c r="AA431" s="76"/>
      <c r="AB431" s="76"/>
      <c r="AC431" s="76"/>
      <c r="AD431" s="76"/>
      <c r="AE431" s="76"/>
      <c r="AF431" s="76"/>
      <c r="AG431" s="76"/>
      <c r="AH431" s="76"/>
      <c r="AI431" s="76"/>
      <c r="AJ431" s="76"/>
      <c r="AK431" s="77">
        <f t="shared" si="18"/>
        <v>0</v>
      </c>
    </row>
    <row r="432" spans="2:38" ht="30" customHeight="1" x14ac:dyDescent="0.3">
      <c r="B432" s="78"/>
      <c r="C432" s="78" t="str">
        <f>IFERROR(VLOOKUP('[1]Calendrier des absences'!B432,[1]!Tableau1[[#All],[Matricule]:[Poste]],13),"")</f>
        <v/>
      </c>
      <c r="D432" s="78" t="str">
        <f>IFERROR(VLOOKUP('[1]Calendrier des absences'!B432,[1]!Tableau1[[#All],[Matricule]:[Poste]],14),"")</f>
        <v/>
      </c>
      <c r="E432" s="78" t="str">
        <f>IFERROR(VLOOKUP('[1]Calendrier des absences'!B432,[1]!Tableau1[[#All],[Matricule]:[Poste]],5),"")</f>
        <v/>
      </c>
      <c r="F432" s="78"/>
      <c r="G432" s="78"/>
      <c r="H432" s="78"/>
      <c r="I432" s="78"/>
      <c r="J432" s="78"/>
      <c r="K432" s="78"/>
      <c r="L432" s="78"/>
      <c r="M432" s="78"/>
      <c r="N432" s="78"/>
      <c r="O432" s="78"/>
      <c r="P432" s="78"/>
      <c r="Q432" s="78"/>
      <c r="R432" s="78"/>
      <c r="S432" s="78"/>
      <c r="T432" s="78"/>
      <c r="U432" s="78"/>
      <c r="V432" s="78"/>
      <c r="W432" s="78"/>
      <c r="X432" s="78"/>
      <c r="Y432" s="78"/>
      <c r="Z432" s="78"/>
      <c r="AA432" s="78"/>
      <c r="AB432" s="78"/>
      <c r="AC432" s="78"/>
      <c r="AD432" s="78"/>
      <c r="AE432" s="78"/>
      <c r="AF432" s="78"/>
      <c r="AG432" s="78"/>
      <c r="AH432" s="78"/>
      <c r="AI432" s="78"/>
      <c r="AJ432" s="78"/>
      <c r="AK432" s="77">
        <f t="shared" si="18"/>
        <v>0</v>
      </c>
    </row>
    <row r="433" spans="2:37" ht="30" customHeight="1" x14ac:dyDescent="0.3">
      <c r="B433" s="76"/>
      <c r="C433" s="76" t="str">
        <f>IFERROR(VLOOKUP('[1]Calendrier des absences'!B433,[1]!Tableau1[[#All],[Matricule]:[Poste]],13),"")</f>
        <v/>
      </c>
      <c r="D433" s="76" t="str">
        <f>IFERROR(VLOOKUP('[1]Calendrier des absences'!B433,[1]!Tableau1[[#All],[Matricule]:[Poste]],14),"")</f>
        <v/>
      </c>
      <c r="E433" s="76" t="str">
        <f>IFERROR(VLOOKUP('[1]Calendrier des absences'!B433,[1]!Tableau1[[#All],[Matricule]:[Poste]],5),"")</f>
        <v/>
      </c>
      <c r="F433" s="76"/>
      <c r="G433" s="76"/>
      <c r="H433" s="76"/>
      <c r="I433" s="76"/>
      <c r="J433" s="76"/>
      <c r="K433" s="76"/>
      <c r="L433" s="76"/>
      <c r="M433" s="76"/>
      <c r="N433" s="76"/>
      <c r="O433" s="76"/>
      <c r="P433" s="76"/>
      <c r="Q433" s="76"/>
      <c r="R433" s="76"/>
      <c r="S433" s="76"/>
      <c r="T433" s="76"/>
      <c r="U433" s="76"/>
      <c r="V433" s="76"/>
      <c r="W433" s="76"/>
      <c r="X433" s="76"/>
      <c r="Y433" s="76"/>
      <c r="Z433" s="76"/>
      <c r="AA433" s="76"/>
      <c r="AB433" s="76"/>
      <c r="AC433" s="76"/>
      <c r="AD433" s="76"/>
      <c r="AE433" s="76"/>
      <c r="AF433" s="76"/>
      <c r="AG433" s="76"/>
      <c r="AH433" s="76"/>
      <c r="AI433" s="76"/>
      <c r="AJ433" s="76"/>
      <c r="AK433" s="77">
        <f t="shared" si="18"/>
        <v>0</v>
      </c>
    </row>
    <row r="434" spans="2:37" ht="30" customHeight="1" x14ac:dyDescent="0.3">
      <c r="B434" s="78"/>
      <c r="C434" s="78" t="str">
        <f>IFERROR(VLOOKUP('[1]Calendrier des absences'!B434,[1]!Tableau1[[#All],[Matricule]:[Poste]],13),"")</f>
        <v/>
      </c>
      <c r="D434" s="78" t="str">
        <f>IFERROR(VLOOKUP('[1]Calendrier des absences'!B434,[1]!Tableau1[[#All],[Matricule]:[Poste]],14),"")</f>
        <v/>
      </c>
      <c r="E434" s="78" t="str">
        <f>IFERROR(VLOOKUP('[1]Calendrier des absences'!B434,[1]!Tableau1[[#All],[Matricule]:[Poste]],5),"")</f>
        <v/>
      </c>
      <c r="F434" s="78"/>
      <c r="G434" s="78"/>
      <c r="H434" s="78"/>
      <c r="I434" s="78"/>
      <c r="J434" s="78"/>
      <c r="K434" s="78"/>
      <c r="L434" s="78"/>
      <c r="M434" s="78"/>
      <c r="N434" s="78"/>
      <c r="O434" s="78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  <c r="AG434" s="78"/>
      <c r="AH434" s="78"/>
      <c r="AI434" s="78"/>
      <c r="AJ434" s="78"/>
      <c r="AK434" s="77">
        <f t="shared" si="18"/>
        <v>0</v>
      </c>
    </row>
    <row r="435" spans="2:37" ht="30" customHeight="1" x14ac:dyDescent="0.3">
      <c r="B435" s="76"/>
      <c r="C435" s="76" t="str">
        <f>IFERROR(VLOOKUP('[1]Calendrier des absences'!B435,[1]!Tableau1[[#All],[Matricule]:[Poste]],13),"")</f>
        <v/>
      </c>
      <c r="D435" s="76" t="str">
        <f>IFERROR(VLOOKUP('[1]Calendrier des absences'!B435,[1]!Tableau1[[#All],[Matricule]:[Poste]],14),"")</f>
        <v/>
      </c>
      <c r="E435" s="76" t="str">
        <f>IFERROR(VLOOKUP('[1]Calendrier des absences'!B435,[1]!Tableau1[[#All],[Matricule]:[Poste]],5),"")</f>
        <v/>
      </c>
      <c r="F435" s="76"/>
      <c r="G435" s="76"/>
      <c r="H435" s="76"/>
      <c r="I435" s="76"/>
      <c r="J435" s="76"/>
      <c r="K435" s="76"/>
      <c r="L435" s="76"/>
      <c r="M435" s="76"/>
      <c r="N435" s="76"/>
      <c r="O435" s="76"/>
      <c r="P435" s="76"/>
      <c r="Q435" s="76"/>
      <c r="R435" s="76"/>
      <c r="S435" s="76"/>
      <c r="T435" s="76"/>
      <c r="U435" s="76"/>
      <c r="V435" s="76"/>
      <c r="W435" s="76"/>
      <c r="X435" s="76"/>
      <c r="Y435" s="76"/>
      <c r="Z435" s="76"/>
      <c r="AA435" s="76"/>
      <c r="AB435" s="76"/>
      <c r="AC435" s="76"/>
      <c r="AD435" s="76"/>
      <c r="AE435" s="76"/>
      <c r="AF435" s="76"/>
      <c r="AG435" s="76"/>
      <c r="AH435" s="76"/>
      <c r="AI435" s="76"/>
      <c r="AJ435" s="76"/>
      <c r="AK435" s="77">
        <f t="shared" si="18"/>
        <v>0</v>
      </c>
    </row>
    <row r="436" spans="2:37" ht="30" customHeight="1" x14ac:dyDescent="0.3">
      <c r="B436" s="78"/>
      <c r="C436" s="78" t="str">
        <f>IFERROR(VLOOKUP('[1]Calendrier des absences'!B436,[1]!Tableau1[[#All],[Matricule]:[Poste]],13),"")</f>
        <v/>
      </c>
      <c r="D436" s="78" t="str">
        <f>IFERROR(VLOOKUP('[1]Calendrier des absences'!B436,[1]!Tableau1[[#All],[Matricule]:[Poste]],14),"")</f>
        <v/>
      </c>
      <c r="E436" s="78" t="str">
        <f>IFERROR(VLOOKUP('[1]Calendrier des absences'!B436,[1]!Tableau1[[#All],[Matricule]:[Poste]],5),"")</f>
        <v/>
      </c>
      <c r="F436" s="78"/>
      <c r="G436" s="78"/>
      <c r="H436" s="78"/>
      <c r="I436" s="78"/>
      <c r="J436" s="78"/>
      <c r="K436" s="78"/>
      <c r="L436" s="78"/>
      <c r="M436" s="78"/>
      <c r="N436" s="78"/>
      <c r="O436" s="78"/>
      <c r="P436" s="78"/>
      <c r="Q436" s="78"/>
      <c r="R436" s="78"/>
      <c r="S436" s="78"/>
      <c r="T436" s="78"/>
      <c r="U436" s="78"/>
      <c r="V436" s="78"/>
      <c r="W436" s="78"/>
      <c r="X436" s="78"/>
      <c r="Y436" s="78"/>
      <c r="Z436" s="78"/>
      <c r="AA436" s="78"/>
      <c r="AB436" s="78"/>
      <c r="AC436" s="78"/>
      <c r="AD436" s="78"/>
      <c r="AE436" s="78"/>
      <c r="AF436" s="78"/>
      <c r="AG436" s="78"/>
      <c r="AH436" s="78"/>
      <c r="AI436" s="78"/>
      <c r="AJ436" s="78"/>
      <c r="AK436" s="77">
        <f t="shared" si="18"/>
        <v>0</v>
      </c>
    </row>
    <row r="437" spans="2:37" ht="30" customHeight="1" x14ac:dyDescent="0.3">
      <c r="B437" s="76"/>
      <c r="C437" s="76" t="str">
        <f>IFERROR(VLOOKUP('[1]Calendrier des absences'!B437,[1]!Tableau1[[#All],[Matricule]:[Poste]],13),"")</f>
        <v/>
      </c>
      <c r="D437" s="76" t="str">
        <f>IFERROR(VLOOKUP('[1]Calendrier des absences'!B437,[1]!Tableau1[[#All],[Matricule]:[Poste]],14),"")</f>
        <v/>
      </c>
      <c r="E437" s="76" t="str">
        <f>IFERROR(VLOOKUP('[1]Calendrier des absences'!B437,[1]!Tableau1[[#All],[Matricule]:[Poste]],5),"")</f>
        <v/>
      </c>
      <c r="F437" s="76"/>
      <c r="G437" s="76"/>
      <c r="H437" s="76"/>
      <c r="I437" s="76"/>
      <c r="J437" s="76"/>
      <c r="K437" s="76"/>
      <c r="L437" s="76"/>
      <c r="M437" s="76"/>
      <c r="N437" s="76"/>
      <c r="O437" s="76"/>
      <c r="P437" s="76"/>
      <c r="Q437" s="76"/>
      <c r="R437" s="76"/>
      <c r="S437" s="76"/>
      <c r="T437" s="76"/>
      <c r="U437" s="76"/>
      <c r="V437" s="76"/>
      <c r="W437" s="76"/>
      <c r="X437" s="76"/>
      <c r="Y437" s="76"/>
      <c r="Z437" s="76"/>
      <c r="AA437" s="76"/>
      <c r="AB437" s="76"/>
      <c r="AC437" s="76"/>
      <c r="AD437" s="76"/>
      <c r="AE437" s="76"/>
      <c r="AF437" s="76"/>
      <c r="AG437" s="76"/>
      <c r="AH437" s="76"/>
      <c r="AI437" s="76"/>
      <c r="AJ437" s="76"/>
      <c r="AK437" s="77">
        <f t="shared" si="18"/>
        <v>0</v>
      </c>
    </row>
    <row r="438" spans="2:37" ht="30" customHeight="1" x14ac:dyDescent="0.3">
      <c r="B438" s="78"/>
      <c r="C438" s="78" t="str">
        <f>IFERROR(VLOOKUP('[1]Calendrier des absences'!B438,[1]!Tableau1[[#All],[Matricule]:[Poste]],13),"")</f>
        <v/>
      </c>
      <c r="D438" s="78" t="str">
        <f>IFERROR(VLOOKUP('[1]Calendrier des absences'!B438,[1]!Tableau1[[#All],[Matricule]:[Poste]],14),"")</f>
        <v/>
      </c>
      <c r="E438" s="78" t="str">
        <f>IFERROR(VLOOKUP('[1]Calendrier des absences'!B438,[1]!Tableau1[[#All],[Matricule]:[Poste]],5),"")</f>
        <v/>
      </c>
      <c r="F438" s="78"/>
      <c r="G438" s="78"/>
      <c r="H438" s="78"/>
      <c r="I438" s="78"/>
      <c r="J438" s="78"/>
      <c r="K438" s="78"/>
      <c r="L438" s="78"/>
      <c r="M438" s="78"/>
      <c r="N438" s="78"/>
      <c r="O438" s="78"/>
      <c r="P438" s="78"/>
      <c r="Q438" s="78"/>
      <c r="R438" s="78"/>
      <c r="S438" s="78"/>
      <c r="T438" s="78"/>
      <c r="U438" s="78"/>
      <c r="V438" s="78"/>
      <c r="W438" s="78"/>
      <c r="X438" s="78"/>
      <c r="Y438" s="78"/>
      <c r="Z438" s="78"/>
      <c r="AA438" s="78"/>
      <c r="AB438" s="78"/>
      <c r="AC438" s="78"/>
      <c r="AD438" s="78"/>
      <c r="AE438" s="78"/>
      <c r="AF438" s="78"/>
      <c r="AG438" s="78"/>
      <c r="AH438" s="78"/>
      <c r="AI438" s="78"/>
      <c r="AJ438" s="78"/>
      <c r="AK438" s="77">
        <f t="shared" si="18"/>
        <v>0</v>
      </c>
    </row>
    <row r="439" spans="2:37" ht="30" customHeight="1" x14ac:dyDescent="0.3">
      <c r="B439" s="76"/>
      <c r="C439" s="76" t="str">
        <f>IFERROR(VLOOKUP('[1]Calendrier des absences'!B439,[1]!Tableau1[[#All],[Matricule]:[Poste]],13),"")</f>
        <v/>
      </c>
      <c r="D439" s="76" t="str">
        <f>IFERROR(VLOOKUP('[1]Calendrier des absences'!B439,[1]!Tableau1[[#All],[Matricule]:[Poste]],14),"")</f>
        <v/>
      </c>
      <c r="E439" s="76" t="str">
        <f>IFERROR(VLOOKUP('[1]Calendrier des absences'!B439,[1]!Tableau1[[#All],[Matricule]:[Poste]],5),"")</f>
        <v/>
      </c>
      <c r="F439" s="76"/>
      <c r="G439" s="76"/>
      <c r="H439" s="76"/>
      <c r="I439" s="76"/>
      <c r="J439" s="76"/>
      <c r="K439" s="76"/>
      <c r="L439" s="76"/>
      <c r="M439" s="76"/>
      <c r="N439" s="76"/>
      <c r="O439" s="76"/>
      <c r="P439" s="76"/>
      <c r="Q439" s="76"/>
      <c r="R439" s="76"/>
      <c r="S439" s="76"/>
      <c r="T439" s="76"/>
      <c r="U439" s="76"/>
      <c r="V439" s="76"/>
      <c r="W439" s="76"/>
      <c r="X439" s="76"/>
      <c r="Y439" s="76"/>
      <c r="Z439" s="76"/>
      <c r="AA439" s="76"/>
      <c r="AB439" s="76"/>
      <c r="AC439" s="76"/>
      <c r="AD439" s="76"/>
      <c r="AE439" s="76"/>
      <c r="AF439" s="76"/>
      <c r="AG439" s="76"/>
      <c r="AH439" s="76"/>
      <c r="AI439" s="76"/>
      <c r="AJ439" s="76"/>
      <c r="AK439" s="77">
        <f t="shared" si="18"/>
        <v>0</v>
      </c>
    </row>
    <row r="440" spans="2:37" ht="30" customHeight="1" x14ac:dyDescent="0.3">
      <c r="B440" s="78"/>
      <c r="C440" s="78" t="str">
        <f>IFERROR(VLOOKUP('[1]Calendrier des absences'!B440,[1]!Tableau1[[#All],[Matricule]:[Poste]],13),"")</f>
        <v/>
      </c>
      <c r="D440" s="78" t="str">
        <f>IFERROR(VLOOKUP('[1]Calendrier des absences'!B440,[1]!Tableau1[[#All],[Matricule]:[Poste]],14),"")</f>
        <v/>
      </c>
      <c r="E440" s="78" t="str">
        <f>IFERROR(VLOOKUP('[1]Calendrier des absences'!B440,[1]!Tableau1[[#All],[Matricule]:[Poste]],5),"")</f>
        <v/>
      </c>
      <c r="F440" s="78"/>
      <c r="G440" s="78"/>
      <c r="H440" s="78"/>
      <c r="I440" s="78"/>
      <c r="J440" s="78"/>
      <c r="K440" s="78"/>
      <c r="L440" s="78"/>
      <c r="M440" s="78"/>
      <c r="N440" s="78"/>
      <c r="O440" s="78"/>
      <c r="P440" s="78"/>
      <c r="Q440" s="78"/>
      <c r="R440" s="78"/>
      <c r="S440" s="78"/>
      <c r="T440" s="78"/>
      <c r="U440" s="78"/>
      <c r="V440" s="78"/>
      <c r="W440" s="78"/>
      <c r="X440" s="78"/>
      <c r="Y440" s="78"/>
      <c r="Z440" s="78"/>
      <c r="AA440" s="78"/>
      <c r="AB440" s="78"/>
      <c r="AC440" s="78"/>
      <c r="AD440" s="78"/>
      <c r="AE440" s="78"/>
      <c r="AF440" s="78"/>
      <c r="AG440" s="78"/>
      <c r="AH440" s="78"/>
      <c r="AI440" s="78"/>
      <c r="AJ440" s="78"/>
      <c r="AK440" s="77">
        <f t="shared" si="18"/>
        <v>0</v>
      </c>
    </row>
    <row r="441" spans="2:37" ht="30" customHeight="1" x14ac:dyDescent="0.3">
      <c r="B441" s="76"/>
      <c r="C441" s="76" t="str">
        <f>IFERROR(VLOOKUP('[1]Calendrier des absences'!B441,[1]!Tableau1[[#All],[Matricule]:[Poste]],13),"")</f>
        <v/>
      </c>
      <c r="D441" s="76" t="str">
        <f>IFERROR(VLOOKUP('[1]Calendrier des absences'!B441,[1]!Tableau1[[#All],[Matricule]:[Poste]],14),"")</f>
        <v/>
      </c>
      <c r="E441" s="76" t="str">
        <f>IFERROR(VLOOKUP('[1]Calendrier des absences'!B441,[1]!Tableau1[[#All],[Matricule]:[Poste]],5),"")</f>
        <v/>
      </c>
      <c r="F441" s="76"/>
      <c r="G441" s="76"/>
      <c r="H441" s="76"/>
      <c r="I441" s="76"/>
      <c r="J441" s="76"/>
      <c r="K441" s="76"/>
      <c r="L441" s="76"/>
      <c r="M441" s="76"/>
      <c r="N441" s="76"/>
      <c r="O441" s="76"/>
      <c r="P441" s="76"/>
      <c r="Q441" s="76"/>
      <c r="R441" s="76"/>
      <c r="S441" s="76"/>
      <c r="T441" s="76"/>
      <c r="U441" s="76"/>
      <c r="V441" s="76"/>
      <c r="W441" s="76"/>
      <c r="X441" s="76"/>
      <c r="Y441" s="76"/>
      <c r="Z441" s="76"/>
      <c r="AA441" s="76"/>
      <c r="AB441" s="76"/>
      <c r="AC441" s="76"/>
      <c r="AD441" s="76"/>
      <c r="AE441" s="76"/>
      <c r="AF441" s="76"/>
      <c r="AG441" s="76"/>
      <c r="AH441" s="76"/>
      <c r="AI441" s="76"/>
      <c r="AJ441" s="76"/>
      <c r="AK441" s="77">
        <f t="shared" si="18"/>
        <v>0</v>
      </c>
    </row>
    <row r="442" spans="2:37" ht="30" customHeight="1" x14ac:dyDescent="0.3">
      <c r="B442" s="78"/>
      <c r="C442" s="78" t="str">
        <f>IFERROR(VLOOKUP('[1]Calendrier des absences'!B442,[1]!Tableau1[[#All],[Matricule]:[Poste]],13),"")</f>
        <v/>
      </c>
      <c r="D442" s="78" t="str">
        <f>IFERROR(VLOOKUP('[1]Calendrier des absences'!B442,[1]!Tableau1[[#All],[Matricule]:[Poste]],14),"")</f>
        <v/>
      </c>
      <c r="E442" s="78" t="str">
        <f>IFERROR(VLOOKUP('[1]Calendrier des absences'!B442,[1]!Tableau1[[#All],[Matricule]:[Poste]],5),"")</f>
        <v/>
      </c>
      <c r="F442" s="78"/>
      <c r="G442" s="78"/>
      <c r="H442" s="78"/>
      <c r="I442" s="78"/>
      <c r="J442" s="78"/>
      <c r="K442" s="78"/>
      <c r="L442" s="78"/>
      <c r="M442" s="78"/>
      <c r="N442" s="78"/>
      <c r="O442" s="78"/>
      <c r="P442" s="78"/>
      <c r="Q442" s="78"/>
      <c r="R442" s="78"/>
      <c r="S442" s="78"/>
      <c r="T442" s="78"/>
      <c r="U442" s="78"/>
      <c r="V442" s="78"/>
      <c r="W442" s="78"/>
      <c r="X442" s="78"/>
      <c r="Y442" s="78"/>
      <c r="Z442" s="78"/>
      <c r="AA442" s="78"/>
      <c r="AB442" s="78"/>
      <c r="AC442" s="78"/>
      <c r="AD442" s="78"/>
      <c r="AE442" s="78"/>
      <c r="AF442" s="78"/>
      <c r="AG442" s="78"/>
      <c r="AH442" s="78"/>
      <c r="AI442" s="78"/>
      <c r="AJ442" s="78"/>
      <c r="AK442" s="77">
        <f t="shared" si="18"/>
        <v>0</v>
      </c>
    </row>
    <row r="443" spans="2:37" ht="30" customHeight="1" x14ac:dyDescent="0.3">
      <c r="B443" s="79"/>
      <c r="C443" s="79" t="str">
        <f>IFERROR(VLOOKUP('[1]Calendrier des absences'!B443,[1]!Tableau1[[#All],[Matricule]:[Poste]],13),"")</f>
        <v/>
      </c>
      <c r="D443" s="79" t="str">
        <f>IFERROR(VLOOKUP('[1]Calendrier des absences'!B443,[1]!Tableau1[[#All],[Matricule]:[Poste]],14),"")</f>
        <v/>
      </c>
      <c r="E443" s="79" t="str">
        <f>IFERROR(VLOOKUP('[1]Calendrier des absences'!B443,[1]!Tableau1[[#All],[Matricule]:[Poste]],5),"")</f>
        <v/>
      </c>
      <c r="F443" s="79"/>
      <c r="G443" s="79"/>
      <c r="H443" s="79"/>
      <c r="I443" s="79"/>
      <c r="J443" s="79"/>
      <c r="K443" s="79"/>
      <c r="L443" s="79"/>
      <c r="M443" s="79"/>
      <c r="N443" s="79"/>
      <c r="O443" s="79"/>
      <c r="P443" s="79"/>
      <c r="Q443" s="79"/>
      <c r="R443" s="79"/>
      <c r="S443" s="79"/>
      <c r="T443" s="79"/>
      <c r="U443" s="79"/>
      <c r="V443" s="79"/>
      <c r="W443" s="79"/>
      <c r="X443" s="79"/>
      <c r="Y443" s="79"/>
      <c r="Z443" s="79"/>
      <c r="AA443" s="79"/>
      <c r="AB443" s="79"/>
      <c r="AC443" s="79"/>
      <c r="AD443" s="79"/>
      <c r="AE443" s="79"/>
      <c r="AF443" s="79"/>
      <c r="AG443" s="79"/>
      <c r="AH443" s="79"/>
      <c r="AI443" s="79"/>
      <c r="AJ443" s="79"/>
      <c r="AK443" s="77">
        <f t="shared" si="18"/>
        <v>0</v>
      </c>
    </row>
    <row r="444" spans="2:37" ht="30" customHeight="1" x14ac:dyDescent="0.3">
      <c r="B444" s="78"/>
      <c r="C444" s="78" t="str">
        <f>IFERROR(VLOOKUP('[1]Calendrier des absences'!B444,[1]!Tableau1[[#All],[Matricule]:[Poste]],13),"")</f>
        <v/>
      </c>
      <c r="D444" s="78" t="str">
        <f>IFERROR(VLOOKUP('[1]Calendrier des absences'!B444,[1]!Tableau1[[#All],[Matricule]:[Poste]],14),"")</f>
        <v/>
      </c>
      <c r="E444" s="78" t="str">
        <f>IFERROR(VLOOKUP('[1]Calendrier des absences'!B444,[1]!Tableau1[[#All],[Matricule]:[Poste]],5),"")</f>
        <v/>
      </c>
      <c r="F444" s="78"/>
      <c r="G444" s="78"/>
      <c r="H444" s="78"/>
      <c r="I444" s="78"/>
      <c r="J444" s="78"/>
      <c r="K444" s="78"/>
      <c r="L444" s="78"/>
      <c r="M444" s="78"/>
      <c r="N444" s="78"/>
      <c r="O444" s="78"/>
      <c r="P444" s="78"/>
      <c r="Q444" s="78"/>
      <c r="R444" s="78"/>
      <c r="S444" s="78"/>
      <c r="T444" s="78"/>
      <c r="U444" s="78"/>
      <c r="V444" s="78"/>
      <c r="W444" s="78"/>
      <c r="X444" s="78"/>
      <c r="Y444" s="78"/>
      <c r="Z444" s="78"/>
      <c r="AA444" s="78"/>
      <c r="AB444" s="78"/>
      <c r="AC444" s="78"/>
      <c r="AD444" s="78"/>
      <c r="AE444" s="78"/>
      <c r="AF444" s="78"/>
      <c r="AG444" s="78"/>
      <c r="AH444" s="78"/>
      <c r="AI444" s="78"/>
      <c r="AJ444" s="78"/>
      <c r="AK444" s="77">
        <f t="shared" si="18"/>
        <v>0</v>
      </c>
    </row>
    <row r="445" spans="2:37" ht="30" customHeight="1" x14ac:dyDescent="0.3">
      <c r="B445" s="79"/>
      <c r="C445" s="79" t="str">
        <f>IFERROR(VLOOKUP('[1]Calendrier des absences'!B445,[1]!Tableau1[[#All],[Matricule]:[Poste]],13),"")</f>
        <v/>
      </c>
      <c r="D445" s="79" t="str">
        <f>IFERROR(VLOOKUP('[1]Calendrier des absences'!B445,[1]!Tableau1[[#All],[Matricule]:[Poste]],14),"")</f>
        <v/>
      </c>
      <c r="E445" s="79" t="str">
        <f>IFERROR(VLOOKUP('[1]Calendrier des absences'!B445,[1]!Tableau1[[#All],[Matricule]:[Poste]],5),"")</f>
        <v/>
      </c>
      <c r="F445" s="79"/>
      <c r="G445" s="79"/>
      <c r="H445" s="79"/>
      <c r="I445" s="79"/>
      <c r="J445" s="79"/>
      <c r="K445" s="79"/>
      <c r="L445" s="79"/>
      <c r="M445" s="79"/>
      <c r="N445" s="79"/>
      <c r="O445" s="79"/>
      <c r="P445" s="79"/>
      <c r="Q445" s="79"/>
      <c r="R445" s="79"/>
      <c r="S445" s="79"/>
      <c r="T445" s="79"/>
      <c r="U445" s="79"/>
      <c r="V445" s="79"/>
      <c r="W445" s="79"/>
      <c r="X445" s="79"/>
      <c r="Y445" s="79"/>
      <c r="Z445" s="79"/>
      <c r="AA445" s="79"/>
      <c r="AB445" s="79"/>
      <c r="AC445" s="79"/>
      <c r="AD445" s="79"/>
      <c r="AE445" s="79"/>
      <c r="AF445" s="79"/>
      <c r="AG445" s="79"/>
      <c r="AH445" s="79"/>
      <c r="AI445" s="79"/>
      <c r="AJ445" s="79"/>
      <c r="AK445" s="77">
        <f t="shared" si="18"/>
        <v>0</v>
      </c>
    </row>
    <row r="446" spans="2:37" ht="30" customHeight="1" x14ac:dyDescent="0.3">
      <c r="B446" s="78"/>
      <c r="C446" s="78" t="str">
        <f>IFERROR(VLOOKUP('[1]Calendrier des absences'!B446,[1]!Tableau1[[#All],[Matricule]:[Poste]],13),"")</f>
        <v/>
      </c>
      <c r="D446" s="78" t="str">
        <f>IFERROR(VLOOKUP('[1]Calendrier des absences'!B446,[1]!Tableau1[[#All],[Matricule]:[Poste]],14),"")</f>
        <v/>
      </c>
      <c r="E446" s="78" t="str">
        <f>IFERROR(VLOOKUP('[1]Calendrier des absences'!B446,[1]!Tableau1[[#All],[Matricule]:[Poste]],5),"")</f>
        <v/>
      </c>
      <c r="F446" s="78"/>
      <c r="G446" s="78"/>
      <c r="H446" s="78"/>
      <c r="I446" s="78"/>
      <c r="J446" s="78"/>
      <c r="K446" s="78"/>
      <c r="L446" s="78"/>
      <c r="M446" s="78"/>
      <c r="N446" s="78"/>
      <c r="O446" s="78"/>
      <c r="P446" s="78"/>
      <c r="Q446" s="78"/>
      <c r="R446" s="78"/>
      <c r="S446" s="78"/>
      <c r="T446" s="78"/>
      <c r="U446" s="78"/>
      <c r="V446" s="78"/>
      <c r="W446" s="78"/>
      <c r="X446" s="78"/>
      <c r="Y446" s="78"/>
      <c r="Z446" s="78"/>
      <c r="AA446" s="78"/>
      <c r="AB446" s="78"/>
      <c r="AC446" s="78"/>
      <c r="AD446" s="78"/>
      <c r="AE446" s="78"/>
      <c r="AF446" s="78"/>
      <c r="AG446" s="78"/>
      <c r="AH446" s="78"/>
      <c r="AI446" s="78"/>
      <c r="AJ446" s="78"/>
      <c r="AK446" s="77">
        <f t="shared" si="18"/>
        <v>0</v>
      </c>
    </row>
    <row r="447" spans="2:37" ht="30" customHeight="1" x14ac:dyDescent="0.3">
      <c r="B447" s="79"/>
      <c r="C447" s="79" t="str">
        <f>IFERROR(VLOOKUP('[1]Calendrier des absences'!B447,[1]!Tableau1[[#All],[Matricule]:[Poste]],13),"")</f>
        <v/>
      </c>
      <c r="D447" s="79" t="str">
        <f>IFERROR(VLOOKUP('[1]Calendrier des absences'!B447,[1]!Tableau1[[#All],[Matricule]:[Poste]],14),"")</f>
        <v/>
      </c>
      <c r="E447" s="79" t="str">
        <f>IFERROR(VLOOKUP('[1]Calendrier des absences'!B447,[1]!Tableau1[[#All],[Matricule]:[Poste]],5),"")</f>
        <v/>
      </c>
      <c r="F447" s="79"/>
      <c r="G447" s="79"/>
      <c r="H447" s="79"/>
      <c r="I447" s="79"/>
      <c r="J447" s="79"/>
      <c r="K447" s="79"/>
      <c r="L447" s="79"/>
      <c r="M447" s="79"/>
      <c r="N447" s="79"/>
      <c r="O447" s="79"/>
      <c r="P447" s="79"/>
      <c r="Q447" s="79"/>
      <c r="R447" s="79"/>
      <c r="S447" s="79"/>
      <c r="T447" s="79"/>
      <c r="U447" s="79"/>
      <c r="V447" s="79"/>
      <c r="W447" s="79"/>
      <c r="X447" s="79"/>
      <c r="Y447" s="79"/>
      <c r="Z447" s="79"/>
      <c r="AA447" s="79"/>
      <c r="AB447" s="79"/>
      <c r="AC447" s="79"/>
      <c r="AD447" s="79"/>
      <c r="AE447" s="79"/>
      <c r="AF447" s="79"/>
      <c r="AG447" s="79"/>
      <c r="AH447" s="79"/>
      <c r="AI447" s="79"/>
      <c r="AJ447" s="79"/>
      <c r="AK447" s="77">
        <f t="shared" si="18"/>
        <v>0</v>
      </c>
    </row>
    <row r="448" spans="2:37" ht="30" customHeight="1" x14ac:dyDescent="0.3">
      <c r="B448" s="78"/>
      <c r="C448" s="78" t="str">
        <f>IFERROR(VLOOKUP('[1]Calendrier des absences'!B448,[1]!Tableau1[[#All],[Matricule]:[Poste]],13),"")</f>
        <v/>
      </c>
      <c r="D448" s="78" t="str">
        <f>IFERROR(VLOOKUP('[1]Calendrier des absences'!B448,[1]!Tableau1[[#All],[Matricule]:[Poste]],14),"")</f>
        <v/>
      </c>
      <c r="E448" s="78" t="str">
        <f>IFERROR(VLOOKUP('[1]Calendrier des absences'!B448,[1]!Tableau1[[#All],[Matricule]:[Poste]],5),"")</f>
        <v/>
      </c>
      <c r="F448" s="78"/>
      <c r="G448" s="78"/>
      <c r="H448" s="78"/>
      <c r="I448" s="78"/>
      <c r="J448" s="78"/>
      <c r="K448" s="78"/>
      <c r="L448" s="78"/>
      <c r="M448" s="78"/>
      <c r="N448" s="78"/>
      <c r="O448" s="78"/>
      <c r="P448" s="78"/>
      <c r="Q448" s="78"/>
      <c r="R448" s="78"/>
      <c r="S448" s="78"/>
      <c r="T448" s="78"/>
      <c r="U448" s="78"/>
      <c r="V448" s="78"/>
      <c r="W448" s="78"/>
      <c r="X448" s="78"/>
      <c r="Y448" s="78"/>
      <c r="Z448" s="78"/>
      <c r="AA448" s="78"/>
      <c r="AB448" s="78"/>
      <c r="AC448" s="78"/>
      <c r="AD448" s="78"/>
      <c r="AE448" s="78"/>
      <c r="AF448" s="78"/>
      <c r="AG448" s="78"/>
      <c r="AH448" s="78"/>
      <c r="AI448" s="78"/>
      <c r="AJ448" s="78"/>
      <c r="AK448" s="77">
        <f t="shared" si="18"/>
        <v>0</v>
      </c>
    </row>
    <row r="449" spans="2:38" ht="30" customHeight="1" x14ac:dyDescent="0.3">
      <c r="B449" s="79"/>
      <c r="C449" s="79" t="str">
        <f>IFERROR(VLOOKUP('[1]Calendrier des absences'!B449,[1]!Tableau1[[#All],[Matricule]:[Poste]],13),"")</f>
        <v/>
      </c>
      <c r="D449" s="79" t="str">
        <f>IFERROR(VLOOKUP('[1]Calendrier des absences'!B449,[1]!Tableau1[[#All],[Matricule]:[Poste]],14),"")</f>
        <v/>
      </c>
      <c r="E449" s="79" t="str">
        <f>IFERROR(VLOOKUP('[1]Calendrier des absences'!B449,[1]!Tableau1[[#All],[Matricule]:[Poste]],5),"")</f>
        <v/>
      </c>
      <c r="F449" s="79"/>
      <c r="G449" s="79"/>
      <c r="H449" s="79"/>
      <c r="I449" s="79"/>
      <c r="J449" s="79"/>
      <c r="K449" s="79"/>
      <c r="L449" s="79"/>
      <c r="M449" s="79"/>
      <c r="N449" s="79"/>
      <c r="O449" s="79"/>
      <c r="P449" s="79"/>
      <c r="Q449" s="79"/>
      <c r="R449" s="79"/>
      <c r="S449" s="79"/>
      <c r="T449" s="79"/>
      <c r="U449" s="79"/>
      <c r="V449" s="79"/>
      <c r="W449" s="79"/>
      <c r="X449" s="79"/>
      <c r="Y449" s="79"/>
      <c r="Z449" s="79"/>
      <c r="AA449" s="79"/>
      <c r="AB449" s="79"/>
      <c r="AC449" s="79"/>
      <c r="AD449" s="79"/>
      <c r="AE449" s="79"/>
      <c r="AF449" s="79"/>
      <c r="AG449" s="79"/>
      <c r="AH449" s="79"/>
      <c r="AI449" s="79"/>
      <c r="AJ449" s="79"/>
      <c r="AK449" s="77">
        <f t="shared" si="18"/>
        <v>0</v>
      </c>
    </row>
    <row r="450" spans="2:38" ht="30" customHeight="1" x14ac:dyDescent="0.3">
      <c r="B450" s="78"/>
      <c r="C450" s="78" t="str">
        <f>IFERROR(VLOOKUP('[1]Calendrier des absences'!B450,[1]!Tableau1[[#All],[Matricule]:[Poste]],13),"")</f>
        <v/>
      </c>
      <c r="D450" s="78" t="str">
        <f>IFERROR(VLOOKUP('[1]Calendrier des absences'!B450,[1]!Tableau1[[#All],[Matricule]:[Poste]],14),"")</f>
        <v/>
      </c>
      <c r="E450" s="78" t="str">
        <f>IFERROR(VLOOKUP('[1]Calendrier des absences'!B450,[1]!Tableau1[[#All],[Matricule]:[Poste]],5),"")</f>
        <v/>
      </c>
      <c r="F450" s="78"/>
      <c r="G450" s="78"/>
      <c r="H450" s="78"/>
      <c r="I450" s="78"/>
      <c r="J450" s="78"/>
      <c r="K450" s="78"/>
      <c r="L450" s="78"/>
      <c r="M450" s="78"/>
      <c r="N450" s="78"/>
      <c r="O450" s="78"/>
      <c r="P450" s="78"/>
      <c r="Q450" s="78"/>
      <c r="R450" s="78"/>
      <c r="S450" s="78"/>
      <c r="T450" s="78"/>
      <c r="U450" s="78"/>
      <c r="V450" s="78"/>
      <c r="W450" s="78"/>
      <c r="X450" s="78"/>
      <c r="Y450" s="78"/>
      <c r="Z450" s="78"/>
      <c r="AA450" s="78"/>
      <c r="AB450" s="78"/>
      <c r="AC450" s="78"/>
      <c r="AD450" s="78"/>
      <c r="AE450" s="78"/>
      <c r="AF450" s="78"/>
      <c r="AG450" s="78"/>
      <c r="AH450" s="78"/>
      <c r="AI450" s="78"/>
      <c r="AJ450" s="78"/>
      <c r="AK450" s="77">
        <f t="shared" si="18"/>
        <v>0</v>
      </c>
    </row>
    <row r="451" spans="2:38" ht="30" customHeight="1" x14ac:dyDescent="0.3">
      <c r="B451" s="79"/>
      <c r="C451" s="79" t="str">
        <f>IFERROR(VLOOKUP('[1]Calendrier des absences'!B451,[1]!Tableau1[[#All],[Matricule]:[Poste]],13),"")</f>
        <v/>
      </c>
      <c r="D451" s="79" t="str">
        <f>IFERROR(VLOOKUP('[1]Calendrier des absences'!B451,[1]!Tableau1[[#All],[Matricule]:[Poste]],14),"")</f>
        <v/>
      </c>
      <c r="E451" s="79" t="str">
        <f>IFERROR(VLOOKUP('[1]Calendrier des absences'!B451,[1]!Tableau1[[#All],[Matricule]:[Poste]],5),"")</f>
        <v/>
      </c>
      <c r="F451" s="79"/>
      <c r="G451" s="79"/>
      <c r="H451" s="79"/>
      <c r="I451" s="79"/>
      <c r="J451" s="79"/>
      <c r="K451" s="79"/>
      <c r="L451" s="79"/>
      <c r="M451" s="79"/>
      <c r="N451" s="79"/>
      <c r="O451" s="79"/>
      <c r="P451" s="79"/>
      <c r="Q451" s="79"/>
      <c r="R451" s="79"/>
      <c r="S451" s="79"/>
      <c r="T451" s="79"/>
      <c r="U451" s="79"/>
      <c r="V451" s="79"/>
      <c r="W451" s="79"/>
      <c r="X451" s="79"/>
      <c r="Y451" s="79"/>
      <c r="Z451" s="79"/>
      <c r="AA451" s="79"/>
      <c r="AB451" s="79"/>
      <c r="AC451" s="79"/>
      <c r="AD451" s="79"/>
      <c r="AE451" s="79"/>
      <c r="AF451" s="79"/>
      <c r="AG451" s="79"/>
      <c r="AH451" s="79"/>
      <c r="AI451" s="79"/>
      <c r="AJ451" s="79"/>
      <c r="AK451" s="77">
        <f t="shared" si="18"/>
        <v>0</v>
      </c>
    </row>
    <row r="452" spans="2:38" ht="30" customHeight="1" x14ac:dyDescent="0.3">
      <c r="B452" s="78"/>
      <c r="C452" s="78" t="str">
        <f>IFERROR(VLOOKUP('[1]Calendrier des absences'!B452,[1]!Tableau1[[#All],[Matricule]:[Poste]],13),"")</f>
        <v/>
      </c>
      <c r="D452" s="78" t="str">
        <f>IFERROR(VLOOKUP('[1]Calendrier des absences'!B452,[1]!Tableau1[[#All],[Matricule]:[Poste]],14),"")</f>
        <v/>
      </c>
      <c r="E452" s="78" t="str">
        <f>IFERROR(VLOOKUP('[1]Calendrier des absences'!B452,[1]!Tableau1[[#All],[Matricule]:[Poste]],5),"")</f>
        <v/>
      </c>
      <c r="F452" s="78"/>
      <c r="G452" s="78"/>
      <c r="H452" s="78"/>
      <c r="I452" s="78"/>
      <c r="J452" s="78"/>
      <c r="K452" s="78"/>
      <c r="L452" s="78"/>
      <c r="M452" s="78"/>
      <c r="N452" s="78"/>
      <c r="O452" s="78"/>
      <c r="P452" s="78"/>
      <c r="Q452" s="78"/>
      <c r="R452" s="78"/>
      <c r="S452" s="78"/>
      <c r="T452" s="78"/>
      <c r="U452" s="78"/>
      <c r="V452" s="78"/>
      <c r="W452" s="78"/>
      <c r="X452" s="78"/>
      <c r="Y452" s="78"/>
      <c r="Z452" s="78"/>
      <c r="AA452" s="78"/>
      <c r="AB452" s="78"/>
      <c r="AC452" s="78"/>
      <c r="AD452" s="78"/>
      <c r="AE452" s="78"/>
      <c r="AF452" s="78"/>
      <c r="AG452" s="78"/>
      <c r="AH452" s="78"/>
      <c r="AI452" s="78"/>
      <c r="AJ452" s="78"/>
      <c r="AK452" s="77">
        <f t="shared" si="18"/>
        <v>0</v>
      </c>
    </row>
    <row r="453" spans="2:38" ht="30" customHeight="1" x14ac:dyDescent="0.3">
      <c r="B453" s="79"/>
      <c r="C453" s="79" t="str">
        <f>IFERROR(VLOOKUP('[1]Calendrier des absences'!B453,[1]!Tableau1[[#All],[Matricule]:[Poste]],13),"")</f>
        <v/>
      </c>
      <c r="D453" s="79" t="str">
        <f>IFERROR(VLOOKUP('[1]Calendrier des absences'!B453,[1]!Tableau1[[#All],[Matricule]:[Poste]],14),"")</f>
        <v/>
      </c>
      <c r="E453" s="79" t="str">
        <f>IFERROR(VLOOKUP('[1]Calendrier des absences'!B453,[1]!Tableau1[[#All],[Matricule]:[Poste]],5),"")</f>
        <v/>
      </c>
      <c r="F453" s="79"/>
      <c r="G453" s="79"/>
      <c r="H453" s="79"/>
      <c r="I453" s="79"/>
      <c r="J453" s="79"/>
      <c r="K453" s="79"/>
      <c r="L453" s="79"/>
      <c r="M453" s="79"/>
      <c r="N453" s="79"/>
      <c r="O453" s="79"/>
      <c r="P453" s="79"/>
      <c r="Q453" s="79"/>
      <c r="R453" s="79"/>
      <c r="S453" s="79"/>
      <c r="T453" s="79"/>
      <c r="U453" s="79"/>
      <c r="V453" s="79"/>
      <c r="W453" s="79"/>
      <c r="X453" s="79"/>
      <c r="Y453" s="79"/>
      <c r="Z453" s="79"/>
      <c r="AA453" s="79"/>
      <c r="AB453" s="79"/>
      <c r="AC453" s="79"/>
      <c r="AD453" s="79"/>
      <c r="AE453" s="79"/>
      <c r="AF453" s="79"/>
      <c r="AG453" s="79"/>
      <c r="AH453" s="79"/>
      <c r="AI453" s="79"/>
      <c r="AJ453" s="79"/>
      <c r="AK453" s="77">
        <f t="shared" si="18"/>
        <v>0</v>
      </c>
    </row>
    <row r="454" spans="2:38" ht="30" customHeight="1" x14ac:dyDescent="0.3">
      <c r="B454" s="78"/>
      <c r="C454" s="78" t="str">
        <f>IFERROR(VLOOKUP('[1]Calendrier des absences'!B454,[1]!Tableau1[[#All],[Matricule]:[Poste]],13),"")</f>
        <v/>
      </c>
      <c r="D454" s="78" t="str">
        <f>IFERROR(VLOOKUP('[1]Calendrier des absences'!B454,[1]!Tableau1[[#All],[Matricule]:[Poste]],14),"")</f>
        <v/>
      </c>
      <c r="E454" s="78" t="str">
        <f>IFERROR(VLOOKUP('[1]Calendrier des absences'!B454,[1]!Tableau1[[#All],[Matricule]:[Poste]],5),"")</f>
        <v/>
      </c>
      <c r="F454" s="78"/>
      <c r="G454" s="78"/>
      <c r="H454" s="78"/>
      <c r="I454" s="78"/>
      <c r="J454" s="78"/>
      <c r="K454" s="78"/>
      <c r="L454" s="78"/>
      <c r="M454" s="78"/>
      <c r="N454" s="78"/>
      <c r="O454" s="78"/>
      <c r="P454" s="78"/>
      <c r="Q454" s="78"/>
      <c r="R454" s="78"/>
      <c r="S454" s="78"/>
      <c r="T454" s="78"/>
      <c r="U454" s="78"/>
      <c r="V454" s="78"/>
      <c r="W454" s="78"/>
      <c r="X454" s="78"/>
      <c r="Y454" s="78"/>
      <c r="Z454" s="78"/>
      <c r="AA454" s="78"/>
      <c r="AB454" s="78"/>
      <c r="AC454" s="78"/>
      <c r="AD454" s="78"/>
      <c r="AE454" s="78"/>
      <c r="AF454" s="78"/>
      <c r="AG454" s="78"/>
      <c r="AH454" s="78"/>
      <c r="AI454" s="78"/>
      <c r="AJ454" s="78"/>
      <c r="AK454" s="77">
        <f t="shared" si="18"/>
        <v>0</v>
      </c>
    </row>
    <row r="455" spans="2:38" ht="30" customHeight="1" x14ac:dyDescent="0.3">
      <c r="B455" s="79"/>
      <c r="C455" s="79" t="str">
        <f>IFERROR(VLOOKUP('[1]Calendrier des absences'!B455,[1]!Tableau1[[#All],[Matricule]:[Poste]],13),"")</f>
        <v/>
      </c>
      <c r="D455" s="79" t="str">
        <f>IFERROR(VLOOKUP('[1]Calendrier des absences'!B455,[1]!Tableau1[[#All],[Matricule]:[Poste]],14),"")</f>
        <v/>
      </c>
      <c r="E455" s="79" t="str">
        <f>IFERROR(VLOOKUP('[1]Calendrier des absences'!B455,[1]!Tableau1[[#All],[Matricule]:[Poste]],5),"")</f>
        <v/>
      </c>
      <c r="F455" s="79"/>
      <c r="G455" s="79"/>
      <c r="H455" s="79"/>
      <c r="I455" s="79"/>
      <c r="J455" s="79"/>
      <c r="K455" s="79"/>
      <c r="L455" s="79"/>
      <c r="M455" s="79"/>
      <c r="N455" s="79"/>
      <c r="O455" s="79"/>
      <c r="P455" s="79"/>
      <c r="Q455" s="79"/>
      <c r="R455" s="79"/>
      <c r="S455" s="79"/>
      <c r="T455" s="79"/>
      <c r="U455" s="79"/>
      <c r="V455" s="79"/>
      <c r="W455" s="79"/>
      <c r="X455" s="79"/>
      <c r="Y455" s="79"/>
      <c r="Z455" s="79"/>
      <c r="AA455" s="79"/>
      <c r="AB455" s="79"/>
      <c r="AC455" s="79"/>
      <c r="AD455" s="79"/>
      <c r="AE455" s="79"/>
      <c r="AF455" s="79"/>
      <c r="AG455" s="79"/>
      <c r="AH455" s="79"/>
      <c r="AI455" s="79"/>
      <c r="AJ455" s="79"/>
      <c r="AK455" s="77">
        <f t="shared" si="18"/>
        <v>0</v>
      </c>
    </row>
    <row r="456" spans="2:38" ht="30" customHeight="1" x14ac:dyDescent="0.3">
      <c r="B456" s="78"/>
      <c r="C456" s="78" t="str">
        <f>IFERROR(VLOOKUP('[1]Calendrier des absences'!B456,[1]!Tableau1[[#All],[Matricule]:[Poste]],13),"")</f>
        <v/>
      </c>
      <c r="D456" s="78" t="str">
        <f>IFERROR(VLOOKUP('[1]Calendrier des absences'!B456,[1]!Tableau1[[#All],[Matricule]:[Poste]],14),"")</f>
        <v/>
      </c>
      <c r="E456" s="78" t="str">
        <f>IFERROR(VLOOKUP('[1]Calendrier des absences'!B456,[1]!Tableau1[[#All],[Matricule]:[Poste]],5),"")</f>
        <v/>
      </c>
      <c r="F456" s="78"/>
      <c r="G456" s="78"/>
      <c r="H456" s="78"/>
      <c r="I456" s="78"/>
      <c r="J456" s="78"/>
      <c r="K456" s="78"/>
      <c r="L456" s="78"/>
      <c r="M456" s="78"/>
      <c r="N456" s="78"/>
      <c r="O456" s="78"/>
      <c r="P456" s="78"/>
      <c r="Q456" s="78"/>
      <c r="R456" s="78"/>
      <c r="S456" s="78"/>
      <c r="T456" s="78"/>
      <c r="U456" s="78"/>
      <c r="V456" s="78"/>
      <c r="W456" s="78"/>
      <c r="X456" s="78"/>
      <c r="Y456" s="78"/>
      <c r="Z456" s="78"/>
      <c r="AA456" s="78"/>
      <c r="AB456" s="78"/>
      <c r="AC456" s="78"/>
      <c r="AD456" s="78"/>
      <c r="AE456" s="78"/>
      <c r="AF456" s="78"/>
      <c r="AG456" s="78"/>
      <c r="AH456" s="78"/>
      <c r="AI456" s="78"/>
      <c r="AJ456" s="78"/>
      <c r="AK456" s="77">
        <f t="shared" si="18"/>
        <v>0</v>
      </c>
    </row>
    <row r="457" spans="2:38" ht="30" customHeight="1" thickBot="1" x14ac:dyDescent="0.35">
      <c r="B457" s="79"/>
      <c r="C457" s="79" t="str">
        <f>IFERROR(VLOOKUP('[1]Calendrier des absences'!B457,[1]!Tableau1[[#All],[Matricule]:[Poste]],13),"")</f>
        <v/>
      </c>
      <c r="D457" s="79" t="str">
        <f>IFERROR(VLOOKUP('[1]Calendrier des absences'!B457,[1]!Tableau1[[#All],[Matricule]:[Poste]],14),"")</f>
        <v/>
      </c>
      <c r="E457" s="79" t="str">
        <f>IFERROR(VLOOKUP('[1]Calendrier des absences'!B457,[1]!Tableau1[[#All],[Matricule]:[Poste]],5),"")</f>
        <v/>
      </c>
      <c r="F457" s="79"/>
      <c r="G457" s="79"/>
      <c r="H457" s="79"/>
      <c r="I457" s="79"/>
      <c r="J457" s="79"/>
      <c r="K457" s="79"/>
      <c r="L457" s="79"/>
      <c r="M457" s="79"/>
      <c r="N457" s="79"/>
      <c r="O457" s="79"/>
      <c r="P457" s="79"/>
      <c r="Q457" s="79"/>
      <c r="R457" s="79"/>
      <c r="S457" s="79"/>
      <c r="T457" s="79"/>
      <c r="U457" s="79"/>
      <c r="V457" s="79"/>
      <c r="W457" s="79"/>
      <c r="X457" s="79"/>
      <c r="Y457" s="79"/>
      <c r="Z457" s="79"/>
      <c r="AA457" s="79"/>
      <c r="AB457" s="79"/>
      <c r="AC457" s="79"/>
      <c r="AD457" s="79"/>
      <c r="AE457" s="79"/>
      <c r="AF457" s="79"/>
      <c r="AG457" s="79"/>
      <c r="AH457" s="79"/>
      <c r="AI457" s="79"/>
      <c r="AJ457" s="79"/>
      <c r="AK457" s="77">
        <f t="shared" si="18"/>
        <v>0</v>
      </c>
    </row>
    <row r="458" spans="2:38" ht="30" customHeight="1" thickTop="1" thickBot="1" x14ac:dyDescent="0.35">
      <c r="B458" s="80"/>
      <c r="C458" s="80"/>
      <c r="D458" s="80"/>
      <c r="E458" s="81" t="str">
        <f>B415&amp;" total"</f>
        <v>Octobre total</v>
      </c>
      <c r="F458" s="82">
        <f>SUBTOTAL(103,F423:F457)</f>
        <v>0</v>
      </c>
      <c r="G458" s="82">
        <f t="shared" ref="G458:AJ458" si="19">SUBTOTAL(103,G423:G457)</f>
        <v>0</v>
      </c>
      <c r="H458" s="82">
        <f t="shared" si="19"/>
        <v>0</v>
      </c>
      <c r="I458" s="82">
        <f t="shared" si="19"/>
        <v>0</v>
      </c>
      <c r="J458" s="82">
        <f t="shared" si="19"/>
        <v>0</v>
      </c>
      <c r="K458" s="82">
        <f t="shared" si="19"/>
        <v>0</v>
      </c>
      <c r="L458" s="82">
        <f t="shared" si="19"/>
        <v>0</v>
      </c>
      <c r="M458" s="82">
        <f t="shared" si="19"/>
        <v>0</v>
      </c>
      <c r="N458" s="82">
        <f t="shared" si="19"/>
        <v>0</v>
      </c>
      <c r="O458" s="82">
        <f t="shared" si="19"/>
        <v>0</v>
      </c>
      <c r="P458" s="82">
        <f t="shared" si="19"/>
        <v>0</v>
      </c>
      <c r="Q458" s="82">
        <f t="shared" si="19"/>
        <v>0</v>
      </c>
      <c r="R458" s="82">
        <f t="shared" si="19"/>
        <v>0</v>
      </c>
      <c r="S458" s="82">
        <f t="shared" si="19"/>
        <v>0</v>
      </c>
      <c r="T458" s="82">
        <f t="shared" si="19"/>
        <v>0</v>
      </c>
      <c r="U458" s="82">
        <f t="shared" si="19"/>
        <v>0</v>
      </c>
      <c r="V458" s="82">
        <f t="shared" si="19"/>
        <v>0</v>
      </c>
      <c r="W458" s="82">
        <f t="shared" si="19"/>
        <v>0</v>
      </c>
      <c r="X458" s="82">
        <f t="shared" si="19"/>
        <v>0</v>
      </c>
      <c r="Y458" s="82">
        <f t="shared" si="19"/>
        <v>0</v>
      </c>
      <c r="Z458" s="82">
        <f t="shared" si="19"/>
        <v>0</v>
      </c>
      <c r="AA458" s="82">
        <f t="shared" si="19"/>
        <v>0</v>
      </c>
      <c r="AB458" s="82">
        <f t="shared" si="19"/>
        <v>0</v>
      </c>
      <c r="AC458" s="82">
        <f t="shared" si="19"/>
        <v>0</v>
      </c>
      <c r="AD458" s="82">
        <f t="shared" si="19"/>
        <v>0</v>
      </c>
      <c r="AE458" s="82">
        <f t="shared" si="19"/>
        <v>0</v>
      </c>
      <c r="AF458" s="82">
        <f t="shared" si="19"/>
        <v>0</v>
      </c>
      <c r="AG458" s="82">
        <f t="shared" si="19"/>
        <v>0</v>
      </c>
      <c r="AH458" s="82">
        <f t="shared" si="19"/>
        <v>0</v>
      </c>
      <c r="AI458" s="82">
        <f t="shared" si="19"/>
        <v>0</v>
      </c>
      <c r="AJ458" s="82">
        <f t="shared" si="19"/>
        <v>0</v>
      </c>
      <c r="AK458" s="82">
        <f>SUBTOTAL(109,AK423:AK457)</f>
        <v>0</v>
      </c>
    </row>
    <row r="459" spans="2:38" ht="15" thickTop="1" x14ac:dyDescent="0.3"/>
    <row r="461" spans="2:38" ht="63" x14ac:dyDescent="1.2">
      <c r="B461" s="57" t="s">
        <v>110</v>
      </c>
      <c r="C461" s="57"/>
      <c r="D461" s="57"/>
    </row>
    <row r="463" spans="2:38" x14ac:dyDescent="0.3">
      <c r="B463" s="58"/>
      <c r="C463" s="58"/>
      <c r="D463" s="58"/>
      <c r="E463" s="58"/>
      <c r="F463" s="58"/>
      <c r="G463" s="58"/>
      <c r="H463" s="58"/>
      <c r="I463" s="58"/>
      <c r="J463" s="58"/>
      <c r="K463" s="58"/>
      <c r="L463" s="58"/>
      <c r="M463" s="58"/>
      <c r="N463" s="58"/>
      <c r="O463" s="58"/>
      <c r="P463" s="58"/>
      <c r="Q463" s="58"/>
      <c r="R463" s="58"/>
      <c r="S463" s="58"/>
      <c r="T463" s="58"/>
      <c r="U463" s="58"/>
      <c r="V463" s="58"/>
      <c r="W463" s="58"/>
      <c r="X463" s="58"/>
      <c r="Y463" s="58"/>
      <c r="Z463" s="58"/>
      <c r="AA463" s="58"/>
      <c r="AB463" s="58"/>
      <c r="AC463" s="58"/>
      <c r="AD463" s="58"/>
      <c r="AE463" s="58"/>
      <c r="AF463" s="58"/>
      <c r="AG463" s="58"/>
      <c r="AH463" s="58"/>
      <c r="AI463" s="58"/>
      <c r="AJ463" s="58"/>
      <c r="AK463" s="58"/>
    </row>
    <row r="464" spans="2:38" ht="30" customHeight="1" x14ac:dyDescent="0.3">
      <c r="B464" s="59" t="s">
        <v>84</v>
      </c>
      <c r="C464" s="59"/>
      <c r="D464" s="59"/>
      <c r="E464" s="59"/>
      <c r="F464" s="60" t="s">
        <v>85</v>
      </c>
      <c r="G464" s="61" t="s">
        <v>86</v>
      </c>
      <c r="H464" s="61"/>
      <c r="I464" s="61"/>
      <c r="L464" s="62" t="s">
        <v>87</v>
      </c>
      <c r="M464" s="61" t="s">
        <v>88</v>
      </c>
      <c r="N464" s="61"/>
      <c r="O464" s="61"/>
      <c r="P464" s="61"/>
      <c r="R464" s="63" t="s">
        <v>89</v>
      </c>
      <c r="S464" s="61" t="s">
        <v>90</v>
      </c>
      <c r="T464" s="61"/>
      <c r="U464" s="61"/>
      <c r="W464" s="64" t="s">
        <v>91</v>
      </c>
      <c r="X464" s="61" t="s">
        <v>92</v>
      </c>
      <c r="Y464" s="61"/>
      <c r="Z464" s="61"/>
      <c r="AA464" s="61"/>
      <c r="AC464" s="65" t="s">
        <v>93</v>
      </c>
      <c r="AD464" s="61" t="s">
        <v>94</v>
      </c>
      <c r="AE464" s="61"/>
      <c r="AF464" s="61"/>
      <c r="AG464" s="61"/>
      <c r="AH464" s="61"/>
      <c r="AJ464" s="66" t="s">
        <v>95</v>
      </c>
      <c r="AK464" s="61" t="s">
        <v>96</v>
      </c>
      <c r="AL464" s="61"/>
    </row>
    <row r="465" spans="2:37" x14ac:dyDescent="0.3">
      <c r="B465" s="67"/>
      <c r="C465" s="67"/>
      <c r="D465" s="67"/>
      <c r="E465" s="67"/>
      <c r="F465" s="67"/>
      <c r="G465" s="67"/>
      <c r="H465" s="67"/>
      <c r="I465" s="67"/>
      <c r="J465" s="67"/>
      <c r="K465" s="67"/>
      <c r="L465" s="67"/>
      <c r="M465" s="67"/>
      <c r="N465" s="67"/>
      <c r="O465" s="67"/>
      <c r="P465" s="67"/>
      <c r="Q465" s="67"/>
      <c r="R465" s="67"/>
      <c r="S465" s="67"/>
      <c r="T465" s="67"/>
      <c r="U465" s="67"/>
      <c r="V465" s="67"/>
      <c r="W465" s="67"/>
      <c r="X465" s="67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</row>
    <row r="466" spans="2:37" ht="46.95" customHeight="1" thickBot="1" x14ac:dyDescent="0.35">
      <c r="F466" s="68" t="s">
        <v>97</v>
      </c>
      <c r="G466" s="68"/>
      <c r="H466" s="68"/>
      <c r="I466" s="68"/>
      <c r="J466" s="68"/>
      <c r="K466" s="68"/>
      <c r="L466" s="68"/>
      <c r="M466" s="68"/>
      <c r="N466" s="68"/>
      <c r="O466" s="68"/>
      <c r="P466" s="68"/>
      <c r="Q466" s="68"/>
      <c r="R466" s="68"/>
      <c r="S466" s="68"/>
      <c r="T466" s="68"/>
      <c r="U466" s="68"/>
      <c r="V466" s="68"/>
      <c r="W466" s="68"/>
      <c r="X466" s="68"/>
      <c r="Y466" s="68"/>
      <c r="Z466" s="68"/>
      <c r="AA466" s="68"/>
      <c r="AB466" s="68"/>
      <c r="AC466" s="68"/>
      <c r="AD466" s="68"/>
      <c r="AE466" s="68"/>
      <c r="AF466" s="68"/>
      <c r="AG466" s="68"/>
      <c r="AH466" s="68"/>
      <c r="AI466" s="68"/>
      <c r="AJ466" s="69"/>
      <c r="AK466" s="69">
        <f>AK7</f>
        <v>2024</v>
      </c>
    </row>
    <row r="467" spans="2:37" ht="30" customHeight="1" thickTop="1" thickBot="1" x14ac:dyDescent="0.35">
      <c r="F467" s="70" t="str">
        <f>TEXT(WEEKDAY(DATE(AK466,11,1),1),"jjj")</f>
        <v>ven</v>
      </c>
      <c r="G467" s="70" t="str">
        <f>TEXT(WEEKDAY(DATE(AK466,11,2),1),"jjj")</f>
        <v>sam</v>
      </c>
      <c r="H467" s="70" t="str">
        <f>TEXT(WEEKDAY(DATE(AK466,11,3),1),"jjj")</f>
        <v>dim</v>
      </c>
      <c r="I467" s="70" t="str">
        <f>TEXT(WEEKDAY(DATE(AK466,11,4),1),"jjj")</f>
        <v>lun</v>
      </c>
      <c r="J467" s="70" t="str">
        <f>TEXT(WEEKDAY(DATE(AK466,11,5),1),"jjj")</f>
        <v>mar</v>
      </c>
      <c r="K467" s="70" t="str">
        <f>TEXT(WEEKDAY(DATE(AK466,11,6),1),"jjj")</f>
        <v>mer</v>
      </c>
      <c r="L467" s="70" t="str">
        <f>TEXT(WEEKDAY(DATE(AK466,11,7),1),"jjj")</f>
        <v>jeu</v>
      </c>
      <c r="M467" s="70" t="str">
        <f>TEXT(WEEKDAY(DATE(AK466,11,8),1),"jjj")</f>
        <v>ven</v>
      </c>
      <c r="N467" s="70" t="str">
        <f>TEXT(WEEKDAY(DATE(AK466,11,9),1),"jjj")</f>
        <v>sam</v>
      </c>
      <c r="O467" s="70" t="str">
        <f>TEXT(WEEKDAY(DATE(AK466,11,10),1),"jjj")</f>
        <v>dim</v>
      </c>
      <c r="P467" s="70" t="str">
        <f>TEXT(WEEKDAY(DATE(AK466,11,11),1),"jjj")</f>
        <v>lun</v>
      </c>
      <c r="Q467" s="70" t="str">
        <f>TEXT(WEEKDAY(DATE(AK466,11,12),1),"jjj")</f>
        <v>mar</v>
      </c>
      <c r="R467" s="70" t="str">
        <f>TEXT(WEEKDAY(DATE(AK466,11,13),1),"jjj")</f>
        <v>mer</v>
      </c>
      <c r="S467" s="70" t="str">
        <f>TEXT(WEEKDAY(DATE(AK466,11,14),1),"jjj")</f>
        <v>jeu</v>
      </c>
      <c r="T467" s="70" t="str">
        <f>TEXT(WEEKDAY(DATE(AK466,11,15),1),"jjj")</f>
        <v>ven</v>
      </c>
      <c r="U467" s="70" t="str">
        <f>TEXT(WEEKDAY(DATE(AK466,11,16),1),"jjj")</f>
        <v>sam</v>
      </c>
      <c r="V467" s="70" t="str">
        <f>TEXT(WEEKDAY(DATE(AK466,11,17),1),"jjj")</f>
        <v>dim</v>
      </c>
      <c r="W467" s="70" t="str">
        <f>TEXT(WEEKDAY(DATE(AK466,11,18),1),"jjj")</f>
        <v>lun</v>
      </c>
      <c r="X467" s="70" t="str">
        <f>TEXT(WEEKDAY(DATE(AK466,11,19),1),"jjj")</f>
        <v>mar</v>
      </c>
      <c r="Y467" s="70" t="str">
        <f>TEXT(WEEKDAY(DATE(AK466,11,20),1),"jjj")</f>
        <v>mer</v>
      </c>
      <c r="Z467" s="70" t="str">
        <f>TEXT(WEEKDAY(DATE(AK466,11,21),1),"jjj")</f>
        <v>jeu</v>
      </c>
      <c r="AA467" s="70" t="str">
        <f>TEXT(WEEKDAY(DATE(AK466,11,22),1),"jjj")</f>
        <v>ven</v>
      </c>
      <c r="AB467" s="70" t="str">
        <f>TEXT(WEEKDAY(DATE(AK466,11,23),1),"jjj")</f>
        <v>sam</v>
      </c>
      <c r="AC467" s="70" t="str">
        <f>TEXT(WEEKDAY(DATE(AK466,11,24),1),"jjj")</f>
        <v>dim</v>
      </c>
      <c r="AD467" s="70" t="str">
        <f>TEXT(WEEKDAY(DATE(AK466,11,25),1),"jjj")</f>
        <v>lun</v>
      </c>
      <c r="AE467" s="70" t="str">
        <f>TEXT(WEEKDAY(DATE(AK466,11,26),1),"jjj")</f>
        <v>mar</v>
      </c>
      <c r="AF467" s="70" t="str">
        <f>TEXT(WEEKDAY(DATE(AK466,11,27),1),"jjj")</f>
        <v>mer</v>
      </c>
      <c r="AG467" s="70" t="str">
        <f>TEXT(WEEKDAY(DATE(AK466,11,28),1),"jjj")</f>
        <v>jeu</v>
      </c>
      <c r="AH467" s="70" t="str">
        <f>TEXT(WEEKDAY(DATE(AK466,11,29),1),"jjj")</f>
        <v>ven</v>
      </c>
      <c r="AI467" s="70" t="str">
        <f>TEXT(WEEKDAY(DATE(AK466,11,30),1),"jjj")</f>
        <v>sam</v>
      </c>
      <c r="AJ467" s="70"/>
      <c r="AK467" s="71"/>
    </row>
    <row r="468" spans="2:37" ht="30" customHeight="1" thickTop="1" thickBot="1" x14ac:dyDescent="0.35">
      <c r="B468" s="72" t="s">
        <v>11</v>
      </c>
      <c r="C468" s="72" t="s">
        <v>98</v>
      </c>
      <c r="D468" s="72" t="s">
        <v>3</v>
      </c>
      <c r="E468" s="73" t="s">
        <v>99</v>
      </c>
      <c r="F468" s="74">
        <v>1</v>
      </c>
      <c r="G468" s="74">
        <v>2</v>
      </c>
      <c r="H468" s="74">
        <v>3</v>
      </c>
      <c r="I468" s="74">
        <v>4</v>
      </c>
      <c r="J468" s="74">
        <v>5</v>
      </c>
      <c r="K468" s="74">
        <v>6</v>
      </c>
      <c r="L468" s="74">
        <v>7</v>
      </c>
      <c r="M468" s="74">
        <v>8</v>
      </c>
      <c r="N468" s="74">
        <v>9</v>
      </c>
      <c r="O468" s="74">
        <v>10</v>
      </c>
      <c r="P468" s="74">
        <v>11</v>
      </c>
      <c r="Q468" s="74">
        <v>12</v>
      </c>
      <c r="R468" s="74">
        <v>13</v>
      </c>
      <c r="S468" s="74">
        <v>14</v>
      </c>
      <c r="T468" s="74">
        <v>15</v>
      </c>
      <c r="U468" s="74">
        <v>16</v>
      </c>
      <c r="V468" s="74">
        <v>17</v>
      </c>
      <c r="W468" s="74">
        <v>18</v>
      </c>
      <c r="X468" s="74">
        <v>19</v>
      </c>
      <c r="Y468" s="74">
        <v>20</v>
      </c>
      <c r="Z468" s="74">
        <v>21</v>
      </c>
      <c r="AA468" s="74">
        <v>22</v>
      </c>
      <c r="AB468" s="74">
        <v>23</v>
      </c>
      <c r="AC468" s="74">
        <v>24</v>
      </c>
      <c r="AD468" s="74">
        <v>25</v>
      </c>
      <c r="AE468" s="74">
        <v>26</v>
      </c>
      <c r="AF468" s="74">
        <v>27</v>
      </c>
      <c r="AG468" s="74">
        <v>28</v>
      </c>
      <c r="AH468" s="74">
        <v>29</v>
      </c>
      <c r="AI468" s="74">
        <v>30</v>
      </c>
      <c r="AJ468" s="74"/>
      <c r="AK468" s="71" t="s">
        <v>100</v>
      </c>
    </row>
    <row r="469" spans="2:37" ht="30" customHeight="1" thickTop="1" x14ac:dyDescent="0.3">
      <c r="B469" s="75"/>
      <c r="C469" s="75" t="str">
        <f>IFERROR(VLOOKUP('[1]Calendrier des absences'!B469,[1]!Tableau1[[#All],[Matricule]:[Poste]],13),"")</f>
        <v/>
      </c>
      <c r="D469" s="75" t="str">
        <f>IFERROR(VLOOKUP('[1]Calendrier des absences'!B469,[1]!Tableau1[[#All],[Matricule]:[Poste]],14),"")</f>
        <v/>
      </c>
      <c r="E469" s="75" t="str">
        <f>IFERROR(VLOOKUP('[1]Calendrier des absences'!B469,[1]!Tableau1[[#All],[Matricule]:[Poste]],5),"")</f>
        <v/>
      </c>
      <c r="F469" s="76"/>
      <c r="G469" s="76"/>
      <c r="H469" s="76"/>
      <c r="I469" s="76"/>
      <c r="J469" s="76"/>
      <c r="K469" s="76"/>
      <c r="L469" s="76"/>
      <c r="M469" s="76"/>
      <c r="N469" s="76"/>
      <c r="O469" s="76"/>
      <c r="P469" s="76"/>
      <c r="Q469" s="76"/>
      <c r="R469" s="76"/>
      <c r="S469" s="76"/>
      <c r="T469" s="76"/>
      <c r="U469" s="76"/>
      <c r="V469" s="76"/>
      <c r="W469" s="76"/>
      <c r="X469" s="76"/>
      <c r="Y469" s="76"/>
      <c r="Z469" s="76"/>
      <c r="AA469" s="76"/>
      <c r="AB469" s="76"/>
      <c r="AC469" s="76"/>
      <c r="AD469" s="76"/>
      <c r="AE469" s="76"/>
      <c r="AF469" s="76"/>
      <c r="AG469" s="76"/>
      <c r="AH469" s="76"/>
      <c r="AI469" s="76"/>
      <c r="AJ469" s="76"/>
      <c r="AK469" s="77">
        <f>COUNTA(F469:AJ469)</f>
        <v>0</v>
      </c>
    </row>
    <row r="470" spans="2:37" ht="30" customHeight="1" x14ac:dyDescent="0.3">
      <c r="B470" s="78"/>
      <c r="C470" s="78" t="str">
        <f>IFERROR(VLOOKUP('[1]Calendrier des absences'!B470,[1]!Tableau1[[#All],[Matricule]:[Poste]],13),"")</f>
        <v/>
      </c>
      <c r="D470" s="78" t="str">
        <f>IFERROR(VLOOKUP('[1]Calendrier des absences'!B470,[1]!Tableau1[[#All],[Matricule]:[Poste]],14),"")</f>
        <v/>
      </c>
      <c r="E470" s="78" t="str">
        <f>IFERROR(VLOOKUP('[1]Calendrier des absences'!B470,[1]!Tableau1[[#All],[Matricule]:[Poste]],5),"")</f>
        <v/>
      </c>
      <c r="F470" s="78"/>
      <c r="G470" s="78"/>
      <c r="H470" s="78"/>
      <c r="I470" s="78"/>
      <c r="J470" s="78"/>
      <c r="K470" s="78"/>
      <c r="L470" s="78"/>
      <c r="M470" s="78"/>
      <c r="N470" s="78"/>
      <c r="O470" s="78"/>
      <c r="P470" s="78"/>
      <c r="Q470" s="78"/>
      <c r="R470" s="78"/>
      <c r="S470" s="78"/>
      <c r="T470" s="78"/>
      <c r="U470" s="78"/>
      <c r="V470" s="78"/>
      <c r="W470" s="78"/>
      <c r="X470" s="78"/>
      <c r="Y470" s="78"/>
      <c r="Z470" s="78"/>
      <c r="AA470" s="78"/>
      <c r="AB470" s="78"/>
      <c r="AC470" s="78"/>
      <c r="AD470" s="78"/>
      <c r="AE470" s="78"/>
      <c r="AF470" s="78"/>
      <c r="AG470" s="78"/>
      <c r="AH470" s="78"/>
      <c r="AI470" s="78"/>
      <c r="AJ470" s="78"/>
      <c r="AK470" s="77">
        <f t="shared" ref="AK470:AK503" si="20">COUNTA(F470:AJ470)</f>
        <v>0</v>
      </c>
    </row>
    <row r="471" spans="2:37" ht="30" customHeight="1" x14ac:dyDescent="0.3">
      <c r="B471" s="76"/>
      <c r="C471" s="76" t="str">
        <f>IFERROR(VLOOKUP('[1]Calendrier des absences'!B471,[1]!Tableau1[[#All],[Matricule]:[Poste]],13),"")</f>
        <v/>
      </c>
      <c r="D471" s="76" t="str">
        <f>IFERROR(VLOOKUP('[1]Calendrier des absences'!B471,[1]!Tableau1[[#All],[Matricule]:[Poste]],14),"")</f>
        <v/>
      </c>
      <c r="E471" s="76" t="str">
        <f>IFERROR(VLOOKUP('[1]Calendrier des absences'!B471,[1]!Tableau1[[#All],[Matricule]:[Poste]],5),"")</f>
        <v/>
      </c>
      <c r="F471" s="76"/>
      <c r="G471" s="76"/>
      <c r="H471" s="76"/>
      <c r="I471" s="76"/>
      <c r="J471" s="76"/>
      <c r="K471" s="76"/>
      <c r="L471" s="76"/>
      <c r="M471" s="76"/>
      <c r="N471" s="76"/>
      <c r="O471" s="76"/>
      <c r="P471" s="76"/>
      <c r="Q471" s="76"/>
      <c r="R471" s="76"/>
      <c r="S471" s="76"/>
      <c r="T471" s="76"/>
      <c r="U471" s="76"/>
      <c r="V471" s="76"/>
      <c r="W471" s="76"/>
      <c r="X471" s="76"/>
      <c r="Y471" s="76"/>
      <c r="Z471" s="76"/>
      <c r="AA471" s="76"/>
      <c r="AB471" s="76"/>
      <c r="AC471" s="76"/>
      <c r="AD471" s="76"/>
      <c r="AE471" s="76"/>
      <c r="AF471" s="76"/>
      <c r="AG471" s="76"/>
      <c r="AH471" s="76"/>
      <c r="AI471" s="76"/>
      <c r="AJ471" s="76"/>
      <c r="AK471" s="77">
        <f t="shared" si="20"/>
        <v>0</v>
      </c>
    </row>
    <row r="472" spans="2:37" ht="30" customHeight="1" x14ac:dyDescent="0.3">
      <c r="B472" s="78"/>
      <c r="C472" s="78" t="str">
        <f>IFERROR(VLOOKUP('[1]Calendrier des absences'!B472,[1]!Tableau1[[#All],[Matricule]:[Poste]],13),"")</f>
        <v/>
      </c>
      <c r="D472" s="78" t="str">
        <f>IFERROR(VLOOKUP('[1]Calendrier des absences'!B472,[1]!Tableau1[[#All],[Matricule]:[Poste]],14),"")</f>
        <v/>
      </c>
      <c r="E472" s="78" t="str">
        <f>IFERROR(VLOOKUP('[1]Calendrier des absences'!B472,[1]!Tableau1[[#All],[Matricule]:[Poste]],5),"")</f>
        <v/>
      </c>
      <c r="F472" s="78"/>
      <c r="G472" s="78"/>
      <c r="H472" s="78"/>
      <c r="I472" s="78"/>
      <c r="J472" s="78"/>
      <c r="K472" s="78"/>
      <c r="L472" s="78"/>
      <c r="M472" s="78"/>
      <c r="N472" s="78"/>
      <c r="O472" s="78"/>
      <c r="P472" s="78"/>
      <c r="Q472" s="78"/>
      <c r="R472" s="78"/>
      <c r="S472" s="78"/>
      <c r="T472" s="78"/>
      <c r="U472" s="78"/>
      <c r="V472" s="78"/>
      <c r="W472" s="78"/>
      <c r="X472" s="78"/>
      <c r="Y472" s="78"/>
      <c r="Z472" s="78"/>
      <c r="AA472" s="78"/>
      <c r="AB472" s="78"/>
      <c r="AC472" s="78"/>
      <c r="AD472" s="78"/>
      <c r="AE472" s="78"/>
      <c r="AF472" s="78"/>
      <c r="AG472" s="78"/>
      <c r="AH472" s="78"/>
      <c r="AI472" s="78"/>
      <c r="AJ472" s="78"/>
      <c r="AK472" s="77">
        <f t="shared" si="20"/>
        <v>0</v>
      </c>
    </row>
    <row r="473" spans="2:37" ht="30" customHeight="1" x14ac:dyDescent="0.3">
      <c r="B473" s="76"/>
      <c r="C473" s="76" t="str">
        <f>IFERROR(VLOOKUP('[1]Calendrier des absences'!B473,[1]!Tableau1[[#All],[Matricule]:[Poste]],13),"")</f>
        <v/>
      </c>
      <c r="D473" s="76" t="str">
        <f>IFERROR(VLOOKUP('[1]Calendrier des absences'!B473,[1]!Tableau1[[#All],[Matricule]:[Poste]],14),"")</f>
        <v/>
      </c>
      <c r="E473" s="76" t="str">
        <f>IFERROR(VLOOKUP('[1]Calendrier des absences'!B473,[1]!Tableau1[[#All],[Matricule]:[Poste]],5),"")</f>
        <v/>
      </c>
      <c r="F473" s="76"/>
      <c r="G473" s="76"/>
      <c r="H473" s="76"/>
      <c r="I473" s="76"/>
      <c r="J473" s="76"/>
      <c r="K473" s="76"/>
      <c r="L473" s="76"/>
      <c r="M473" s="76"/>
      <c r="N473" s="76"/>
      <c r="O473" s="76"/>
      <c r="P473" s="76"/>
      <c r="Q473" s="76"/>
      <c r="R473" s="76"/>
      <c r="S473" s="76"/>
      <c r="T473" s="76"/>
      <c r="U473" s="76"/>
      <c r="V473" s="76"/>
      <c r="W473" s="76"/>
      <c r="X473" s="76"/>
      <c r="Y473" s="76"/>
      <c r="Z473" s="76"/>
      <c r="AA473" s="76"/>
      <c r="AB473" s="76"/>
      <c r="AC473" s="76"/>
      <c r="AD473" s="76"/>
      <c r="AE473" s="76"/>
      <c r="AF473" s="76"/>
      <c r="AG473" s="76"/>
      <c r="AH473" s="76"/>
      <c r="AI473" s="76"/>
      <c r="AJ473" s="76"/>
      <c r="AK473" s="77">
        <f t="shared" si="20"/>
        <v>0</v>
      </c>
    </row>
    <row r="474" spans="2:37" ht="30" customHeight="1" x14ac:dyDescent="0.3">
      <c r="B474" s="78"/>
      <c r="C474" s="78" t="str">
        <f>IFERROR(VLOOKUP('[1]Calendrier des absences'!B474,[1]!Tableau1[[#All],[Matricule]:[Poste]],13),"")</f>
        <v/>
      </c>
      <c r="D474" s="78" t="str">
        <f>IFERROR(VLOOKUP('[1]Calendrier des absences'!B474,[1]!Tableau1[[#All],[Matricule]:[Poste]],14),"")</f>
        <v/>
      </c>
      <c r="E474" s="78" t="str">
        <f>IFERROR(VLOOKUP('[1]Calendrier des absences'!B474,[1]!Tableau1[[#All],[Matricule]:[Poste]],5),"")</f>
        <v/>
      </c>
      <c r="F474" s="78"/>
      <c r="G474" s="78"/>
      <c r="H474" s="78"/>
      <c r="I474" s="78"/>
      <c r="J474" s="78"/>
      <c r="K474" s="78"/>
      <c r="L474" s="78"/>
      <c r="M474" s="78"/>
      <c r="N474" s="78"/>
      <c r="O474" s="78"/>
      <c r="P474" s="78"/>
      <c r="Q474" s="78"/>
      <c r="R474" s="78"/>
      <c r="S474" s="78"/>
      <c r="T474" s="78"/>
      <c r="U474" s="78"/>
      <c r="V474" s="78"/>
      <c r="W474" s="78"/>
      <c r="X474" s="78"/>
      <c r="Y474" s="78"/>
      <c r="Z474" s="78"/>
      <c r="AA474" s="78"/>
      <c r="AB474" s="78"/>
      <c r="AC474" s="78"/>
      <c r="AD474" s="78"/>
      <c r="AE474" s="78"/>
      <c r="AF474" s="78"/>
      <c r="AG474" s="78"/>
      <c r="AH474" s="78"/>
      <c r="AI474" s="78"/>
      <c r="AJ474" s="78"/>
      <c r="AK474" s="77">
        <f t="shared" si="20"/>
        <v>0</v>
      </c>
    </row>
    <row r="475" spans="2:37" ht="30" customHeight="1" x14ac:dyDescent="0.3">
      <c r="B475" s="76"/>
      <c r="C475" s="76" t="str">
        <f>IFERROR(VLOOKUP('[1]Calendrier des absences'!B475,[1]!Tableau1[[#All],[Matricule]:[Poste]],13),"")</f>
        <v/>
      </c>
      <c r="D475" s="76" t="str">
        <f>IFERROR(VLOOKUP('[1]Calendrier des absences'!B475,[1]!Tableau1[[#All],[Matricule]:[Poste]],14),"")</f>
        <v/>
      </c>
      <c r="E475" s="76" t="str">
        <f>IFERROR(VLOOKUP('[1]Calendrier des absences'!B475,[1]!Tableau1[[#All],[Matricule]:[Poste]],5),"")</f>
        <v/>
      </c>
      <c r="F475" s="76"/>
      <c r="G475" s="76"/>
      <c r="H475" s="76"/>
      <c r="I475" s="76"/>
      <c r="J475" s="76"/>
      <c r="K475" s="76"/>
      <c r="L475" s="76"/>
      <c r="M475" s="76"/>
      <c r="N475" s="76"/>
      <c r="O475" s="76"/>
      <c r="P475" s="76"/>
      <c r="Q475" s="76"/>
      <c r="R475" s="76"/>
      <c r="S475" s="76"/>
      <c r="T475" s="76"/>
      <c r="U475" s="76"/>
      <c r="V475" s="76"/>
      <c r="W475" s="76"/>
      <c r="X475" s="76"/>
      <c r="Y475" s="76"/>
      <c r="Z475" s="76"/>
      <c r="AA475" s="76"/>
      <c r="AB475" s="76"/>
      <c r="AC475" s="76"/>
      <c r="AD475" s="76"/>
      <c r="AE475" s="76"/>
      <c r="AF475" s="76"/>
      <c r="AG475" s="76"/>
      <c r="AH475" s="76"/>
      <c r="AI475" s="76"/>
      <c r="AJ475" s="76"/>
      <c r="AK475" s="77">
        <f t="shared" si="20"/>
        <v>0</v>
      </c>
    </row>
    <row r="476" spans="2:37" ht="30" customHeight="1" x14ac:dyDescent="0.3">
      <c r="B476" s="78"/>
      <c r="C476" s="78" t="str">
        <f>IFERROR(VLOOKUP('[1]Calendrier des absences'!B476,[1]!Tableau1[[#All],[Matricule]:[Poste]],13),"")</f>
        <v/>
      </c>
      <c r="D476" s="78" t="str">
        <f>IFERROR(VLOOKUP('[1]Calendrier des absences'!B476,[1]!Tableau1[[#All],[Matricule]:[Poste]],14),"")</f>
        <v/>
      </c>
      <c r="E476" s="78" t="str">
        <f>IFERROR(VLOOKUP('[1]Calendrier des absences'!B476,[1]!Tableau1[[#All],[Matricule]:[Poste]],5),"")</f>
        <v/>
      </c>
      <c r="F476" s="78"/>
      <c r="G476" s="78"/>
      <c r="H476" s="78"/>
      <c r="I476" s="78"/>
      <c r="J476" s="78"/>
      <c r="K476" s="78"/>
      <c r="L476" s="78"/>
      <c r="M476" s="78"/>
      <c r="N476" s="78"/>
      <c r="O476" s="78"/>
      <c r="P476" s="78"/>
      <c r="Q476" s="78"/>
      <c r="R476" s="78"/>
      <c r="S476" s="78"/>
      <c r="T476" s="78"/>
      <c r="U476" s="78"/>
      <c r="V476" s="78"/>
      <c r="W476" s="78"/>
      <c r="X476" s="78"/>
      <c r="Y476" s="78"/>
      <c r="Z476" s="78"/>
      <c r="AA476" s="78"/>
      <c r="AB476" s="78"/>
      <c r="AC476" s="78"/>
      <c r="AD476" s="78"/>
      <c r="AE476" s="78"/>
      <c r="AF476" s="78"/>
      <c r="AG476" s="78"/>
      <c r="AH476" s="78"/>
      <c r="AI476" s="78"/>
      <c r="AJ476" s="78"/>
      <c r="AK476" s="77">
        <f t="shared" si="20"/>
        <v>0</v>
      </c>
    </row>
    <row r="477" spans="2:37" ht="30" customHeight="1" x14ac:dyDescent="0.3">
      <c r="B477" s="76"/>
      <c r="C477" s="76" t="str">
        <f>IFERROR(VLOOKUP('[1]Calendrier des absences'!B477,[1]!Tableau1[[#All],[Matricule]:[Poste]],13),"")</f>
        <v/>
      </c>
      <c r="D477" s="76" t="str">
        <f>IFERROR(VLOOKUP('[1]Calendrier des absences'!B477,[1]!Tableau1[[#All],[Matricule]:[Poste]],14),"")</f>
        <v/>
      </c>
      <c r="E477" s="76" t="str">
        <f>IFERROR(VLOOKUP('[1]Calendrier des absences'!B477,[1]!Tableau1[[#All],[Matricule]:[Poste]],5),"")</f>
        <v/>
      </c>
      <c r="F477" s="76"/>
      <c r="G477" s="76"/>
      <c r="H477" s="76"/>
      <c r="I477" s="76"/>
      <c r="J477" s="76"/>
      <c r="K477" s="76"/>
      <c r="L477" s="76"/>
      <c r="M477" s="76"/>
      <c r="N477" s="76"/>
      <c r="O477" s="76"/>
      <c r="P477" s="76"/>
      <c r="Q477" s="76"/>
      <c r="R477" s="76"/>
      <c r="S477" s="76"/>
      <c r="T477" s="76"/>
      <c r="U477" s="76"/>
      <c r="V477" s="76"/>
      <c r="W477" s="76"/>
      <c r="X477" s="76"/>
      <c r="Y477" s="76"/>
      <c r="Z477" s="76"/>
      <c r="AA477" s="76"/>
      <c r="AB477" s="76"/>
      <c r="AC477" s="76"/>
      <c r="AD477" s="76"/>
      <c r="AE477" s="76"/>
      <c r="AF477" s="76"/>
      <c r="AG477" s="76"/>
      <c r="AH477" s="76"/>
      <c r="AI477" s="76"/>
      <c r="AJ477" s="76"/>
      <c r="AK477" s="77">
        <f t="shared" si="20"/>
        <v>0</v>
      </c>
    </row>
    <row r="478" spans="2:37" ht="30" customHeight="1" x14ac:dyDescent="0.3">
      <c r="B478" s="78"/>
      <c r="C478" s="78" t="str">
        <f>IFERROR(VLOOKUP('[1]Calendrier des absences'!B478,[1]!Tableau1[[#All],[Matricule]:[Poste]],13),"")</f>
        <v/>
      </c>
      <c r="D478" s="78" t="str">
        <f>IFERROR(VLOOKUP('[1]Calendrier des absences'!B478,[1]!Tableau1[[#All],[Matricule]:[Poste]],14),"")</f>
        <v/>
      </c>
      <c r="E478" s="78" t="str">
        <f>IFERROR(VLOOKUP('[1]Calendrier des absences'!B478,[1]!Tableau1[[#All],[Matricule]:[Poste]],5),"")</f>
        <v/>
      </c>
      <c r="F478" s="78"/>
      <c r="G478" s="78"/>
      <c r="H478" s="78"/>
      <c r="I478" s="78"/>
      <c r="J478" s="78"/>
      <c r="K478" s="78"/>
      <c r="L478" s="78"/>
      <c r="M478" s="78"/>
      <c r="N478" s="78"/>
      <c r="O478" s="78"/>
      <c r="P478" s="78"/>
      <c r="Q478" s="78"/>
      <c r="R478" s="78"/>
      <c r="S478" s="78"/>
      <c r="T478" s="78"/>
      <c r="U478" s="78"/>
      <c r="V478" s="78"/>
      <c r="W478" s="78"/>
      <c r="X478" s="78"/>
      <c r="Y478" s="78"/>
      <c r="Z478" s="78"/>
      <c r="AA478" s="78"/>
      <c r="AB478" s="78"/>
      <c r="AC478" s="78"/>
      <c r="AD478" s="78"/>
      <c r="AE478" s="78"/>
      <c r="AF478" s="78"/>
      <c r="AG478" s="78"/>
      <c r="AH478" s="78"/>
      <c r="AI478" s="78"/>
      <c r="AJ478" s="78"/>
      <c r="AK478" s="77">
        <f t="shared" si="20"/>
        <v>0</v>
      </c>
    </row>
    <row r="479" spans="2:37" ht="30" customHeight="1" x14ac:dyDescent="0.3">
      <c r="B479" s="76"/>
      <c r="C479" s="76" t="str">
        <f>IFERROR(VLOOKUP('[1]Calendrier des absences'!B479,[1]!Tableau1[[#All],[Matricule]:[Poste]],13),"")</f>
        <v/>
      </c>
      <c r="D479" s="76" t="str">
        <f>IFERROR(VLOOKUP('[1]Calendrier des absences'!B479,[1]!Tableau1[[#All],[Matricule]:[Poste]],14),"")</f>
        <v/>
      </c>
      <c r="E479" s="76" t="str">
        <f>IFERROR(VLOOKUP('[1]Calendrier des absences'!B479,[1]!Tableau1[[#All],[Matricule]:[Poste]],5),"")</f>
        <v/>
      </c>
      <c r="F479" s="76"/>
      <c r="G479" s="76"/>
      <c r="H479" s="76"/>
      <c r="I479" s="76"/>
      <c r="J479" s="76"/>
      <c r="K479" s="76"/>
      <c r="L479" s="76"/>
      <c r="M479" s="76"/>
      <c r="N479" s="76"/>
      <c r="O479" s="76"/>
      <c r="P479" s="76"/>
      <c r="Q479" s="76"/>
      <c r="R479" s="76"/>
      <c r="S479" s="76"/>
      <c r="T479" s="76"/>
      <c r="U479" s="76"/>
      <c r="V479" s="76"/>
      <c r="W479" s="76"/>
      <c r="X479" s="76"/>
      <c r="Y479" s="76"/>
      <c r="Z479" s="76"/>
      <c r="AA479" s="76"/>
      <c r="AB479" s="76"/>
      <c r="AC479" s="76"/>
      <c r="AD479" s="76"/>
      <c r="AE479" s="76"/>
      <c r="AF479" s="76"/>
      <c r="AG479" s="76"/>
      <c r="AH479" s="76"/>
      <c r="AI479" s="76"/>
      <c r="AJ479" s="76"/>
      <c r="AK479" s="77">
        <f t="shared" si="20"/>
        <v>0</v>
      </c>
    </row>
    <row r="480" spans="2:37" ht="30" customHeight="1" x14ac:dyDescent="0.3">
      <c r="B480" s="78"/>
      <c r="C480" s="78" t="str">
        <f>IFERROR(VLOOKUP('[1]Calendrier des absences'!B480,[1]!Tableau1[[#All],[Matricule]:[Poste]],13),"")</f>
        <v/>
      </c>
      <c r="D480" s="78" t="str">
        <f>IFERROR(VLOOKUP('[1]Calendrier des absences'!B480,[1]!Tableau1[[#All],[Matricule]:[Poste]],14),"")</f>
        <v/>
      </c>
      <c r="E480" s="78" t="str">
        <f>IFERROR(VLOOKUP('[1]Calendrier des absences'!B480,[1]!Tableau1[[#All],[Matricule]:[Poste]],5),"")</f>
        <v/>
      </c>
      <c r="F480" s="78"/>
      <c r="G480" s="78"/>
      <c r="H480" s="78"/>
      <c r="I480" s="78"/>
      <c r="J480" s="78"/>
      <c r="K480" s="78"/>
      <c r="L480" s="78"/>
      <c r="M480" s="78"/>
      <c r="N480" s="78"/>
      <c r="O480" s="78"/>
      <c r="P480" s="78"/>
      <c r="Q480" s="78"/>
      <c r="R480" s="78"/>
      <c r="S480" s="78"/>
      <c r="T480" s="78"/>
      <c r="U480" s="78"/>
      <c r="V480" s="78"/>
      <c r="W480" s="78"/>
      <c r="X480" s="78"/>
      <c r="Y480" s="78"/>
      <c r="Z480" s="78"/>
      <c r="AA480" s="78"/>
      <c r="AB480" s="78"/>
      <c r="AC480" s="78"/>
      <c r="AD480" s="78"/>
      <c r="AE480" s="78"/>
      <c r="AF480" s="78"/>
      <c r="AG480" s="78"/>
      <c r="AH480" s="78"/>
      <c r="AI480" s="78"/>
      <c r="AJ480" s="78"/>
      <c r="AK480" s="77">
        <f t="shared" si="20"/>
        <v>0</v>
      </c>
    </row>
    <row r="481" spans="2:37" ht="30" customHeight="1" x14ac:dyDescent="0.3">
      <c r="B481" s="76"/>
      <c r="C481" s="76" t="str">
        <f>IFERROR(VLOOKUP('[1]Calendrier des absences'!B481,[1]!Tableau1[[#All],[Matricule]:[Poste]],13),"")</f>
        <v/>
      </c>
      <c r="D481" s="76" t="str">
        <f>IFERROR(VLOOKUP('[1]Calendrier des absences'!B481,[1]!Tableau1[[#All],[Matricule]:[Poste]],14),"")</f>
        <v/>
      </c>
      <c r="E481" s="76" t="str">
        <f>IFERROR(VLOOKUP('[1]Calendrier des absences'!B481,[1]!Tableau1[[#All],[Matricule]:[Poste]],5),"")</f>
        <v/>
      </c>
      <c r="F481" s="76"/>
      <c r="G481" s="76"/>
      <c r="H481" s="76"/>
      <c r="I481" s="76"/>
      <c r="J481" s="76"/>
      <c r="K481" s="76"/>
      <c r="L481" s="76"/>
      <c r="M481" s="76"/>
      <c r="N481" s="76"/>
      <c r="O481" s="76"/>
      <c r="P481" s="76"/>
      <c r="Q481" s="76"/>
      <c r="R481" s="76"/>
      <c r="S481" s="76"/>
      <c r="T481" s="76"/>
      <c r="U481" s="76"/>
      <c r="V481" s="76"/>
      <c r="W481" s="76"/>
      <c r="X481" s="76"/>
      <c r="Y481" s="76"/>
      <c r="Z481" s="76"/>
      <c r="AA481" s="76"/>
      <c r="AB481" s="76"/>
      <c r="AC481" s="76"/>
      <c r="AD481" s="76"/>
      <c r="AE481" s="76"/>
      <c r="AF481" s="76"/>
      <c r="AG481" s="76"/>
      <c r="AH481" s="76"/>
      <c r="AI481" s="76"/>
      <c r="AJ481" s="76"/>
      <c r="AK481" s="77">
        <f t="shared" si="20"/>
        <v>0</v>
      </c>
    </row>
    <row r="482" spans="2:37" ht="30" customHeight="1" x14ac:dyDescent="0.3">
      <c r="B482" s="78"/>
      <c r="C482" s="78" t="str">
        <f>IFERROR(VLOOKUP('[1]Calendrier des absences'!B482,[1]!Tableau1[[#All],[Matricule]:[Poste]],13),"")</f>
        <v/>
      </c>
      <c r="D482" s="78" t="str">
        <f>IFERROR(VLOOKUP('[1]Calendrier des absences'!B482,[1]!Tableau1[[#All],[Matricule]:[Poste]],14),"")</f>
        <v/>
      </c>
      <c r="E482" s="78" t="str">
        <f>IFERROR(VLOOKUP('[1]Calendrier des absences'!B482,[1]!Tableau1[[#All],[Matricule]:[Poste]],5),"")</f>
        <v/>
      </c>
      <c r="F482" s="78"/>
      <c r="G482" s="78"/>
      <c r="H482" s="78"/>
      <c r="I482" s="78"/>
      <c r="J482" s="78"/>
      <c r="K482" s="78"/>
      <c r="L482" s="78"/>
      <c r="M482" s="78"/>
      <c r="N482" s="78"/>
      <c r="O482" s="78"/>
      <c r="P482" s="78"/>
      <c r="Q482" s="78"/>
      <c r="R482" s="78"/>
      <c r="S482" s="78"/>
      <c r="T482" s="78"/>
      <c r="U482" s="78"/>
      <c r="V482" s="78"/>
      <c r="W482" s="78"/>
      <c r="X482" s="78"/>
      <c r="Y482" s="78"/>
      <c r="Z482" s="78"/>
      <c r="AA482" s="78"/>
      <c r="AB482" s="78"/>
      <c r="AC482" s="78"/>
      <c r="AD482" s="78"/>
      <c r="AE482" s="78"/>
      <c r="AF482" s="78"/>
      <c r="AG482" s="78"/>
      <c r="AH482" s="78"/>
      <c r="AI482" s="78"/>
      <c r="AJ482" s="78"/>
      <c r="AK482" s="77">
        <f t="shared" si="20"/>
        <v>0</v>
      </c>
    </row>
    <row r="483" spans="2:37" ht="30" customHeight="1" x14ac:dyDescent="0.3">
      <c r="B483" s="76"/>
      <c r="C483" s="76" t="str">
        <f>IFERROR(VLOOKUP('[1]Calendrier des absences'!B483,[1]!Tableau1[[#All],[Matricule]:[Poste]],13),"")</f>
        <v/>
      </c>
      <c r="D483" s="76" t="str">
        <f>IFERROR(VLOOKUP('[1]Calendrier des absences'!B483,[1]!Tableau1[[#All],[Matricule]:[Poste]],14),"")</f>
        <v/>
      </c>
      <c r="E483" s="76" t="str">
        <f>IFERROR(VLOOKUP('[1]Calendrier des absences'!B483,[1]!Tableau1[[#All],[Matricule]:[Poste]],5),"")</f>
        <v/>
      </c>
      <c r="F483" s="76"/>
      <c r="G483" s="76"/>
      <c r="H483" s="76"/>
      <c r="I483" s="76"/>
      <c r="J483" s="76"/>
      <c r="K483" s="76"/>
      <c r="L483" s="76"/>
      <c r="M483" s="76"/>
      <c r="N483" s="76"/>
      <c r="O483" s="76"/>
      <c r="P483" s="76"/>
      <c r="Q483" s="76"/>
      <c r="R483" s="76"/>
      <c r="S483" s="76"/>
      <c r="T483" s="76"/>
      <c r="U483" s="76"/>
      <c r="V483" s="76"/>
      <c r="W483" s="76"/>
      <c r="X483" s="76"/>
      <c r="Y483" s="76"/>
      <c r="Z483" s="76"/>
      <c r="AA483" s="76"/>
      <c r="AB483" s="76"/>
      <c r="AC483" s="76"/>
      <c r="AD483" s="76"/>
      <c r="AE483" s="76"/>
      <c r="AF483" s="76"/>
      <c r="AG483" s="76"/>
      <c r="AH483" s="76"/>
      <c r="AI483" s="76"/>
      <c r="AJ483" s="76"/>
      <c r="AK483" s="77">
        <f t="shared" si="20"/>
        <v>0</v>
      </c>
    </row>
    <row r="484" spans="2:37" ht="30" customHeight="1" x14ac:dyDescent="0.3">
      <c r="B484" s="78"/>
      <c r="C484" s="78" t="str">
        <f>IFERROR(VLOOKUP('[1]Calendrier des absences'!B484,[1]!Tableau1[[#All],[Matricule]:[Poste]],13),"")</f>
        <v/>
      </c>
      <c r="D484" s="78" t="str">
        <f>IFERROR(VLOOKUP('[1]Calendrier des absences'!B484,[1]!Tableau1[[#All],[Matricule]:[Poste]],14),"")</f>
        <v/>
      </c>
      <c r="E484" s="78" t="str">
        <f>IFERROR(VLOOKUP('[1]Calendrier des absences'!B484,[1]!Tableau1[[#All],[Matricule]:[Poste]],5),"")</f>
        <v/>
      </c>
      <c r="F484" s="78"/>
      <c r="G484" s="78"/>
      <c r="H484" s="78"/>
      <c r="I484" s="78"/>
      <c r="J484" s="78"/>
      <c r="K484" s="78"/>
      <c r="L484" s="78"/>
      <c r="M484" s="78"/>
      <c r="N484" s="78"/>
      <c r="O484" s="78"/>
      <c r="P484" s="78"/>
      <c r="Q484" s="78"/>
      <c r="R484" s="78"/>
      <c r="S484" s="78"/>
      <c r="T484" s="78"/>
      <c r="U484" s="78"/>
      <c r="V484" s="78"/>
      <c r="W484" s="78"/>
      <c r="X484" s="78"/>
      <c r="Y484" s="78"/>
      <c r="Z484" s="78"/>
      <c r="AA484" s="78"/>
      <c r="AB484" s="78"/>
      <c r="AC484" s="78"/>
      <c r="AD484" s="78"/>
      <c r="AE484" s="78"/>
      <c r="AF484" s="78"/>
      <c r="AG484" s="78"/>
      <c r="AH484" s="78"/>
      <c r="AI484" s="78"/>
      <c r="AJ484" s="78"/>
      <c r="AK484" s="77">
        <f t="shared" si="20"/>
        <v>0</v>
      </c>
    </row>
    <row r="485" spans="2:37" ht="30" customHeight="1" x14ac:dyDescent="0.3">
      <c r="B485" s="76"/>
      <c r="C485" s="76" t="str">
        <f>IFERROR(VLOOKUP('[1]Calendrier des absences'!B485,[1]!Tableau1[[#All],[Matricule]:[Poste]],13),"")</f>
        <v/>
      </c>
      <c r="D485" s="76" t="str">
        <f>IFERROR(VLOOKUP('[1]Calendrier des absences'!B485,[1]!Tableau1[[#All],[Matricule]:[Poste]],14),"")</f>
        <v/>
      </c>
      <c r="E485" s="76" t="str">
        <f>IFERROR(VLOOKUP('[1]Calendrier des absences'!B485,[1]!Tableau1[[#All],[Matricule]:[Poste]],5),"")</f>
        <v/>
      </c>
      <c r="F485" s="76"/>
      <c r="G485" s="76"/>
      <c r="H485" s="76"/>
      <c r="I485" s="76"/>
      <c r="J485" s="76"/>
      <c r="K485" s="76"/>
      <c r="L485" s="76"/>
      <c r="M485" s="76"/>
      <c r="N485" s="76"/>
      <c r="O485" s="76"/>
      <c r="P485" s="76"/>
      <c r="Q485" s="76"/>
      <c r="R485" s="76"/>
      <c r="S485" s="76"/>
      <c r="T485" s="76"/>
      <c r="U485" s="76"/>
      <c r="V485" s="76"/>
      <c r="W485" s="76"/>
      <c r="X485" s="76"/>
      <c r="Y485" s="76"/>
      <c r="Z485" s="76"/>
      <c r="AA485" s="76"/>
      <c r="AB485" s="76"/>
      <c r="AC485" s="76"/>
      <c r="AD485" s="76"/>
      <c r="AE485" s="76"/>
      <c r="AF485" s="76"/>
      <c r="AG485" s="76"/>
      <c r="AH485" s="76"/>
      <c r="AI485" s="76"/>
      <c r="AJ485" s="76"/>
      <c r="AK485" s="77">
        <f t="shared" si="20"/>
        <v>0</v>
      </c>
    </row>
    <row r="486" spans="2:37" ht="30" customHeight="1" x14ac:dyDescent="0.3">
      <c r="B486" s="78"/>
      <c r="C486" s="78" t="str">
        <f>IFERROR(VLOOKUP('[1]Calendrier des absences'!B486,[1]!Tableau1[[#All],[Matricule]:[Poste]],13),"")</f>
        <v/>
      </c>
      <c r="D486" s="78" t="str">
        <f>IFERROR(VLOOKUP('[1]Calendrier des absences'!B486,[1]!Tableau1[[#All],[Matricule]:[Poste]],14),"")</f>
        <v/>
      </c>
      <c r="E486" s="78" t="str">
        <f>IFERROR(VLOOKUP('[1]Calendrier des absences'!B486,[1]!Tableau1[[#All],[Matricule]:[Poste]],5),"")</f>
        <v/>
      </c>
      <c r="F486" s="78"/>
      <c r="G486" s="78"/>
      <c r="H486" s="78"/>
      <c r="I486" s="78"/>
      <c r="J486" s="78"/>
      <c r="K486" s="78"/>
      <c r="L486" s="78"/>
      <c r="M486" s="78"/>
      <c r="N486" s="78"/>
      <c r="O486" s="78"/>
      <c r="P486" s="78"/>
      <c r="Q486" s="78"/>
      <c r="R486" s="78"/>
      <c r="S486" s="78"/>
      <c r="T486" s="78"/>
      <c r="U486" s="78"/>
      <c r="V486" s="78"/>
      <c r="W486" s="78"/>
      <c r="X486" s="78"/>
      <c r="Y486" s="78"/>
      <c r="Z486" s="78"/>
      <c r="AA486" s="78"/>
      <c r="AB486" s="78"/>
      <c r="AC486" s="78"/>
      <c r="AD486" s="78"/>
      <c r="AE486" s="78"/>
      <c r="AF486" s="78"/>
      <c r="AG486" s="78"/>
      <c r="AH486" s="78"/>
      <c r="AI486" s="78"/>
      <c r="AJ486" s="78"/>
      <c r="AK486" s="77">
        <f t="shared" si="20"/>
        <v>0</v>
      </c>
    </row>
    <row r="487" spans="2:37" ht="30" customHeight="1" x14ac:dyDescent="0.3">
      <c r="B487" s="76"/>
      <c r="C487" s="76" t="str">
        <f>IFERROR(VLOOKUP('[1]Calendrier des absences'!B487,[1]!Tableau1[[#All],[Matricule]:[Poste]],13),"")</f>
        <v/>
      </c>
      <c r="D487" s="76" t="str">
        <f>IFERROR(VLOOKUP('[1]Calendrier des absences'!B487,[1]!Tableau1[[#All],[Matricule]:[Poste]],14),"")</f>
        <v/>
      </c>
      <c r="E487" s="76" t="str">
        <f>IFERROR(VLOOKUP('[1]Calendrier des absences'!B487,[1]!Tableau1[[#All],[Matricule]:[Poste]],5),"")</f>
        <v/>
      </c>
      <c r="F487" s="76"/>
      <c r="G487" s="76"/>
      <c r="H487" s="76"/>
      <c r="I487" s="76"/>
      <c r="J487" s="76"/>
      <c r="K487" s="76"/>
      <c r="L487" s="76"/>
      <c r="M487" s="76"/>
      <c r="N487" s="76"/>
      <c r="O487" s="76"/>
      <c r="P487" s="76"/>
      <c r="Q487" s="76"/>
      <c r="R487" s="76"/>
      <c r="S487" s="76"/>
      <c r="T487" s="76"/>
      <c r="U487" s="76"/>
      <c r="V487" s="76"/>
      <c r="W487" s="76"/>
      <c r="X487" s="76"/>
      <c r="Y487" s="76"/>
      <c r="Z487" s="76"/>
      <c r="AA487" s="76"/>
      <c r="AB487" s="76"/>
      <c r="AC487" s="76"/>
      <c r="AD487" s="76"/>
      <c r="AE487" s="76"/>
      <c r="AF487" s="76"/>
      <c r="AG487" s="76"/>
      <c r="AH487" s="76"/>
      <c r="AI487" s="76"/>
      <c r="AJ487" s="76"/>
      <c r="AK487" s="77">
        <f t="shared" si="20"/>
        <v>0</v>
      </c>
    </row>
    <row r="488" spans="2:37" ht="30" customHeight="1" x14ac:dyDescent="0.3">
      <c r="B488" s="78"/>
      <c r="C488" s="78" t="str">
        <f>IFERROR(VLOOKUP('[1]Calendrier des absences'!B488,[1]!Tableau1[[#All],[Matricule]:[Poste]],13),"")</f>
        <v/>
      </c>
      <c r="D488" s="78" t="str">
        <f>IFERROR(VLOOKUP('[1]Calendrier des absences'!B488,[1]!Tableau1[[#All],[Matricule]:[Poste]],14),"")</f>
        <v/>
      </c>
      <c r="E488" s="78" t="str">
        <f>IFERROR(VLOOKUP('[1]Calendrier des absences'!B488,[1]!Tableau1[[#All],[Matricule]:[Poste]],5),"")</f>
        <v/>
      </c>
      <c r="F488" s="78"/>
      <c r="G488" s="78"/>
      <c r="H488" s="78"/>
      <c r="I488" s="78"/>
      <c r="J488" s="78"/>
      <c r="K488" s="78"/>
      <c r="L488" s="78"/>
      <c r="M488" s="78"/>
      <c r="N488" s="78"/>
      <c r="O488" s="78"/>
      <c r="P488" s="78"/>
      <c r="Q488" s="78"/>
      <c r="R488" s="78"/>
      <c r="S488" s="78"/>
      <c r="T488" s="78"/>
      <c r="U488" s="78"/>
      <c r="V488" s="78"/>
      <c r="W488" s="78"/>
      <c r="X488" s="78"/>
      <c r="Y488" s="78"/>
      <c r="Z488" s="78"/>
      <c r="AA488" s="78"/>
      <c r="AB488" s="78"/>
      <c r="AC488" s="78"/>
      <c r="AD488" s="78"/>
      <c r="AE488" s="78"/>
      <c r="AF488" s="78"/>
      <c r="AG488" s="78"/>
      <c r="AH488" s="78"/>
      <c r="AI488" s="78"/>
      <c r="AJ488" s="78"/>
      <c r="AK488" s="77">
        <f t="shared" si="20"/>
        <v>0</v>
      </c>
    </row>
    <row r="489" spans="2:37" ht="30" customHeight="1" x14ac:dyDescent="0.3">
      <c r="B489" s="79"/>
      <c r="C489" s="79" t="str">
        <f>IFERROR(VLOOKUP('[1]Calendrier des absences'!B489,[1]!Tableau1[[#All],[Matricule]:[Poste]],13),"")</f>
        <v/>
      </c>
      <c r="D489" s="79" t="str">
        <f>IFERROR(VLOOKUP('[1]Calendrier des absences'!B489,[1]!Tableau1[[#All],[Matricule]:[Poste]],14),"")</f>
        <v/>
      </c>
      <c r="E489" s="79" t="str">
        <f>IFERROR(VLOOKUP('[1]Calendrier des absences'!B489,[1]!Tableau1[[#All],[Matricule]:[Poste]],5),"")</f>
        <v/>
      </c>
      <c r="F489" s="79"/>
      <c r="G489" s="79"/>
      <c r="H489" s="79"/>
      <c r="I489" s="79"/>
      <c r="J489" s="79"/>
      <c r="K489" s="79"/>
      <c r="L489" s="79"/>
      <c r="M489" s="79"/>
      <c r="N489" s="79"/>
      <c r="O489" s="79"/>
      <c r="P489" s="79"/>
      <c r="Q489" s="79"/>
      <c r="R489" s="79"/>
      <c r="S489" s="79"/>
      <c r="T489" s="79"/>
      <c r="U489" s="79"/>
      <c r="V489" s="79"/>
      <c r="W489" s="79"/>
      <c r="X489" s="79"/>
      <c r="Y489" s="79"/>
      <c r="Z489" s="79"/>
      <c r="AA489" s="79"/>
      <c r="AB489" s="79"/>
      <c r="AC489" s="79"/>
      <c r="AD489" s="79"/>
      <c r="AE489" s="79"/>
      <c r="AF489" s="79"/>
      <c r="AG489" s="79"/>
      <c r="AH489" s="79"/>
      <c r="AI489" s="79"/>
      <c r="AJ489" s="79"/>
      <c r="AK489" s="77">
        <f t="shared" si="20"/>
        <v>0</v>
      </c>
    </row>
    <row r="490" spans="2:37" ht="30" customHeight="1" x14ac:dyDescent="0.3">
      <c r="B490" s="78"/>
      <c r="C490" s="78" t="str">
        <f>IFERROR(VLOOKUP('[1]Calendrier des absences'!B490,[1]!Tableau1[[#All],[Matricule]:[Poste]],13),"")</f>
        <v/>
      </c>
      <c r="D490" s="78" t="str">
        <f>IFERROR(VLOOKUP('[1]Calendrier des absences'!B490,[1]!Tableau1[[#All],[Matricule]:[Poste]],14),"")</f>
        <v/>
      </c>
      <c r="E490" s="78" t="str">
        <f>IFERROR(VLOOKUP('[1]Calendrier des absences'!B490,[1]!Tableau1[[#All],[Matricule]:[Poste]],5),"")</f>
        <v/>
      </c>
      <c r="F490" s="78"/>
      <c r="G490" s="78"/>
      <c r="H490" s="78"/>
      <c r="I490" s="78"/>
      <c r="J490" s="78"/>
      <c r="K490" s="78"/>
      <c r="L490" s="78"/>
      <c r="M490" s="78"/>
      <c r="N490" s="78"/>
      <c r="O490" s="78"/>
      <c r="P490" s="78"/>
      <c r="Q490" s="78"/>
      <c r="R490" s="78"/>
      <c r="S490" s="78"/>
      <c r="T490" s="78"/>
      <c r="U490" s="78"/>
      <c r="V490" s="78"/>
      <c r="W490" s="78"/>
      <c r="X490" s="78"/>
      <c r="Y490" s="78"/>
      <c r="Z490" s="78"/>
      <c r="AA490" s="78"/>
      <c r="AB490" s="78"/>
      <c r="AC490" s="78"/>
      <c r="AD490" s="78"/>
      <c r="AE490" s="78"/>
      <c r="AF490" s="78"/>
      <c r="AG490" s="78"/>
      <c r="AH490" s="78"/>
      <c r="AI490" s="78"/>
      <c r="AJ490" s="78"/>
      <c r="AK490" s="77">
        <f t="shared" si="20"/>
        <v>0</v>
      </c>
    </row>
    <row r="491" spans="2:37" ht="30" customHeight="1" x14ac:dyDescent="0.3">
      <c r="B491" s="79"/>
      <c r="C491" s="79" t="str">
        <f>IFERROR(VLOOKUP('[1]Calendrier des absences'!B491,[1]!Tableau1[[#All],[Matricule]:[Poste]],13),"")</f>
        <v/>
      </c>
      <c r="D491" s="79" t="str">
        <f>IFERROR(VLOOKUP('[1]Calendrier des absences'!B491,[1]!Tableau1[[#All],[Matricule]:[Poste]],14),"")</f>
        <v/>
      </c>
      <c r="E491" s="79" t="str">
        <f>IFERROR(VLOOKUP('[1]Calendrier des absences'!B491,[1]!Tableau1[[#All],[Matricule]:[Poste]],5),"")</f>
        <v/>
      </c>
      <c r="F491" s="79"/>
      <c r="G491" s="79"/>
      <c r="H491" s="79"/>
      <c r="I491" s="79"/>
      <c r="J491" s="79"/>
      <c r="K491" s="79"/>
      <c r="L491" s="79"/>
      <c r="M491" s="79"/>
      <c r="N491" s="79"/>
      <c r="O491" s="79"/>
      <c r="P491" s="79"/>
      <c r="Q491" s="79"/>
      <c r="R491" s="79"/>
      <c r="S491" s="79"/>
      <c r="T491" s="79"/>
      <c r="U491" s="79"/>
      <c r="V491" s="79"/>
      <c r="W491" s="79"/>
      <c r="X491" s="79"/>
      <c r="Y491" s="79"/>
      <c r="Z491" s="79"/>
      <c r="AA491" s="79"/>
      <c r="AB491" s="79"/>
      <c r="AC491" s="79"/>
      <c r="AD491" s="79"/>
      <c r="AE491" s="79"/>
      <c r="AF491" s="79"/>
      <c r="AG491" s="79"/>
      <c r="AH491" s="79"/>
      <c r="AI491" s="79"/>
      <c r="AJ491" s="79"/>
      <c r="AK491" s="77">
        <f t="shared" si="20"/>
        <v>0</v>
      </c>
    </row>
    <row r="492" spans="2:37" ht="30" customHeight="1" x14ac:dyDescent="0.3">
      <c r="B492" s="78"/>
      <c r="C492" s="78" t="str">
        <f>IFERROR(VLOOKUP('[1]Calendrier des absences'!B492,[1]!Tableau1[[#All],[Matricule]:[Poste]],13),"")</f>
        <v/>
      </c>
      <c r="D492" s="78" t="str">
        <f>IFERROR(VLOOKUP('[1]Calendrier des absences'!B492,[1]!Tableau1[[#All],[Matricule]:[Poste]],14),"")</f>
        <v/>
      </c>
      <c r="E492" s="78" t="str">
        <f>IFERROR(VLOOKUP('[1]Calendrier des absences'!B492,[1]!Tableau1[[#All],[Matricule]:[Poste]],5),"")</f>
        <v/>
      </c>
      <c r="F492" s="78"/>
      <c r="G492" s="78"/>
      <c r="H492" s="78"/>
      <c r="I492" s="78"/>
      <c r="J492" s="78"/>
      <c r="K492" s="78"/>
      <c r="L492" s="78"/>
      <c r="M492" s="78"/>
      <c r="N492" s="78"/>
      <c r="O492" s="78"/>
      <c r="P492" s="78"/>
      <c r="Q492" s="78"/>
      <c r="R492" s="78"/>
      <c r="S492" s="78"/>
      <c r="T492" s="78"/>
      <c r="U492" s="78"/>
      <c r="V492" s="78"/>
      <c r="W492" s="78"/>
      <c r="X492" s="78"/>
      <c r="Y492" s="78"/>
      <c r="Z492" s="78"/>
      <c r="AA492" s="78"/>
      <c r="AB492" s="78"/>
      <c r="AC492" s="78"/>
      <c r="AD492" s="78"/>
      <c r="AE492" s="78"/>
      <c r="AF492" s="78"/>
      <c r="AG492" s="78"/>
      <c r="AH492" s="78"/>
      <c r="AI492" s="78"/>
      <c r="AJ492" s="78"/>
      <c r="AK492" s="77">
        <f t="shared" si="20"/>
        <v>0</v>
      </c>
    </row>
    <row r="493" spans="2:37" ht="30" customHeight="1" x14ac:dyDescent="0.3">
      <c r="B493" s="79"/>
      <c r="C493" s="79" t="str">
        <f>IFERROR(VLOOKUP('[1]Calendrier des absences'!B493,[1]!Tableau1[[#All],[Matricule]:[Poste]],13),"")</f>
        <v/>
      </c>
      <c r="D493" s="79" t="str">
        <f>IFERROR(VLOOKUP('[1]Calendrier des absences'!B493,[1]!Tableau1[[#All],[Matricule]:[Poste]],14),"")</f>
        <v/>
      </c>
      <c r="E493" s="79" t="str">
        <f>IFERROR(VLOOKUP('[1]Calendrier des absences'!B493,[1]!Tableau1[[#All],[Matricule]:[Poste]],5),"")</f>
        <v/>
      </c>
      <c r="F493" s="79"/>
      <c r="G493" s="79"/>
      <c r="H493" s="79"/>
      <c r="I493" s="79"/>
      <c r="J493" s="79"/>
      <c r="K493" s="79"/>
      <c r="L493" s="79"/>
      <c r="M493" s="79"/>
      <c r="N493" s="79"/>
      <c r="O493" s="79"/>
      <c r="P493" s="79"/>
      <c r="Q493" s="79"/>
      <c r="R493" s="79"/>
      <c r="S493" s="79"/>
      <c r="T493" s="79"/>
      <c r="U493" s="79"/>
      <c r="V493" s="79"/>
      <c r="W493" s="79"/>
      <c r="X493" s="79"/>
      <c r="Y493" s="79"/>
      <c r="Z493" s="79"/>
      <c r="AA493" s="79"/>
      <c r="AB493" s="79"/>
      <c r="AC493" s="79"/>
      <c r="AD493" s="79"/>
      <c r="AE493" s="79"/>
      <c r="AF493" s="79"/>
      <c r="AG493" s="79"/>
      <c r="AH493" s="79"/>
      <c r="AI493" s="79"/>
      <c r="AJ493" s="79"/>
      <c r="AK493" s="77">
        <f t="shared" si="20"/>
        <v>0</v>
      </c>
    </row>
    <row r="494" spans="2:37" ht="30" customHeight="1" x14ac:dyDescent="0.3">
      <c r="B494" s="78"/>
      <c r="C494" s="78" t="str">
        <f>IFERROR(VLOOKUP('[1]Calendrier des absences'!B494,[1]!Tableau1[[#All],[Matricule]:[Poste]],13),"")</f>
        <v/>
      </c>
      <c r="D494" s="78" t="str">
        <f>IFERROR(VLOOKUP('[1]Calendrier des absences'!B494,[1]!Tableau1[[#All],[Matricule]:[Poste]],14),"")</f>
        <v/>
      </c>
      <c r="E494" s="78" t="str">
        <f>IFERROR(VLOOKUP('[1]Calendrier des absences'!B494,[1]!Tableau1[[#All],[Matricule]:[Poste]],5),"")</f>
        <v/>
      </c>
      <c r="F494" s="78"/>
      <c r="G494" s="78"/>
      <c r="H494" s="78"/>
      <c r="I494" s="78"/>
      <c r="J494" s="78"/>
      <c r="K494" s="78"/>
      <c r="L494" s="78"/>
      <c r="M494" s="78"/>
      <c r="N494" s="78"/>
      <c r="O494" s="78"/>
      <c r="P494" s="78"/>
      <c r="Q494" s="78"/>
      <c r="R494" s="78"/>
      <c r="S494" s="78"/>
      <c r="T494" s="78"/>
      <c r="U494" s="78"/>
      <c r="V494" s="78"/>
      <c r="W494" s="78"/>
      <c r="X494" s="78"/>
      <c r="Y494" s="78"/>
      <c r="Z494" s="78"/>
      <c r="AA494" s="78"/>
      <c r="AB494" s="78"/>
      <c r="AC494" s="78"/>
      <c r="AD494" s="78"/>
      <c r="AE494" s="78"/>
      <c r="AF494" s="78"/>
      <c r="AG494" s="78"/>
      <c r="AH494" s="78"/>
      <c r="AI494" s="78"/>
      <c r="AJ494" s="78"/>
      <c r="AK494" s="77">
        <f t="shared" si="20"/>
        <v>0</v>
      </c>
    </row>
    <row r="495" spans="2:37" ht="30" customHeight="1" x14ac:dyDescent="0.3">
      <c r="B495" s="79"/>
      <c r="C495" s="79" t="str">
        <f>IFERROR(VLOOKUP('[1]Calendrier des absences'!B495,[1]!Tableau1[[#All],[Matricule]:[Poste]],13),"")</f>
        <v/>
      </c>
      <c r="D495" s="79" t="str">
        <f>IFERROR(VLOOKUP('[1]Calendrier des absences'!B495,[1]!Tableau1[[#All],[Matricule]:[Poste]],14),"")</f>
        <v/>
      </c>
      <c r="E495" s="79" t="str">
        <f>IFERROR(VLOOKUP('[1]Calendrier des absences'!B495,[1]!Tableau1[[#All],[Matricule]:[Poste]],5),"")</f>
        <v/>
      </c>
      <c r="F495" s="79"/>
      <c r="G495" s="79"/>
      <c r="H495" s="79"/>
      <c r="I495" s="79"/>
      <c r="J495" s="79"/>
      <c r="K495" s="79"/>
      <c r="L495" s="79"/>
      <c r="M495" s="79"/>
      <c r="N495" s="79"/>
      <c r="O495" s="79"/>
      <c r="P495" s="79"/>
      <c r="Q495" s="79"/>
      <c r="R495" s="79"/>
      <c r="S495" s="79"/>
      <c r="T495" s="79"/>
      <c r="U495" s="79"/>
      <c r="V495" s="79"/>
      <c r="W495" s="79"/>
      <c r="X495" s="79"/>
      <c r="Y495" s="79"/>
      <c r="Z495" s="79"/>
      <c r="AA495" s="79"/>
      <c r="AB495" s="79"/>
      <c r="AC495" s="79"/>
      <c r="AD495" s="79"/>
      <c r="AE495" s="79"/>
      <c r="AF495" s="79"/>
      <c r="AG495" s="79"/>
      <c r="AH495" s="79"/>
      <c r="AI495" s="79"/>
      <c r="AJ495" s="79"/>
      <c r="AK495" s="77">
        <f t="shared" si="20"/>
        <v>0</v>
      </c>
    </row>
    <row r="496" spans="2:37" ht="30" customHeight="1" x14ac:dyDescent="0.3">
      <c r="B496" s="78"/>
      <c r="C496" s="78" t="str">
        <f>IFERROR(VLOOKUP('[1]Calendrier des absences'!B496,[1]!Tableau1[[#All],[Matricule]:[Poste]],13),"")</f>
        <v/>
      </c>
      <c r="D496" s="78" t="str">
        <f>IFERROR(VLOOKUP('[1]Calendrier des absences'!B496,[1]!Tableau1[[#All],[Matricule]:[Poste]],14),"")</f>
        <v/>
      </c>
      <c r="E496" s="78" t="str">
        <f>IFERROR(VLOOKUP('[1]Calendrier des absences'!B496,[1]!Tableau1[[#All],[Matricule]:[Poste]],5),"")</f>
        <v/>
      </c>
      <c r="F496" s="78"/>
      <c r="G496" s="78"/>
      <c r="H496" s="78"/>
      <c r="I496" s="78"/>
      <c r="J496" s="78"/>
      <c r="K496" s="78"/>
      <c r="L496" s="78"/>
      <c r="M496" s="78"/>
      <c r="N496" s="78"/>
      <c r="O496" s="78"/>
      <c r="P496" s="78"/>
      <c r="Q496" s="78"/>
      <c r="R496" s="78"/>
      <c r="S496" s="78"/>
      <c r="T496" s="78"/>
      <c r="U496" s="78"/>
      <c r="V496" s="78"/>
      <c r="W496" s="78"/>
      <c r="X496" s="78"/>
      <c r="Y496" s="78"/>
      <c r="Z496" s="78"/>
      <c r="AA496" s="78"/>
      <c r="AB496" s="78"/>
      <c r="AC496" s="78"/>
      <c r="AD496" s="78"/>
      <c r="AE496" s="78"/>
      <c r="AF496" s="78"/>
      <c r="AG496" s="78"/>
      <c r="AH496" s="78"/>
      <c r="AI496" s="78"/>
      <c r="AJ496" s="78"/>
      <c r="AK496" s="77">
        <f t="shared" si="20"/>
        <v>0</v>
      </c>
    </row>
    <row r="497" spans="2:38" ht="30" customHeight="1" x14ac:dyDescent="0.3">
      <c r="B497" s="79"/>
      <c r="C497" s="79" t="str">
        <f>IFERROR(VLOOKUP('[1]Calendrier des absences'!B497,[1]!Tableau1[[#All],[Matricule]:[Poste]],13),"")</f>
        <v/>
      </c>
      <c r="D497" s="79" t="str">
        <f>IFERROR(VLOOKUP('[1]Calendrier des absences'!B497,[1]!Tableau1[[#All],[Matricule]:[Poste]],14),"")</f>
        <v/>
      </c>
      <c r="E497" s="79" t="str">
        <f>IFERROR(VLOOKUP('[1]Calendrier des absences'!B497,[1]!Tableau1[[#All],[Matricule]:[Poste]],5),"")</f>
        <v/>
      </c>
      <c r="F497" s="79"/>
      <c r="G497" s="79"/>
      <c r="H497" s="79"/>
      <c r="I497" s="79"/>
      <c r="J497" s="79"/>
      <c r="K497" s="79"/>
      <c r="L497" s="79"/>
      <c r="M497" s="79"/>
      <c r="N497" s="79"/>
      <c r="O497" s="79"/>
      <c r="P497" s="79"/>
      <c r="Q497" s="79"/>
      <c r="R497" s="79"/>
      <c r="S497" s="79"/>
      <c r="T497" s="79"/>
      <c r="U497" s="79"/>
      <c r="V497" s="79"/>
      <c r="W497" s="79"/>
      <c r="X497" s="79"/>
      <c r="Y497" s="79"/>
      <c r="Z497" s="79"/>
      <c r="AA497" s="79"/>
      <c r="AB497" s="79"/>
      <c r="AC497" s="79"/>
      <c r="AD497" s="79"/>
      <c r="AE497" s="79"/>
      <c r="AF497" s="79"/>
      <c r="AG497" s="79"/>
      <c r="AH497" s="79"/>
      <c r="AI497" s="79"/>
      <c r="AJ497" s="79"/>
      <c r="AK497" s="77">
        <f t="shared" si="20"/>
        <v>0</v>
      </c>
    </row>
    <row r="498" spans="2:38" ht="30" customHeight="1" x14ac:dyDescent="0.3">
      <c r="B498" s="78"/>
      <c r="C498" s="78" t="str">
        <f>IFERROR(VLOOKUP('[1]Calendrier des absences'!B498,[1]!Tableau1[[#All],[Matricule]:[Poste]],13),"")</f>
        <v/>
      </c>
      <c r="D498" s="78" t="str">
        <f>IFERROR(VLOOKUP('[1]Calendrier des absences'!B498,[1]!Tableau1[[#All],[Matricule]:[Poste]],14),"")</f>
        <v/>
      </c>
      <c r="E498" s="78" t="str">
        <f>IFERROR(VLOOKUP('[1]Calendrier des absences'!B498,[1]!Tableau1[[#All],[Matricule]:[Poste]],5),"")</f>
        <v/>
      </c>
      <c r="F498" s="78"/>
      <c r="G498" s="78"/>
      <c r="H498" s="78"/>
      <c r="I498" s="78"/>
      <c r="J498" s="78"/>
      <c r="K498" s="78"/>
      <c r="L498" s="78"/>
      <c r="M498" s="78"/>
      <c r="N498" s="78"/>
      <c r="O498" s="78"/>
      <c r="P498" s="78"/>
      <c r="Q498" s="78"/>
      <c r="R498" s="78"/>
      <c r="S498" s="78"/>
      <c r="T498" s="78"/>
      <c r="U498" s="78"/>
      <c r="V498" s="78"/>
      <c r="W498" s="78"/>
      <c r="X498" s="78"/>
      <c r="Y498" s="78"/>
      <c r="Z498" s="78"/>
      <c r="AA498" s="78"/>
      <c r="AB498" s="78"/>
      <c r="AC498" s="78"/>
      <c r="AD498" s="78"/>
      <c r="AE498" s="78"/>
      <c r="AF498" s="78"/>
      <c r="AG498" s="78"/>
      <c r="AH498" s="78"/>
      <c r="AI498" s="78"/>
      <c r="AJ498" s="78"/>
      <c r="AK498" s="77">
        <f t="shared" si="20"/>
        <v>0</v>
      </c>
    </row>
    <row r="499" spans="2:38" ht="30" customHeight="1" x14ac:dyDescent="0.3">
      <c r="B499" s="79"/>
      <c r="C499" s="79" t="str">
        <f>IFERROR(VLOOKUP('[1]Calendrier des absences'!B499,[1]!Tableau1[[#All],[Matricule]:[Poste]],13),"")</f>
        <v/>
      </c>
      <c r="D499" s="79" t="str">
        <f>IFERROR(VLOOKUP('[1]Calendrier des absences'!B499,[1]!Tableau1[[#All],[Matricule]:[Poste]],14),"")</f>
        <v/>
      </c>
      <c r="E499" s="79" t="str">
        <f>IFERROR(VLOOKUP('[1]Calendrier des absences'!B499,[1]!Tableau1[[#All],[Matricule]:[Poste]],5),"")</f>
        <v/>
      </c>
      <c r="F499" s="79"/>
      <c r="G499" s="79"/>
      <c r="H499" s="79"/>
      <c r="I499" s="79"/>
      <c r="J499" s="79"/>
      <c r="K499" s="79"/>
      <c r="L499" s="79"/>
      <c r="M499" s="79"/>
      <c r="N499" s="79"/>
      <c r="O499" s="79"/>
      <c r="P499" s="79"/>
      <c r="Q499" s="79"/>
      <c r="R499" s="79"/>
      <c r="S499" s="79"/>
      <c r="T499" s="79"/>
      <c r="U499" s="79"/>
      <c r="V499" s="79"/>
      <c r="W499" s="79"/>
      <c r="X499" s="79"/>
      <c r="Y499" s="79"/>
      <c r="Z499" s="79"/>
      <c r="AA499" s="79"/>
      <c r="AB499" s="79"/>
      <c r="AC499" s="79"/>
      <c r="AD499" s="79"/>
      <c r="AE499" s="79"/>
      <c r="AF499" s="79"/>
      <c r="AG499" s="79"/>
      <c r="AH499" s="79"/>
      <c r="AI499" s="79"/>
      <c r="AJ499" s="79"/>
      <c r="AK499" s="77">
        <f t="shared" si="20"/>
        <v>0</v>
      </c>
    </row>
    <row r="500" spans="2:38" ht="30" customHeight="1" x14ac:dyDescent="0.3">
      <c r="B500" s="78"/>
      <c r="C500" s="78" t="str">
        <f>IFERROR(VLOOKUP('[1]Calendrier des absences'!B500,[1]!Tableau1[[#All],[Matricule]:[Poste]],13),"")</f>
        <v/>
      </c>
      <c r="D500" s="78" t="str">
        <f>IFERROR(VLOOKUP('[1]Calendrier des absences'!B500,[1]!Tableau1[[#All],[Matricule]:[Poste]],14),"")</f>
        <v/>
      </c>
      <c r="E500" s="78" t="str">
        <f>IFERROR(VLOOKUP('[1]Calendrier des absences'!B500,[1]!Tableau1[[#All],[Matricule]:[Poste]],5),"")</f>
        <v/>
      </c>
      <c r="F500" s="78"/>
      <c r="G500" s="78"/>
      <c r="H500" s="78"/>
      <c r="I500" s="78"/>
      <c r="J500" s="78"/>
      <c r="K500" s="78"/>
      <c r="L500" s="78"/>
      <c r="M500" s="78"/>
      <c r="N500" s="78"/>
      <c r="O500" s="78"/>
      <c r="P500" s="78"/>
      <c r="Q500" s="78"/>
      <c r="R500" s="78"/>
      <c r="S500" s="78"/>
      <c r="T500" s="78"/>
      <c r="U500" s="78"/>
      <c r="V500" s="78"/>
      <c r="W500" s="78"/>
      <c r="X500" s="78"/>
      <c r="Y500" s="78"/>
      <c r="Z500" s="78"/>
      <c r="AA500" s="78"/>
      <c r="AB500" s="78"/>
      <c r="AC500" s="78"/>
      <c r="AD500" s="78"/>
      <c r="AE500" s="78"/>
      <c r="AF500" s="78"/>
      <c r="AG500" s="78"/>
      <c r="AH500" s="78"/>
      <c r="AI500" s="78"/>
      <c r="AJ500" s="78"/>
      <c r="AK500" s="77">
        <f t="shared" si="20"/>
        <v>0</v>
      </c>
    </row>
    <row r="501" spans="2:38" ht="30" customHeight="1" x14ac:dyDescent="0.3">
      <c r="B501" s="79"/>
      <c r="C501" s="79" t="str">
        <f>IFERROR(VLOOKUP('[1]Calendrier des absences'!B501,[1]!Tableau1[[#All],[Matricule]:[Poste]],13),"")</f>
        <v/>
      </c>
      <c r="D501" s="79" t="str">
        <f>IFERROR(VLOOKUP('[1]Calendrier des absences'!B501,[1]!Tableau1[[#All],[Matricule]:[Poste]],14),"")</f>
        <v/>
      </c>
      <c r="E501" s="79" t="str">
        <f>IFERROR(VLOOKUP('[1]Calendrier des absences'!B501,[1]!Tableau1[[#All],[Matricule]:[Poste]],5),"")</f>
        <v/>
      </c>
      <c r="F501" s="79"/>
      <c r="G501" s="79"/>
      <c r="H501" s="79"/>
      <c r="I501" s="79"/>
      <c r="J501" s="79"/>
      <c r="K501" s="79"/>
      <c r="L501" s="79"/>
      <c r="M501" s="79"/>
      <c r="N501" s="79"/>
      <c r="O501" s="79"/>
      <c r="P501" s="79"/>
      <c r="Q501" s="79"/>
      <c r="R501" s="79"/>
      <c r="S501" s="79"/>
      <c r="T501" s="79"/>
      <c r="U501" s="79"/>
      <c r="V501" s="79"/>
      <c r="W501" s="79"/>
      <c r="X501" s="79"/>
      <c r="Y501" s="79"/>
      <c r="Z501" s="79"/>
      <c r="AA501" s="79"/>
      <c r="AB501" s="79"/>
      <c r="AC501" s="79"/>
      <c r="AD501" s="79"/>
      <c r="AE501" s="79"/>
      <c r="AF501" s="79"/>
      <c r="AG501" s="79"/>
      <c r="AH501" s="79"/>
      <c r="AI501" s="79"/>
      <c r="AJ501" s="79"/>
      <c r="AK501" s="77">
        <f t="shared" si="20"/>
        <v>0</v>
      </c>
    </row>
    <row r="502" spans="2:38" ht="30" customHeight="1" x14ac:dyDescent="0.3">
      <c r="B502" s="78"/>
      <c r="C502" s="78" t="str">
        <f>IFERROR(VLOOKUP('[1]Calendrier des absences'!B502,[1]!Tableau1[[#All],[Matricule]:[Poste]],13),"")</f>
        <v/>
      </c>
      <c r="D502" s="78" t="str">
        <f>IFERROR(VLOOKUP('[1]Calendrier des absences'!B502,[1]!Tableau1[[#All],[Matricule]:[Poste]],14),"")</f>
        <v/>
      </c>
      <c r="E502" s="78" t="str">
        <f>IFERROR(VLOOKUP('[1]Calendrier des absences'!B502,[1]!Tableau1[[#All],[Matricule]:[Poste]],5),"")</f>
        <v/>
      </c>
      <c r="F502" s="78"/>
      <c r="G502" s="78"/>
      <c r="H502" s="78"/>
      <c r="I502" s="78"/>
      <c r="J502" s="78"/>
      <c r="K502" s="78"/>
      <c r="L502" s="78"/>
      <c r="M502" s="78"/>
      <c r="N502" s="78"/>
      <c r="O502" s="78"/>
      <c r="P502" s="78"/>
      <c r="Q502" s="78"/>
      <c r="R502" s="78"/>
      <c r="S502" s="78"/>
      <c r="T502" s="78"/>
      <c r="U502" s="78"/>
      <c r="V502" s="78"/>
      <c r="W502" s="78"/>
      <c r="X502" s="78"/>
      <c r="Y502" s="78"/>
      <c r="Z502" s="78"/>
      <c r="AA502" s="78"/>
      <c r="AB502" s="78"/>
      <c r="AC502" s="78"/>
      <c r="AD502" s="78"/>
      <c r="AE502" s="78"/>
      <c r="AF502" s="78"/>
      <c r="AG502" s="78"/>
      <c r="AH502" s="78"/>
      <c r="AI502" s="78"/>
      <c r="AJ502" s="78"/>
      <c r="AK502" s="77">
        <f t="shared" si="20"/>
        <v>0</v>
      </c>
    </row>
    <row r="503" spans="2:38" ht="30" customHeight="1" thickBot="1" x14ac:dyDescent="0.35">
      <c r="B503" s="79"/>
      <c r="C503" s="79" t="str">
        <f>IFERROR(VLOOKUP('[1]Calendrier des absences'!B503,[1]!Tableau1[[#All],[Matricule]:[Poste]],13),"")</f>
        <v/>
      </c>
      <c r="D503" s="79" t="str">
        <f>IFERROR(VLOOKUP('[1]Calendrier des absences'!B503,[1]!Tableau1[[#All],[Matricule]:[Poste]],14),"")</f>
        <v/>
      </c>
      <c r="E503" s="79" t="str">
        <f>IFERROR(VLOOKUP('[1]Calendrier des absences'!B503,[1]!Tableau1[[#All],[Matricule]:[Poste]],5),"")</f>
        <v/>
      </c>
      <c r="F503" s="79"/>
      <c r="G503" s="79"/>
      <c r="H503" s="79"/>
      <c r="I503" s="79"/>
      <c r="J503" s="79"/>
      <c r="K503" s="79"/>
      <c r="L503" s="79"/>
      <c r="M503" s="79"/>
      <c r="N503" s="79"/>
      <c r="O503" s="79"/>
      <c r="P503" s="79"/>
      <c r="Q503" s="79"/>
      <c r="R503" s="79"/>
      <c r="S503" s="79"/>
      <c r="T503" s="79"/>
      <c r="U503" s="79"/>
      <c r="V503" s="79"/>
      <c r="W503" s="79"/>
      <c r="X503" s="79"/>
      <c r="Y503" s="79"/>
      <c r="Z503" s="79"/>
      <c r="AA503" s="79"/>
      <c r="AB503" s="79"/>
      <c r="AC503" s="79"/>
      <c r="AD503" s="79"/>
      <c r="AE503" s="79"/>
      <c r="AF503" s="79"/>
      <c r="AG503" s="79"/>
      <c r="AH503" s="79"/>
      <c r="AI503" s="79"/>
      <c r="AJ503" s="79"/>
      <c r="AK503" s="77">
        <f t="shared" si="20"/>
        <v>0</v>
      </c>
    </row>
    <row r="504" spans="2:38" ht="30" customHeight="1" thickTop="1" thickBot="1" x14ac:dyDescent="0.35">
      <c r="B504" s="80"/>
      <c r="C504" s="80"/>
      <c r="D504" s="80"/>
      <c r="E504" s="81" t="str">
        <f>B461&amp;" total"</f>
        <v>Novembre total</v>
      </c>
      <c r="F504" s="82">
        <f>SUBTOTAL(103,F469:F503)</f>
        <v>0</v>
      </c>
      <c r="G504" s="82">
        <f t="shared" ref="G504:AJ504" si="21">SUBTOTAL(103,G469:G503)</f>
        <v>0</v>
      </c>
      <c r="H504" s="82">
        <f t="shared" si="21"/>
        <v>0</v>
      </c>
      <c r="I504" s="82">
        <f t="shared" si="21"/>
        <v>0</v>
      </c>
      <c r="J504" s="82">
        <f t="shared" si="21"/>
        <v>0</v>
      </c>
      <c r="K504" s="82">
        <f t="shared" si="21"/>
        <v>0</v>
      </c>
      <c r="L504" s="82">
        <f t="shared" si="21"/>
        <v>0</v>
      </c>
      <c r="M504" s="82">
        <f t="shared" si="21"/>
        <v>0</v>
      </c>
      <c r="N504" s="82">
        <f t="shared" si="21"/>
        <v>0</v>
      </c>
      <c r="O504" s="82">
        <f t="shared" si="21"/>
        <v>0</v>
      </c>
      <c r="P504" s="82">
        <f t="shared" si="21"/>
        <v>0</v>
      </c>
      <c r="Q504" s="82">
        <f t="shared" si="21"/>
        <v>0</v>
      </c>
      <c r="R504" s="82">
        <f t="shared" si="21"/>
        <v>0</v>
      </c>
      <c r="S504" s="82">
        <f t="shared" si="21"/>
        <v>0</v>
      </c>
      <c r="T504" s="82">
        <f t="shared" si="21"/>
        <v>0</v>
      </c>
      <c r="U504" s="82">
        <f t="shared" si="21"/>
        <v>0</v>
      </c>
      <c r="V504" s="82">
        <f t="shared" si="21"/>
        <v>0</v>
      </c>
      <c r="W504" s="82">
        <f t="shared" si="21"/>
        <v>0</v>
      </c>
      <c r="X504" s="82">
        <f t="shared" si="21"/>
        <v>0</v>
      </c>
      <c r="Y504" s="82">
        <f t="shared" si="21"/>
        <v>0</v>
      </c>
      <c r="Z504" s="82">
        <f t="shared" si="21"/>
        <v>0</v>
      </c>
      <c r="AA504" s="82">
        <f t="shared" si="21"/>
        <v>0</v>
      </c>
      <c r="AB504" s="82">
        <f t="shared" si="21"/>
        <v>0</v>
      </c>
      <c r="AC504" s="82">
        <f t="shared" si="21"/>
        <v>0</v>
      </c>
      <c r="AD504" s="82">
        <f t="shared" si="21"/>
        <v>0</v>
      </c>
      <c r="AE504" s="82">
        <f t="shared" si="21"/>
        <v>0</v>
      </c>
      <c r="AF504" s="82">
        <f t="shared" si="21"/>
        <v>0</v>
      </c>
      <c r="AG504" s="82">
        <f t="shared" si="21"/>
        <v>0</v>
      </c>
      <c r="AH504" s="82">
        <f t="shared" si="21"/>
        <v>0</v>
      </c>
      <c r="AI504" s="82">
        <f t="shared" si="21"/>
        <v>0</v>
      </c>
      <c r="AJ504" s="82">
        <f t="shared" si="21"/>
        <v>0</v>
      </c>
      <c r="AK504" s="82">
        <f>SUBTOTAL(109,AK469:AK503)</f>
        <v>0</v>
      </c>
    </row>
    <row r="505" spans="2:38" ht="15" thickTop="1" x14ac:dyDescent="0.3"/>
    <row r="507" spans="2:38" ht="63" x14ac:dyDescent="1.2">
      <c r="B507" s="57" t="s">
        <v>111</v>
      </c>
      <c r="C507" s="57"/>
      <c r="D507" s="57"/>
    </row>
    <row r="509" spans="2:38" x14ac:dyDescent="0.3">
      <c r="B509" s="58"/>
      <c r="C509" s="58"/>
      <c r="D509" s="58"/>
      <c r="E509" s="58"/>
      <c r="F509" s="58"/>
      <c r="G509" s="58"/>
      <c r="H509" s="58"/>
      <c r="I509" s="58"/>
      <c r="J509" s="58"/>
      <c r="K509" s="58"/>
      <c r="L509" s="58"/>
      <c r="M509" s="58"/>
      <c r="N509" s="58"/>
      <c r="O509" s="58"/>
      <c r="P509" s="58"/>
      <c r="Q509" s="58"/>
      <c r="R509" s="58"/>
      <c r="S509" s="58"/>
      <c r="T509" s="58"/>
      <c r="U509" s="58"/>
      <c r="V509" s="58"/>
      <c r="W509" s="58"/>
      <c r="X509" s="58"/>
      <c r="Y509" s="58"/>
      <c r="Z509" s="58"/>
      <c r="AA509" s="58"/>
      <c r="AB509" s="58"/>
      <c r="AC509" s="58"/>
      <c r="AD509" s="58"/>
      <c r="AE509" s="58"/>
      <c r="AF509" s="58"/>
      <c r="AG509" s="58"/>
      <c r="AH509" s="58"/>
      <c r="AI509" s="58"/>
      <c r="AJ509" s="58"/>
      <c r="AK509" s="58"/>
    </row>
    <row r="510" spans="2:38" ht="30" customHeight="1" x14ac:dyDescent="0.3">
      <c r="B510" s="59" t="s">
        <v>84</v>
      </c>
      <c r="C510" s="59"/>
      <c r="D510" s="59"/>
      <c r="E510" s="59"/>
      <c r="F510" s="60" t="s">
        <v>85</v>
      </c>
      <c r="G510" s="61" t="s">
        <v>86</v>
      </c>
      <c r="H510" s="61"/>
      <c r="I510" s="61"/>
      <c r="L510" s="62" t="s">
        <v>87</v>
      </c>
      <c r="M510" s="61" t="s">
        <v>88</v>
      </c>
      <c r="N510" s="61"/>
      <c r="O510" s="61"/>
      <c r="P510" s="61"/>
      <c r="R510" s="63" t="s">
        <v>89</v>
      </c>
      <c r="S510" s="61" t="s">
        <v>90</v>
      </c>
      <c r="T510" s="61"/>
      <c r="U510" s="61"/>
      <c r="W510" s="64" t="s">
        <v>91</v>
      </c>
      <c r="X510" s="61" t="s">
        <v>92</v>
      </c>
      <c r="Y510" s="61"/>
      <c r="Z510" s="61"/>
      <c r="AA510" s="61"/>
      <c r="AC510" s="65" t="s">
        <v>93</v>
      </c>
      <c r="AD510" s="61" t="s">
        <v>94</v>
      </c>
      <c r="AE510" s="61"/>
      <c r="AF510" s="61"/>
      <c r="AG510" s="61"/>
      <c r="AH510" s="61"/>
      <c r="AJ510" s="66" t="s">
        <v>95</v>
      </c>
      <c r="AK510" s="61" t="s">
        <v>96</v>
      </c>
      <c r="AL510" s="61"/>
    </row>
    <row r="511" spans="2:38" x14ac:dyDescent="0.3">
      <c r="B511" s="67"/>
      <c r="C511" s="67"/>
      <c r="D511" s="67"/>
      <c r="E511" s="67"/>
      <c r="F511" s="67"/>
      <c r="G511" s="67"/>
      <c r="H511" s="67"/>
      <c r="I511" s="67"/>
      <c r="J511" s="67"/>
      <c r="K511" s="67"/>
      <c r="L511" s="67"/>
      <c r="M511" s="67"/>
      <c r="N511" s="67"/>
      <c r="O511" s="67"/>
      <c r="P511" s="67"/>
      <c r="Q511" s="67"/>
      <c r="R511" s="67"/>
      <c r="S511" s="67"/>
      <c r="T511" s="67"/>
      <c r="U511" s="67"/>
      <c r="V511" s="67"/>
      <c r="W511" s="67"/>
      <c r="X511" s="67"/>
      <c r="Y511" s="67"/>
      <c r="Z511" s="67"/>
      <c r="AA511" s="67"/>
      <c r="AB511" s="67"/>
      <c r="AC511" s="67"/>
      <c r="AD511" s="67"/>
      <c r="AE511" s="67"/>
      <c r="AF511" s="67"/>
      <c r="AG511" s="67"/>
      <c r="AH511" s="67"/>
      <c r="AI511" s="67"/>
      <c r="AJ511" s="67"/>
      <c r="AK511" s="67"/>
    </row>
    <row r="512" spans="2:38" ht="46.95" customHeight="1" thickBot="1" x14ac:dyDescent="0.35">
      <c r="F512" s="68" t="s">
        <v>97</v>
      </c>
      <c r="G512" s="68"/>
      <c r="H512" s="68"/>
      <c r="I512" s="68"/>
      <c r="J512" s="68"/>
      <c r="K512" s="68"/>
      <c r="L512" s="68"/>
      <c r="M512" s="68"/>
      <c r="N512" s="68"/>
      <c r="O512" s="68"/>
      <c r="P512" s="68"/>
      <c r="Q512" s="68"/>
      <c r="R512" s="68"/>
      <c r="S512" s="68"/>
      <c r="T512" s="68"/>
      <c r="U512" s="68"/>
      <c r="V512" s="68"/>
      <c r="W512" s="68"/>
      <c r="X512" s="68"/>
      <c r="Y512" s="68"/>
      <c r="Z512" s="68"/>
      <c r="AA512" s="68"/>
      <c r="AB512" s="68"/>
      <c r="AC512" s="68"/>
      <c r="AD512" s="68"/>
      <c r="AE512" s="68"/>
      <c r="AF512" s="68"/>
      <c r="AG512" s="68"/>
      <c r="AH512" s="68"/>
      <c r="AI512" s="68"/>
      <c r="AJ512" s="69"/>
      <c r="AK512" s="69">
        <f>AK7</f>
        <v>2024</v>
      </c>
    </row>
    <row r="513" spans="2:37" ht="30" customHeight="1" thickTop="1" thickBot="1" x14ac:dyDescent="0.35">
      <c r="F513" s="70" t="str">
        <f>TEXT(WEEKDAY(DATE(AK512,12,1),1),"jjj")</f>
        <v>dim</v>
      </c>
      <c r="G513" s="70" t="str">
        <f>TEXT(WEEKDAY(DATE(AK512,12,2),1),"jjj")</f>
        <v>lun</v>
      </c>
      <c r="H513" s="70" t="str">
        <f>TEXT(WEEKDAY(DATE(AK512,12,3),1),"jjj")</f>
        <v>mar</v>
      </c>
      <c r="I513" s="70" t="str">
        <f>TEXT(WEEKDAY(DATE(AK512,12,4),1),"jjj")</f>
        <v>mer</v>
      </c>
      <c r="J513" s="70" t="str">
        <f>TEXT(WEEKDAY(DATE(AK512,12,5),1),"jjj")</f>
        <v>jeu</v>
      </c>
      <c r="K513" s="70" t="str">
        <f>TEXT(WEEKDAY(DATE(AK512,12,6),1),"jjj")</f>
        <v>ven</v>
      </c>
      <c r="L513" s="70" t="str">
        <f>TEXT(WEEKDAY(DATE(AK512,12,7),1),"jjj")</f>
        <v>sam</v>
      </c>
      <c r="M513" s="70" t="str">
        <f>TEXT(WEEKDAY(DATE(AK512,12,8),1),"jjj")</f>
        <v>dim</v>
      </c>
      <c r="N513" s="70" t="str">
        <f>TEXT(WEEKDAY(DATE(AK512,12,9),1),"jjj")</f>
        <v>lun</v>
      </c>
      <c r="O513" s="70" t="str">
        <f>TEXT(WEEKDAY(DATE(AK512,12,10),1),"jjj")</f>
        <v>mar</v>
      </c>
      <c r="P513" s="70" t="str">
        <f>TEXT(WEEKDAY(DATE(AK512,12,11),1),"jjj")</f>
        <v>mer</v>
      </c>
      <c r="Q513" s="70" t="str">
        <f>TEXT(WEEKDAY(DATE(AK512,12,12),1),"jjj")</f>
        <v>jeu</v>
      </c>
      <c r="R513" s="70" t="str">
        <f>TEXT(WEEKDAY(DATE(AK512,12,13),1),"jjj")</f>
        <v>ven</v>
      </c>
      <c r="S513" s="70" t="str">
        <f>TEXT(WEEKDAY(DATE(AK512,12,14),1),"jjj")</f>
        <v>sam</v>
      </c>
      <c r="T513" s="70" t="str">
        <f>TEXT(WEEKDAY(DATE(AK512,12,15),1),"jjj")</f>
        <v>dim</v>
      </c>
      <c r="U513" s="70" t="str">
        <f>TEXT(WEEKDAY(DATE(AK512,12,16),1),"jjj")</f>
        <v>lun</v>
      </c>
      <c r="V513" s="70" t="str">
        <f>TEXT(WEEKDAY(DATE(AK512,12,17),1),"jjj")</f>
        <v>mar</v>
      </c>
      <c r="W513" s="70" t="str">
        <f>TEXT(WEEKDAY(DATE(AK512,12,18),1),"jjj")</f>
        <v>mer</v>
      </c>
      <c r="X513" s="70" t="str">
        <f>TEXT(WEEKDAY(DATE(AK512,12,19),1),"jjj")</f>
        <v>jeu</v>
      </c>
      <c r="Y513" s="70" t="str">
        <f>TEXT(WEEKDAY(DATE(AK512,12,20),1),"jjj")</f>
        <v>ven</v>
      </c>
      <c r="Z513" s="70" t="str">
        <f>TEXT(WEEKDAY(DATE(AK512,12,21),1),"jjj")</f>
        <v>sam</v>
      </c>
      <c r="AA513" s="70" t="str">
        <f>TEXT(WEEKDAY(DATE(AK512,12,22),1),"jjj")</f>
        <v>dim</v>
      </c>
      <c r="AB513" s="70" t="str">
        <f>TEXT(WEEKDAY(DATE(AK512,12,23),1),"jjj")</f>
        <v>lun</v>
      </c>
      <c r="AC513" s="70" t="str">
        <f>TEXT(WEEKDAY(DATE(AK512,12,24),1),"jjj")</f>
        <v>mar</v>
      </c>
      <c r="AD513" s="70" t="str">
        <f>TEXT(WEEKDAY(DATE(AK512,12,25),1),"jjj")</f>
        <v>mer</v>
      </c>
      <c r="AE513" s="70" t="str">
        <f>TEXT(WEEKDAY(DATE(AK512,12,26),1),"jjj")</f>
        <v>jeu</v>
      </c>
      <c r="AF513" s="70" t="str">
        <f>TEXT(WEEKDAY(DATE(AK512,12,27),1),"jjj")</f>
        <v>ven</v>
      </c>
      <c r="AG513" s="70" t="str">
        <f>TEXT(WEEKDAY(DATE(AK512,12,28),1),"jjj")</f>
        <v>sam</v>
      </c>
      <c r="AH513" s="70" t="str">
        <f>TEXT(WEEKDAY(DATE(AK512,12,29),1),"jjj")</f>
        <v>dim</v>
      </c>
      <c r="AI513" s="70" t="str">
        <f>TEXT(WEEKDAY(DATE(AK512,12,30),1),"jjj")</f>
        <v>lun</v>
      </c>
      <c r="AJ513" s="70" t="str">
        <f>TEXT(WEEKDAY(DATE(AK512,12,31),1),"jjj")</f>
        <v>mar</v>
      </c>
      <c r="AK513" s="71"/>
    </row>
    <row r="514" spans="2:37" ht="30" customHeight="1" thickTop="1" thickBot="1" x14ac:dyDescent="0.35">
      <c r="B514" s="72" t="s">
        <v>11</v>
      </c>
      <c r="C514" s="72" t="s">
        <v>98</v>
      </c>
      <c r="D514" s="72" t="s">
        <v>3</v>
      </c>
      <c r="E514" s="73" t="s">
        <v>99</v>
      </c>
      <c r="F514" s="74">
        <v>1</v>
      </c>
      <c r="G514" s="74">
        <v>2</v>
      </c>
      <c r="H514" s="74">
        <v>3</v>
      </c>
      <c r="I514" s="74">
        <v>4</v>
      </c>
      <c r="J514" s="74">
        <v>5</v>
      </c>
      <c r="K514" s="74">
        <v>6</v>
      </c>
      <c r="L514" s="74">
        <v>7</v>
      </c>
      <c r="M514" s="74">
        <v>8</v>
      </c>
      <c r="N514" s="74">
        <v>9</v>
      </c>
      <c r="O514" s="74">
        <v>10</v>
      </c>
      <c r="P514" s="74">
        <v>11</v>
      </c>
      <c r="Q514" s="74">
        <v>12</v>
      </c>
      <c r="R514" s="74">
        <v>13</v>
      </c>
      <c r="S514" s="74">
        <v>14</v>
      </c>
      <c r="T514" s="74">
        <v>15</v>
      </c>
      <c r="U514" s="74">
        <v>16</v>
      </c>
      <c r="V514" s="74">
        <v>17</v>
      </c>
      <c r="W514" s="74">
        <v>18</v>
      </c>
      <c r="X514" s="74">
        <v>19</v>
      </c>
      <c r="Y514" s="74">
        <v>20</v>
      </c>
      <c r="Z514" s="74">
        <v>21</v>
      </c>
      <c r="AA514" s="74">
        <v>22</v>
      </c>
      <c r="AB514" s="74">
        <v>23</v>
      </c>
      <c r="AC514" s="74">
        <v>24</v>
      </c>
      <c r="AD514" s="74">
        <v>25</v>
      </c>
      <c r="AE514" s="74">
        <v>26</v>
      </c>
      <c r="AF514" s="74">
        <v>27</v>
      </c>
      <c r="AG514" s="74">
        <v>28</v>
      </c>
      <c r="AH514" s="74">
        <v>29</v>
      </c>
      <c r="AI514" s="74">
        <v>30</v>
      </c>
      <c r="AJ514" s="74">
        <v>31</v>
      </c>
      <c r="AK514" s="71" t="s">
        <v>100</v>
      </c>
    </row>
    <row r="515" spans="2:37" ht="30" customHeight="1" thickTop="1" x14ac:dyDescent="0.3">
      <c r="B515" s="75"/>
      <c r="C515" s="75" t="str">
        <f>IFERROR(VLOOKUP('[1]Calendrier des absences'!B515,[1]!Tableau1[[#All],[Matricule]:[Poste]],13),"")</f>
        <v/>
      </c>
      <c r="D515" s="75" t="str">
        <f>IFERROR(VLOOKUP('[1]Calendrier des absences'!B515,[1]!Tableau1[[#All],[Matricule]:[Poste]],14),"")</f>
        <v/>
      </c>
      <c r="E515" s="75" t="str">
        <f>IFERROR(VLOOKUP('[1]Calendrier des absences'!B515,[1]!Tableau1[[#All],[Matricule]:[Poste]],5),"")</f>
        <v/>
      </c>
      <c r="F515" s="76"/>
      <c r="G515" s="76"/>
      <c r="H515" s="76"/>
      <c r="I515" s="76"/>
      <c r="J515" s="76"/>
      <c r="K515" s="76"/>
      <c r="L515" s="76"/>
      <c r="M515" s="76"/>
      <c r="N515" s="76"/>
      <c r="O515" s="76"/>
      <c r="P515" s="76"/>
      <c r="Q515" s="76"/>
      <c r="R515" s="76"/>
      <c r="S515" s="76"/>
      <c r="T515" s="76"/>
      <c r="U515" s="76"/>
      <c r="V515" s="76"/>
      <c r="W515" s="76"/>
      <c r="X515" s="76"/>
      <c r="Y515" s="76"/>
      <c r="Z515" s="76"/>
      <c r="AA515" s="76"/>
      <c r="AB515" s="76"/>
      <c r="AC515" s="76"/>
      <c r="AD515" s="76"/>
      <c r="AE515" s="76"/>
      <c r="AF515" s="76"/>
      <c r="AG515" s="76"/>
      <c r="AH515" s="76"/>
      <c r="AI515" s="76"/>
      <c r="AJ515" s="76"/>
      <c r="AK515" s="77">
        <f>COUNTA(F515:AJ515)</f>
        <v>0</v>
      </c>
    </row>
    <row r="516" spans="2:37" ht="30" customHeight="1" x14ac:dyDescent="0.3">
      <c r="B516" s="78"/>
      <c r="C516" s="78" t="str">
        <f>IFERROR(VLOOKUP('[1]Calendrier des absences'!B516,[1]!Tableau1[[#All],[Matricule]:[Poste]],13),"")</f>
        <v/>
      </c>
      <c r="D516" s="78" t="str">
        <f>IFERROR(VLOOKUP('[1]Calendrier des absences'!B516,[1]!Tableau1[[#All],[Matricule]:[Poste]],14),"")</f>
        <v/>
      </c>
      <c r="E516" s="78" t="str">
        <f>IFERROR(VLOOKUP('[1]Calendrier des absences'!B516,[1]!Tableau1[[#All],[Matricule]:[Poste]],5),"")</f>
        <v/>
      </c>
      <c r="F516" s="78"/>
      <c r="G516" s="78"/>
      <c r="H516" s="78"/>
      <c r="I516" s="78"/>
      <c r="J516" s="78"/>
      <c r="K516" s="78"/>
      <c r="L516" s="78"/>
      <c r="M516" s="78"/>
      <c r="N516" s="78"/>
      <c r="O516" s="78"/>
      <c r="P516" s="78"/>
      <c r="Q516" s="78"/>
      <c r="R516" s="78"/>
      <c r="S516" s="78"/>
      <c r="T516" s="78"/>
      <c r="U516" s="78"/>
      <c r="V516" s="78"/>
      <c r="W516" s="78"/>
      <c r="X516" s="78"/>
      <c r="Y516" s="78"/>
      <c r="Z516" s="78"/>
      <c r="AA516" s="78"/>
      <c r="AB516" s="78"/>
      <c r="AC516" s="78"/>
      <c r="AD516" s="78"/>
      <c r="AE516" s="78"/>
      <c r="AF516" s="78"/>
      <c r="AG516" s="78"/>
      <c r="AH516" s="78"/>
      <c r="AI516" s="78"/>
      <c r="AJ516" s="78"/>
      <c r="AK516" s="77">
        <f t="shared" ref="AK516:AK549" si="22">COUNTA(F516:AJ516)</f>
        <v>0</v>
      </c>
    </row>
    <row r="517" spans="2:37" ht="30" customHeight="1" x14ac:dyDescent="0.3">
      <c r="B517" s="76"/>
      <c r="C517" s="76" t="str">
        <f>IFERROR(VLOOKUP('[1]Calendrier des absences'!B517,[1]!Tableau1[[#All],[Matricule]:[Poste]],13),"")</f>
        <v/>
      </c>
      <c r="D517" s="76" t="str">
        <f>IFERROR(VLOOKUP('[1]Calendrier des absences'!B517,[1]!Tableau1[[#All],[Matricule]:[Poste]],14),"")</f>
        <v/>
      </c>
      <c r="E517" s="76" t="str">
        <f>IFERROR(VLOOKUP('[1]Calendrier des absences'!B517,[1]!Tableau1[[#All],[Matricule]:[Poste]],5),"")</f>
        <v/>
      </c>
      <c r="F517" s="76"/>
      <c r="G517" s="76"/>
      <c r="H517" s="76"/>
      <c r="I517" s="76"/>
      <c r="J517" s="76"/>
      <c r="K517" s="76"/>
      <c r="L517" s="76"/>
      <c r="M517" s="76"/>
      <c r="N517" s="76"/>
      <c r="O517" s="76"/>
      <c r="P517" s="76"/>
      <c r="Q517" s="76"/>
      <c r="R517" s="76"/>
      <c r="S517" s="76"/>
      <c r="T517" s="76"/>
      <c r="U517" s="76"/>
      <c r="V517" s="76"/>
      <c r="W517" s="76"/>
      <c r="X517" s="76"/>
      <c r="Y517" s="76"/>
      <c r="Z517" s="76"/>
      <c r="AA517" s="76"/>
      <c r="AB517" s="76"/>
      <c r="AC517" s="76"/>
      <c r="AD517" s="76"/>
      <c r="AE517" s="76"/>
      <c r="AF517" s="76"/>
      <c r="AG517" s="76"/>
      <c r="AH517" s="76"/>
      <c r="AI517" s="76"/>
      <c r="AJ517" s="76"/>
      <c r="AK517" s="77">
        <f t="shared" si="22"/>
        <v>0</v>
      </c>
    </row>
    <row r="518" spans="2:37" ht="30" customHeight="1" x14ac:dyDescent="0.3">
      <c r="B518" s="78"/>
      <c r="C518" s="78" t="str">
        <f>IFERROR(VLOOKUP('[1]Calendrier des absences'!B518,[1]!Tableau1[[#All],[Matricule]:[Poste]],13),"")</f>
        <v/>
      </c>
      <c r="D518" s="78" t="str">
        <f>IFERROR(VLOOKUP('[1]Calendrier des absences'!B518,[1]!Tableau1[[#All],[Matricule]:[Poste]],14),"")</f>
        <v/>
      </c>
      <c r="E518" s="78" t="str">
        <f>IFERROR(VLOOKUP('[1]Calendrier des absences'!B518,[1]!Tableau1[[#All],[Matricule]:[Poste]],5),"")</f>
        <v/>
      </c>
      <c r="F518" s="78"/>
      <c r="G518" s="78"/>
      <c r="H518" s="78"/>
      <c r="I518" s="78"/>
      <c r="J518" s="78"/>
      <c r="K518" s="78"/>
      <c r="L518" s="78"/>
      <c r="M518" s="78"/>
      <c r="N518" s="78"/>
      <c r="O518" s="78"/>
      <c r="P518" s="78"/>
      <c r="Q518" s="78"/>
      <c r="R518" s="78"/>
      <c r="S518" s="78"/>
      <c r="T518" s="78"/>
      <c r="U518" s="78"/>
      <c r="V518" s="78"/>
      <c r="W518" s="78"/>
      <c r="X518" s="78"/>
      <c r="Y518" s="78"/>
      <c r="Z518" s="78"/>
      <c r="AA518" s="78"/>
      <c r="AB518" s="78"/>
      <c r="AC518" s="78"/>
      <c r="AD518" s="78"/>
      <c r="AE518" s="78"/>
      <c r="AF518" s="78"/>
      <c r="AG518" s="78"/>
      <c r="AH518" s="78"/>
      <c r="AI518" s="78"/>
      <c r="AJ518" s="78"/>
      <c r="AK518" s="77">
        <f t="shared" si="22"/>
        <v>0</v>
      </c>
    </row>
    <row r="519" spans="2:37" ht="30" customHeight="1" x14ac:dyDescent="0.3">
      <c r="B519" s="76"/>
      <c r="C519" s="76" t="str">
        <f>IFERROR(VLOOKUP('[1]Calendrier des absences'!B519,[1]!Tableau1[[#All],[Matricule]:[Poste]],13),"")</f>
        <v/>
      </c>
      <c r="D519" s="76" t="str">
        <f>IFERROR(VLOOKUP('[1]Calendrier des absences'!B519,[1]!Tableau1[[#All],[Matricule]:[Poste]],14),"")</f>
        <v/>
      </c>
      <c r="E519" s="76" t="str">
        <f>IFERROR(VLOOKUP('[1]Calendrier des absences'!B519,[1]!Tableau1[[#All],[Matricule]:[Poste]],5),"")</f>
        <v/>
      </c>
      <c r="F519" s="76"/>
      <c r="G519" s="76"/>
      <c r="H519" s="76"/>
      <c r="I519" s="76"/>
      <c r="J519" s="76"/>
      <c r="K519" s="76"/>
      <c r="L519" s="76"/>
      <c r="M519" s="76"/>
      <c r="N519" s="76"/>
      <c r="O519" s="76"/>
      <c r="P519" s="76"/>
      <c r="Q519" s="76"/>
      <c r="R519" s="76"/>
      <c r="S519" s="76"/>
      <c r="T519" s="76"/>
      <c r="U519" s="76"/>
      <c r="V519" s="76"/>
      <c r="W519" s="76"/>
      <c r="X519" s="76"/>
      <c r="Y519" s="76"/>
      <c r="Z519" s="76"/>
      <c r="AA519" s="76"/>
      <c r="AB519" s="76"/>
      <c r="AC519" s="76"/>
      <c r="AD519" s="76"/>
      <c r="AE519" s="76"/>
      <c r="AF519" s="76"/>
      <c r="AG519" s="76"/>
      <c r="AH519" s="76"/>
      <c r="AI519" s="76"/>
      <c r="AJ519" s="76"/>
      <c r="AK519" s="77">
        <f t="shared" si="22"/>
        <v>0</v>
      </c>
    </row>
    <row r="520" spans="2:37" ht="30" customHeight="1" x14ac:dyDescent="0.3">
      <c r="B520" s="78"/>
      <c r="C520" s="78" t="str">
        <f>IFERROR(VLOOKUP('[1]Calendrier des absences'!B520,[1]!Tableau1[[#All],[Matricule]:[Poste]],13),"")</f>
        <v/>
      </c>
      <c r="D520" s="78" t="str">
        <f>IFERROR(VLOOKUP('[1]Calendrier des absences'!B520,[1]!Tableau1[[#All],[Matricule]:[Poste]],14),"")</f>
        <v/>
      </c>
      <c r="E520" s="78" t="str">
        <f>IFERROR(VLOOKUP('[1]Calendrier des absences'!B520,[1]!Tableau1[[#All],[Matricule]:[Poste]],5),"")</f>
        <v/>
      </c>
      <c r="F520" s="78"/>
      <c r="G520" s="78"/>
      <c r="H520" s="78"/>
      <c r="I520" s="78"/>
      <c r="J520" s="78"/>
      <c r="K520" s="78"/>
      <c r="L520" s="78"/>
      <c r="M520" s="78"/>
      <c r="N520" s="78"/>
      <c r="O520" s="78"/>
      <c r="P520" s="78"/>
      <c r="Q520" s="78"/>
      <c r="R520" s="78"/>
      <c r="S520" s="78"/>
      <c r="T520" s="78"/>
      <c r="U520" s="78"/>
      <c r="V520" s="78"/>
      <c r="W520" s="78"/>
      <c r="X520" s="78"/>
      <c r="Y520" s="78"/>
      <c r="Z520" s="78"/>
      <c r="AA520" s="78"/>
      <c r="AB520" s="78"/>
      <c r="AC520" s="78"/>
      <c r="AD520" s="78"/>
      <c r="AE520" s="78"/>
      <c r="AF520" s="78"/>
      <c r="AG520" s="78"/>
      <c r="AH520" s="78"/>
      <c r="AI520" s="78"/>
      <c r="AJ520" s="78"/>
      <c r="AK520" s="77">
        <f t="shared" si="22"/>
        <v>0</v>
      </c>
    </row>
    <row r="521" spans="2:37" ht="30" customHeight="1" x14ac:dyDescent="0.3">
      <c r="B521" s="76"/>
      <c r="C521" s="76" t="str">
        <f>IFERROR(VLOOKUP('[1]Calendrier des absences'!B521,[1]!Tableau1[[#All],[Matricule]:[Poste]],13),"")</f>
        <v/>
      </c>
      <c r="D521" s="76" t="str">
        <f>IFERROR(VLOOKUP('[1]Calendrier des absences'!B521,[1]!Tableau1[[#All],[Matricule]:[Poste]],14),"")</f>
        <v/>
      </c>
      <c r="E521" s="76" t="str">
        <f>IFERROR(VLOOKUP('[1]Calendrier des absences'!B521,[1]!Tableau1[[#All],[Matricule]:[Poste]],5),"")</f>
        <v/>
      </c>
      <c r="F521" s="76"/>
      <c r="G521" s="76"/>
      <c r="H521" s="76"/>
      <c r="I521" s="76"/>
      <c r="J521" s="76"/>
      <c r="K521" s="76"/>
      <c r="L521" s="76"/>
      <c r="M521" s="76"/>
      <c r="N521" s="76"/>
      <c r="O521" s="76"/>
      <c r="P521" s="76"/>
      <c r="Q521" s="76"/>
      <c r="R521" s="76"/>
      <c r="S521" s="76"/>
      <c r="T521" s="76"/>
      <c r="U521" s="76"/>
      <c r="V521" s="76"/>
      <c r="W521" s="76"/>
      <c r="X521" s="76"/>
      <c r="Y521" s="76"/>
      <c r="Z521" s="76"/>
      <c r="AA521" s="76"/>
      <c r="AB521" s="76"/>
      <c r="AC521" s="76"/>
      <c r="AD521" s="76"/>
      <c r="AE521" s="76"/>
      <c r="AF521" s="76"/>
      <c r="AG521" s="76"/>
      <c r="AH521" s="76"/>
      <c r="AI521" s="76"/>
      <c r="AJ521" s="76"/>
      <c r="AK521" s="77">
        <f t="shared" si="22"/>
        <v>0</v>
      </c>
    </row>
    <row r="522" spans="2:37" ht="30" customHeight="1" x14ac:dyDescent="0.3">
      <c r="B522" s="78"/>
      <c r="C522" s="78" t="str">
        <f>IFERROR(VLOOKUP('[1]Calendrier des absences'!B522,[1]!Tableau1[[#All],[Matricule]:[Poste]],13),"")</f>
        <v/>
      </c>
      <c r="D522" s="78" t="str">
        <f>IFERROR(VLOOKUP('[1]Calendrier des absences'!B522,[1]!Tableau1[[#All],[Matricule]:[Poste]],14),"")</f>
        <v/>
      </c>
      <c r="E522" s="78" t="str">
        <f>IFERROR(VLOOKUP('[1]Calendrier des absences'!B522,[1]!Tableau1[[#All],[Matricule]:[Poste]],5),"")</f>
        <v/>
      </c>
      <c r="F522" s="78"/>
      <c r="G522" s="78"/>
      <c r="H522" s="78"/>
      <c r="I522" s="78"/>
      <c r="J522" s="78"/>
      <c r="K522" s="78"/>
      <c r="L522" s="78"/>
      <c r="M522" s="78"/>
      <c r="N522" s="78"/>
      <c r="O522" s="78"/>
      <c r="P522" s="78"/>
      <c r="Q522" s="78"/>
      <c r="R522" s="78"/>
      <c r="S522" s="78"/>
      <c r="T522" s="78"/>
      <c r="U522" s="78"/>
      <c r="V522" s="78"/>
      <c r="W522" s="78"/>
      <c r="X522" s="78"/>
      <c r="Y522" s="78"/>
      <c r="Z522" s="78"/>
      <c r="AA522" s="78"/>
      <c r="AB522" s="78"/>
      <c r="AC522" s="78"/>
      <c r="AD522" s="78"/>
      <c r="AE522" s="78"/>
      <c r="AF522" s="78"/>
      <c r="AG522" s="78"/>
      <c r="AH522" s="78"/>
      <c r="AI522" s="78"/>
      <c r="AJ522" s="78"/>
      <c r="AK522" s="77">
        <f t="shared" si="22"/>
        <v>0</v>
      </c>
    </row>
    <row r="523" spans="2:37" ht="30" customHeight="1" x14ac:dyDescent="0.3">
      <c r="B523" s="76"/>
      <c r="C523" s="76" t="str">
        <f>IFERROR(VLOOKUP('[1]Calendrier des absences'!B523,[1]!Tableau1[[#All],[Matricule]:[Poste]],13),"")</f>
        <v/>
      </c>
      <c r="D523" s="76" t="str">
        <f>IFERROR(VLOOKUP('[1]Calendrier des absences'!B523,[1]!Tableau1[[#All],[Matricule]:[Poste]],14),"")</f>
        <v/>
      </c>
      <c r="E523" s="76" t="str">
        <f>IFERROR(VLOOKUP('[1]Calendrier des absences'!B523,[1]!Tableau1[[#All],[Matricule]:[Poste]],5),"")</f>
        <v/>
      </c>
      <c r="F523" s="76"/>
      <c r="G523" s="76"/>
      <c r="H523" s="76"/>
      <c r="I523" s="76"/>
      <c r="J523" s="76"/>
      <c r="K523" s="76"/>
      <c r="L523" s="76"/>
      <c r="M523" s="76"/>
      <c r="N523" s="76"/>
      <c r="O523" s="76"/>
      <c r="P523" s="76"/>
      <c r="Q523" s="76"/>
      <c r="R523" s="76"/>
      <c r="S523" s="76"/>
      <c r="T523" s="76"/>
      <c r="U523" s="76"/>
      <c r="V523" s="76"/>
      <c r="W523" s="76"/>
      <c r="X523" s="76"/>
      <c r="Y523" s="76"/>
      <c r="Z523" s="76"/>
      <c r="AA523" s="76"/>
      <c r="AB523" s="76"/>
      <c r="AC523" s="76"/>
      <c r="AD523" s="76"/>
      <c r="AE523" s="76"/>
      <c r="AF523" s="76"/>
      <c r="AG523" s="76"/>
      <c r="AH523" s="76"/>
      <c r="AI523" s="76"/>
      <c r="AJ523" s="76"/>
      <c r="AK523" s="77">
        <f t="shared" si="22"/>
        <v>0</v>
      </c>
    </row>
    <row r="524" spans="2:37" ht="30" customHeight="1" x14ac:dyDescent="0.3">
      <c r="B524" s="78"/>
      <c r="C524" s="78" t="str">
        <f>IFERROR(VLOOKUP('[1]Calendrier des absences'!B524,[1]!Tableau1[[#All],[Matricule]:[Poste]],13),"")</f>
        <v/>
      </c>
      <c r="D524" s="78" t="str">
        <f>IFERROR(VLOOKUP('[1]Calendrier des absences'!B524,[1]!Tableau1[[#All],[Matricule]:[Poste]],14),"")</f>
        <v/>
      </c>
      <c r="E524" s="78" t="str">
        <f>IFERROR(VLOOKUP('[1]Calendrier des absences'!B524,[1]!Tableau1[[#All],[Matricule]:[Poste]],5),"")</f>
        <v/>
      </c>
      <c r="F524" s="78"/>
      <c r="G524" s="78"/>
      <c r="H524" s="78"/>
      <c r="I524" s="78"/>
      <c r="J524" s="78"/>
      <c r="K524" s="78"/>
      <c r="L524" s="78"/>
      <c r="M524" s="78"/>
      <c r="N524" s="78"/>
      <c r="O524" s="78"/>
      <c r="P524" s="78"/>
      <c r="Q524" s="78"/>
      <c r="R524" s="78"/>
      <c r="S524" s="78"/>
      <c r="T524" s="78"/>
      <c r="U524" s="78"/>
      <c r="V524" s="78"/>
      <c r="W524" s="78"/>
      <c r="X524" s="78"/>
      <c r="Y524" s="78"/>
      <c r="Z524" s="78"/>
      <c r="AA524" s="78"/>
      <c r="AB524" s="78"/>
      <c r="AC524" s="78"/>
      <c r="AD524" s="78"/>
      <c r="AE524" s="78"/>
      <c r="AF524" s="78"/>
      <c r="AG524" s="78"/>
      <c r="AH524" s="78"/>
      <c r="AI524" s="78"/>
      <c r="AJ524" s="78"/>
      <c r="AK524" s="77">
        <f t="shared" si="22"/>
        <v>0</v>
      </c>
    </row>
    <row r="525" spans="2:37" ht="30" customHeight="1" x14ac:dyDescent="0.3">
      <c r="B525" s="76"/>
      <c r="C525" s="76" t="str">
        <f>IFERROR(VLOOKUP('[1]Calendrier des absences'!B525,[1]!Tableau1[[#All],[Matricule]:[Poste]],13),"")</f>
        <v/>
      </c>
      <c r="D525" s="76" t="str">
        <f>IFERROR(VLOOKUP('[1]Calendrier des absences'!B525,[1]!Tableau1[[#All],[Matricule]:[Poste]],14),"")</f>
        <v/>
      </c>
      <c r="E525" s="76" t="str">
        <f>IFERROR(VLOOKUP('[1]Calendrier des absences'!B525,[1]!Tableau1[[#All],[Matricule]:[Poste]],5),"")</f>
        <v/>
      </c>
      <c r="F525" s="76"/>
      <c r="G525" s="76"/>
      <c r="H525" s="76"/>
      <c r="I525" s="76"/>
      <c r="J525" s="76"/>
      <c r="K525" s="76"/>
      <c r="L525" s="76"/>
      <c r="M525" s="76"/>
      <c r="N525" s="76"/>
      <c r="O525" s="76"/>
      <c r="P525" s="76"/>
      <c r="Q525" s="76"/>
      <c r="R525" s="76"/>
      <c r="S525" s="76"/>
      <c r="T525" s="76"/>
      <c r="U525" s="76"/>
      <c r="V525" s="76"/>
      <c r="W525" s="76"/>
      <c r="X525" s="76"/>
      <c r="Y525" s="76"/>
      <c r="Z525" s="76"/>
      <c r="AA525" s="76"/>
      <c r="AB525" s="76"/>
      <c r="AC525" s="76"/>
      <c r="AD525" s="76"/>
      <c r="AE525" s="76"/>
      <c r="AF525" s="76"/>
      <c r="AG525" s="76"/>
      <c r="AH525" s="76"/>
      <c r="AI525" s="76"/>
      <c r="AJ525" s="76"/>
      <c r="AK525" s="77">
        <f t="shared" si="22"/>
        <v>0</v>
      </c>
    </row>
    <row r="526" spans="2:37" ht="30" customHeight="1" x14ac:dyDescent="0.3">
      <c r="B526" s="78"/>
      <c r="C526" s="78" t="str">
        <f>IFERROR(VLOOKUP('[1]Calendrier des absences'!B526,[1]!Tableau1[[#All],[Matricule]:[Poste]],13),"")</f>
        <v/>
      </c>
      <c r="D526" s="78" t="str">
        <f>IFERROR(VLOOKUP('[1]Calendrier des absences'!B526,[1]!Tableau1[[#All],[Matricule]:[Poste]],14),"")</f>
        <v/>
      </c>
      <c r="E526" s="78" t="str">
        <f>IFERROR(VLOOKUP('[1]Calendrier des absences'!B526,[1]!Tableau1[[#All],[Matricule]:[Poste]],5),"")</f>
        <v/>
      </c>
      <c r="F526" s="78"/>
      <c r="G526" s="78"/>
      <c r="H526" s="78"/>
      <c r="I526" s="78"/>
      <c r="J526" s="78"/>
      <c r="K526" s="78"/>
      <c r="L526" s="78"/>
      <c r="M526" s="78"/>
      <c r="N526" s="78"/>
      <c r="O526" s="78"/>
      <c r="P526" s="78"/>
      <c r="Q526" s="78"/>
      <c r="R526" s="78"/>
      <c r="S526" s="78"/>
      <c r="T526" s="78"/>
      <c r="U526" s="78"/>
      <c r="V526" s="78"/>
      <c r="W526" s="78"/>
      <c r="X526" s="78"/>
      <c r="Y526" s="78"/>
      <c r="Z526" s="78"/>
      <c r="AA526" s="78"/>
      <c r="AB526" s="78"/>
      <c r="AC526" s="78"/>
      <c r="AD526" s="78"/>
      <c r="AE526" s="78"/>
      <c r="AF526" s="78"/>
      <c r="AG526" s="78"/>
      <c r="AH526" s="78"/>
      <c r="AI526" s="78"/>
      <c r="AJ526" s="78"/>
      <c r="AK526" s="77">
        <f t="shared" si="22"/>
        <v>0</v>
      </c>
    </row>
    <row r="527" spans="2:37" ht="30" customHeight="1" x14ac:dyDescent="0.3">
      <c r="B527" s="76"/>
      <c r="C527" s="76" t="str">
        <f>IFERROR(VLOOKUP('[1]Calendrier des absences'!B527,[1]!Tableau1[[#All],[Matricule]:[Poste]],13),"")</f>
        <v/>
      </c>
      <c r="D527" s="76" t="str">
        <f>IFERROR(VLOOKUP('[1]Calendrier des absences'!B527,[1]!Tableau1[[#All],[Matricule]:[Poste]],14),"")</f>
        <v/>
      </c>
      <c r="E527" s="76" t="str">
        <f>IFERROR(VLOOKUP('[1]Calendrier des absences'!B527,[1]!Tableau1[[#All],[Matricule]:[Poste]],5),"")</f>
        <v/>
      </c>
      <c r="F527" s="76"/>
      <c r="G527" s="76"/>
      <c r="H527" s="76"/>
      <c r="I527" s="76"/>
      <c r="J527" s="76"/>
      <c r="K527" s="76"/>
      <c r="L527" s="76"/>
      <c r="M527" s="76"/>
      <c r="N527" s="76"/>
      <c r="O527" s="76"/>
      <c r="P527" s="76"/>
      <c r="Q527" s="76"/>
      <c r="R527" s="76"/>
      <c r="S527" s="76"/>
      <c r="T527" s="76"/>
      <c r="U527" s="76"/>
      <c r="V527" s="76"/>
      <c r="W527" s="76"/>
      <c r="X527" s="76"/>
      <c r="Y527" s="76"/>
      <c r="Z527" s="76"/>
      <c r="AA527" s="76"/>
      <c r="AB527" s="76"/>
      <c r="AC527" s="76"/>
      <c r="AD527" s="76"/>
      <c r="AE527" s="76"/>
      <c r="AF527" s="76"/>
      <c r="AG527" s="76"/>
      <c r="AH527" s="76"/>
      <c r="AI527" s="76"/>
      <c r="AJ527" s="76"/>
      <c r="AK527" s="77">
        <f t="shared" si="22"/>
        <v>0</v>
      </c>
    </row>
    <row r="528" spans="2:37" ht="30" customHeight="1" x14ac:dyDescent="0.3">
      <c r="B528" s="78"/>
      <c r="C528" s="78" t="str">
        <f>IFERROR(VLOOKUP('[1]Calendrier des absences'!B528,[1]!Tableau1[[#All],[Matricule]:[Poste]],13),"")</f>
        <v/>
      </c>
      <c r="D528" s="78" t="str">
        <f>IFERROR(VLOOKUP('[1]Calendrier des absences'!B528,[1]!Tableau1[[#All],[Matricule]:[Poste]],14),"")</f>
        <v/>
      </c>
      <c r="E528" s="78" t="str">
        <f>IFERROR(VLOOKUP('[1]Calendrier des absences'!B528,[1]!Tableau1[[#All],[Matricule]:[Poste]],5),"")</f>
        <v/>
      </c>
      <c r="F528" s="78"/>
      <c r="G528" s="78"/>
      <c r="H528" s="78"/>
      <c r="I528" s="78"/>
      <c r="J528" s="78"/>
      <c r="K528" s="78"/>
      <c r="L528" s="78"/>
      <c r="M528" s="78"/>
      <c r="N528" s="78"/>
      <c r="O528" s="78"/>
      <c r="P528" s="78"/>
      <c r="Q528" s="78"/>
      <c r="R528" s="78"/>
      <c r="S528" s="78"/>
      <c r="T528" s="78"/>
      <c r="U528" s="78"/>
      <c r="V528" s="78"/>
      <c r="W528" s="78"/>
      <c r="X528" s="78"/>
      <c r="Y528" s="78"/>
      <c r="Z528" s="78"/>
      <c r="AA528" s="78"/>
      <c r="AB528" s="78"/>
      <c r="AC528" s="78"/>
      <c r="AD528" s="78"/>
      <c r="AE528" s="78"/>
      <c r="AF528" s="78"/>
      <c r="AG528" s="78"/>
      <c r="AH528" s="78"/>
      <c r="AI528" s="78"/>
      <c r="AJ528" s="78"/>
      <c r="AK528" s="77">
        <f t="shared" si="22"/>
        <v>0</v>
      </c>
    </row>
    <row r="529" spans="2:37" ht="30" customHeight="1" x14ac:dyDescent="0.3">
      <c r="B529" s="76"/>
      <c r="C529" s="76" t="str">
        <f>IFERROR(VLOOKUP('[1]Calendrier des absences'!B529,[1]!Tableau1[[#All],[Matricule]:[Poste]],13),"")</f>
        <v/>
      </c>
      <c r="D529" s="76" t="str">
        <f>IFERROR(VLOOKUP('[1]Calendrier des absences'!B529,[1]!Tableau1[[#All],[Matricule]:[Poste]],14),"")</f>
        <v/>
      </c>
      <c r="E529" s="76" t="str">
        <f>IFERROR(VLOOKUP('[1]Calendrier des absences'!B529,[1]!Tableau1[[#All],[Matricule]:[Poste]],5),"")</f>
        <v/>
      </c>
      <c r="F529" s="76"/>
      <c r="G529" s="76"/>
      <c r="H529" s="76"/>
      <c r="I529" s="76"/>
      <c r="J529" s="76"/>
      <c r="K529" s="76"/>
      <c r="L529" s="76"/>
      <c r="M529" s="76"/>
      <c r="N529" s="76"/>
      <c r="O529" s="76"/>
      <c r="P529" s="76"/>
      <c r="Q529" s="76"/>
      <c r="R529" s="76"/>
      <c r="S529" s="76"/>
      <c r="T529" s="76"/>
      <c r="U529" s="76"/>
      <c r="V529" s="76"/>
      <c r="W529" s="76"/>
      <c r="X529" s="76"/>
      <c r="Y529" s="76"/>
      <c r="Z529" s="76"/>
      <c r="AA529" s="76"/>
      <c r="AB529" s="76"/>
      <c r="AC529" s="76"/>
      <c r="AD529" s="76"/>
      <c r="AE529" s="76"/>
      <c r="AF529" s="76"/>
      <c r="AG529" s="76"/>
      <c r="AH529" s="76"/>
      <c r="AI529" s="76"/>
      <c r="AJ529" s="76"/>
      <c r="AK529" s="77">
        <f t="shared" si="22"/>
        <v>0</v>
      </c>
    </row>
    <row r="530" spans="2:37" ht="30" customHeight="1" x14ac:dyDescent="0.3">
      <c r="B530" s="78"/>
      <c r="C530" s="78" t="str">
        <f>IFERROR(VLOOKUP('[1]Calendrier des absences'!B530,[1]!Tableau1[[#All],[Matricule]:[Poste]],13),"")</f>
        <v/>
      </c>
      <c r="D530" s="78" t="str">
        <f>IFERROR(VLOOKUP('[1]Calendrier des absences'!B530,[1]!Tableau1[[#All],[Matricule]:[Poste]],14),"")</f>
        <v/>
      </c>
      <c r="E530" s="78" t="str">
        <f>IFERROR(VLOOKUP('[1]Calendrier des absences'!B530,[1]!Tableau1[[#All],[Matricule]:[Poste]],5),"")</f>
        <v/>
      </c>
      <c r="F530" s="78"/>
      <c r="G530" s="78"/>
      <c r="H530" s="78"/>
      <c r="I530" s="78"/>
      <c r="J530" s="78"/>
      <c r="K530" s="78"/>
      <c r="L530" s="78"/>
      <c r="M530" s="78"/>
      <c r="N530" s="78"/>
      <c r="O530" s="78"/>
      <c r="P530" s="78"/>
      <c r="Q530" s="78"/>
      <c r="R530" s="78"/>
      <c r="S530" s="78"/>
      <c r="T530" s="78"/>
      <c r="U530" s="78"/>
      <c r="V530" s="78"/>
      <c r="W530" s="78"/>
      <c r="X530" s="78"/>
      <c r="Y530" s="78"/>
      <c r="Z530" s="78"/>
      <c r="AA530" s="78"/>
      <c r="AB530" s="78"/>
      <c r="AC530" s="78"/>
      <c r="AD530" s="78"/>
      <c r="AE530" s="78"/>
      <c r="AF530" s="78"/>
      <c r="AG530" s="78"/>
      <c r="AH530" s="78"/>
      <c r="AI530" s="78"/>
      <c r="AJ530" s="78"/>
      <c r="AK530" s="77">
        <f t="shared" si="22"/>
        <v>0</v>
      </c>
    </row>
    <row r="531" spans="2:37" ht="30" customHeight="1" x14ac:dyDescent="0.3">
      <c r="B531" s="76"/>
      <c r="C531" s="76" t="str">
        <f>IFERROR(VLOOKUP('[1]Calendrier des absences'!B531,[1]!Tableau1[[#All],[Matricule]:[Poste]],13),"")</f>
        <v/>
      </c>
      <c r="D531" s="76" t="str">
        <f>IFERROR(VLOOKUP('[1]Calendrier des absences'!B531,[1]!Tableau1[[#All],[Matricule]:[Poste]],14),"")</f>
        <v/>
      </c>
      <c r="E531" s="76" t="str">
        <f>IFERROR(VLOOKUP('[1]Calendrier des absences'!B531,[1]!Tableau1[[#All],[Matricule]:[Poste]],5),"")</f>
        <v/>
      </c>
      <c r="F531" s="76"/>
      <c r="G531" s="76"/>
      <c r="H531" s="76"/>
      <c r="I531" s="76"/>
      <c r="J531" s="76"/>
      <c r="K531" s="76"/>
      <c r="L531" s="76"/>
      <c r="M531" s="76"/>
      <c r="N531" s="76"/>
      <c r="O531" s="76"/>
      <c r="P531" s="76"/>
      <c r="Q531" s="76"/>
      <c r="R531" s="76"/>
      <c r="S531" s="76"/>
      <c r="T531" s="76"/>
      <c r="U531" s="76"/>
      <c r="V531" s="76"/>
      <c r="W531" s="76"/>
      <c r="X531" s="76"/>
      <c r="Y531" s="76"/>
      <c r="Z531" s="76"/>
      <c r="AA531" s="76"/>
      <c r="AB531" s="76"/>
      <c r="AC531" s="76"/>
      <c r="AD531" s="76"/>
      <c r="AE531" s="76"/>
      <c r="AF531" s="76"/>
      <c r="AG531" s="76"/>
      <c r="AH531" s="76"/>
      <c r="AI531" s="76"/>
      <c r="AJ531" s="76"/>
      <c r="AK531" s="77">
        <f t="shared" si="22"/>
        <v>0</v>
      </c>
    </row>
    <row r="532" spans="2:37" ht="30" customHeight="1" x14ac:dyDescent="0.3">
      <c r="B532" s="78"/>
      <c r="C532" s="78" t="str">
        <f>IFERROR(VLOOKUP('[1]Calendrier des absences'!B532,[1]!Tableau1[[#All],[Matricule]:[Poste]],13),"")</f>
        <v/>
      </c>
      <c r="D532" s="78" t="str">
        <f>IFERROR(VLOOKUP('[1]Calendrier des absences'!B532,[1]!Tableau1[[#All],[Matricule]:[Poste]],14),"")</f>
        <v/>
      </c>
      <c r="E532" s="78" t="str">
        <f>IFERROR(VLOOKUP('[1]Calendrier des absences'!B532,[1]!Tableau1[[#All],[Matricule]:[Poste]],5),"")</f>
        <v/>
      </c>
      <c r="F532" s="78"/>
      <c r="G532" s="78"/>
      <c r="H532" s="78"/>
      <c r="I532" s="78"/>
      <c r="J532" s="78"/>
      <c r="K532" s="78"/>
      <c r="L532" s="78"/>
      <c r="M532" s="78"/>
      <c r="N532" s="78"/>
      <c r="O532" s="78"/>
      <c r="P532" s="78"/>
      <c r="Q532" s="78"/>
      <c r="R532" s="78"/>
      <c r="S532" s="78"/>
      <c r="T532" s="78"/>
      <c r="U532" s="78"/>
      <c r="V532" s="78"/>
      <c r="W532" s="78"/>
      <c r="X532" s="78"/>
      <c r="Y532" s="78"/>
      <c r="Z532" s="78"/>
      <c r="AA532" s="78"/>
      <c r="AB532" s="78"/>
      <c r="AC532" s="78"/>
      <c r="AD532" s="78"/>
      <c r="AE532" s="78"/>
      <c r="AF532" s="78"/>
      <c r="AG532" s="78"/>
      <c r="AH532" s="78"/>
      <c r="AI532" s="78"/>
      <c r="AJ532" s="78"/>
      <c r="AK532" s="77">
        <f t="shared" si="22"/>
        <v>0</v>
      </c>
    </row>
    <row r="533" spans="2:37" ht="30" customHeight="1" x14ac:dyDescent="0.3">
      <c r="B533" s="76"/>
      <c r="C533" s="76" t="str">
        <f>IFERROR(VLOOKUP('[1]Calendrier des absences'!B533,[1]!Tableau1[[#All],[Matricule]:[Poste]],13),"")</f>
        <v/>
      </c>
      <c r="D533" s="76" t="str">
        <f>IFERROR(VLOOKUP('[1]Calendrier des absences'!B533,[1]!Tableau1[[#All],[Matricule]:[Poste]],14),"")</f>
        <v/>
      </c>
      <c r="E533" s="76" t="str">
        <f>IFERROR(VLOOKUP('[1]Calendrier des absences'!B533,[1]!Tableau1[[#All],[Matricule]:[Poste]],5),"")</f>
        <v/>
      </c>
      <c r="F533" s="76"/>
      <c r="G533" s="76"/>
      <c r="H533" s="76"/>
      <c r="I533" s="76"/>
      <c r="J533" s="76"/>
      <c r="K533" s="76"/>
      <c r="L533" s="76"/>
      <c r="M533" s="76"/>
      <c r="N533" s="76"/>
      <c r="O533" s="76"/>
      <c r="P533" s="76"/>
      <c r="Q533" s="76"/>
      <c r="R533" s="76"/>
      <c r="S533" s="76"/>
      <c r="T533" s="76"/>
      <c r="U533" s="76"/>
      <c r="V533" s="76"/>
      <c r="W533" s="76"/>
      <c r="X533" s="76"/>
      <c r="Y533" s="76"/>
      <c r="Z533" s="76"/>
      <c r="AA533" s="76"/>
      <c r="AB533" s="76"/>
      <c r="AC533" s="76"/>
      <c r="AD533" s="76"/>
      <c r="AE533" s="76"/>
      <c r="AF533" s="76"/>
      <c r="AG533" s="76"/>
      <c r="AH533" s="76"/>
      <c r="AI533" s="76"/>
      <c r="AJ533" s="76"/>
      <c r="AK533" s="77">
        <f t="shared" si="22"/>
        <v>0</v>
      </c>
    </row>
    <row r="534" spans="2:37" ht="30" customHeight="1" x14ac:dyDescent="0.3">
      <c r="B534" s="78"/>
      <c r="C534" s="78" t="str">
        <f>IFERROR(VLOOKUP('[1]Calendrier des absences'!B534,[1]!Tableau1[[#All],[Matricule]:[Poste]],13),"")</f>
        <v/>
      </c>
      <c r="D534" s="78" t="str">
        <f>IFERROR(VLOOKUP('[1]Calendrier des absences'!B534,[1]!Tableau1[[#All],[Matricule]:[Poste]],14),"")</f>
        <v/>
      </c>
      <c r="E534" s="78" t="str">
        <f>IFERROR(VLOOKUP('[1]Calendrier des absences'!B534,[1]!Tableau1[[#All],[Matricule]:[Poste]],5),"")</f>
        <v/>
      </c>
      <c r="F534" s="78"/>
      <c r="G534" s="78"/>
      <c r="H534" s="78"/>
      <c r="I534" s="78"/>
      <c r="J534" s="78"/>
      <c r="K534" s="78"/>
      <c r="L534" s="78"/>
      <c r="M534" s="78"/>
      <c r="N534" s="78"/>
      <c r="O534" s="78"/>
      <c r="P534" s="78"/>
      <c r="Q534" s="78"/>
      <c r="R534" s="78"/>
      <c r="S534" s="78"/>
      <c r="T534" s="78"/>
      <c r="U534" s="78"/>
      <c r="V534" s="78"/>
      <c r="W534" s="78"/>
      <c r="X534" s="78"/>
      <c r="Y534" s="78"/>
      <c r="Z534" s="78"/>
      <c r="AA534" s="78"/>
      <c r="AB534" s="78"/>
      <c r="AC534" s="78"/>
      <c r="AD534" s="78"/>
      <c r="AE534" s="78"/>
      <c r="AF534" s="78"/>
      <c r="AG534" s="78"/>
      <c r="AH534" s="78"/>
      <c r="AI534" s="78"/>
      <c r="AJ534" s="78"/>
      <c r="AK534" s="77">
        <f t="shared" si="22"/>
        <v>0</v>
      </c>
    </row>
    <row r="535" spans="2:37" ht="30" customHeight="1" x14ac:dyDescent="0.3">
      <c r="B535" s="79"/>
      <c r="C535" s="79" t="str">
        <f>IFERROR(VLOOKUP('[1]Calendrier des absences'!B535,[1]!Tableau1[[#All],[Matricule]:[Poste]],13),"")</f>
        <v/>
      </c>
      <c r="D535" s="79" t="str">
        <f>IFERROR(VLOOKUP('[1]Calendrier des absences'!B535,[1]!Tableau1[[#All],[Matricule]:[Poste]],14),"")</f>
        <v/>
      </c>
      <c r="E535" s="79" t="str">
        <f>IFERROR(VLOOKUP('[1]Calendrier des absences'!B535,[1]!Tableau1[[#All],[Matricule]:[Poste]],5),"")</f>
        <v/>
      </c>
      <c r="F535" s="79"/>
      <c r="G535" s="79"/>
      <c r="H535" s="79"/>
      <c r="I535" s="79"/>
      <c r="J535" s="79"/>
      <c r="K535" s="79"/>
      <c r="L535" s="79"/>
      <c r="M535" s="79"/>
      <c r="N535" s="79"/>
      <c r="O535" s="79"/>
      <c r="P535" s="79"/>
      <c r="Q535" s="79"/>
      <c r="R535" s="79"/>
      <c r="S535" s="79"/>
      <c r="T535" s="79"/>
      <c r="U535" s="79"/>
      <c r="V535" s="79"/>
      <c r="W535" s="79"/>
      <c r="X535" s="79"/>
      <c r="Y535" s="79"/>
      <c r="Z535" s="79"/>
      <c r="AA535" s="79"/>
      <c r="AB535" s="79"/>
      <c r="AC535" s="79"/>
      <c r="AD535" s="79"/>
      <c r="AE535" s="79"/>
      <c r="AF535" s="79"/>
      <c r="AG535" s="79"/>
      <c r="AH535" s="79"/>
      <c r="AI535" s="79"/>
      <c r="AJ535" s="79"/>
      <c r="AK535" s="77">
        <f t="shared" si="22"/>
        <v>0</v>
      </c>
    </row>
    <row r="536" spans="2:37" ht="30" customHeight="1" x14ac:dyDescent="0.3">
      <c r="B536" s="78"/>
      <c r="C536" s="78" t="str">
        <f>IFERROR(VLOOKUP('[1]Calendrier des absences'!B536,[1]!Tableau1[[#All],[Matricule]:[Poste]],13),"")</f>
        <v/>
      </c>
      <c r="D536" s="78" t="str">
        <f>IFERROR(VLOOKUP('[1]Calendrier des absences'!B536,[1]!Tableau1[[#All],[Matricule]:[Poste]],14),"")</f>
        <v/>
      </c>
      <c r="E536" s="78" t="str">
        <f>IFERROR(VLOOKUP('[1]Calendrier des absences'!B536,[1]!Tableau1[[#All],[Matricule]:[Poste]],5),"")</f>
        <v/>
      </c>
      <c r="F536" s="78"/>
      <c r="G536" s="78"/>
      <c r="H536" s="78"/>
      <c r="I536" s="78"/>
      <c r="J536" s="78"/>
      <c r="K536" s="78"/>
      <c r="L536" s="78"/>
      <c r="M536" s="78"/>
      <c r="N536" s="78"/>
      <c r="O536" s="78"/>
      <c r="P536" s="78"/>
      <c r="Q536" s="78"/>
      <c r="R536" s="78"/>
      <c r="S536" s="78"/>
      <c r="T536" s="78"/>
      <c r="U536" s="78"/>
      <c r="V536" s="78"/>
      <c r="W536" s="78"/>
      <c r="X536" s="78"/>
      <c r="Y536" s="78"/>
      <c r="Z536" s="78"/>
      <c r="AA536" s="78"/>
      <c r="AB536" s="78"/>
      <c r="AC536" s="78"/>
      <c r="AD536" s="78"/>
      <c r="AE536" s="78"/>
      <c r="AF536" s="78"/>
      <c r="AG536" s="78"/>
      <c r="AH536" s="78"/>
      <c r="AI536" s="78"/>
      <c r="AJ536" s="78"/>
      <c r="AK536" s="77">
        <f t="shared" si="22"/>
        <v>0</v>
      </c>
    </row>
    <row r="537" spans="2:37" ht="30" customHeight="1" x14ac:dyDescent="0.3">
      <c r="B537" s="79"/>
      <c r="C537" s="79" t="str">
        <f>IFERROR(VLOOKUP('[1]Calendrier des absences'!B537,[1]!Tableau1[[#All],[Matricule]:[Poste]],13),"")</f>
        <v/>
      </c>
      <c r="D537" s="79" t="str">
        <f>IFERROR(VLOOKUP('[1]Calendrier des absences'!B537,[1]!Tableau1[[#All],[Matricule]:[Poste]],14),"")</f>
        <v/>
      </c>
      <c r="E537" s="79" t="str">
        <f>IFERROR(VLOOKUP('[1]Calendrier des absences'!B537,[1]!Tableau1[[#All],[Matricule]:[Poste]],5),"")</f>
        <v/>
      </c>
      <c r="F537" s="79"/>
      <c r="G537" s="79"/>
      <c r="H537" s="79"/>
      <c r="I537" s="79"/>
      <c r="J537" s="79"/>
      <c r="K537" s="79"/>
      <c r="L537" s="79"/>
      <c r="M537" s="79"/>
      <c r="N537" s="79"/>
      <c r="O537" s="79"/>
      <c r="P537" s="79"/>
      <c r="Q537" s="79"/>
      <c r="R537" s="79"/>
      <c r="S537" s="79"/>
      <c r="T537" s="79"/>
      <c r="U537" s="79"/>
      <c r="V537" s="79"/>
      <c r="W537" s="79"/>
      <c r="X537" s="79"/>
      <c r="Y537" s="79"/>
      <c r="Z537" s="79"/>
      <c r="AA537" s="79"/>
      <c r="AB537" s="79"/>
      <c r="AC537" s="79"/>
      <c r="AD537" s="79"/>
      <c r="AE537" s="79"/>
      <c r="AF537" s="79"/>
      <c r="AG537" s="79"/>
      <c r="AH537" s="79"/>
      <c r="AI537" s="79"/>
      <c r="AJ537" s="79"/>
      <c r="AK537" s="77">
        <f t="shared" si="22"/>
        <v>0</v>
      </c>
    </row>
    <row r="538" spans="2:37" ht="30" customHeight="1" x14ac:dyDescent="0.3">
      <c r="B538" s="78"/>
      <c r="C538" s="78" t="str">
        <f>IFERROR(VLOOKUP('[1]Calendrier des absences'!B538,[1]!Tableau1[[#All],[Matricule]:[Poste]],13),"")</f>
        <v/>
      </c>
      <c r="D538" s="78" t="str">
        <f>IFERROR(VLOOKUP('[1]Calendrier des absences'!B538,[1]!Tableau1[[#All],[Matricule]:[Poste]],14),"")</f>
        <v/>
      </c>
      <c r="E538" s="78" t="str">
        <f>IFERROR(VLOOKUP('[1]Calendrier des absences'!B538,[1]!Tableau1[[#All],[Matricule]:[Poste]],5),"")</f>
        <v/>
      </c>
      <c r="F538" s="78"/>
      <c r="G538" s="78"/>
      <c r="H538" s="78"/>
      <c r="I538" s="78"/>
      <c r="J538" s="78"/>
      <c r="K538" s="78"/>
      <c r="L538" s="78"/>
      <c r="M538" s="78"/>
      <c r="N538" s="78"/>
      <c r="O538" s="78"/>
      <c r="P538" s="78"/>
      <c r="Q538" s="78"/>
      <c r="R538" s="78"/>
      <c r="S538" s="78"/>
      <c r="T538" s="78"/>
      <c r="U538" s="78"/>
      <c r="V538" s="78"/>
      <c r="W538" s="78"/>
      <c r="X538" s="78"/>
      <c r="Y538" s="78"/>
      <c r="Z538" s="78"/>
      <c r="AA538" s="78"/>
      <c r="AB538" s="78"/>
      <c r="AC538" s="78"/>
      <c r="AD538" s="78"/>
      <c r="AE538" s="78"/>
      <c r="AF538" s="78"/>
      <c r="AG538" s="78"/>
      <c r="AH538" s="78"/>
      <c r="AI538" s="78"/>
      <c r="AJ538" s="78"/>
      <c r="AK538" s="77">
        <f t="shared" si="22"/>
        <v>0</v>
      </c>
    </row>
    <row r="539" spans="2:37" ht="30" customHeight="1" x14ac:dyDescent="0.3">
      <c r="B539" s="79"/>
      <c r="C539" s="79" t="str">
        <f>IFERROR(VLOOKUP('[1]Calendrier des absences'!B539,[1]!Tableau1[[#All],[Matricule]:[Poste]],13),"")</f>
        <v/>
      </c>
      <c r="D539" s="79" t="str">
        <f>IFERROR(VLOOKUP('[1]Calendrier des absences'!B539,[1]!Tableau1[[#All],[Matricule]:[Poste]],14),"")</f>
        <v/>
      </c>
      <c r="E539" s="79" t="str">
        <f>IFERROR(VLOOKUP('[1]Calendrier des absences'!B539,[1]!Tableau1[[#All],[Matricule]:[Poste]],5),"")</f>
        <v/>
      </c>
      <c r="F539" s="79"/>
      <c r="G539" s="79"/>
      <c r="H539" s="79"/>
      <c r="I539" s="79"/>
      <c r="J539" s="79"/>
      <c r="K539" s="79"/>
      <c r="L539" s="79"/>
      <c r="M539" s="79"/>
      <c r="N539" s="79"/>
      <c r="O539" s="79"/>
      <c r="P539" s="79"/>
      <c r="Q539" s="79"/>
      <c r="R539" s="79"/>
      <c r="S539" s="79"/>
      <c r="T539" s="79"/>
      <c r="U539" s="79"/>
      <c r="V539" s="79"/>
      <c r="W539" s="79"/>
      <c r="X539" s="79"/>
      <c r="Y539" s="79"/>
      <c r="Z539" s="79"/>
      <c r="AA539" s="79"/>
      <c r="AB539" s="79"/>
      <c r="AC539" s="79"/>
      <c r="AD539" s="79"/>
      <c r="AE539" s="79"/>
      <c r="AF539" s="79"/>
      <c r="AG539" s="79"/>
      <c r="AH539" s="79"/>
      <c r="AI539" s="79"/>
      <c r="AJ539" s="79"/>
      <c r="AK539" s="77">
        <f t="shared" si="22"/>
        <v>0</v>
      </c>
    </row>
    <row r="540" spans="2:37" ht="30" customHeight="1" x14ac:dyDescent="0.3">
      <c r="B540" s="78"/>
      <c r="C540" s="78" t="str">
        <f>IFERROR(VLOOKUP('[1]Calendrier des absences'!B540,[1]!Tableau1[[#All],[Matricule]:[Poste]],13),"")</f>
        <v/>
      </c>
      <c r="D540" s="78" t="str">
        <f>IFERROR(VLOOKUP('[1]Calendrier des absences'!B540,[1]!Tableau1[[#All],[Matricule]:[Poste]],14),"")</f>
        <v/>
      </c>
      <c r="E540" s="78" t="str">
        <f>IFERROR(VLOOKUP('[1]Calendrier des absences'!B540,[1]!Tableau1[[#All],[Matricule]:[Poste]],5),"")</f>
        <v/>
      </c>
      <c r="F540" s="78"/>
      <c r="G540" s="78"/>
      <c r="H540" s="78"/>
      <c r="I540" s="78"/>
      <c r="J540" s="78"/>
      <c r="K540" s="78"/>
      <c r="L540" s="78"/>
      <c r="M540" s="78"/>
      <c r="N540" s="78"/>
      <c r="O540" s="78"/>
      <c r="P540" s="78"/>
      <c r="Q540" s="78"/>
      <c r="R540" s="78"/>
      <c r="S540" s="78"/>
      <c r="T540" s="78"/>
      <c r="U540" s="78"/>
      <c r="V540" s="78"/>
      <c r="W540" s="78"/>
      <c r="X540" s="78"/>
      <c r="Y540" s="78"/>
      <c r="Z540" s="78"/>
      <c r="AA540" s="78"/>
      <c r="AB540" s="78"/>
      <c r="AC540" s="78"/>
      <c r="AD540" s="78"/>
      <c r="AE540" s="78"/>
      <c r="AF540" s="78"/>
      <c r="AG540" s="78"/>
      <c r="AH540" s="78"/>
      <c r="AI540" s="78"/>
      <c r="AJ540" s="78"/>
      <c r="AK540" s="77">
        <f t="shared" si="22"/>
        <v>0</v>
      </c>
    </row>
    <row r="541" spans="2:37" ht="30" customHeight="1" x14ac:dyDescent="0.3">
      <c r="B541" s="79"/>
      <c r="C541" s="79" t="str">
        <f>IFERROR(VLOOKUP('[1]Calendrier des absences'!B541,[1]!Tableau1[[#All],[Matricule]:[Poste]],13),"")</f>
        <v/>
      </c>
      <c r="D541" s="79" t="str">
        <f>IFERROR(VLOOKUP('[1]Calendrier des absences'!B541,[1]!Tableau1[[#All],[Matricule]:[Poste]],14),"")</f>
        <v/>
      </c>
      <c r="E541" s="79" t="str">
        <f>IFERROR(VLOOKUP('[1]Calendrier des absences'!B541,[1]!Tableau1[[#All],[Matricule]:[Poste]],5),"")</f>
        <v/>
      </c>
      <c r="F541" s="79"/>
      <c r="G541" s="79"/>
      <c r="H541" s="79"/>
      <c r="I541" s="79"/>
      <c r="J541" s="79"/>
      <c r="K541" s="79"/>
      <c r="L541" s="79"/>
      <c r="M541" s="79"/>
      <c r="N541" s="79"/>
      <c r="O541" s="79"/>
      <c r="P541" s="79"/>
      <c r="Q541" s="79"/>
      <c r="R541" s="79"/>
      <c r="S541" s="79"/>
      <c r="T541" s="79"/>
      <c r="U541" s="79"/>
      <c r="V541" s="79"/>
      <c r="W541" s="79"/>
      <c r="X541" s="79"/>
      <c r="Y541" s="79"/>
      <c r="Z541" s="79"/>
      <c r="AA541" s="79"/>
      <c r="AB541" s="79"/>
      <c r="AC541" s="79"/>
      <c r="AD541" s="79"/>
      <c r="AE541" s="79"/>
      <c r="AF541" s="79"/>
      <c r="AG541" s="79"/>
      <c r="AH541" s="79"/>
      <c r="AI541" s="79"/>
      <c r="AJ541" s="79"/>
      <c r="AK541" s="77">
        <f t="shared" si="22"/>
        <v>0</v>
      </c>
    </row>
    <row r="542" spans="2:37" ht="30" customHeight="1" x14ac:dyDescent="0.3">
      <c r="B542" s="78"/>
      <c r="C542" s="78" t="str">
        <f>IFERROR(VLOOKUP('[1]Calendrier des absences'!B542,[1]!Tableau1[[#All],[Matricule]:[Poste]],13),"")</f>
        <v/>
      </c>
      <c r="D542" s="78" t="str">
        <f>IFERROR(VLOOKUP('[1]Calendrier des absences'!B542,[1]!Tableau1[[#All],[Matricule]:[Poste]],14),"")</f>
        <v/>
      </c>
      <c r="E542" s="78" t="str">
        <f>IFERROR(VLOOKUP('[1]Calendrier des absences'!B542,[1]!Tableau1[[#All],[Matricule]:[Poste]],5),"")</f>
        <v/>
      </c>
      <c r="F542" s="78"/>
      <c r="G542" s="78"/>
      <c r="H542" s="78"/>
      <c r="I542" s="78"/>
      <c r="J542" s="78"/>
      <c r="K542" s="78"/>
      <c r="L542" s="78"/>
      <c r="M542" s="78"/>
      <c r="N542" s="78"/>
      <c r="O542" s="78"/>
      <c r="P542" s="78"/>
      <c r="Q542" s="78"/>
      <c r="R542" s="78"/>
      <c r="S542" s="78"/>
      <c r="T542" s="78"/>
      <c r="U542" s="78"/>
      <c r="V542" s="78"/>
      <c r="W542" s="78"/>
      <c r="X542" s="78"/>
      <c r="Y542" s="78"/>
      <c r="Z542" s="78"/>
      <c r="AA542" s="78"/>
      <c r="AB542" s="78"/>
      <c r="AC542" s="78"/>
      <c r="AD542" s="78"/>
      <c r="AE542" s="78"/>
      <c r="AF542" s="78"/>
      <c r="AG542" s="78"/>
      <c r="AH542" s="78"/>
      <c r="AI542" s="78"/>
      <c r="AJ542" s="78"/>
      <c r="AK542" s="77">
        <f t="shared" si="22"/>
        <v>0</v>
      </c>
    </row>
    <row r="543" spans="2:37" ht="30" customHeight="1" x14ac:dyDescent="0.3">
      <c r="B543" s="79"/>
      <c r="C543" s="79" t="str">
        <f>IFERROR(VLOOKUP('[1]Calendrier des absences'!B543,[1]!Tableau1[[#All],[Matricule]:[Poste]],13),"")</f>
        <v/>
      </c>
      <c r="D543" s="79" t="str">
        <f>IFERROR(VLOOKUP('[1]Calendrier des absences'!B543,[1]!Tableau1[[#All],[Matricule]:[Poste]],14),"")</f>
        <v/>
      </c>
      <c r="E543" s="79" t="str">
        <f>IFERROR(VLOOKUP('[1]Calendrier des absences'!B543,[1]!Tableau1[[#All],[Matricule]:[Poste]],5),"")</f>
        <v/>
      </c>
      <c r="F543" s="79"/>
      <c r="G543" s="79"/>
      <c r="H543" s="79"/>
      <c r="I543" s="79"/>
      <c r="J543" s="79"/>
      <c r="K543" s="79"/>
      <c r="L543" s="79"/>
      <c r="M543" s="79"/>
      <c r="N543" s="79"/>
      <c r="O543" s="79"/>
      <c r="P543" s="79"/>
      <c r="Q543" s="79"/>
      <c r="R543" s="79"/>
      <c r="S543" s="79"/>
      <c r="T543" s="79"/>
      <c r="U543" s="79"/>
      <c r="V543" s="79"/>
      <c r="W543" s="79"/>
      <c r="X543" s="79"/>
      <c r="Y543" s="79"/>
      <c r="Z543" s="79"/>
      <c r="AA543" s="79"/>
      <c r="AB543" s="79"/>
      <c r="AC543" s="79"/>
      <c r="AD543" s="79"/>
      <c r="AE543" s="79"/>
      <c r="AF543" s="79"/>
      <c r="AG543" s="79"/>
      <c r="AH543" s="79"/>
      <c r="AI543" s="79"/>
      <c r="AJ543" s="79"/>
      <c r="AK543" s="77">
        <f t="shared" si="22"/>
        <v>0</v>
      </c>
    </row>
    <row r="544" spans="2:37" ht="30" customHeight="1" x14ac:dyDescent="0.3">
      <c r="B544" s="78"/>
      <c r="C544" s="78" t="str">
        <f>IFERROR(VLOOKUP('[1]Calendrier des absences'!B544,[1]!Tableau1[[#All],[Matricule]:[Poste]],13),"")</f>
        <v/>
      </c>
      <c r="D544" s="78" t="str">
        <f>IFERROR(VLOOKUP('[1]Calendrier des absences'!B544,[1]!Tableau1[[#All],[Matricule]:[Poste]],14),"")</f>
        <v/>
      </c>
      <c r="E544" s="78" t="str">
        <f>IFERROR(VLOOKUP('[1]Calendrier des absences'!B544,[1]!Tableau1[[#All],[Matricule]:[Poste]],5),"")</f>
        <v/>
      </c>
      <c r="F544" s="78"/>
      <c r="G544" s="78"/>
      <c r="H544" s="78"/>
      <c r="I544" s="78"/>
      <c r="J544" s="78"/>
      <c r="K544" s="78"/>
      <c r="L544" s="78"/>
      <c r="M544" s="78"/>
      <c r="N544" s="78"/>
      <c r="O544" s="78"/>
      <c r="P544" s="78"/>
      <c r="Q544" s="78"/>
      <c r="R544" s="78"/>
      <c r="S544" s="78"/>
      <c r="T544" s="78"/>
      <c r="U544" s="78"/>
      <c r="V544" s="78"/>
      <c r="W544" s="78"/>
      <c r="X544" s="78"/>
      <c r="Y544" s="78"/>
      <c r="Z544" s="78"/>
      <c r="AA544" s="78"/>
      <c r="AB544" s="78"/>
      <c r="AC544" s="78"/>
      <c r="AD544" s="78"/>
      <c r="AE544" s="78"/>
      <c r="AF544" s="78"/>
      <c r="AG544" s="78"/>
      <c r="AH544" s="78"/>
      <c r="AI544" s="78"/>
      <c r="AJ544" s="78"/>
      <c r="AK544" s="77">
        <f t="shared" si="22"/>
        <v>0</v>
      </c>
    </row>
    <row r="545" spans="2:37" ht="30" customHeight="1" x14ac:dyDescent="0.3">
      <c r="B545" s="79"/>
      <c r="C545" s="79" t="str">
        <f>IFERROR(VLOOKUP('[1]Calendrier des absences'!B545,[1]!Tableau1[[#All],[Matricule]:[Poste]],13),"")</f>
        <v/>
      </c>
      <c r="D545" s="79" t="str">
        <f>IFERROR(VLOOKUP('[1]Calendrier des absences'!B545,[1]!Tableau1[[#All],[Matricule]:[Poste]],14),"")</f>
        <v/>
      </c>
      <c r="E545" s="79" t="str">
        <f>IFERROR(VLOOKUP('[1]Calendrier des absences'!B545,[1]!Tableau1[[#All],[Matricule]:[Poste]],5),"")</f>
        <v/>
      </c>
      <c r="F545" s="79"/>
      <c r="G545" s="79"/>
      <c r="H545" s="79"/>
      <c r="I545" s="79"/>
      <c r="J545" s="79"/>
      <c r="K545" s="79"/>
      <c r="L545" s="79"/>
      <c r="M545" s="79"/>
      <c r="N545" s="79"/>
      <c r="O545" s="79"/>
      <c r="P545" s="79"/>
      <c r="Q545" s="79"/>
      <c r="R545" s="79"/>
      <c r="S545" s="79"/>
      <c r="T545" s="79"/>
      <c r="U545" s="79"/>
      <c r="V545" s="79"/>
      <c r="W545" s="79"/>
      <c r="X545" s="79"/>
      <c r="Y545" s="79"/>
      <c r="Z545" s="79"/>
      <c r="AA545" s="79"/>
      <c r="AB545" s="79"/>
      <c r="AC545" s="79"/>
      <c r="AD545" s="79"/>
      <c r="AE545" s="79"/>
      <c r="AF545" s="79"/>
      <c r="AG545" s="79"/>
      <c r="AH545" s="79"/>
      <c r="AI545" s="79"/>
      <c r="AJ545" s="79"/>
      <c r="AK545" s="77">
        <f t="shared" si="22"/>
        <v>0</v>
      </c>
    </row>
    <row r="546" spans="2:37" ht="30" customHeight="1" x14ac:dyDescent="0.3">
      <c r="B546" s="78"/>
      <c r="C546" s="78" t="str">
        <f>IFERROR(VLOOKUP('[1]Calendrier des absences'!B546,[1]!Tableau1[[#All],[Matricule]:[Poste]],13),"")</f>
        <v/>
      </c>
      <c r="D546" s="78" t="str">
        <f>IFERROR(VLOOKUP('[1]Calendrier des absences'!B546,[1]!Tableau1[[#All],[Matricule]:[Poste]],14),"")</f>
        <v/>
      </c>
      <c r="E546" s="78" t="str">
        <f>IFERROR(VLOOKUP('[1]Calendrier des absences'!B546,[1]!Tableau1[[#All],[Matricule]:[Poste]],5),"")</f>
        <v/>
      </c>
      <c r="F546" s="78"/>
      <c r="G546" s="78"/>
      <c r="H546" s="78"/>
      <c r="I546" s="78"/>
      <c r="J546" s="78"/>
      <c r="K546" s="78"/>
      <c r="L546" s="78"/>
      <c r="M546" s="78"/>
      <c r="N546" s="78"/>
      <c r="O546" s="78"/>
      <c r="P546" s="78"/>
      <c r="Q546" s="78"/>
      <c r="R546" s="78"/>
      <c r="S546" s="78"/>
      <c r="T546" s="78"/>
      <c r="U546" s="78"/>
      <c r="V546" s="78"/>
      <c r="W546" s="78"/>
      <c r="X546" s="78"/>
      <c r="Y546" s="78"/>
      <c r="Z546" s="78"/>
      <c r="AA546" s="78"/>
      <c r="AB546" s="78"/>
      <c r="AC546" s="78"/>
      <c r="AD546" s="78"/>
      <c r="AE546" s="78"/>
      <c r="AF546" s="78"/>
      <c r="AG546" s="78"/>
      <c r="AH546" s="78"/>
      <c r="AI546" s="78"/>
      <c r="AJ546" s="78"/>
      <c r="AK546" s="77">
        <f t="shared" si="22"/>
        <v>0</v>
      </c>
    </row>
    <row r="547" spans="2:37" ht="30" customHeight="1" x14ac:dyDescent="0.3">
      <c r="B547" s="79"/>
      <c r="C547" s="79" t="str">
        <f>IFERROR(VLOOKUP('[1]Calendrier des absences'!B547,[1]!Tableau1[[#All],[Matricule]:[Poste]],13),"")</f>
        <v/>
      </c>
      <c r="D547" s="79" t="str">
        <f>IFERROR(VLOOKUP('[1]Calendrier des absences'!B547,[1]!Tableau1[[#All],[Matricule]:[Poste]],14),"")</f>
        <v/>
      </c>
      <c r="E547" s="79" t="str">
        <f>IFERROR(VLOOKUP('[1]Calendrier des absences'!B547,[1]!Tableau1[[#All],[Matricule]:[Poste]],5),"")</f>
        <v/>
      </c>
      <c r="F547" s="79"/>
      <c r="G547" s="79"/>
      <c r="H547" s="79"/>
      <c r="I547" s="79"/>
      <c r="J547" s="79"/>
      <c r="K547" s="79"/>
      <c r="L547" s="79"/>
      <c r="M547" s="79"/>
      <c r="N547" s="79"/>
      <c r="O547" s="79"/>
      <c r="P547" s="79"/>
      <c r="Q547" s="79"/>
      <c r="R547" s="79"/>
      <c r="S547" s="79"/>
      <c r="T547" s="79"/>
      <c r="U547" s="79"/>
      <c r="V547" s="79"/>
      <c r="W547" s="79"/>
      <c r="X547" s="79"/>
      <c r="Y547" s="79"/>
      <c r="Z547" s="79"/>
      <c r="AA547" s="79"/>
      <c r="AB547" s="79"/>
      <c r="AC547" s="79"/>
      <c r="AD547" s="79"/>
      <c r="AE547" s="79"/>
      <c r="AF547" s="79"/>
      <c r="AG547" s="79"/>
      <c r="AH547" s="79"/>
      <c r="AI547" s="79"/>
      <c r="AJ547" s="79"/>
      <c r="AK547" s="77">
        <f t="shared" si="22"/>
        <v>0</v>
      </c>
    </row>
    <row r="548" spans="2:37" ht="30" customHeight="1" x14ac:dyDescent="0.3">
      <c r="B548" s="78"/>
      <c r="C548" s="78" t="str">
        <f>IFERROR(VLOOKUP('[1]Calendrier des absences'!B548,[1]!Tableau1[[#All],[Matricule]:[Poste]],13),"")</f>
        <v/>
      </c>
      <c r="D548" s="78" t="str">
        <f>IFERROR(VLOOKUP('[1]Calendrier des absences'!B548,[1]!Tableau1[[#All],[Matricule]:[Poste]],14),"")</f>
        <v/>
      </c>
      <c r="E548" s="78" t="str">
        <f>IFERROR(VLOOKUP('[1]Calendrier des absences'!B548,[1]!Tableau1[[#All],[Matricule]:[Poste]],5),"")</f>
        <v/>
      </c>
      <c r="F548" s="78"/>
      <c r="G548" s="78"/>
      <c r="H548" s="78"/>
      <c r="I548" s="78"/>
      <c r="J548" s="78"/>
      <c r="K548" s="78"/>
      <c r="L548" s="78"/>
      <c r="M548" s="78"/>
      <c r="N548" s="78"/>
      <c r="O548" s="78"/>
      <c r="P548" s="78"/>
      <c r="Q548" s="78"/>
      <c r="R548" s="78"/>
      <c r="S548" s="78"/>
      <c r="T548" s="78"/>
      <c r="U548" s="78"/>
      <c r="V548" s="78"/>
      <c r="W548" s="78"/>
      <c r="X548" s="78"/>
      <c r="Y548" s="78"/>
      <c r="Z548" s="78"/>
      <c r="AA548" s="78"/>
      <c r="AB548" s="78"/>
      <c r="AC548" s="78"/>
      <c r="AD548" s="78"/>
      <c r="AE548" s="78"/>
      <c r="AF548" s="78"/>
      <c r="AG548" s="78"/>
      <c r="AH548" s="78"/>
      <c r="AI548" s="78"/>
      <c r="AJ548" s="78"/>
      <c r="AK548" s="77">
        <f t="shared" si="22"/>
        <v>0</v>
      </c>
    </row>
    <row r="549" spans="2:37" ht="30" customHeight="1" thickBot="1" x14ac:dyDescent="0.35">
      <c r="B549" s="79"/>
      <c r="C549" s="79" t="str">
        <f>IFERROR(VLOOKUP('[1]Calendrier des absences'!B549,[1]!Tableau1[[#All],[Matricule]:[Poste]],13),"")</f>
        <v/>
      </c>
      <c r="D549" s="79" t="str">
        <f>IFERROR(VLOOKUP('[1]Calendrier des absences'!B549,[1]!Tableau1[[#All],[Matricule]:[Poste]],14),"")</f>
        <v/>
      </c>
      <c r="E549" s="79" t="str">
        <f>IFERROR(VLOOKUP('[1]Calendrier des absences'!B549,[1]!Tableau1[[#All],[Matricule]:[Poste]],5),"")</f>
        <v/>
      </c>
      <c r="F549" s="79"/>
      <c r="G549" s="79"/>
      <c r="H549" s="79"/>
      <c r="I549" s="79"/>
      <c r="J549" s="79"/>
      <c r="K549" s="79"/>
      <c r="L549" s="79"/>
      <c r="M549" s="79"/>
      <c r="N549" s="79"/>
      <c r="O549" s="79"/>
      <c r="P549" s="79"/>
      <c r="Q549" s="79"/>
      <c r="R549" s="79"/>
      <c r="S549" s="79"/>
      <c r="T549" s="79"/>
      <c r="U549" s="79"/>
      <c r="V549" s="79"/>
      <c r="W549" s="79"/>
      <c r="X549" s="79"/>
      <c r="Y549" s="79"/>
      <c r="Z549" s="79"/>
      <c r="AA549" s="79"/>
      <c r="AB549" s="79"/>
      <c r="AC549" s="79"/>
      <c r="AD549" s="79"/>
      <c r="AE549" s="79"/>
      <c r="AF549" s="79"/>
      <c r="AG549" s="79"/>
      <c r="AH549" s="79"/>
      <c r="AI549" s="79"/>
      <c r="AJ549" s="79"/>
      <c r="AK549" s="77">
        <f t="shared" si="22"/>
        <v>0</v>
      </c>
    </row>
    <row r="550" spans="2:37" ht="30" customHeight="1" thickTop="1" thickBot="1" x14ac:dyDescent="0.35">
      <c r="B550" s="80"/>
      <c r="C550" s="80"/>
      <c r="D550" s="80"/>
      <c r="E550" s="81" t="str">
        <f>B507&amp;" total"</f>
        <v>Décembre total</v>
      </c>
      <c r="F550" s="82">
        <f>SUBTOTAL(103,F515:F549)</f>
        <v>0</v>
      </c>
      <c r="G550" s="82">
        <f t="shared" ref="G550:AJ550" si="23">SUBTOTAL(103,G515:G549)</f>
        <v>0</v>
      </c>
      <c r="H550" s="82">
        <f t="shared" si="23"/>
        <v>0</v>
      </c>
      <c r="I550" s="82">
        <f t="shared" si="23"/>
        <v>0</v>
      </c>
      <c r="J550" s="82">
        <f t="shared" si="23"/>
        <v>0</v>
      </c>
      <c r="K550" s="82">
        <f t="shared" si="23"/>
        <v>0</v>
      </c>
      <c r="L550" s="82">
        <f t="shared" si="23"/>
        <v>0</v>
      </c>
      <c r="M550" s="82">
        <f t="shared" si="23"/>
        <v>0</v>
      </c>
      <c r="N550" s="82">
        <f t="shared" si="23"/>
        <v>0</v>
      </c>
      <c r="O550" s="82">
        <f t="shared" si="23"/>
        <v>0</v>
      </c>
      <c r="P550" s="82">
        <f t="shared" si="23"/>
        <v>0</v>
      </c>
      <c r="Q550" s="82">
        <f t="shared" si="23"/>
        <v>0</v>
      </c>
      <c r="R550" s="82">
        <f t="shared" si="23"/>
        <v>0</v>
      </c>
      <c r="S550" s="82">
        <f t="shared" si="23"/>
        <v>0</v>
      </c>
      <c r="T550" s="82">
        <f t="shared" si="23"/>
        <v>0</v>
      </c>
      <c r="U550" s="82">
        <f t="shared" si="23"/>
        <v>0</v>
      </c>
      <c r="V550" s="82">
        <f t="shared" si="23"/>
        <v>0</v>
      </c>
      <c r="W550" s="82">
        <f t="shared" si="23"/>
        <v>0</v>
      </c>
      <c r="X550" s="82">
        <f t="shared" si="23"/>
        <v>0</v>
      </c>
      <c r="Y550" s="82">
        <f t="shared" si="23"/>
        <v>0</v>
      </c>
      <c r="Z550" s="82">
        <f t="shared" si="23"/>
        <v>0</v>
      </c>
      <c r="AA550" s="82">
        <f t="shared" si="23"/>
        <v>0</v>
      </c>
      <c r="AB550" s="82">
        <f t="shared" si="23"/>
        <v>0</v>
      </c>
      <c r="AC550" s="82">
        <f t="shared" si="23"/>
        <v>0</v>
      </c>
      <c r="AD550" s="82">
        <f t="shared" si="23"/>
        <v>0</v>
      </c>
      <c r="AE550" s="82">
        <f t="shared" si="23"/>
        <v>0</v>
      </c>
      <c r="AF550" s="82">
        <f t="shared" si="23"/>
        <v>0</v>
      </c>
      <c r="AG550" s="82">
        <f t="shared" si="23"/>
        <v>0</v>
      </c>
      <c r="AH550" s="82">
        <f t="shared" si="23"/>
        <v>0</v>
      </c>
      <c r="AI550" s="82">
        <f t="shared" si="23"/>
        <v>0</v>
      </c>
      <c r="AJ550" s="82">
        <f t="shared" si="23"/>
        <v>0</v>
      </c>
      <c r="AK550" s="82">
        <f>SUBTOTAL(109,AK515:AK549)</f>
        <v>0</v>
      </c>
    </row>
    <row r="551" spans="2:37" ht="15" thickTop="1" x14ac:dyDescent="0.3"/>
  </sheetData>
  <mergeCells count="96">
    <mergeCell ref="F512:AI512"/>
    <mergeCell ref="AK464:AL464"/>
    <mergeCell ref="F466:AI466"/>
    <mergeCell ref="B510:E510"/>
    <mergeCell ref="G510:I510"/>
    <mergeCell ref="M510:P510"/>
    <mergeCell ref="S510:U510"/>
    <mergeCell ref="X510:AA510"/>
    <mergeCell ref="AD510:AH510"/>
    <mergeCell ref="AK510:AL510"/>
    <mergeCell ref="F420:AI420"/>
    <mergeCell ref="B464:E464"/>
    <mergeCell ref="G464:I464"/>
    <mergeCell ref="M464:P464"/>
    <mergeCell ref="S464:U464"/>
    <mergeCell ref="X464:AA464"/>
    <mergeCell ref="AD464:AH464"/>
    <mergeCell ref="AK372:AL372"/>
    <mergeCell ref="F374:AI374"/>
    <mergeCell ref="B418:E418"/>
    <mergeCell ref="G418:I418"/>
    <mergeCell ref="M418:P418"/>
    <mergeCell ref="S418:U418"/>
    <mergeCell ref="X418:AA418"/>
    <mergeCell ref="AD418:AH418"/>
    <mergeCell ref="AK418:AL418"/>
    <mergeCell ref="F328:AI328"/>
    <mergeCell ref="B372:E372"/>
    <mergeCell ref="G372:I372"/>
    <mergeCell ref="M372:P372"/>
    <mergeCell ref="S372:U372"/>
    <mergeCell ref="X372:AA372"/>
    <mergeCell ref="AD372:AH372"/>
    <mergeCell ref="AK280:AL280"/>
    <mergeCell ref="F282:AI282"/>
    <mergeCell ref="B326:E326"/>
    <mergeCell ref="G326:I326"/>
    <mergeCell ref="M326:P326"/>
    <mergeCell ref="S326:U326"/>
    <mergeCell ref="X326:AA326"/>
    <mergeCell ref="AD326:AH326"/>
    <mergeCell ref="AK326:AL326"/>
    <mergeCell ref="F236:AI236"/>
    <mergeCell ref="B280:E280"/>
    <mergeCell ref="G280:I280"/>
    <mergeCell ref="M280:P280"/>
    <mergeCell ref="S280:U280"/>
    <mergeCell ref="X280:AA280"/>
    <mergeCell ref="AD280:AH280"/>
    <mergeCell ref="AK188:AL188"/>
    <mergeCell ref="F190:AI190"/>
    <mergeCell ref="B234:E234"/>
    <mergeCell ref="G234:I234"/>
    <mergeCell ref="M234:P234"/>
    <mergeCell ref="S234:U234"/>
    <mergeCell ref="X234:AA234"/>
    <mergeCell ref="AD234:AH234"/>
    <mergeCell ref="AK234:AL234"/>
    <mergeCell ref="F145:AI145"/>
    <mergeCell ref="B188:E188"/>
    <mergeCell ref="G188:I188"/>
    <mergeCell ref="M188:P188"/>
    <mergeCell ref="S188:U188"/>
    <mergeCell ref="X188:AA188"/>
    <mergeCell ref="AD188:AH188"/>
    <mergeCell ref="AK97:AL97"/>
    <mergeCell ref="F99:AI99"/>
    <mergeCell ref="B143:E143"/>
    <mergeCell ref="G143:I143"/>
    <mergeCell ref="M143:P143"/>
    <mergeCell ref="S143:U143"/>
    <mergeCell ref="X143:AA143"/>
    <mergeCell ref="AD143:AH143"/>
    <mergeCell ref="AK143:AL143"/>
    <mergeCell ref="F53:AI53"/>
    <mergeCell ref="B97:E97"/>
    <mergeCell ref="G97:I97"/>
    <mergeCell ref="M97:P97"/>
    <mergeCell ref="S97:U97"/>
    <mergeCell ref="X97:AA97"/>
    <mergeCell ref="AD97:AH97"/>
    <mergeCell ref="AK5:AL5"/>
    <mergeCell ref="F7:AI7"/>
    <mergeCell ref="B51:E51"/>
    <mergeCell ref="G51:I51"/>
    <mergeCell ref="M51:P51"/>
    <mergeCell ref="S51:U51"/>
    <mergeCell ref="X51:AA51"/>
    <mergeCell ref="AD51:AH51"/>
    <mergeCell ref="AK51:AL51"/>
    <mergeCell ref="B5:E5"/>
    <mergeCell ref="G5:I5"/>
    <mergeCell ref="M5:P5"/>
    <mergeCell ref="S5:U5"/>
    <mergeCell ref="X5:AA5"/>
    <mergeCell ref="AD5:AH5"/>
  </mergeCells>
  <conditionalFormatting sqref="F10:AJ44">
    <cfRule type="cellIs" dxfId="67" priority="67" operator="equal">
      <formula>$AJ$5</formula>
    </cfRule>
    <cfRule type="cellIs" dxfId="68" priority="68" operator="equal">
      <formula>"AN"</formula>
    </cfRule>
    <cfRule type="cellIs" dxfId="69" priority="69" operator="equal">
      <formula>"AT"</formula>
    </cfRule>
    <cfRule type="cellIs" dxfId="70" priority="70" operator="equal">
      <formula>"M"</formula>
    </cfRule>
    <cfRule type="cellIs" dxfId="71" priority="71" operator="equal">
      <formula>"R"</formula>
    </cfRule>
    <cfRule type="cellIs" dxfId="66" priority="72" operator="equal">
      <formula>"C"</formula>
    </cfRule>
  </conditionalFormatting>
  <conditionalFormatting sqref="F56:AJ90">
    <cfRule type="cellIs" dxfId="60" priority="61" operator="equal">
      <formula>$AJ$5</formula>
    </cfRule>
    <cfRule type="cellIs" dxfId="61" priority="62" operator="equal">
      <formula>"AN"</formula>
    </cfRule>
    <cfRule type="cellIs" dxfId="65" priority="63" operator="equal">
      <formula>"AT"</formula>
    </cfRule>
    <cfRule type="cellIs" dxfId="62" priority="64" operator="equal">
      <formula>"M"</formula>
    </cfRule>
    <cfRule type="cellIs" dxfId="63" priority="65" operator="equal">
      <formula>"R"</formula>
    </cfRule>
    <cfRule type="cellIs" dxfId="64" priority="66" operator="equal">
      <formula>"C"</formula>
    </cfRule>
  </conditionalFormatting>
  <conditionalFormatting sqref="F102:AJ136">
    <cfRule type="cellIs" dxfId="54" priority="55" operator="equal">
      <formula>$AJ$5</formula>
    </cfRule>
    <cfRule type="cellIs" dxfId="55" priority="56" operator="equal">
      <formula>"AN"</formula>
    </cfRule>
    <cfRule type="cellIs" dxfId="56" priority="57" operator="equal">
      <formula>"AT"</formula>
    </cfRule>
    <cfRule type="cellIs" dxfId="57" priority="58" operator="equal">
      <formula>"M"</formula>
    </cfRule>
    <cfRule type="cellIs" dxfId="58" priority="59" operator="equal">
      <formula>"R"</formula>
    </cfRule>
    <cfRule type="cellIs" dxfId="59" priority="60" operator="equal">
      <formula>"C"</formula>
    </cfRule>
  </conditionalFormatting>
  <conditionalFormatting sqref="F148:AJ181">
    <cfRule type="cellIs" dxfId="53" priority="49" operator="equal">
      <formula>$AJ$5</formula>
    </cfRule>
    <cfRule type="cellIs" dxfId="48" priority="50" operator="equal">
      <formula>"AN"</formula>
    </cfRule>
    <cfRule type="cellIs" dxfId="49" priority="51" operator="equal">
      <formula>"AT"</formula>
    </cfRule>
    <cfRule type="cellIs" dxfId="50" priority="52" operator="equal">
      <formula>"M"</formula>
    </cfRule>
    <cfRule type="cellIs" dxfId="51" priority="53" operator="equal">
      <formula>"R"</formula>
    </cfRule>
    <cfRule type="cellIs" dxfId="52" priority="54" operator="equal">
      <formula>"C"</formula>
    </cfRule>
  </conditionalFormatting>
  <conditionalFormatting sqref="F193:AJ227">
    <cfRule type="cellIs" dxfId="43" priority="43" operator="equal">
      <formula>$AJ$5</formula>
    </cfRule>
    <cfRule type="cellIs" dxfId="44" priority="44" operator="equal">
      <formula>"AN"</formula>
    </cfRule>
    <cfRule type="cellIs" dxfId="45" priority="45" operator="equal">
      <formula>"AT"</formula>
    </cfRule>
    <cfRule type="cellIs" dxfId="42" priority="46" operator="equal">
      <formula>"M"</formula>
    </cfRule>
    <cfRule type="cellIs" dxfId="46" priority="47" operator="equal">
      <formula>"R"</formula>
    </cfRule>
    <cfRule type="cellIs" dxfId="47" priority="48" operator="equal">
      <formula>"C"</formula>
    </cfRule>
  </conditionalFormatting>
  <conditionalFormatting sqref="F239:AJ273">
    <cfRule type="cellIs" dxfId="41" priority="37" operator="equal">
      <formula>$AJ$5</formula>
    </cfRule>
    <cfRule type="cellIs" dxfId="40" priority="38" operator="equal">
      <formula>"AN"</formula>
    </cfRule>
    <cfRule type="cellIs" dxfId="39" priority="39" operator="equal">
      <formula>"AT"</formula>
    </cfRule>
    <cfRule type="cellIs" dxfId="38" priority="40" operator="equal">
      <formula>"M"</formula>
    </cfRule>
    <cfRule type="cellIs" dxfId="37" priority="41" operator="equal">
      <formula>"R"</formula>
    </cfRule>
    <cfRule type="cellIs" dxfId="36" priority="42" operator="equal">
      <formula>"C"</formula>
    </cfRule>
  </conditionalFormatting>
  <conditionalFormatting sqref="F285:AJ319">
    <cfRule type="cellIs" dxfId="35" priority="31" operator="equal">
      <formula>$AJ$5</formula>
    </cfRule>
    <cfRule type="cellIs" dxfId="30" priority="32" operator="equal">
      <formula>"AN"</formula>
    </cfRule>
    <cfRule type="cellIs" dxfId="31" priority="33" operator="equal">
      <formula>"AT"</formula>
    </cfRule>
    <cfRule type="cellIs" dxfId="32" priority="34" operator="equal">
      <formula>"M"</formula>
    </cfRule>
    <cfRule type="cellIs" dxfId="33" priority="35" operator="equal">
      <formula>"R"</formula>
    </cfRule>
    <cfRule type="cellIs" dxfId="34" priority="36" operator="equal">
      <formula>"C"</formula>
    </cfRule>
  </conditionalFormatting>
  <conditionalFormatting sqref="F331:AJ365">
    <cfRule type="cellIs" dxfId="25" priority="25" operator="equal">
      <formula>$AJ$5</formula>
    </cfRule>
    <cfRule type="cellIs" dxfId="26" priority="26" operator="equal">
      <formula>"AN"</formula>
    </cfRule>
    <cfRule type="cellIs" dxfId="27" priority="27" operator="equal">
      <formula>"AT"</formula>
    </cfRule>
    <cfRule type="cellIs" dxfId="24" priority="28" operator="equal">
      <formula>"M"</formula>
    </cfRule>
    <cfRule type="cellIs" dxfId="28" priority="29" operator="equal">
      <formula>"R"</formula>
    </cfRule>
    <cfRule type="cellIs" dxfId="29" priority="30" operator="equal">
      <formula>"C"</formula>
    </cfRule>
  </conditionalFormatting>
  <conditionalFormatting sqref="F377:AJ411">
    <cfRule type="cellIs" dxfId="23" priority="19" operator="equal">
      <formula>$AJ$5</formula>
    </cfRule>
    <cfRule type="cellIs" dxfId="18" priority="20" operator="equal">
      <formula>"AN"</formula>
    </cfRule>
    <cfRule type="cellIs" dxfId="19" priority="21" operator="equal">
      <formula>"AT"</formula>
    </cfRule>
    <cfRule type="cellIs" dxfId="20" priority="22" operator="equal">
      <formula>"M"</formula>
    </cfRule>
    <cfRule type="cellIs" dxfId="21" priority="23" operator="equal">
      <formula>"R"</formula>
    </cfRule>
    <cfRule type="cellIs" dxfId="22" priority="24" operator="equal">
      <formula>"C"</formula>
    </cfRule>
  </conditionalFormatting>
  <conditionalFormatting sqref="F423:AJ457">
    <cfRule type="cellIs" dxfId="12" priority="13" operator="equal">
      <formula>$AJ$5</formula>
    </cfRule>
    <cfRule type="cellIs" dxfId="13" priority="14" operator="equal">
      <formula>"AN"</formula>
    </cfRule>
    <cfRule type="cellIs" dxfId="14" priority="15" operator="equal">
      <formula>"AT"</formula>
    </cfRule>
    <cfRule type="cellIs" dxfId="15" priority="16" operator="equal">
      <formula>"M"</formula>
    </cfRule>
    <cfRule type="cellIs" dxfId="16" priority="17" operator="equal">
      <formula>"R"</formula>
    </cfRule>
    <cfRule type="cellIs" dxfId="17" priority="18" operator="equal">
      <formula>"C"</formula>
    </cfRule>
  </conditionalFormatting>
  <conditionalFormatting sqref="F469:AJ503">
    <cfRule type="cellIs" dxfId="6" priority="7" operator="equal">
      <formula>$AJ$5</formula>
    </cfRule>
    <cfRule type="cellIs" dxfId="7" priority="8" operator="equal">
      <formula>"AN"</formula>
    </cfRule>
    <cfRule type="cellIs" dxfId="8" priority="9" operator="equal">
      <formula>"AT"</formula>
    </cfRule>
    <cfRule type="cellIs" dxfId="11" priority="10" operator="equal">
      <formula>"M"</formula>
    </cfRule>
    <cfRule type="cellIs" dxfId="9" priority="11" operator="equal">
      <formula>"R"</formula>
    </cfRule>
    <cfRule type="cellIs" dxfId="10" priority="12" operator="equal">
      <formula>"C"</formula>
    </cfRule>
  </conditionalFormatting>
  <conditionalFormatting sqref="F515:AJ549">
    <cfRule type="cellIs" dxfId="0" priority="1" operator="equal">
      <formula>$AJ$5</formula>
    </cfRule>
    <cfRule type="cellIs" dxfId="5" priority="2" operator="equal">
      <formula>"AN"</formula>
    </cfRule>
    <cfRule type="cellIs" dxfId="4" priority="3" operator="equal">
      <formula>"AT"</formula>
    </cfRule>
    <cfRule type="cellIs" dxfId="3" priority="4" operator="equal">
      <formula>"M"</formula>
    </cfRule>
    <cfRule type="cellIs" dxfId="2" priority="5" operator="equal">
      <formula>"R"</formula>
    </cfRule>
    <cfRule type="cellIs" dxfId="1" priority="6" operator="equal">
      <formula>"C"</formula>
    </cfRule>
  </conditionalFormatting>
  <dataValidations count="2">
    <dataValidation allowBlank="1" showInputMessage="1" showErrorMessage="1" prompt="Entrez l’année dans cette cellule" sqref="AK7 AK53 AK99 AK145 AK190 AK236 AK282 AK328 AK374 AK420 AK466 AK512" xr:uid="{F40D1920-6F80-4223-BD06-2F283CD706A3}"/>
    <dataValidation allowBlank="1" showInputMessage="1" showErrorMessage="1" prompt="Les jours de la semaine de cette ligne sont automatiquement mis à jour pour le mois en fonction de l’année dans AH4. Chaque jour du mois est une colonne dans laquelle sont notés l’absence et le motif de l’absence d’un employé" sqref="F8 F54 F100 F146 F191 F237 F283 F329 F375 F421 F467 F513" xr:uid="{9C6C3357-55A3-4711-9231-A4F9A4A41AD7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Flux entrant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Causse</dc:creator>
  <cp:lastModifiedBy>Eddy Causse</cp:lastModifiedBy>
  <dcterms:created xsi:type="dcterms:W3CDTF">2024-05-29T12:23:57Z</dcterms:created>
  <dcterms:modified xsi:type="dcterms:W3CDTF">2024-05-29T12:27:59Z</dcterms:modified>
</cp:coreProperties>
</file>