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/>
  <mc:AlternateContent xmlns:mc="http://schemas.openxmlformats.org/markup-compatibility/2006">
    <mc:Choice Requires="x15">
      <x15ac:absPath xmlns:x15ac="http://schemas.microsoft.com/office/spreadsheetml/2010/11/ac" url="C:\Users\mathi\OneDrive\Bureau\"/>
    </mc:Choice>
  </mc:AlternateContent>
  <xr:revisionPtr revIDLastSave="0" documentId="13_ncr:1_{30D91334-FE1C-4660-BB4D-68D5A0480358}" xr6:coauthVersionLast="47" xr6:coauthVersionMax="47" xr10:uidLastSave="{00000000-0000-0000-0000-000000000000}"/>
  <bookViews>
    <workbookView xWindow="28680" yWindow="-120" windowWidth="20730" windowHeight="11040" tabRatio="686" activeTab="2" xr2:uid="{8F41DF1A-8EE7-412E-925D-287E22E74983}"/>
  </bookViews>
  <sheets>
    <sheet name="Résumé" sheetId="1" r:id="rId1"/>
    <sheet name="Suivi admin" sheetId="3" r:id="rId2"/>
    <sheet name="NDC" sheetId="11" r:id="rId3"/>
    <sheet name="Suivi technique" sheetId="2" r:id="rId4"/>
    <sheet name="Notes" sheetId="4" r:id="rId5"/>
    <sheet name="Logistique" sheetId="7" r:id="rId6"/>
    <sheet name="Couverture" sheetId="8" r:id="rId7"/>
    <sheet name="Financement" sheetId="12" r:id="rId8"/>
    <sheet name="Variables" sheetId="5" r:id="rId9"/>
    <sheet name="Variables 2" sheetId="9" r:id="rId10"/>
    <sheet name="Pricing" sheetId="13" r:id="rId1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6" i="13" l="1"/>
  <c r="H4" i="13"/>
  <c r="H5" i="13"/>
  <c r="H6" i="13"/>
  <c r="H7" i="13"/>
  <c r="H3" i="13"/>
  <c r="D11" i="2"/>
  <c r="D12" i="2"/>
  <c r="D13" i="2"/>
  <c r="C23" i="3"/>
  <c r="C24" i="3"/>
  <c r="I17" i="3"/>
  <c r="G17" i="3"/>
  <c r="E17" i="3"/>
  <c r="C17" i="3"/>
  <c r="C12" i="2"/>
  <c r="C11" i="2"/>
  <c r="F5" i="2"/>
  <c r="C6" i="2"/>
  <c r="C5" i="2"/>
  <c r="H18" i="11"/>
  <c r="I18" i="3" s="1"/>
  <c r="G18" i="11"/>
  <c r="F18" i="11"/>
  <c r="E18" i="11"/>
  <c r="D18" i="11"/>
  <c r="H17" i="11"/>
  <c r="G18" i="3" s="1"/>
  <c r="G17" i="11"/>
  <c r="E23" i="11" s="1"/>
  <c r="F17" i="11"/>
  <c r="E17" i="11"/>
  <c r="D17" i="11"/>
  <c r="H16" i="11"/>
  <c r="E18" i="3" s="1"/>
  <c r="G16" i="11"/>
  <c r="E22" i="11" s="1"/>
  <c r="F16" i="11"/>
  <c r="E16" i="11"/>
  <c r="D16" i="11"/>
  <c r="H15" i="11"/>
  <c r="C18" i="3" s="1"/>
  <c r="G15" i="11"/>
  <c r="E21" i="11" s="1"/>
  <c r="F15" i="11"/>
  <c r="E15" i="11"/>
  <c r="D15" i="11"/>
  <c r="E11" i="11"/>
  <c r="D11" i="11"/>
  <c r="G11" i="11" s="1"/>
  <c r="C11" i="11"/>
  <c r="B11" i="11"/>
  <c r="G100" i="11"/>
  <c r="H100" i="11" s="1"/>
  <c r="E100" i="11"/>
  <c r="G99" i="11"/>
  <c r="H99" i="11" s="1"/>
  <c r="E99" i="11"/>
  <c r="G98" i="11"/>
  <c r="H98" i="11" s="1"/>
  <c r="E98" i="11"/>
  <c r="G97" i="11"/>
  <c r="H97" i="11" s="1"/>
  <c r="E97" i="11"/>
  <c r="G96" i="11"/>
  <c r="H96" i="11" s="1"/>
  <c r="E96" i="11"/>
  <c r="G95" i="11"/>
  <c r="H95" i="11" s="1"/>
  <c r="E95" i="11"/>
  <c r="G94" i="11"/>
  <c r="H94" i="11" s="1"/>
  <c r="E94" i="11"/>
  <c r="G93" i="11"/>
  <c r="H93" i="11" s="1"/>
  <c r="E93" i="11"/>
  <c r="G92" i="11"/>
  <c r="H92" i="11" s="1"/>
  <c r="E92" i="11"/>
  <c r="G91" i="11"/>
  <c r="H91" i="11" s="1"/>
  <c r="E91" i="11"/>
  <c r="G90" i="11"/>
  <c r="H90" i="11" s="1"/>
  <c r="E90" i="11"/>
  <c r="G89" i="11"/>
  <c r="H89" i="11" s="1"/>
  <c r="E89" i="11"/>
  <c r="G88" i="11"/>
  <c r="H88" i="11" s="1"/>
  <c r="E88" i="11"/>
  <c r="G87" i="11"/>
  <c r="H87" i="11" s="1"/>
  <c r="E87" i="11"/>
  <c r="G86" i="11"/>
  <c r="H86" i="11" s="1"/>
  <c r="E86" i="11"/>
  <c r="G85" i="11"/>
  <c r="H85" i="11" s="1"/>
  <c r="E85" i="11"/>
  <c r="G84" i="11"/>
  <c r="H84" i="11" s="1"/>
  <c r="E84" i="11"/>
  <c r="G83" i="11"/>
  <c r="H83" i="11" s="1"/>
  <c r="E83" i="11"/>
  <c r="G82" i="11"/>
  <c r="H82" i="11" s="1"/>
  <c r="E82" i="11"/>
  <c r="G81" i="11"/>
  <c r="H81" i="11" s="1"/>
  <c r="E81" i="11"/>
  <c r="G80" i="11"/>
  <c r="H80" i="11" s="1"/>
  <c r="E80" i="11"/>
  <c r="G79" i="11"/>
  <c r="H79" i="11" s="1"/>
  <c r="E79" i="11"/>
  <c r="G78" i="11"/>
  <c r="H78" i="11" s="1"/>
  <c r="E78" i="11"/>
  <c r="G77" i="11"/>
  <c r="H77" i="11" s="1"/>
  <c r="E77" i="11"/>
  <c r="G76" i="11"/>
  <c r="H76" i="11" s="1"/>
  <c r="E76" i="11"/>
  <c r="G75" i="11"/>
  <c r="H75" i="11" s="1"/>
  <c r="E75" i="11"/>
  <c r="G74" i="11"/>
  <c r="H74" i="11" s="1"/>
  <c r="E74" i="11"/>
  <c r="G73" i="11"/>
  <c r="H73" i="11" s="1"/>
  <c r="E73" i="11"/>
  <c r="G72" i="11"/>
  <c r="H72" i="11" s="1"/>
  <c r="E72" i="11"/>
  <c r="G71" i="11"/>
  <c r="H71" i="11" s="1"/>
  <c r="E71" i="11"/>
  <c r="G70" i="11"/>
  <c r="H70" i="11" s="1"/>
  <c r="E70" i="11"/>
  <c r="G69" i="11"/>
  <c r="H69" i="11" s="1"/>
  <c r="E69" i="11"/>
  <c r="G68" i="11"/>
  <c r="H68" i="11" s="1"/>
  <c r="E68" i="11"/>
  <c r="G67" i="11"/>
  <c r="H67" i="11" s="1"/>
  <c r="E67" i="11"/>
  <c r="G66" i="11"/>
  <c r="H66" i="11" s="1"/>
  <c r="E66" i="11"/>
  <c r="G65" i="11"/>
  <c r="H65" i="11" s="1"/>
  <c r="E65" i="11"/>
  <c r="G64" i="11"/>
  <c r="H64" i="11" s="1"/>
  <c r="E64" i="11"/>
  <c r="G63" i="11"/>
  <c r="H63" i="11" s="1"/>
  <c r="E63" i="11"/>
  <c r="G62" i="11"/>
  <c r="H62" i="11" s="1"/>
  <c r="E62" i="11"/>
  <c r="G61" i="11"/>
  <c r="H61" i="11" s="1"/>
  <c r="E61" i="11"/>
  <c r="G60" i="11"/>
  <c r="H60" i="11" s="1"/>
  <c r="E60" i="11"/>
  <c r="G59" i="11"/>
  <c r="H59" i="11" s="1"/>
  <c r="E59" i="11"/>
  <c r="G58" i="11"/>
  <c r="H58" i="11" s="1"/>
  <c r="E58" i="11"/>
  <c r="G57" i="11"/>
  <c r="H57" i="11" s="1"/>
  <c r="E57" i="11"/>
  <c r="G56" i="11"/>
  <c r="H56" i="11" s="1"/>
  <c r="E56" i="11"/>
  <c r="G55" i="11"/>
  <c r="H55" i="11" s="1"/>
  <c r="E55" i="11"/>
  <c r="E54" i="11"/>
  <c r="E53" i="11"/>
  <c r="E101" i="11" s="1"/>
  <c r="B24" i="11"/>
  <c r="C13" i="2" s="1"/>
  <c r="B23" i="11"/>
  <c r="B22" i="11"/>
  <c r="B21" i="11"/>
  <c r="C10" i="2" s="1"/>
  <c r="E24" i="11"/>
  <c r="H8" i="11"/>
  <c r="C27" i="11" s="1"/>
  <c r="C7" i="2" s="1"/>
  <c r="D10" i="2" l="1"/>
  <c r="K18" i="3"/>
  <c r="D51" i="11"/>
  <c r="B51" i="11" s="1"/>
  <c r="C22" i="11"/>
  <c r="D22" i="11" s="1"/>
  <c r="H11" i="11"/>
  <c r="C24" i="11"/>
  <c r="D24" i="11" s="1"/>
  <c r="C21" i="11"/>
  <c r="C23" i="11"/>
  <c r="D23" i="11" s="1"/>
  <c r="D21" i="11" l="1"/>
  <c r="G54" i="11"/>
  <c r="H54" i="11" s="1"/>
  <c r="G53" i="11"/>
  <c r="H53" i="11" s="1"/>
  <c r="E11" i="8" a="1"/>
  <c r="E11" i="8" s="1"/>
  <c r="E15" i="3"/>
  <c r="C15" i="3"/>
  <c r="G15" i="3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<sst xmlns="http://schemas.openxmlformats.org/spreadsheetml/2006/main" count="368" uniqueCount="284">
  <si>
    <t>Lien direct :</t>
  </si>
  <si>
    <t>https://crm.earth-solar.fr/simulation/show/567?tab=administration</t>
  </si>
  <si>
    <t>Référence panneaux :</t>
  </si>
  <si>
    <t>Suivi administratif :</t>
  </si>
  <si>
    <t>DP envoyée le :</t>
  </si>
  <si>
    <t>par</t>
  </si>
  <si>
    <t>N° DP :</t>
  </si>
  <si>
    <t>Par :</t>
  </si>
  <si>
    <t>Statut :</t>
  </si>
  <si>
    <t>Non-opposition</t>
  </si>
  <si>
    <t xml:space="preserve">Date : </t>
  </si>
  <si>
    <t>Contact ABF :</t>
  </si>
  <si>
    <t>Référence panneau :</t>
  </si>
  <si>
    <t>Onduleur 1 :</t>
  </si>
  <si>
    <t>Onduleur 2 :</t>
  </si>
  <si>
    <t xml:space="preserve">Onduleur 3 : </t>
  </si>
  <si>
    <t>Puissance Q :</t>
  </si>
  <si>
    <t>Description :</t>
  </si>
  <si>
    <t>Type d'installation :</t>
  </si>
  <si>
    <t>Matériau :</t>
  </si>
  <si>
    <t xml:space="preserve"> </t>
  </si>
  <si>
    <t>Avis final :</t>
  </si>
  <si>
    <t>Récépissé :</t>
  </si>
  <si>
    <t>Projet solaire</t>
  </si>
  <si>
    <t>Envoyé</t>
  </si>
  <si>
    <t>Longi 425</t>
  </si>
  <si>
    <t>Guichet unique</t>
  </si>
  <si>
    <t>En cours</t>
  </si>
  <si>
    <t>Longi 430</t>
  </si>
  <si>
    <t>E-permis</t>
  </si>
  <si>
    <t>Complétude</t>
  </si>
  <si>
    <t>Astro 435</t>
  </si>
  <si>
    <t>Mail</t>
  </si>
  <si>
    <t>ABF</t>
  </si>
  <si>
    <t>Longi 580</t>
  </si>
  <si>
    <t>Autre</t>
  </si>
  <si>
    <t>Opposition</t>
  </si>
  <si>
    <t>Stop</t>
  </si>
  <si>
    <t>Quantité :</t>
  </si>
  <si>
    <t>Puissance :</t>
  </si>
  <si>
    <t>Nombre :</t>
  </si>
  <si>
    <t>kWc</t>
  </si>
  <si>
    <t>Onduleur 3 :</t>
  </si>
  <si>
    <t>Modèle</t>
  </si>
  <si>
    <t>kVa</t>
  </si>
  <si>
    <t>Nom :</t>
  </si>
  <si>
    <t>Fringard</t>
  </si>
  <si>
    <t>Choix élévateur :</t>
  </si>
  <si>
    <t>Choix manitou :</t>
  </si>
  <si>
    <t>Choix autre :</t>
  </si>
  <si>
    <t>Devis :</t>
  </si>
  <si>
    <t xml:space="preserve">Devis : </t>
  </si>
  <si>
    <t>N°</t>
  </si>
  <si>
    <t>Prix</t>
  </si>
  <si>
    <t>Transport 1 :</t>
  </si>
  <si>
    <t>Transport 2 :</t>
  </si>
  <si>
    <t>Transport 3 :</t>
  </si>
  <si>
    <t>Prix :</t>
  </si>
  <si>
    <t>Installateur :</t>
  </si>
  <si>
    <t>Panneau :</t>
  </si>
  <si>
    <t>Statut DP :</t>
  </si>
  <si>
    <t>DP :</t>
  </si>
  <si>
    <t>Aniselec</t>
  </si>
  <si>
    <t xml:space="preserve">Remplacement de toiture </t>
  </si>
  <si>
    <t>Toiture d'origine :</t>
  </si>
  <si>
    <t>Tuile</t>
  </si>
  <si>
    <t>Surface :</t>
  </si>
  <si>
    <t>m2</t>
  </si>
  <si>
    <t>Nouvelle toiture :</t>
  </si>
  <si>
    <t>Total :</t>
  </si>
  <si>
    <t>Ardoise</t>
  </si>
  <si>
    <t>€</t>
  </si>
  <si>
    <t>Goodwe</t>
  </si>
  <si>
    <t>Temp</t>
  </si>
  <si>
    <t>Panneaux</t>
  </si>
  <si>
    <t>Voc :</t>
  </si>
  <si>
    <t>Isc :</t>
  </si>
  <si>
    <t>Coef Voc :</t>
  </si>
  <si>
    <t>Coef Isc :</t>
  </si>
  <si>
    <t>T entrée max</t>
  </si>
  <si>
    <t>ISC Max</t>
  </si>
  <si>
    <t>Nbre MPPT</t>
  </si>
  <si>
    <t>Chaine MPPT</t>
  </si>
  <si>
    <t>Max Va</t>
  </si>
  <si>
    <t>Min</t>
  </si>
  <si>
    <t>Longi-LR-54HTB-420</t>
  </si>
  <si>
    <t>GOODWE Tri</t>
  </si>
  <si>
    <t>Max</t>
  </si>
  <si>
    <t>Longi-LR-54HTB-425</t>
  </si>
  <si>
    <t>Longi-LR-54HTB-430</t>
  </si>
  <si>
    <t>Section :</t>
  </si>
  <si>
    <t>Longi-LR-72HTH-580</t>
  </si>
  <si>
    <t>Astronergy-CHSM54N-HC-435</t>
  </si>
  <si>
    <t>3G 3,5</t>
  </si>
  <si>
    <t>3G 6</t>
  </si>
  <si>
    <t>5G 3,5</t>
  </si>
  <si>
    <t>5G 6</t>
  </si>
  <si>
    <t>SIGEN Mono</t>
  </si>
  <si>
    <t>5G 10</t>
  </si>
  <si>
    <t>3SP</t>
  </si>
  <si>
    <t>5G 26</t>
  </si>
  <si>
    <t>3,6SP</t>
  </si>
  <si>
    <t>5G 25</t>
  </si>
  <si>
    <t>4SP</t>
  </si>
  <si>
    <t>5G 50</t>
  </si>
  <si>
    <t>4,6SP</t>
  </si>
  <si>
    <t>5G 75</t>
  </si>
  <si>
    <t>5SP</t>
  </si>
  <si>
    <t>5G 90</t>
  </si>
  <si>
    <t>6SP</t>
  </si>
  <si>
    <t>5G 120</t>
  </si>
  <si>
    <t>SIGEN Tri</t>
  </si>
  <si>
    <t>5TP</t>
  </si>
  <si>
    <t>6TP</t>
  </si>
  <si>
    <t>8TP</t>
  </si>
  <si>
    <t>10TP</t>
  </si>
  <si>
    <t>12TP</t>
  </si>
  <si>
    <t>15TP</t>
  </si>
  <si>
    <t>17TP</t>
  </si>
  <si>
    <t>20TP</t>
  </si>
  <si>
    <t>25TP</t>
  </si>
  <si>
    <t>Outil de dimensionnement</t>
  </si>
  <si>
    <t>et de répartition de string</t>
  </si>
  <si>
    <t>Projet :</t>
  </si>
  <si>
    <t>Defontaine</t>
  </si>
  <si>
    <t>Choix du panneau :</t>
  </si>
  <si>
    <t>Connecteur :</t>
  </si>
  <si>
    <t>VocMax :</t>
  </si>
  <si>
    <t>IscMax :</t>
  </si>
  <si>
    <t>MC4</t>
  </si>
  <si>
    <t>U in max</t>
  </si>
  <si>
    <t>Isc Max</t>
  </si>
  <si>
    <t>MPPT</t>
  </si>
  <si>
    <t>Chaine</t>
  </si>
  <si>
    <t>Choix de l'onduleur 1 :</t>
  </si>
  <si>
    <t>Choix de l'onduleur 2 :</t>
  </si>
  <si>
    <t>Choix de l'onduleur 3 :</t>
  </si>
  <si>
    <t>Choix de l'onduleur 4 :</t>
  </si>
  <si>
    <t>Max panneaux par chaine</t>
  </si>
  <si>
    <t>Min panneaux par chaine</t>
  </si>
  <si>
    <t>Nombre de chaine max</t>
  </si>
  <si>
    <t>Onduleur 4 :</t>
  </si>
  <si>
    <t>Puissance Centrale :</t>
  </si>
  <si>
    <t>Wc</t>
  </si>
  <si>
    <t>Section Dc :</t>
  </si>
  <si>
    <t>4mm2</t>
  </si>
  <si>
    <t>Coffret AC :</t>
  </si>
  <si>
    <t>RI2E</t>
  </si>
  <si>
    <t>24-0197</t>
  </si>
  <si>
    <t>Bouton ERP :</t>
  </si>
  <si>
    <t>Intégré au coffret AC</t>
  </si>
  <si>
    <t>Métré Onduleur - Coffret AC :</t>
  </si>
  <si>
    <t>mètres, en</t>
  </si>
  <si>
    <t>Métré Coffret AC - Enedis :</t>
  </si>
  <si>
    <t>Simulateur de dimensionnement - Créé par Mathieu Gentges - Earth, tous droits réservés</t>
  </si>
  <si>
    <t>Check</t>
  </si>
  <si>
    <t>Max :</t>
  </si>
  <si>
    <t># Chaine</t>
  </si>
  <si>
    <t># panneaux</t>
  </si>
  <si>
    <t>Total</t>
  </si>
  <si>
    <t>Sur onduleur</t>
  </si>
  <si>
    <t>String 1</t>
  </si>
  <si>
    <t>String 2</t>
  </si>
  <si>
    <t>String 3</t>
  </si>
  <si>
    <t>x</t>
  </si>
  <si>
    <t>String 4</t>
  </si>
  <si>
    <t>String 5</t>
  </si>
  <si>
    <t>String 6</t>
  </si>
  <si>
    <t>String 7</t>
  </si>
  <si>
    <t>String 8</t>
  </si>
  <si>
    <t>String 9</t>
  </si>
  <si>
    <t>String 10</t>
  </si>
  <si>
    <t>String 11</t>
  </si>
  <si>
    <t>String 12</t>
  </si>
  <si>
    <t>String 13</t>
  </si>
  <si>
    <t>String 14</t>
  </si>
  <si>
    <t>String 15</t>
  </si>
  <si>
    <t>String 16</t>
  </si>
  <si>
    <t>String 17</t>
  </si>
  <si>
    <t>String 18</t>
  </si>
  <si>
    <t>String 19</t>
  </si>
  <si>
    <t>String 20</t>
  </si>
  <si>
    <t>String 21</t>
  </si>
  <si>
    <t>String 22</t>
  </si>
  <si>
    <t>String 23</t>
  </si>
  <si>
    <t>String 24</t>
  </si>
  <si>
    <t>String 25</t>
  </si>
  <si>
    <t>String 26</t>
  </si>
  <si>
    <t>String 27</t>
  </si>
  <si>
    <t>String 28</t>
  </si>
  <si>
    <t>String 29</t>
  </si>
  <si>
    <t>String 30</t>
  </si>
  <si>
    <t>String 31</t>
  </si>
  <si>
    <t>String 32</t>
  </si>
  <si>
    <t>String 33</t>
  </si>
  <si>
    <t>String 34</t>
  </si>
  <si>
    <t>String 35</t>
  </si>
  <si>
    <t>String 36</t>
  </si>
  <si>
    <t>String 37</t>
  </si>
  <si>
    <t>String 38</t>
  </si>
  <si>
    <t>String 39</t>
  </si>
  <si>
    <t>String 40</t>
  </si>
  <si>
    <t>String 41</t>
  </si>
  <si>
    <t>String 42</t>
  </si>
  <si>
    <t>String 43</t>
  </si>
  <si>
    <t>String 44</t>
  </si>
  <si>
    <t>String 45</t>
  </si>
  <si>
    <t>String 46</t>
  </si>
  <si>
    <t>String 47</t>
  </si>
  <si>
    <t>String 48</t>
  </si>
  <si>
    <t>Total installation :</t>
  </si>
  <si>
    <t>panneaux</t>
  </si>
  <si>
    <t>Autre :</t>
  </si>
  <si>
    <t>kVa :</t>
  </si>
  <si>
    <t>Type :</t>
  </si>
  <si>
    <t>Toiture</t>
  </si>
  <si>
    <t>Sol</t>
  </si>
  <si>
    <t>Ombrière</t>
  </si>
  <si>
    <t>Fibrociment</t>
  </si>
  <si>
    <t>Fibro amianté</t>
  </si>
  <si>
    <t>Bac acier trap</t>
  </si>
  <si>
    <t>Bac acier sinuo</t>
  </si>
  <si>
    <t>Toit terrasse</t>
  </si>
  <si>
    <t>Type instal :</t>
  </si>
  <si>
    <t>Bonjour, je voulais savoir ce que ça donnerait d'afficher cela comme ceci</t>
  </si>
  <si>
    <t>Financeur :</t>
  </si>
  <si>
    <t>Financement :</t>
  </si>
  <si>
    <t>Fonds propres</t>
  </si>
  <si>
    <t>Banque client</t>
  </si>
  <si>
    <t>Finance conseil</t>
  </si>
  <si>
    <t>Gestionnaire :</t>
  </si>
  <si>
    <t>Finance conseil :</t>
  </si>
  <si>
    <t>Ludovic</t>
  </si>
  <si>
    <t>François</t>
  </si>
  <si>
    <t>Marie</t>
  </si>
  <si>
    <t>Alexandre</t>
  </si>
  <si>
    <t>Thomas</t>
  </si>
  <si>
    <t>Montant financé :</t>
  </si>
  <si>
    <t>Dossier complet le :</t>
  </si>
  <si>
    <t>Complétude demandée :</t>
  </si>
  <si>
    <t>(date)</t>
  </si>
  <si>
    <t>Statut €</t>
  </si>
  <si>
    <t>Créé</t>
  </si>
  <si>
    <t>Incomplet</t>
  </si>
  <si>
    <t>Accepté partiel</t>
  </si>
  <si>
    <t>Accepté total</t>
  </si>
  <si>
    <t>Refusé</t>
  </si>
  <si>
    <t>Remarque :</t>
  </si>
  <si>
    <t>Lien</t>
  </si>
  <si>
    <t>Solde</t>
  </si>
  <si>
    <t>Statut</t>
  </si>
  <si>
    <t>Le</t>
  </si>
  <si>
    <t>Acompte administratif</t>
  </si>
  <si>
    <t>Acompte 30%</t>
  </si>
  <si>
    <t>Date d'envoi</t>
  </si>
  <si>
    <t>Payé</t>
  </si>
  <si>
    <t>Impayé</t>
  </si>
  <si>
    <t>Crédité</t>
  </si>
  <si>
    <t>Ici</t>
  </si>
  <si>
    <t>Max kVa</t>
  </si>
  <si>
    <t>MG Réseau</t>
  </si>
  <si>
    <t>Liste du matériel</t>
  </si>
  <si>
    <t>Bon de commande :</t>
  </si>
  <si>
    <t>Fournisseur</t>
  </si>
  <si>
    <t>Ref</t>
  </si>
  <si>
    <t>Quantité</t>
  </si>
  <si>
    <t>Stock BE</t>
  </si>
  <si>
    <t>Stock installateur</t>
  </si>
  <si>
    <t>A commander</t>
  </si>
  <si>
    <t>Commandé</t>
  </si>
  <si>
    <t>Livré</t>
  </si>
  <si>
    <t>Description</t>
  </si>
  <si>
    <t>PU</t>
  </si>
  <si>
    <t>MOQ</t>
  </si>
  <si>
    <t>Earth</t>
  </si>
  <si>
    <t>Onduleur PVMAX 6TP</t>
  </si>
  <si>
    <t>Moq</t>
  </si>
  <si>
    <t xml:space="preserve">Câble solaire </t>
  </si>
  <si>
    <t>Conditionné</t>
  </si>
  <si>
    <t>CKW</t>
  </si>
  <si>
    <t>Crochet ardoise</t>
  </si>
  <si>
    <t>Prix MOQ</t>
  </si>
  <si>
    <t>Vis 6/30</t>
  </si>
  <si>
    <t>Prix kit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</si>
</sst>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0.0000"/>
  </numFmts>
  <fonts count="9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i/>
      <sz val="11"/>
      <color theme="1"/>
      <name val="Aptos Narrow"/>
      <family val="2"/>
      <scheme val="minor"/>
    </font>
    <font>
      <b/>
      <sz val="11"/>
      <color theme="1"/>
      <name val="Poppins"/>
    </font>
    <font>
      <sz val="11"/>
      <color theme="1"/>
      <name val="Poppins"/>
    </font>
    <font>
      <i/>
      <sz val="11"/>
      <color theme="1"/>
      <name val="Aptos Narrow"/>
      <family val="2"/>
      <scheme val="minor"/>
    </font>
    <font>
      <sz val="36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44" fontId="8" fillId="0" borderId="0" applyFont="0" applyFill="0" applyBorder="0" applyAlignment="0" applyProtection="0"/>
  </cellStyleXfs>
  <cellXfs count="85">
    <xf numFmtId="0" fontId="0" fillId="0" borderId="0" xfId="0"/>
    <xf numFmtId="0" fontId="2" fillId="0" borderId="0" xfId="1"/>
    <xf numFmtId="0" fontId="0" fillId="2" borderId="0" xfId="0" applyFill="1"/>
    <xf numFmtId="14" fontId="0" fillId="3" borderId="0" xfId="0" applyNumberFormat="1" applyFill="1"/>
    <xf numFmtId="0" fontId="0" fillId="0" borderId="0" xfId="0" applyAlignment="1">
      <alignment horizontal="right"/>
    </xf>
    <xf numFmtId="0" fontId="1" fillId="0" borderId="0" xfId="0" applyFont="1"/>
    <xf numFmtId="0" fontId="1" fillId="0" borderId="0" xfId="0" applyFont="1" applyAlignment="1">
      <alignment horizontal="right"/>
    </xf>
    <xf numFmtId="0" fontId="0" fillId="0" borderId="0" xfId="0" applyAlignment="1">
      <alignment vertical="center" textRotation="90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8" xfId="0" applyBorder="1" applyAlignment="1">
      <alignment horizontal="right"/>
    </xf>
    <xf numFmtId="0" fontId="3" fillId="0" borderId="0" xfId="0" applyFont="1"/>
    <xf numFmtId="0" fontId="0" fillId="2" borderId="0" xfId="0" applyFill="1" applyProtection="1">
      <protection locked="0"/>
    </xf>
    <xf numFmtId="0" fontId="0" fillId="5" borderId="0" xfId="0" applyFill="1" applyProtection="1">
      <protection locked="0"/>
    </xf>
    <xf numFmtId="164" fontId="0" fillId="0" borderId="0" xfId="0" applyNumberFormat="1"/>
    <xf numFmtId="0" fontId="6" fillId="0" borderId="0" xfId="0" applyFont="1" applyProtection="1">
      <protection locked="0"/>
    </xf>
    <xf numFmtId="0" fontId="0" fillId="0" borderId="7" xfId="0" applyBorder="1"/>
    <xf numFmtId="0" fontId="0" fillId="6" borderId="0" xfId="0" applyFill="1" applyAlignment="1" applyProtection="1">
      <alignment horizontal="center"/>
      <protection locked="0"/>
    </xf>
    <xf numFmtId="0" fontId="1" fillId="0" borderId="0" xfId="0" applyFont="1" applyAlignment="1">
      <alignment horizontal="center"/>
    </xf>
    <xf numFmtId="2" fontId="0" fillId="0" borderId="0" xfId="0" applyNumberFormat="1" applyAlignment="1">
      <alignment horizontal="center"/>
    </xf>
    <xf numFmtId="2" fontId="0" fillId="0" borderId="0" xfId="0" applyNumberFormat="1"/>
    <xf numFmtId="0" fontId="0" fillId="2" borderId="0" xfId="0" applyFill="1" applyAlignment="1" applyProtection="1">
      <alignment horizontal="center"/>
      <protection locked="0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left"/>
      <protection locked="0"/>
    </xf>
    <xf numFmtId="0" fontId="7" fillId="0" borderId="10" xfId="0" applyFont="1" applyBorder="1" applyAlignment="1">
      <alignment vertical="center" textRotation="90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vertical="center" textRotation="90"/>
    </xf>
    <xf numFmtId="0" fontId="7" fillId="0" borderId="11" xfId="0" applyFont="1" applyBorder="1" applyAlignment="1">
      <alignment vertical="center" textRotation="90"/>
    </xf>
    <xf numFmtId="0" fontId="0" fillId="4" borderId="12" xfId="0" applyFill="1" applyBorder="1"/>
    <xf numFmtId="0" fontId="0" fillId="4" borderId="13" xfId="0" applyFill="1" applyBorder="1"/>
    <xf numFmtId="0" fontId="0" fillId="0" borderId="12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 applyAlignment="1">
      <alignment horizontal="left"/>
    </xf>
    <xf numFmtId="0" fontId="0" fillId="0" borderId="18" xfId="0" applyBorder="1"/>
    <xf numFmtId="0" fontId="0" fillId="0" borderId="13" xfId="0" applyBorder="1"/>
    <xf numFmtId="0" fontId="0" fillId="0" borderId="13" xfId="0" applyBorder="1" applyAlignment="1">
      <alignment horizontal="left"/>
    </xf>
    <xf numFmtId="0" fontId="0" fillId="0" borderId="19" xfId="0" applyBorder="1" applyAlignment="1">
      <alignment horizontal="left"/>
    </xf>
    <xf numFmtId="0" fontId="1" fillId="0" borderId="12" xfId="0" applyFont="1" applyBorder="1" applyAlignment="1">
      <alignment horizontal="right"/>
    </xf>
    <xf numFmtId="0" fontId="0" fillId="0" borderId="17" xfId="0" applyBorder="1"/>
    <xf numFmtId="0" fontId="0" fillId="0" borderId="19" xfId="0" applyBorder="1"/>
    <xf numFmtId="0" fontId="0" fillId="4" borderId="0" xfId="0" applyFill="1"/>
    <xf numFmtId="0" fontId="0" fillId="0" borderId="20" xfId="0" applyBorder="1"/>
    <xf numFmtId="0" fontId="0" fillId="4" borderId="13" xfId="0" applyFill="1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17" xfId="0" applyFont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9" xfId="0" applyBorder="1" applyAlignment="1">
      <alignment horizontal="center"/>
    </xf>
    <xf numFmtId="0" fontId="2" fillId="0" borderId="18" xfId="1" applyBorder="1" applyAlignment="1">
      <alignment horizontal="center" shrinkToFit="1"/>
    </xf>
    <xf numFmtId="14" fontId="0" fillId="0" borderId="13" xfId="0" applyNumberFormat="1" applyBorder="1" applyAlignment="1">
      <alignment horizontal="center"/>
    </xf>
    <xf numFmtId="0" fontId="2" fillId="0" borderId="18" xfId="1" applyBorder="1" applyAlignment="1">
      <alignment horizontal="center"/>
    </xf>
    <xf numFmtId="0" fontId="2" fillId="0" borderId="19" xfId="1" applyBorder="1" applyAlignment="1">
      <alignment horizontal="center"/>
    </xf>
    <xf numFmtId="14" fontId="0" fillId="0" borderId="19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4" xfId="0" applyBorder="1" applyAlignment="1">
      <alignment horizontal="center" vertical="center" textRotation="90"/>
    </xf>
    <xf numFmtId="0" fontId="0" fillId="0" borderId="8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0" fillId="0" borderId="0" xfId="0" applyAlignment="1">
      <alignment horizontal="right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 applyProtection="1">
      <alignment horizontal="left"/>
      <protection locked="0"/>
    </xf>
    <xf numFmtId="0" fontId="0" fillId="2" borderId="0" xfId="0" applyFill="1" applyAlignment="1" applyProtection="1">
      <alignment horizontal="left"/>
      <protection locked="0"/>
    </xf>
    <xf numFmtId="0" fontId="0" fillId="4" borderId="0" xfId="0" applyFill="1" applyAlignment="1">
      <alignment horizontal="left"/>
    </xf>
    <xf numFmtId="0" fontId="0" fillId="7" borderId="0" xfId="0" applyFill="1" applyAlignment="1">
      <alignment horizontal="center"/>
    </xf>
    <xf numFmtId="44" fontId="0" fillId="0" borderId="0" xfId="2" applyFont="1"/>
  </cellXfs>
  <cellStyles count="3">
    <cellStyle name="Lien hypertexte" xfId="1" builtinId="8"/>
    <cellStyle name="Monétaire" xfId="2" builtinId="4"/>
    <cellStyle name="Normal" xfId="0" builtinId="0"/>
  </cellStyles>
  <dxfs count="11">
    <dxf>
      <font>
        <b/>
        <i val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 val="0"/>
        <i val="0"/>
        <color theme="0"/>
      </font>
      <fill>
        <patternFill patternType="none">
          <bgColor auto="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eetMetadata" Target="metadata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175260</xdr:colOff>
      <xdr:row>3</xdr:row>
      <xdr:rowOff>175260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41333DD0-749C-4B0A-9358-3B63705720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644140" cy="7239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3</xdr:col>
      <xdr:colOff>266700</xdr:colOff>
      <xdr:row>3</xdr:row>
      <xdr:rowOff>53341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10ADA944-1DCC-4430-BF1C-C7AEE9C0E4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"/>
          <a:ext cx="2644140" cy="7239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289560</xdr:colOff>
      <xdr:row>3</xdr:row>
      <xdr:rowOff>175260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A98FFB71-32BA-455F-A293-0C06A17461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644140" cy="7239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crm.earth-solar.fr/simulation/show/567?tab=administration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earth-solar.vosfactures.fr/f/FA-2024-101/wmrlnxgkUMOPcJXaypa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020879-39E8-40F6-A694-FDDA642714DA}">
  <dimension ref="A1:B3"/>
  <sheetViews>
    <sheetView workbookViewId="0">
      <selection activeCell="A3" sqref="A3"/>
    </sheetView>
  </sheetViews>
  <sheetFormatPr baseColWidth="10" defaultColWidth="11.44140625" defaultRowHeight="14.4" x14ac:dyDescent="0.3"/>
  <sheetData>
    <row r="1" spans="1:2" x14ac:dyDescent="0.3">
      <c r="A1" t="s">
        <v>0</v>
      </c>
      <c r="B1" s="1" t="s">
        <v>1</v>
      </c>
    </row>
    <row r="3" spans="1:2" x14ac:dyDescent="0.3">
      <c r="A3" s="6" t="s">
        <v>45</v>
      </c>
      <c r="B3" t="s">
        <v>46</v>
      </c>
    </row>
  </sheetData>
  <hyperlinks>
    <hyperlink ref="B1" r:id="rId1" xr:uid="{EE9792D1-A8DC-4569-A656-7CAEBF39923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FA4E9B-A55E-432C-9E1D-B887AECBA544}">
  <dimension ref="A1:L33"/>
  <sheetViews>
    <sheetView workbookViewId="0">
      <selection activeCell="I1" sqref="I1:L1"/>
    </sheetView>
  </sheetViews>
  <sheetFormatPr baseColWidth="10" defaultColWidth="11.44140625" defaultRowHeight="14.4" x14ac:dyDescent="0.3"/>
  <cols>
    <col min="1" max="1" width="13.109375" customWidth="1"/>
    <col min="3" max="3" width="11.44140625" customWidth="1"/>
  </cols>
  <sheetData>
    <row r="1" spans="1:12" x14ac:dyDescent="0.3">
      <c r="F1" s="47"/>
      <c r="G1" s="17"/>
      <c r="H1" s="11" t="s">
        <v>3</v>
      </c>
      <c r="I1" s="63"/>
      <c r="J1" s="63"/>
      <c r="K1" s="63"/>
      <c r="L1" s="64"/>
    </row>
    <row r="2" spans="1:12" x14ac:dyDescent="0.3">
      <c r="A2" s="4"/>
      <c r="B2" s="4"/>
      <c r="C2" s="4"/>
      <c r="D2" s="4"/>
      <c r="E2" s="4"/>
      <c r="F2" s="4"/>
      <c r="G2" s="4"/>
      <c r="H2" s="4"/>
      <c r="I2" s="10"/>
      <c r="J2" s="10"/>
      <c r="K2" s="10"/>
      <c r="L2" s="10"/>
    </row>
    <row r="3" spans="1:12" x14ac:dyDescent="0.3">
      <c r="A3" s="4"/>
      <c r="B3" s="4"/>
      <c r="C3" s="4"/>
      <c r="D3" s="4"/>
      <c r="E3" s="4"/>
      <c r="F3" s="4"/>
      <c r="G3" s="4"/>
      <c r="H3" s="4"/>
      <c r="I3" s="10"/>
      <c r="J3" s="10"/>
      <c r="K3" s="10"/>
      <c r="L3" s="10"/>
    </row>
    <row r="5" spans="1:12" ht="15" thickBot="1" x14ac:dyDescent="0.35"/>
    <row r="6" spans="1:12" x14ac:dyDescent="0.3">
      <c r="A6" s="71" t="s">
        <v>252</v>
      </c>
      <c r="B6" s="72"/>
      <c r="C6" s="72"/>
      <c r="D6" s="73"/>
      <c r="E6" s="71" t="s">
        <v>253</v>
      </c>
      <c r="F6" s="72"/>
      <c r="G6" s="72"/>
      <c r="H6" s="73"/>
      <c r="I6" s="71" t="s">
        <v>249</v>
      </c>
      <c r="J6" s="72"/>
      <c r="K6" s="72"/>
      <c r="L6" s="73"/>
    </row>
    <row r="7" spans="1:12" x14ac:dyDescent="0.3">
      <c r="A7" s="49" t="s">
        <v>248</v>
      </c>
      <c r="B7" s="50" t="s">
        <v>254</v>
      </c>
      <c r="C7" s="50" t="s">
        <v>250</v>
      </c>
      <c r="D7" s="51" t="s">
        <v>251</v>
      </c>
      <c r="E7" s="49" t="s">
        <v>248</v>
      </c>
      <c r="F7" s="50" t="s">
        <v>254</v>
      </c>
      <c r="G7" s="50" t="s">
        <v>250</v>
      </c>
      <c r="H7" s="51" t="s">
        <v>251</v>
      </c>
      <c r="I7" s="49" t="s">
        <v>248</v>
      </c>
      <c r="J7" s="50" t="s">
        <v>254</v>
      </c>
      <c r="K7" s="50" t="s">
        <v>250</v>
      </c>
      <c r="L7" s="51" t="s">
        <v>251</v>
      </c>
    </row>
    <row r="8" spans="1:12" ht="15" thickBot="1" x14ac:dyDescent="0.35">
      <c r="A8" s="52"/>
      <c r="B8" s="53"/>
      <c r="C8" s="48"/>
      <c r="D8" s="54"/>
      <c r="E8" s="55" t="s">
        <v>258</v>
      </c>
      <c r="F8" s="56">
        <v>45366</v>
      </c>
      <c r="G8" s="48" t="s">
        <v>255</v>
      </c>
      <c r="H8" s="59">
        <v>45366</v>
      </c>
      <c r="I8" s="57"/>
      <c r="J8" s="53"/>
      <c r="K8" s="48"/>
      <c r="L8" s="58"/>
    </row>
    <row r="9" spans="1:12" x14ac:dyDescent="0.3">
      <c r="I9" s="7"/>
    </row>
    <row r="10" spans="1:12" x14ac:dyDescent="0.3">
      <c r="B10" s="6" t="s">
        <v>4</v>
      </c>
      <c r="C10" s="3"/>
      <c r="D10" s="6" t="s">
        <v>5</v>
      </c>
      <c r="E10" s="2"/>
      <c r="F10" t="s">
        <v>6</v>
      </c>
      <c r="G10" s="61"/>
      <c r="H10" s="61"/>
      <c r="I10" s="8" t="s">
        <v>7</v>
      </c>
      <c r="J10" s="2"/>
    </row>
    <row r="11" spans="1:12" x14ac:dyDescent="0.3">
      <c r="B11" s="6"/>
      <c r="D11" s="5"/>
      <c r="I11" s="7"/>
    </row>
    <row r="12" spans="1:12" x14ac:dyDescent="0.3">
      <c r="B12" s="6" t="s">
        <v>8</v>
      </c>
      <c r="C12" s="2" t="s">
        <v>9</v>
      </c>
      <c r="D12" s="6" t="s">
        <v>10</v>
      </c>
      <c r="G12" s="6" t="s">
        <v>11</v>
      </c>
      <c r="I12" s="7"/>
    </row>
    <row r="13" spans="1:12" x14ac:dyDescent="0.3">
      <c r="B13" s="4"/>
      <c r="I13" s="7"/>
    </row>
    <row r="15" spans="1:12" x14ac:dyDescent="0.3">
      <c r="B15" s="6" t="s">
        <v>12</v>
      </c>
      <c r="C15" t="str">
        <f>'Suivi technique'!C5</f>
        <v>Longi-LR-54HTB-425</v>
      </c>
      <c r="D15" s="6" t="s">
        <v>38</v>
      </c>
      <c r="E15" s="9">
        <f>'Suivi technique'!C6</f>
        <v>47</v>
      </c>
      <c r="F15" s="6" t="s">
        <v>39</v>
      </c>
      <c r="G15">
        <f>((IF(C15="Astro 435",435,0)+IF(C15="Longi 430",430,0)+IF(C15="Longi 425",425,0)+IF(C15="Longi 580",580,0))*E15)/1000</f>
        <v>0</v>
      </c>
      <c r="H15" s="12" t="s">
        <v>41</v>
      </c>
    </row>
    <row r="16" spans="1:12" x14ac:dyDescent="0.3">
      <c r="B16" s="4"/>
      <c r="K16" s="4"/>
    </row>
    <row r="17" spans="1:12" x14ac:dyDescent="0.3">
      <c r="B17" s="5" t="s">
        <v>13</v>
      </c>
      <c r="C17" s="9">
        <f>NDC!C15</f>
        <v>50</v>
      </c>
      <c r="D17" s="5" t="s">
        <v>14</v>
      </c>
      <c r="E17" s="9">
        <f>NDC!C16</f>
        <v>0</v>
      </c>
      <c r="F17" s="5" t="s">
        <v>15</v>
      </c>
      <c r="G17" s="9">
        <f>NDC!C17</f>
        <v>0</v>
      </c>
      <c r="H17" s="6" t="s">
        <v>141</v>
      </c>
      <c r="I17" s="9">
        <f>NDC!C18</f>
        <v>0</v>
      </c>
      <c r="J17" s="5"/>
      <c r="K17" s="4"/>
    </row>
    <row r="18" spans="1:12" x14ac:dyDescent="0.3">
      <c r="B18" s="6" t="s">
        <v>213</v>
      </c>
      <c r="C18" s="9">
        <f>(NDC!H15)/1000</f>
        <v>5.5E-2</v>
      </c>
      <c r="D18" s="6" t="s">
        <v>213</v>
      </c>
      <c r="E18" s="9">
        <f>(NDC!H16)/1000</f>
        <v>0</v>
      </c>
      <c r="F18" s="6" t="s">
        <v>213</v>
      </c>
      <c r="G18" s="9">
        <f>(NDC!H17)/1000</f>
        <v>0</v>
      </c>
      <c r="H18" s="6" t="s">
        <v>213</v>
      </c>
      <c r="I18" s="9">
        <f>(NDC!H18)/1000</f>
        <v>0</v>
      </c>
      <c r="J18" s="6" t="s">
        <v>16</v>
      </c>
      <c r="K18" s="4">
        <f>C18+E18+G18+I18</f>
        <v>5.5E-2</v>
      </c>
      <c r="L18" s="12" t="s">
        <v>44</v>
      </c>
    </row>
    <row r="19" spans="1:12" ht="15" thickBot="1" x14ac:dyDescent="0.35">
      <c r="B19" s="4"/>
      <c r="J19" s="4"/>
      <c r="K19" s="4"/>
    </row>
    <row r="20" spans="1:12" x14ac:dyDescent="0.3">
      <c r="A20" s="35"/>
      <c r="B20" s="34" t="s">
        <v>17</v>
      </c>
      <c r="C20" s="34" t="s">
        <v>224</v>
      </c>
      <c r="D20" s="34"/>
      <c r="E20" s="34"/>
      <c r="F20" s="34"/>
      <c r="G20" s="34"/>
      <c r="H20" s="34"/>
      <c r="I20" s="34"/>
      <c r="J20" s="34"/>
      <c r="K20" s="34"/>
      <c r="L20" s="36"/>
    </row>
    <row r="21" spans="1:12" x14ac:dyDescent="0.3">
      <c r="A21" s="37"/>
      <c r="C21" s="10"/>
      <c r="D21" s="10"/>
      <c r="E21" s="10"/>
      <c r="F21" s="10"/>
      <c r="G21" s="10"/>
      <c r="H21" s="10"/>
      <c r="I21" s="10"/>
      <c r="J21" s="10"/>
      <c r="K21" s="10"/>
      <c r="L21" s="38"/>
    </row>
    <row r="22" spans="1:12" ht="15" thickBot="1" x14ac:dyDescent="0.35">
      <c r="A22" s="39"/>
      <c r="B22" s="40"/>
      <c r="C22" s="41"/>
      <c r="D22" s="41"/>
      <c r="E22" s="41"/>
      <c r="F22" s="41"/>
      <c r="G22" s="41"/>
      <c r="H22" s="41"/>
      <c r="I22" s="41"/>
      <c r="J22" s="41"/>
      <c r="K22" s="41"/>
      <c r="L22" s="42"/>
    </row>
    <row r="23" spans="1:12" ht="15" thickBot="1" x14ac:dyDescent="0.35">
      <c r="B23" s="4" t="s">
        <v>18</v>
      </c>
      <c r="C23">
        <f>'Suivi technique'!H6</f>
        <v>0</v>
      </c>
    </row>
    <row r="24" spans="1:12" x14ac:dyDescent="0.3">
      <c r="B24" s="4" t="s">
        <v>19</v>
      </c>
      <c r="C24" s="34" t="str">
        <f>'Suivi technique'!H5</f>
        <v>Fibro amianté</v>
      </c>
    </row>
    <row r="25" spans="1:12" x14ac:dyDescent="0.3">
      <c r="E25" t="s">
        <v>20</v>
      </c>
    </row>
    <row r="26" spans="1:12" ht="15" thickBot="1" x14ac:dyDescent="0.35"/>
    <row r="27" spans="1:12" ht="15" thickTop="1" x14ac:dyDescent="0.3">
      <c r="A27" s="62" t="s">
        <v>21</v>
      </c>
      <c r="B27" s="65"/>
      <c r="C27" s="66"/>
      <c r="E27" s="62" t="s">
        <v>22</v>
      </c>
      <c r="F27" s="65"/>
      <c r="G27" s="66"/>
      <c r="I27" s="62" t="s">
        <v>212</v>
      </c>
      <c r="J27" s="65"/>
      <c r="K27" s="66"/>
    </row>
    <row r="28" spans="1:12" x14ac:dyDescent="0.3">
      <c r="A28" s="62"/>
      <c r="B28" s="67"/>
      <c r="C28" s="68"/>
      <c r="E28" s="62"/>
      <c r="F28" s="67"/>
      <c r="G28" s="68"/>
      <c r="I28" s="62"/>
      <c r="J28" s="67"/>
      <c r="K28" s="68"/>
    </row>
    <row r="29" spans="1:12" x14ac:dyDescent="0.3">
      <c r="A29" s="62"/>
      <c r="B29" s="67"/>
      <c r="C29" s="68"/>
      <c r="E29" s="62"/>
      <c r="F29" s="67"/>
      <c r="G29" s="68"/>
      <c r="I29" s="62"/>
      <c r="J29" s="67"/>
      <c r="K29" s="68"/>
    </row>
    <row r="30" spans="1:12" x14ac:dyDescent="0.3">
      <c r="A30" s="62"/>
      <c r="B30" s="67"/>
      <c r="C30" s="68"/>
      <c r="E30" s="62"/>
      <c r="F30" s="67"/>
      <c r="G30" s="68"/>
      <c r="I30" s="62"/>
      <c r="J30" s="67"/>
      <c r="K30" s="68"/>
    </row>
    <row r="31" spans="1:12" ht="15" thickBot="1" x14ac:dyDescent="0.35">
      <c r="A31" s="62"/>
      <c r="B31" s="69"/>
      <c r="C31" s="70"/>
      <c r="E31" s="62"/>
      <c r="F31" s="69"/>
      <c r="G31" s="70"/>
      <c r="I31" s="62"/>
      <c r="J31" s="69"/>
      <c r="K31" s="70"/>
    </row>
    <row r="32" spans="1:12" ht="15" thickTop="1" x14ac:dyDescent="0.3"/>
    <row r="33" spans="1:12" x14ac:dyDescent="0.3">
      <c r="A33" s="60"/>
      <c r="B33" s="60"/>
      <c r="C33" s="60"/>
      <c r="D33" s="60"/>
      <c r="E33" s="60"/>
      <c r="F33" s="60"/>
      <c r="G33" s="60"/>
      <c r="H33" s="60"/>
      <c r="I33" s="60"/>
      <c r="J33" s="60"/>
      <c r="K33" s="60"/>
      <c r="L33" s="60"/>
    </row>
  </sheetData>
  <mergeCells count="12">
    <mergeCell ref="A33:L33"/>
    <mergeCell ref="G10:H10"/>
    <mergeCell ref="A27:A31"/>
    <mergeCell ref="I1:L1"/>
    <mergeCell ref="E27:E31"/>
    <mergeCell ref="B27:C31"/>
    <mergeCell ref="F27:G31"/>
    <mergeCell ref="I27:I31"/>
    <mergeCell ref="J27:K31"/>
    <mergeCell ref="A6:D6"/>
    <mergeCell ref="E6:H6"/>
    <mergeCell ref="I6:L6"/>
  </mergeCells>
  <conditionalFormatting sqref="C12">
    <cfRule type="cellIs" dxfId="10" priority="1" operator="equal">
      <formula>"Non-opposition"</formula>
    </cfRule>
    <cfRule type="cellIs" dxfId="9" priority="2" operator="equal">
      <formula>"Opposition"</formula>
    </cfRule>
  </conditionalFormatting>
  <dataValidations count="1">
    <dataValidation type="list" allowBlank="1" showInputMessage="1" showErrorMessage="1" sqref="J10" xr:uid="{4F8FEB90-0224-4E18-9CBE-FB73DAFC3A37}">
      <formula1>"Ingrid,Mathieu"</formula1>
    </dataValidation>
  </dataValidations>
  <hyperlinks>
    <hyperlink ref="E8" r:id="rId1" display="https://earth-solar.vosfactures.fr/f/FA-2024-101/wmrlnxgkUMOPcJXaypa" xr:uid="{15E7040A-65B1-4C02-A48F-7559DFF0A0F0}"/>
  </hyperlinks>
  <pageMargins left="0.39370078740157483" right="0.39370078740157483" top="0.39370078740157483" bottom="0.39370078740157483" header="0.31496062992125984" footer="0.31496062992125984"/>
  <pageSetup paperSize="9" orientation="landscape" r:id="rId2"/>
  <drawing r:id="rId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2048A541-4E53-4314-8E04-A92A7C45609C}">
          <x14:formula1>
            <xm:f>Variables!$A$3:$A$17</xm:f>
          </x14:formula1>
          <xm:sqref>E10</xm:sqref>
        </x14:dataValidation>
        <x14:dataValidation type="list" allowBlank="1" showInputMessage="1" showErrorMessage="1" xr:uid="{31647460-6161-43F8-A448-6AFE30F5EA49}">
          <x14:formula1>
            <xm:f>Variables!$B$3:$B$17</xm:f>
          </x14:formula1>
          <xm:sqref>C12</xm:sqref>
        </x14:dataValidation>
        <x14:dataValidation type="list" allowBlank="1" showInputMessage="1" showErrorMessage="1" xr:uid="{04C489EA-000B-422A-92DF-07BFA6171EAF}">
          <x14:formula1>
            <xm:f>Variables!$J$3:$J$17</xm:f>
          </x14:formula1>
          <xm:sqref>C8 K8 G8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54795A-7570-4920-AF67-5E8866383782}">
  <dimension ref="A2:M103"/>
  <sheetViews>
    <sheetView tabSelected="1" topLeftCell="A3" workbookViewId="0">
      <selection activeCell="D15" sqref="D15"/>
    </sheetView>
  </sheetViews>
  <sheetFormatPr baseColWidth="10" defaultRowHeight="14.4" x14ac:dyDescent="0.3"/>
  <sheetData>
    <row r="2" spans="1:8" ht="19.2" x14ac:dyDescent="0.6">
      <c r="E2" s="78" t="s">
        <v>121</v>
      </c>
      <c r="F2" s="78"/>
      <c r="G2" s="78"/>
      <c r="H2" s="78"/>
    </row>
    <row r="3" spans="1:8" ht="19.2" x14ac:dyDescent="0.6">
      <c r="E3" s="79" t="s">
        <v>122</v>
      </c>
      <c r="F3" s="79"/>
      <c r="G3" s="79"/>
      <c r="H3" s="79"/>
    </row>
    <row r="6" spans="1:8" x14ac:dyDescent="0.3">
      <c r="A6" s="5" t="s">
        <v>123</v>
      </c>
      <c r="B6" s="80" t="s">
        <v>124</v>
      </c>
      <c r="C6" s="80"/>
      <c r="D6" s="80"/>
      <c r="E6" s="80"/>
      <c r="F6" s="5" t="s">
        <v>58</v>
      </c>
      <c r="G6" s="16"/>
    </row>
    <row r="8" spans="1:8" x14ac:dyDescent="0.3">
      <c r="A8" s="17"/>
      <c r="B8" s="11" t="s">
        <v>125</v>
      </c>
      <c r="C8" s="81" t="s">
        <v>88</v>
      </c>
      <c r="D8" s="81"/>
      <c r="E8" s="81"/>
      <c r="F8" s="6" t="s">
        <v>40</v>
      </c>
      <c r="G8" s="18">
        <v>47</v>
      </c>
      <c r="H8">
        <f>IF(C8="Longi-LR-54HTB-420",420,0)+IF(C8="Longi-LR-54HTB-425",425,0)+IF(C8="Longi-LR-54HTB-430",430,0)+IF(C8="Longi-LR-72HTH-580",580,0)+IF(C8="Astronergy-CHSM54N-HC-435",435,0)</f>
        <v>425</v>
      </c>
    </row>
    <row r="9" spans="1:8" x14ac:dyDescent="0.3">
      <c r="F9" s="6"/>
      <c r="G9" s="9"/>
    </row>
    <row r="10" spans="1:8" x14ac:dyDescent="0.3">
      <c r="A10" s="19" t="s">
        <v>126</v>
      </c>
      <c r="B10" s="19" t="s">
        <v>75</v>
      </c>
      <c r="C10" s="19" t="s">
        <v>76</v>
      </c>
      <c r="D10" s="19" t="s">
        <v>77</v>
      </c>
      <c r="E10" s="19" t="s">
        <v>78</v>
      </c>
      <c r="F10" s="9"/>
      <c r="G10" s="19" t="s">
        <v>127</v>
      </c>
      <c r="H10" s="19" t="s">
        <v>128</v>
      </c>
    </row>
    <row r="11" spans="1:8" x14ac:dyDescent="0.3">
      <c r="A11" s="9" t="s">
        <v>129</v>
      </c>
      <c r="B11" s="9">
        <f>IF(C8='Variables 2'!K2,'Variables 2'!N2,0)+IF(C8='Variables 2'!K3,'Variables 2'!N3,0)+IF(C8='Variables 2'!K4,'Variables 2'!N4,0)+IF(C8='Variables 2'!K5,'Variables 2'!N5,0)+IF(C8='Variables 2'!K6,'Variables 2'!N6,0)</f>
        <v>39.229999999999997</v>
      </c>
      <c r="C11" s="9">
        <f>IF(C8='Variables 2'!K2,'Variables 2'!O2,0)+IF(C8='Variables 2'!K3,'Variables 2'!O3,0)+IF(C8='Variables 2'!K4,'Variables 2'!O4,0)+IF(C8='Variables 2'!K5,'Variables 2'!O5,0)+IF(C8='Variables 2'!K6,'Variables 2'!O6,0)</f>
        <v>13.93</v>
      </c>
      <c r="D11" s="9">
        <f>IF(C8='Variables 2'!K2,'Variables 2'!P2,0)+IF(C8='Variables 2'!K3,'Variables 2'!P3,0)+IF(C8='Variables 2'!K4,'Variables 2'!P4,0)+IF(C8='Variables 2'!K5,'Variables 2'!P5,0)+IF(C8='Variables 2'!K6,'Variables 2'!P6,0)</f>
        <v>-2.3E-3</v>
      </c>
      <c r="E11" s="9">
        <f>IF(C8='Variables 2'!K2,'Variables 2'!Q2,0)+IF(C8='Variables 2'!K3,'Variables 2'!Q3,0)+IF(C8='Variables 2'!K4,'Variables 2'!Q4,0)+IF(C8='Variables 2'!K5,'Variables 2'!Q5,0)+IF(C8='Variables 2'!K6,'Variables 2'!Q6,0)</f>
        <v>5.0000000000000001E-4</v>
      </c>
      <c r="F11" s="9"/>
      <c r="G11" s="20">
        <f>B11*(1+D11*('Variables 2'!I3-25))</f>
        <v>37.876564999999999</v>
      </c>
      <c r="H11" s="20">
        <f>C11*(1+E11*('Variables 2'!I2-25))</f>
        <v>13.616575000000001</v>
      </c>
    </row>
    <row r="13" spans="1:8" x14ac:dyDescent="0.3">
      <c r="B13" s="6"/>
      <c r="C13" s="21"/>
      <c r="D13" s="19" t="s">
        <v>130</v>
      </c>
      <c r="E13" s="19" t="s">
        <v>131</v>
      </c>
      <c r="F13" s="19" t="s">
        <v>132</v>
      </c>
      <c r="G13" s="19" t="s">
        <v>133</v>
      </c>
      <c r="H13" s="19" t="s">
        <v>259</v>
      </c>
    </row>
    <row r="14" spans="1:8" x14ac:dyDescent="0.3">
      <c r="B14" s="4"/>
    </row>
    <row r="15" spans="1:8" x14ac:dyDescent="0.3">
      <c r="B15" s="4" t="s">
        <v>134</v>
      </c>
      <c r="C15" s="22">
        <v>50</v>
      </c>
      <c r="D15" s="9">
        <f>IF(C15='Variables 2'!$A$4,'Variables 2'!$B$4,0)+IF(C15='Variables 2'!$A$5,'Variables 2'!$B$5,0)+IF(C15='Variables 2'!$A$6,'Variables 2'!$B$6,0)+IF(C15='Variables 2'!$A$7,'Variables 2'!$B$7,0)+IF(C15='Variables 2'!$A$8,'Variables 2'!$B$8,0)+IF(C15='Variables 2'!$A$9,'Variables 2'!$B$9,0)+IF(C15='Variables 2'!$A$10,'Variables 2'!$B$10,0)+IF(C15='Variables 2'!$A$12,'Variables 2'!$B$12,0)+IF(C15='Variables 2'!$A$13,'Variables 2'!$B$13,0)+IF(C15='Variables 2'!$A$14,'Variables 2'!$B$14,0)+IF(C15='Variables 2'!$A$15,'Variables 2'!$B$15,0)+IF(C15='Variables 2'!$A$16,'Variables 2'!$B$16,0)+IF(C15='Variables 2'!$A$17,'Variables 2'!$B$17,0)+IF(C15='Variables 2'!$A$19,'Variables 2'!$B$19,0)+IF(C15='Variables 2'!$A$20,'Variables 2'!$B$20,0)+IF(C15='Variables 2'!$A$21,'Variables 2'!$B$21,0)+IF(C15='Variables 2'!$A$22,'Variables 2'!$B$22,0)+IF(C15='Variables 2'!$A$23,'Variables 2'!$B$23,0)+IF(C15='Variables 2'!$A$24,'Variables 2'!$B$24,0)+IF(C15='Variables 2'!$A$25,'Variables 2'!$B$25,0)+IF(C15='Variables 2'!$A$26,'Variables 2'!$B$26,0)+IF(C15='Variables 2'!$A$27,'Variables 2'!$B$27,0)</f>
        <v>1100</v>
      </c>
      <c r="E15" s="9">
        <f>IF(C15='Variables 2'!$A$4,'Variables 2'!$C$4,0)+IF(C15='Variables 2'!$A$5,'Variables 2'!$C$5,0)+IF(C15='Variables 2'!$A$6,'Variables 2'!$C$6,0)+IF(C15='Variables 2'!$A$7,'Variables 2'!$C$7,0)+IF(C15='Variables 2'!$A$8,'Variables 2'!$C$8,0)+IF(C15='Variables 2'!$A$9,'Variables 2'!$C$9,0)+IF(C15='Variables 2'!$A$10,'Variables 2'!$C$10,0)+IF(C15='Variables 2'!$A$12,'Variables 2'!$C$12,0)+IF(C15='Variables 2'!$A$13,'Variables 2'!$C$13,0)+IF(C15='Variables 2'!$A$14,'Variables 2'!$C$14,0)+IF(C15='Variables 2'!$A$15,'Variables 2'!$C$15,0)+IF(C15='Variables 2'!$A$16,'Variables 2'!$C$16,0)+IF(C15='Variables 2'!$A$17,'Variables 2'!$C$17,0)+IF(C15='Variables 2'!$A$19,'Variables 2'!$C$19,0)+IF(C15='Variables 2'!$A$20,'Variables 2'!$C$20,0)+IF(C15='Variables 2'!$A$21,'Variables 2'!$C$21,0)+IF(C15='Variables 2'!$A$22,'Variables 2'!$C$22,0)+IF(C15='Variables 2'!$A$23,'Variables 2'!$C$23,0)+IF(C15='Variables 2'!$A$24,'Variables 2'!$C$24,0)+IF(C15='Variables 2'!$A$25,'Variables 2'!$C$25,0)+IF(C15='Variables 2'!$A$26,'Variables 2'!$C$26,0)+IF(C15='Variables 2'!$A$27,'Variables 2'!$C$27,0)</f>
        <v>37.5</v>
      </c>
      <c r="F15" s="9">
        <f>IF(C15='Variables 2'!$A$4,'Variables 2'!$D$4,0)+IF(C15='Variables 2'!$A$5,'Variables 2'!$D$5,0)+IF(C15='Variables 2'!$A$6,'Variables 2'!$D$6,0)+IF(C15='Variables 2'!$A$7,'Variables 2'!$D$7,0)+IF(C15='Variables 2'!$A$8,'Variables 2'!$D$8,0)+IF(C15='Variables 2'!$A$9,'Variables 2'!$D$9,0)+IF(C15='Variables 2'!$A$10,'Variables 2'!$D$10,0)+IF(C15='Variables 2'!$A$12,'Variables 2'!$D$12,0)+IF(C15='Variables 2'!$A$13,'Variables 2'!$D$13,0)+IF(C15='Variables 2'!$A$14,'Variables 2'!$D$14,0)+IF(C15='Variables 2'!$A$15,'Variables 2'!$D$15,0)+IF(C15='Variables 2'!$A$16,'Variables 2'!$D$16,0)+IF(C15='Variables 2'!$A$17,'Variables 2'!$D$17,0)+IF(C15='Variables 2'!$A$19,'Variables 2'!$D$19,0)+IF(C15='Variables 2'!$A$20,'Variables 2'!$D$20,0)+IF(C15='Variables 2'!$A$21,'Variables 2'!$D$21,0)+IF(C15='Variables 2'!$A$22,'Variables 2'!$D$22,0)+IF(C15='Variables 2'!$A$23,'Variables 2'!$D$23,0)+IF(C15='Variables 2'!$A$24,'Variables 2'!$D$24,0)+IF(C15='Variables 2'!$A$25,'Variables 2'!$D$25,0)+IF(C15='Variables 2'!$A$26,'Variables 2'!$D$26,0)+IF(C15='Variables 2'!$A$27,'Variables 2'!$D$27,0)</f>
        <v>5</v>
      </c>
      <c r="G15" s="9">
        <f>IF(C15='Variables 2'!$A$4,'Variables 2'!$E$4,0)+IF(C15='Variables 2'!$A$5,'Variables 2'!$E$5,0)+IF(C15='Variables 2'!$A$6,'Variables 2'!$E$6,0)+IF(C15='Variables 2'!$A$7,'Variables 2'!$E$7,0)+IF(C15='Variables 2'!$A$8,'Variables 2'!$E$8,0)+IF(C15='Variables 2'!$A$9,'Variables 2'!$E$9,0)+IF(C15='Variables 2'!$A$10,'Variables 2'!$E$10,0)+IF(C15='Variables 2'!$A$12,'Variables 2'!$E$12,0)+IF(C15='Variables 2'!$A$13,'Variables 2'!$E$13,0)+IF(C15='Variables 2'!$A$14,'Variables 2'!$E$14,0)+IF(C15='Variables 2'!$A$15,'Variables 2'!$E$15,0)+IF(C15='Variables 2'!$A$16,'Variables 2'!$E$16,0)+IF(C15='Variables 2'!$A$17,'Variables 2'!$E$17,0)+IF(C15='Variables 2'!$A$19,'Variables 2'!$E$19,0)+IF(C15='Variables 2'!$A$20,'Variables 2'!$E$20,0)+IF(C15='Variables 2'!$A$21,'Variables 2'!$E$21,0)+IF(C15='Variables 2'!$A$22,'Variables 2'!$E$22,0)+IF(C15='Variables 2'!$A$23,'Variables 2'!$E$23,0)+IF(C15='Variables 2'!$A$24,'Variables 2'!$E$24,0)+IF(C15='Variables 2'!$A$25,'Variables 2'!$E$25,0)+IF(C15='Variables 2'!$A$26,'Variables 2'!$E$26,0)+IF(C15='Variables 2'!$A$27,'Variables 2'!$E$27,0)</f>
        <v>2</v>
      </c>
      <c r="H15">
        <f>IF(C15='Variables 2'!$A$4,'Variables 2'!$F$4,0)+IF(C15='Variables 2'!$A$5,'Variables 2'!$F$5,0)+IF(C15='Variables 2'!$A$6,'Variables 2'!$F$6,0)+IF(C15='Variables 2'!$A$7,'Variables 2'!$F$7,0)+IF(C15='Variables 2'!$A$8,'Variables 2'!$F$8,0)+IF(C15='Variables 2'!$A$9,'Variables 2'!$F$9,0)+IF(C15='Variables 2'!$A$10,'Variables 2'!$F$10,0)+IF(C15='Variables 2'!$A$12,'Variables 2'!$F$12,0)+IF(C15='Variables 2'!$A$13,'Variables 2'!$F$13,0)+IF(C15='Variables 2'!$A$14,'Variables 2'!$F$14,0)+IF(C15='Variables 2'!$A$15,'Variables 2'!$F$15,0)+IF(C15='Variables 2'!$A$16,'Variables 2'!$F$16,0)+IF(C15='Variables 2'!$A$17,'Variables 2'!$F$17,0)+IF(C15='Variables 2'!$A$19,'Variables 2'!$F$19,0)+IF(C15='Variables 2'!$A$20,'Variables 2'!$F$20,0)+IF(C15='Variables 2'!$A$21,'Variables 2'!$F$21,0)+IF(C15='Variables 2'!$A$22,'Variables 2'!$F$22,0)+IF(C15='Variables 2'!$A$23,'Variables 2'!$F$23,0)+IF(C15='Variables 2'!$A$24,'Variables 2'!$F$24,0)+IF(C15='Variables 2'!$A$25,'Variables 2'!$F$25,0)+IF(C15='Variables 2'!$A$26,'Variables 2'!$F$26,0)+IF(C15='Variables 2'!$A$27,'Variables 2'!$F$27,0)</f>
        <v>55</v>
      </c>
    </row>
    <row r="16" spans="1:8" x14ac:dyDescent="0.3">
      <c r="B16" s="4" t="s">
        <v>135</v>
      </c>
      <c r="C16" s="22"/>
      <c r="D16" s="9">
        <f>IF(C16='Variables 2'!$A$4,'Variables 2'!$B$4,0)+IF(C16='Variables 2'!$A$5,'Variables 2'!$B$5,0)+IF(C16='Variables 2'!$A$6,'Variables 2'!$B$6,0)+IF(C16='Variables 2'!$A$7,'Variables 2'!$B$7,0)+IF(C16='Variables 2'!$A$8,'Variables 2'!$B$8,0)+IF(C16='Variables 2'!$A$9,'Variables 2'!$B$9,0)+IF(C16='Variables 2'!$A$10,'Variables 2'!$B$10,0)+IF(C16='Variables 2'!$A$12,'Variables 2'!$B$12,0)+IF(C16='Variables 2'!$A$13,'Variables 2'!$B$13,0)+IF(C16='Variables 2'!$A$14,'Variables 2'!$B$14,0)+IF(C16='Variables 2'!$A$15,'Variables 2'!$B$15,0)+IF(C16='Variables 2'!$A$16,'Variables 2'!$B$16,0)+IF(C16='Variables 2'!$A$17,'Variables 2'!$B$17,0)+IF(C16='Variables 2'!$A$19,'Variables 2'!$B$19,0)+IF(C16='Variables 2'!$A$20,'Variables 2'!$B$20,0)+IF(C16='Variables 2'!$A$21,'Variables 2'!$B$21,0)+IF(C16='Variables 2'!$A$22,'Variables 2'!$B$22,0)+IF(C16='Variables 2'!$A$23,'Variables 2'!$B$23,0)+IF(C16='Variables 2'!$A$24,'Variables 2'!$B$24,0)+IF(C16='Variables 2'!$A$25,'Variables 2'!$B$25,0)+IF(C16='Variables 2'!$A$26,'Variables 2'!$B$26,0)+IF(C16='Variables 2'!$A$27,'Variables 2'!$B$27,0)</f>
        <v>0</v>
      </c>
      <c r="E16" s="9">
        <f>IF(C16='Variables 2'!$A$4,'Variables 2'!$C$4,0)+IF(C16='Variables 2'!$A$5,'Variables 2'!$C$5,0)+IF(C16='Variables 2'!$A$6,'Variables 2'!$C$6,0)+IF(C16='Variables 2'!$A$7,'Variables 2'!$C$7,0)+IF(C16='Variables 2'!$A$8,'Variables 2'!$C$8,0)+IF(C16='Variables 2'!$A$9,'Variables 2'!$C$9,0)+IF(C16='Variables 2'!$A$10,'Variables 2'!$C$10,0)+IF(C16='Variables 2'!$A$12,'Variables 2'!$C$12,0)+IF(C16='Variables 2'!$A$13,'Variables 2'!$C$13,0)+IF(C16='Variables 2'!$A$14,'Variables 2'!$C$14,0)+IF(C16='Variables 2'!$A$15,'Variables 2'!$C$15,0)+IF(C16='Variables 2'!$A$16,'Variables 2'!$C$16,0)+IF(C16='Variables 2'!$A$17,'Variables 2'!$C$17,0)+IF(C16='Variables 2'!$A$19,'Variables 2'!$C$19,0)+IF(C16='Variables 2'!$A$20,'Variables 2'!$C$20,0)+IF(C16='Variables 2'!$A$21,'Variables 2'!$C$21,0)+IF(C16='Variables 2'!$A$22,'Variables 2'!$C$22,0)+IF(C16='Variables 2'!$A$23,'Variables 2'!$C$23,0)+IF(C16='Variables 2'!$A$24,'Variables 2'!$C$24,0)+IF(C16='Variables 2'!$A$25,'Variables 2'!$C$25,0)+IF(C16='Variables 2'!$A$26,'Variables 2'!$C$26,0)+IF(C16='Variables 2'!$A$27,'Variables 2'!$C$27,0)</f>
        <v>0</v>
      </c>
      <c r="F16" s="9">
        <f>IF(C16='Variables 2'!$A$4,'Variables 2'!$D$4,0)+IF(C16='Variables 2'!$A$5,'Variables 2'!$D$5,0)+IF(C16='Variables 2'!$A$6,'Variables 2'!$D$6,0)+IF(C16='Variables 2'!$A$7,'Variables 2'!$D$7,0)+IF(C16='Variables 2'!$A$8,'Variables 2'!$D$8,0)+IF(C16='Variables 2'!$A$9,'Variables 2'!$D$9,0)+IF(C16='Variables 2'!$A$10,'Variables 2'!$D$10,0)+IF(C16='Variables 2'!$A$12,'Variables 2'!$D$12,0)+IF(C16='Variables 2'!$A$13,'Variables 2'!$D$13,0)+IF(C16='Variables 2'!$A$14,'Variables 2'!$D$14,0)+IF(C16='Variables 2'!$A$15,'Variables 2'!$D$15,0)+IF(C16='Variables 2'!$A$16,'Variables 2'!$D$16,0)+IF(C16='Variables 2'!$A$17,'Variables 2'!$D$17,0)+IF(C16='Variables 2'!$A$19,'Variables 2'!$D$19,0)+IF(C16='Variables 2'!$A$20,'Variables 2'!$D$20,0)+IF(C16='Variables 2'!$A$21,'Variables 2'!$D$21,0)+IF(C16='Variables 2'!$A$22,'Variables 2'!$D$22,0)+IF(C16='Variables 2'!$A$23,'Variables 2'!$D$23,0)+IF(C16='Variables 2'!$A$24,'Variables 2'!$D$24,0)+IF(C16='Variables 2'!$A$25,'Variables 2'!$D$25,0)+IF(C16='Variables 2'!$A$26,'Variables 2'!$D$26,0)+IF(C16='Variables 2'!$A$27,'Variables 2'!$D$27,0)</f>
        <v>0</v>
      </c>
      <c r="G16" s="9">
        <f>IF(C16='Variables 2'!$A$4,'Variables 2'!$E$4,0)+IF(C16='Variables 2'!$A$5,'Variables 2'!$E$5,0)+IF(C16='Variables 2'!$A$6,'Variables 2'!$E$6,0)+IF(C16='Variables 2'!$A$7,'Variables 2'!$E$7,0)+IF(C16='Variables 2'!$A$8,'Variables 2'!$E$8,0)+IF(C16='Variables 2'!$A$9,'Variables 2'!$E$9,0)+IF(C16='Variables 2'!$A$10,'Variables 2'!$E$10,0)+IF(C16='Variables 2'!$A$12,'Variables 2'!$E$12,0)+IF(C16='Variables 2'!$A$13,'Variables 2'!$E$13,0)+IF(C16='Variables 2'!$A$14,'Variables 2'!$E$14,0)+IF(C16='Variables 2'!$A$15,'Variables 2'!$E$15,0)+IF(C16='Variables 2'!$A$16,'Variables 2'!$E$16,0)+IF(C16='Variables 2'!$A$17,'Variables 2'!$E$17,0)+IF(C16='Variables 2'!$A$19,'Variables 2'!$E$19,0)+IF(C16='Variables 2'!$A$20,'Variables 2'!$E$20,0)+IF(C16='Variables 2'!$A$21,'Variables 2'!$E$21,0)+IF(C16='Variables 2'!$A$22,'Variables 2'!$E$22,0)+IF(C16='Variables 2'!$A$23,'Variables 2'!$E$23,0)+IF(C16='Variables 2'!$A$24,'Variables 2'!$E$24,0)+IF(C16='Variables 2'!$A$25,'Variables 2'!$E$25,0)+IF(C16='Variables 2'!$A$26,'Variables 2'!$E$26,0)+IF(C16='Variables 2'!$A$27,'Variables 2'!$E$27,0)</f>
        <v>0</v>
      </c>
      <c r="H16">
        <f>IF(C16='Variables 2'!$A$4,'Variables 2'!$F$4,0)+IF(C16='Variables 2'!$A$5,'Variables 2'!$F$5,0)+IF(C16='Variables 2'!$A$6,'Variables 2'!$F$6,0)+IF(C16='Variables 2'!$A$7,'Variables 2'!$F$7,0)+IF(C16='Variables 2'!$A$8,'Variables 2'!$F$8,0)+IF(C16='Variables 2'!$A$9,'Variables 2'!$F$9,0)+IF(C16='Variables 2'!$A$10,'Variables 2'!$F$10,0)+IF(C16='Variables 2'!$A$12,'Variables 2'!$F$12,0)+IF(C16='Variables 2'!$A$13,'Variables 2'!$F$13,0)+IF(C16='Variables 2'!$A$14,'Variables 2'!$F$14,0)+IF(C16='Variables 2'!$A$15,'Variables 2'!$F$15,0)+IF(C16='Variables 2'!$A$16,'Variables 2'!$F$16,0)+IF(C16='Variables 2'!$A$17,'Variables 2'!$F$17,0)+IF(C16='Variables 2'!$A$19,'Variables 2'!$F$19,0)+IF(C16='Variables 2'!$A$20,'Variables 2'!$F$20,0)+IF(C16='Variables 2'!$A$21,'Variables 2'!$F$21,0)+IF(C16='Variables 2'!$A$22,'Variables 2'!$F$22,0)+IF(C16='Variables 2'!$A$23,'Variables 2'!$F$23,0)+IF(C16='Variables 2'!$A$24,'Variables 2'!$F$24,0)+IF(C16='Variables 2'!$A$25,'Variables 2'!$F$25,0)+IF(C16='Variables 2'!$A$26,'Variables 2'!$F$26,0)+IF(C16='Variables 2'!$A$27,'Variables 2'!$F$27,0)</f>
        <v>0</v>
      </c>
    </row>
    <row r="17" spans="1:8" x14ac:dyDescent="0.3">
      <c r="B17" s="4" t="s">
        <v>136</v>
      </c>
      <c r="C17" s="22"/>
      <c r="D17" s="9">
        <f>IF(C17='Variables 2'!$A$4,'Variables 2'!$B$4,0)+IF(C17='Variables 2'!$A$5,'Variables 2'!$B$5,0)+IF(C17='Variables 2'!$A$6,'Variables 2'!$B$6,0)+IF(C17='Variables 2'!$A$7,'Variables 2'!$B$7,0)+IF(C17='Variables 2'!$A$8,'Variables 2'!$B$8,0)+IF(C17='Variables 2'!$A$9,'Variables 2'!$B$9,0)+IF(C17='Variables 2'!$A$10,'Variables 2'!$B$10,0)+IF(C17='Variables 2'!$A$12,'Variables 2'!$B$12,0)+IF(C17='Variables 2'!$A$13,'Variables 2'!$B$13,0)+IF(C17='Variables 2'!$A$14,'Variables 2'!$B$14,0)+IF(C17='Variables 2'!$A$15,'Variables 2'!$B$15,0)+IF(C17='Variables 2'!$A$16,'Variables 2'!$B$16,0)+IF(C17='Variables 2'!$A$17,'Variables 2'!$B$17,0)+IF(C17='Variables 2'!$A$19,'Variables 2'!$B$19,0)+IF(C17='Variables 2'!$A$20,'Variables 2'!$B$20,0)+IF(C17='Variables 2'!$A$21,'Variables 2'!$B$21,0)+IF(C17='Variables 2'!$A$22,'Variables 2'!$B$22,0)+IF(C17='Variables 2'!$A$23,'Variables 2'!$B$23,0)+IF(C17='Variables 2'!$A$24,'Variables 2'!$B$24,0)+IF(C17='Variables 2'!$A$25,'Variables 2'!$B$25,0)+IF(C17='Variables 2'!$A$26,'Variables 2'!$B$26,0)+IF(C17='Variables 2'!$A$27,'Variables 2'!$B$27,0)</f>
        <v>0</v>
      </c>
      <c r="E17" s="9">
        <f>IF(C17='Variables 2'!$A$4,'Variables 2'!$C$4,0)+IF(C17='Variables 2'!$A$5,'Variables 2'!$C$5,0)+IF(C17='Variables 2'!$A$6,'Variables 2'!$C$6,0)+IF(C17='Variables 2'!$A$7,'Variables 2'!$C$7,0)+IF(C17='Variables 2'!$A$8,'Variables 2'!$C$8,0)+IF(C17='Variables 2'!$A$9,'Variables 2'!$C$9,0)+IF(C17='Variables 2'!$A$10,'Variables 2'!$C$10,0)+IF(C17='Variables 2'!$A$12,'Variables 2'!$C$12,0)+IF(C17='Variables 2'!$A$13,'Variables 2'!$C$13,0)+IF(C17='Variables 2'!$A$14,'Variables 2'!$C$14,0)+IF(C17='Variables 2'!$A$15,'Variables 2'!$C$15,0)+IF(C17='Variables 2'!$A$16,'Variables 2'!$C$16,0)+IF(C17='Variables 2'!$A$17,'Variables 2'!$C$17,0)+IF(C17='Variables 2'!$A$19,'Variables 2'!$C$19,0)+IF(C17='Variables 2'!$A$20,'Variables 2'!$C$20,0)+IF(C17='Variables 2'!$A$21,'Variables 2'!$C$21,0)+IF(C17='Variables 2'!$A$22,'Variables 2'!$C$22,0)+IF(C17='Variables 2'!$A$23,'Variables 2'!$C$23,0)+IF(C17='Variables 2'!$A$24,'Variables 2'!$C$24,0)+IF(C17='Variables 2'!$A$25,'Variables 2'!$C$25,0)+IF(C17='Variables 2'!$A$26,'Variables 2'!$C$26,0)+IF(C17='Variables 2'!$A$27,'Variables 2'!$C$27,0)</f>
        <v>0</v>
      </c>
      <c r="F17" s="9">
        <f>IF(C17='Variables 2'!$A$4,'Variables 2'!$D$4,0)+IF(C17='Variables 2'!$A$5,'Variables 2'!$D$5,0)+IF(C17='Variables 2'!$A$6,'Variables 2'!$D$6,0)+IF(C17='Variables 2'!$A$7,'Variables 2'!$D$7,0)+IF(C17='Variables 2'!$A$8,'Variables 2'!$D$8,0)+IF(C17='Variables 2'!$A$9,'Variables 2'!$D$9,0)+IF(C17='Variables 2'!$A$10,'Variables 2'!$D$10,0)+IF(C17='Variables 2'!$A$12,'Variables 2'!$D$12,0)+IF(C17='Variables 2'!$A$13,'Variables 2'!$D$13,0)+IF(C17='Variables 2'!$A$14,'Variables 2'!$D$14,0)+IF(C17='Variables 2'!$A$15,'Variables 2'!$D$15,0)+IF(C17='Variables 2'!$A$16,'Variables 2'!$D$16,0)+IF(C17='Variables 2'!$A$17,'Variables 2'!$D$17,0)+IF(C17='Variables 2'!$A$19,'Variables 2'!$D$19,0)+IF(C17='Variables 2'!$A$20,'Variables 2'!$D$20,0)+IF(C17='Variables 2'!$A$21,'Variables 2'!$D$21,0)+IF(C17='Variables 2'!$A$22,'Variables 2'!$D$22,0)+IF(C17='Variables 2'!$A$23,'Variables 2'!$D$23,0)+IF(C17='Variables 2'!$A$24,'Variables 2'!$D$24,0)+IF(C17='Variables 2'!$A$25,'Variables 2'!$D$25,0)+IF(C17='Variables 2'!$A$26,'Variables 2'!$D$26,0)+IF(C17='Variables 2'!$A$27,'Variables 2'!$D$27,0)</f>
        <v>0</v>
      </c>
      <c r="G17" s="9">
        <f>IF(C17='Variables 2'!$A$4,'Variables 2'!$E$4,0)+IF(C17='Variables 2'!$A$5,'Variables 2'!$E$5,0)+IF(C17='Variables 2'!$A$6,'Variables 2'!$E$6,0)+IF(C17='Variables 2'!$A$7,'Variables 2'!$E$7,0)+IF(C17='Variables 2'!$A$8,'Variables 2'!$E$8,0)+IF(C17='Variables 2'!$A$9,'Variables 2'!$E$9,0)+IF(C17='Variables 2'!$A$10,'Variables 2'!$E$10,0)+IF(C17='Variables 2'!$A$12,'Variables 2'!$E$12,0)+IF(C17='Variables 2'!$A$13,'Variables 2'!$E$13,0)+IF(C17='Variables 2'!$A$14,'Variables 2'!$E$14,0)+IF(C17='Variables 2'!$A$15,'Variables 2'!$E$15,0)+IF(C17='Variables 2'!$A$16,'Variables 2'!$E$16,0)+IF(C17='Variables 2'!$A$17,'Variables 2'!$E$17,0)+IF(C17='Variables 2'!$A$19,'Variables 2'!$E$19,0)+IF(C17='Variables 2'!$A$20,'Variables 2'!$E$20,0)+IF(C17='Variables 2'!$A$21,'Variables 2'!$E$21,0)+IF(C17='Variables 2'!$A$22,'Variables 2'!$E$22,0)+IF(C17='Variables 2'!$A$23,'Variables 2'!$E$23,0)+IF(C17='Variables 2'!$A$24,'Variables 2'!$E$24,0)+IF(C17='Variables 2'!$A$25,'Variables 2'!$E$25,0)+IF(C17='Variables 2'!$A$26,'Variables 2'!$E$26,0)+IF(C17='Variables 2'!$A$27,'Variables 2'!$E$27,0)</f>
        <v>0</v>
      </c>
      <c r="H17">
        <f>IF(C17='Variables 2'!$A$4,'Variables 2'!$F$4,0)+IF(C17='Variables 2'!$A$5,'Variables 2'!$F$5,0)+IF(C17='Variables 2'!$A$6,'Variables 2'!$F$6,0)+IF(C17='Variables 2'!$A$7,'Variables 2'!$F$7,0)+IF(C17='Variables 2'!$A$8,'Variables 2'!$F$8,0)+IF(C17='Variables 2'!$A$9,'Variables 2'!$F$9,0)+IF(C17='Variables 2'!$A$10,'Variables 2'!$F$10,0)+IF(C17='Variables 2'!$A$12,'Variables 2'!$F$12,0)+IF(C17='Variables 2'!$A$13,'Variables 2'!$F$13,0)+IF(C17='Variables 2'!$A$14,'Variables 2'!$F$14,0)+IF(C17='Variables 2'!$A$15,'Variables 2'!$F$15,0)+IF(C17='Variables 2'!$A$16,'Variables 2'!$F$16,0)+IF(C17='Variables 2'!$A$17,'Variables 2'!$F$17,0)+IF(C17='Variables 2'!$A$19,'Variables 2'!$F$19,0)+IF(C17='Variables 2'!$A$20,'Variables 2'!$F$20,0)+IF(C17='Variables 2'!$A$21,'Variables 2'!$F$21,0)+IF(C17='Variables 2'!$A$22,'Variables 2'!$F$22,0)+IF(C17='Variables 2'!$A$23,'Variables 2'!$F$23,0)+IF(C17='Variables 2'!$A$24,'Variables 2'!$F$24,0)+IF(C17='Variables 2'!$A$25,'Variables 2'!$F$25,0)+IF(C17='Variables 2'!$A$26,'Variables 2'!$F$26,0)+IF(C17='Variables 2'!$A$27,'Variables 2'!$F$27,0)</f>
        <v>0</v>
      </c>
    </row>
    <row r="18" spans="1:8" x14ac:dyDescent="0.3">
      <c r="B18" s="4" t="s">
        <v>137</v>
      </c>
      <c r="C18" s="22"/>
      <c r="D18" s="9">
        <f>IF(C18='Variables 2'!$A$4,'Variables 2'!$B$4,0)+IF(C18='Variables 2'!$A$5,'Variables 2'!$B$5,0)+IF(C18='Variables 2'!$A$6,'Variables 2'!$B$6,0)+IF(C18='Variables 2'!$A$7,'Variables 2'!$B$7,0)+IF(C18='Variables 2'!$A$8,'Variables 2'!$B$8,0)+IF(C18='Variables 2'!$A$9,'Variables 2'!$B$9,0)+IF(C18='Variables 2'!$A$10,'Variables 2'!$B$10,0)+IF(C18='Variables 2'!$A$12,'Variables 2'!$B$12,0)+IF(C18='Variables 2'!$A$13,'Variables 2'!$B$13,0)+IF(C18='Variables 2'!$A$14,'Variables 2'!$B$14,0)+IF(C18='Variables 2'!$A$15,'Variables 2'!$B$15,0)+IF(C18='Variables 2'!$A$16,'Variables 2'!$B$16,0)+IF(C18='Variables 2'!$A$17,'Variables 2'!$B$17,0)+IF(C18='Variables 2'!$A$19,'Variables 2'!$B$19,0)+IF(C18='Variables 2'!$A$20,'Variables 2'!$B$20,0)+IF(C18='Variables 2'!$A$21,'Variables 2'!$B$21,0)+IF(C18='Variables 2'!$A$22,'Variables 2'!$B$22,0)+IF(C18='Variables 2'!$A$23,'Variables 2'!$B$23,0)+IF(C18='Variables 2'!$A$24,'Variables 2'!$B$24,0)+IF(C18='Variables 2'!$A$25,'Variables 2'!$B$25,0)+IF(C18='Variables 2'!$A$26,'Variables 2'!$B$26,0)+IF(C18='Variables 2'!$A$27,'Variables 2'!$B$27,0)</f>
        <v>0</v>
      </c>
      <c r="E18" s="9">
        <f>IF(C18='Variables 2'!$A$4,'Variables 2'!$C$4,0)+IF(C18='Variables 2'!$A$5,'Variables 2'!$C$5,0)+IF(C18='Variables 2'!$A$6,'Variables 2'!$C$6,0)+IF(C18='Variables 2'!$A$7,'Variables 2'!$C$7,0)+IF(C18='Variables 2'!$A$8,'Variables 2'!$C$8,0)+IF(C18='Variables 2'!$A$9,'Variables 2'!$C$9,0)+IF(C18='Variables 2'!$A$10,'Variables 2'!$C$10,0)+IF(C18='Variables 2'!$A$12,'Variables 2'!$C$12,0)+IF(C18='Variables 2'!$A$13,'Variables 2'!$C$13,0)+IF(C18='Variables 2'!$A$14,'Variables 2'!$C$14,0)+IF(C18='Variables 2'!$A$15,'Variables 2'!$C$15,0)+IF(C18='Variables 2'!$A$16,'Variables 2'!$C$16,0)+IF(C18='Variables 2'!$A$17,'Variables 2'!$C$17,0)+IF(C18='Variables 2'!$A$19,'Variables 2'!$C$19,0)+IF(C18='Variables 2'!$A$20,'Variables 2'!$C$20,0)+IF(C18='Variables 2'!$A$21,'Variables 2'!$C$21,0)+IF(C18='Variables 2'!$A$22,'Variables 2'!$C$22,0)+IF(C18='Variables 2'!$A$23,'Variables 2'!$C$23,0)+IF(C18='Variables 2'!$A$24,'Variables 2'!$C$24,0)+IF(C18='Variables 2'!$A$25,'Variables 2'!$C$25,0)+IF(C18='Variables 2'!$A$26,'Variables 2'!$C$26,0)+IF(C18='Variables 2'!$A$27,'Variables 2'!$C$27,0)</f>
        <v>0</v>
      </c>
      <c r="F18" s="9">
        <f>IF(C18='Variables 2'!$A$4,'Variables 2'!$D$4,0)+IF(C18='Variables 2'!$A$5,'Variables 2'!$D$5,0)+IF(C18='Variables 2'!$A$6,'Variables 2'!$D$6,0)+IF(C18='Variables 2'!$A$7,'Variables 2'!$D$7,0)+IF(C18='Variables 2'!$A$8,'Variables 2'!$D$8,0)+IF(C18='Variables 2'!$A$9,'Variables 2'!$D$9,0)+IF(C18='Variables 2'!$A$10,'Variables 2'!$D$10,0)+IF(C18='Variables 2'!$A$12,'Variables 2'!$D$12,0)+IF(C18='Variables 2'!$A$13,'Variables 2'!$D$13,0)+IF(C18='Variables 2'!$A$14,'Variables 2'!$D$14,0)+IF(C18='Variables 2'!$A$15,'Variables 2'!$D$15,0)+IF(C18='Variables 2'!$A$16,'Variables 2'!$D$16,0)+IF(C18='Variables 2'!$A$17,'Variables 2'!$D$17,0)+IF(C18='Variables 2'!$A$19,'Variables 2'!$D$19,0)+IF(C18='Variables 2'!$A$20,'Variables 2'!$D$20,0)+IF(C18='Variables 2'!$A$21,'Variables 2'!$D$21,0)+IF(C18='Variables 2'!$A$22,'Variables 2'!$D$22,0)+IF(C18='Variables 2'!$A$23,'Variables 2'!$D$23,0)+IF(C18='Variables 2'!$A$24,'Variables 2'!$D$24,0)+IF(C18='Variables 2'!$A$25,'Variables 2'!$D$25,0)+IF(C18='Variables 2'!$A$26,'Variables 2'!$D$26,0)+IF(C18='Variables 2'!$A$27,'Variables 2'!$D$27,0)</f>
        <v>0</v>
      </c>
      <c r="G18" s="9">
        <f>IF(C18='Variables 2'!$A$4,'Variables 2'!$E$4,0)+IF(C18='Variables 2'!$A$5,'Variables 2'!$E$5,0)+IF(C18='Variables 2'!$A$6,'Variables 2'!$E$6,0)+IF(C18='Variables 2'!$A$7,'Variables 2'!$E$7,0)+IF(C18='Variables 2'!$A$8,'Variables 2'!$E$8,0)+IF(C18='Variables 2'!$A$9,'Variables 2'!$E$9,0)+IF(C18='Variables 2'!$A$10,'Variables 2'!$E$10,0)+IF(C18='Variables 2'!$A$12,'Variables 2'!$E$12,0)+IF(C18='Variables 2'!$A$13,'Variables 2'!$E$13,0)+IF(C18='Variables 2'!$A$14,'Variables 2'!$E$14,0)+IF(C18='Variables 2'!$A$15,'Variables 2'!$E$15,0)+IF(C18='Variables 2'!$A$16,'Variables 2'!$E$16,0)+IF(C18='Variables 2'!$A$17,'Variables 2'!$E$17,0)+IF(C18='Variables 2'!$A$19,'Variables 2'!$E$19,0)+IF(C18='Variables 2'!$A$20,'Variables 2'!$E$20,0)+IF(C18='Variables 2'!$A$21,'Variables 2'!$E$21,0)+IF(C18='Variables 2'!$A$22,'Variables 2'!$E$22,0)+IF(C18='Variables 2'!$A$23,'Variables 2'!$E$23,0)+IF(C18='Variables 2'!$A$24,'Variables 2'!$E$24,0)+IF(C18='Variables 2'!$A$25,'Variables 2'!$E$25,0)+IF(C18='Variables 2'!$A$26,'Variables 2'!$E$26,0)+IF(C18='Variables 2'!$A$27,'Variables 2'!$E$27,0)</f>
        <v>0</v>
      </c>
      <c r="H18">
        <f>IF(C18='Variables 2'!$A$4,'Variables 2'!$F$4,0)+IF(C18='Variables 2'!$A$5,'Variables 2'!$F$5,0)+IF(C18='Variables 2'!$A$6,'Variables 2'!$F$6,0)+IF(C18='Variables 2'!$A$7,'Variables 2'!$F$7,0)+IF(C18='Variables 2'!$A$8,'Variables 2'!$F$8,0)+IF(C18='Variables 2'!$A$9,'Variables 2'!$F$9,0)+IF(C18='Variables 2'!$A$10,'Variables 2'!$F$10,0)+IF(C18='Variables 2'!$A$12,'Variables 2'!$F$12,0)+IF(C18='Variables 2'!$A$13,'Variables 2'!$F$13,0)+IF(C18='Variables 2'!$A$14,'Variables 2'!$F$14,0)+IF(C18='Variables 2'!$A$15,'Variables 2'!$F$15,0)+IF(C18='Variables 2'!$A$16,'Variables 2'!$F$16,0)+IF(C18='Variables 2'!$A$17,'Variables 2'!$F$17,0)+IF(C18='Variables 2'!$A$19,'Variables 2'!$F$19,0)+IF(C18='Variables 2'!$A$20,'Variables 2'!$F$20,0)+IF(C18='Variables 2'!$A$21,'Variables 2'!$F$21,0)+IF(C18='Variables 2'!$A$22,'Variables 2'!$F$22,0)+IF(C18='Variables 2'!$A$23,'Variables 2'!$F$23,0)+IF(C18='Variables 2'!$A$24,'Variables 2'!$F$24,0)+IF(C18='Variables 2'!$A$25,'Variables 2'!$F$25,0)+IF(C18='Variables 2'!$A$26,'Variables 2'!$F$26,0)+IF(C18='Variables 2'!$A$27,'Variables 2'!$F$27,0)</f>
        <v>0</v>
      </c>
    </row>
    <row r="19" spans="1:8" x14ac:dyDescent="0.3">
      <c r="E19" s="9"/>
    </row>
    <row r="20" spans="1:8" ht="43.2" x14ac:dyDescent="0.3">
      <c r="C20" s="23" t="s">
        <v>138</v>
      </c>
      <c r="D20" s="23" t="s">
        <v>139</v>
      </c>
      <c r="E20" s="24" t="s">
        <v>140</v>
      </c>
    </row>
    <row r="21" spans="1:8" x14ac:dyDescent="0.3">
      <c r="A21" s="4" t="s">
        <v>13</v>
      </c>
      <c r="B21" s="9">
        <f>C15</f>
        <v>50</v>
      </c>
      <c r="C21" s="9">
        <f>ROUNDDOWN((D15/$G$11),0)</f>
        <v>29</v>
      </c>
      <c r="D21" s="9">
        <f>ROUNDUP((C21/2),0)</f>
        <v>15</v>
      </c>
      <c r="E21">
        <f>G15</f>
        <v>2</v>
      </c>
    </row>
    <row r="22" spans="1:8" x14ac:dyDescent="0.3">
      <c r="A22" s="4" t="s">
        <v>14</v>
      </c>
      <c r="B22" s="9">
        <f>C16</f>
        <v>0</v>
      </c>
      <c r="C22" s="9">
        <f t="shared" ref="C22:C24" si="0">ROUNDDOWN((D16/$G$11),0)</f>
        <v>0</v>
      </c>
      <c r="D22" s="9">
        <f t="shared" ref="D22:D24" si="1">ROUNDUP((C22/2),0)</f>
        <v>0</v>
      </c>
      <c r="E22">
        <f t="shared" ref="E22:E24" si="2">G16</f>
        <v>0</v>
      </c>
    </row>
    <row r="23" spans="1:8" x14ac:dyDescent="0.3">
      <c r="A23" s="4" t="s">
        <v>42</v>
      </c>
      <c r="B23" s="9">
        <f>C17</f>
        <v>0</v>
      </c>
      <c r="C23" s="9">
        <f t="shared" si="0"/>
        <v>0</v>
      </c>
      <c r="D23" s="9">
        <f t="shared" si="1"/>
        <v>0</v>
      </c>
      <c r="E23">
        <f t="shared" si="2"/>
        <v>0</v>
      </c>
    </row>
    <row r="24" spans="1:8" x14ac:dyDescent="0.3">
      <c r="A24" s="4" t="s">
        <v>141</v>
      </c>
      <c r="B24" s="9">
        <f>C18</f>
        <v>0</v>
      </c>
      <c r="C24" s="9">
        <f t="shared" si="0"/>
        <v>0</v>
      </c>
      <c r="D24" s="9">
        <f t="shared" si="1"/>
        <v>0</v>
      </c>
      <c r="E24">
        <f t="shared" si="2"/>
        <v>0</v>
      </c>
    </row>
    <row r="25" spans="1:8" x14ac:dyDescent="0.3">
      <c r="A25" s="4"/>
      <c r="B25" s="9"/>
      <c r="C25" s="9"/>
      <c r="D25" s="9"/>
    </row>
    <row r="26" spans="1:8" x14ac:dyDescent="0.3">
      <c r="A26" s="4"/>
      <c r="B26" s="9"/>
      <c r="C26" s="9"/>
      <c r="D26" s="9"/>
    </row>
    <row r="27" spans="1:8" x14ac:dyDescent="0.3">
      <c r="A27" s="4"/>
      <c r="B27" s="6" t="s">
        <v>142</v>
      </c>
      <c r="C27" s="9">
        <f>G8*H8</f>
        <v>19975</v>
      </c>
      <c r="D27" s="10" t="s">
        <v>143</v>
      </c>
    </row>
    <row r="28" spans="1:8" x14ac:dyDescent="0.3">
      <c r="A28" s="4"/>
      <c r="B28" s="19" t="s">
        <v>144</v>
      </c>
      <c r="C28" s="25" t="s">
        <v>145</v>
      </c>
      <c r="D28" s="9"/>
    </row>
    <row r="29" spans="1:8" x14ac:dyDescent="0.3">
      <c r="A29" s="4"/>
      <c r="B29" s="19" t="s">
        <v>146</v>
      </c>
      <c r="C29" s="25" t="s">
        <v>147</v>
      </c>
      <c r="D29" s="26" t="s">
        <v>148</v>
      </c>
      <c r="E29" t="s">
        <v>149</v>
      </c>
      <c r="F29" s="22">
        <v>1</v>
      </c>
      <c r="G29" s="81" t="s">
        <v>150</v>
      </c>
      <c r="H29" s="81"/>
    </row>
    <row r="30" spans="1:8" x14ac:dyDescent="0.3">
      <c r="A30" s="4"/>
      <c r="B30" s="9"/>
      <c r="C30" s="9"/>
      <c r="D30" s="9"/>
    </row>
    <row r="31" spans="1:8" x14ac:dyDescent="0.3">
      <c r="A31" s="4"/>
      <c r="C31" s="4" t="s">
        <v>151</v>
      </c>
      <c r="D31" s="25">
        <v>7</v>
      </c>
      <c r="E31" s="9" t="s">
        <v>152</v>
      </c>
      <c r="F31" s="13" t="s">
        <v>96</v>
      </c>
    </row>
    <row r="32" spans="1:8" x14ac:dyDescent="0.3">
      <c r="A32" s="4"/>
      <c r="B32" s="9"/>
      <c r="C32" s="4" t="s">
        <v>153</v>
      </c>
      <c r="D32" s="25">
        <v>6</v>
      </c>
      <c r="E32" s="9" t="s">
        <v>152</v>
      </c>
      <c r="F32" s="13" t="s">
        <v>96</v>
      </c>
    </row>
    <row r="33" spans="1:4" x14ac:dyDescent="0.3">
      <c r="A33" s="4"/>
      <c r="B33" s="9"/>
      <c r="C33" s="9"/>
      <c r="D33" s="9"/>
    </row>
    <row r="34" spans="1:4" x14ac:dyDescent="0.3">
      <c r="A34" s="4"/>
      <c r="B34" s="9"/>
      <c r="C34" s="9"/>
      <c r="D34" s="9"/>
    </row>
    <row r="35" spans="1:4" x14ac:dyDescent="0.3">
      <c r="A35" s="4"/>
      <c r="B35" s="9"/>
      <c r="C35" s="9"/>
      <c r="D35" s="9"/>
    </row>
    <row r="36" spans="1:4" x14ac:dyDescent="0.3">
      <c r="A36" s="4"/>
      <c r="B36" s="9"/>
      <c r="C36" s="9"/>
      <c r="D36" s="9"/>
    </row>
    <row r="37" spans="1:4" x14ac:dyDescent="0.3">
      <c r="A37" s="4"/>
      <c r="B37" s="9"/>
      <c r="C37" s="9"/>
      <c r="D37" s="9"/>
    </row>
    <row r="38" spans="1:4" x14ac:dyDescent="0.3">
      <c r="A38" s="4"/>
      <c r="B38" s="9"/>
      <c r="C38" s="9"/>
      <c r="D38" s="9"/>
    </row>
    <row r="39" spans="1:4" x14ac:dyDescent="0.3">
      <c r="A39" s="4"/>
      <c r="B39" s="9"/>
      <c r="C39" s="9"/>
      <c r="D39" s="9"/>
    </row>
    <row r="40" spans="1:4" x14ac:dyDescent="0.3">
      <c r="A40" s="4"/>
      <c r="B40" s="9"/>
      <c r="C40" s="9"/>
      <c r="D40" s="9"/>
    </row>
    <row r="41" spans="1:4" x14ac:dyDescent="0.3">
      <c r="A41" s="4"/>
      <c r="B41" s="9"/>
      <c r="C41" s="9"/>
      <c r="D41" s="9"/>
    </row>
    <row r="42" spans="1:4" x14ac:dyDescent="0.3">
      <c r="A42" s="4"/>
      <c r="B42" s="9"/>
      <c r="C42" s="9"/>
      <c r="D42" s="9"/>
    </row>
    <row r="43" spans="1:4" x14ac:dyDescent="0.3">
      <c r="A43" s="4"/>
      <c r="B43" s="9"/>
      <c r="C43" s="9"/>
      <c r="D43" s="9"/>
    </row>
    <row r="44" spans="1:4" x14ac:dyDescent="0.3">
      <c r="A44" s="4"/>
      <c r="B44" s="9"/>
      <c r="C44" s="9"/>
      <c r="D44" s="9"/>
    </row>
    <row r="45" spans="1:4" x14ac:dyDescent="0.3">
      <c r="A45" s="4"/>
      <c r="B45" s="9"/>
      <c r="C45" s="9"/>
      <c r="D45" s="9"/>
    </row>
    <row r="46" spans="1:4" x14ac:dyDescent="0.3">
      <c r="A46" s="4"/>
      <c r="B46" s="9"/>
      <c r="C46" s="9"/>
      <c r="D46" s="9"/>
    </row>
    <row r="47" spans="1:4" x14ac:dyDescent="0.3">
      <c r="A47" s="4"/>
      <c r="B47" s="9"/>
      <c r="C47" s="9"/>
      <c r="D47" s="9"/>
    </row>
    <row r="48" spans="1:4" x14ac:dyDescent="0.3">
      <c r="A48" s="4"/>
      <c r="B48" s="9"/>
      <c r="C48" s="9"/>
      <c r="D48" s="9"/>
    </row>
    <row r="49" spans="1:13" x14ac:dyDescent="0.3">
      <c r="A49" s="4"/>
      <c r="B49" s="9"/>
      <c r="C49" s="9"/>
      <c r="D49" s="9"/>
    </row>
    <row r="50" spans="1:13" x14ac:dyDescent="0.3">
      <c r="A50" s="75" t="s">
        <v>154</v>
      </c>
      <c r="B50" s="76"/>
      <c r="C50" s="76"/>
      <c r="D50" s="76"/>
      <c r="E50" s="76"/>
      <c r="F50" s="76"/>
      <c r="G50" s="76"/>
      <c r="H50" s="77"/>
    </row>
    <row r="51" spans="1:13" ht="14.4" customHeight="1" x14ac:dyDescent="0.3">
      <c r="A51" s="6" t="s">
        <v>155</v>
      </c>
      <c r="B51" s="19">
        <f>(SUM(B53:B100)-D51)</f>
        <v>-3</v>
      </c>
      <c r="C51" s="6" t="s">
        <v>156</v>
      </c>
      <c r="D51">
        <f>F15+F16+F17+F18</f>
        <v>5</v>
      </c>
      <c r="H51" s="27"/>
    </row>
    <row r="52" spans="1:13" x14ac:dyDescent="0.3">
      <c r="B52" t="s">
        <v>132</v>
      </c>
      <c r="C52" t="s">
        <v>157</v>
      </c>
      <c r="D52" t="s">
        <v>158</v>
      </c>
      <c r="E52" t="s">
        <v>159</v>
      </c>
      <c r="F52" t="s">
        <v>160</v>
      </c>
      <c r="H52" s="28"/>
    </row>
    <row r="53" spans="1:13" x14ac:dyDescent="0.3">
      <c r="A53" s="4" t="s">
        <v>161</v>
      </c>
      <c r="B53" s="25">
        <v>1</v>
      </c>
      <c r="C53" s="25">
        <v>1</v>
      </c>
      <c r="D53" s="25">
        <v>24</v>
      </c>
      <c r="E53" s="9">
        <f>C53*D53</f>
        <v>24</v>
      </c>
      <c r="F53" s="22">
        <v>1</v>
      </c>
      <c r="G53" s="4">
        <f>IF(F53=1,$C$21,0)+IF(F53=2,$C$22,0)+IF(F53=3,$C$23,0)+IF(F53=4,$C$24,0)</f>
        <v>29</v>
      </c>
      <c r="H53" s="29">
        <f>ROUNDUP((G53/2),0)</f>
        <v>15</v>
      </c>
    </row>
    <row r="54" spans="1:13" x14ac:dyDescent="0.3">
      <c r="A54" s="4" t="s">
        <v>162</v>
      </c>
      <c r="B54" s="25">
        <v>1</v>
      </c>
      <c r="C54" s="25">
        <v>1</v>
      </c>
      <c r="D54" s="25">
        <v>23</v>
      </c>
      <c r="E54" s="9">
        <f t="shared" ref="E54:E100" si="3">C54*D54</f>
        <v>23</v>
      </c>
      <c r="F54" s="22">
        <v>1</v>
      </c>
      <c r="G54" s="4">
        <f>IF(F54=1,$C$21,0)+IF(F54=2,$C$22,0)+IF(F54=3,$C$23,0)+IF(F54=4,$C$24,0)</f>
        <v>29</v>
      </c>
      <c r="H54" s="29">
        <f t="shared" ref="H54:H100" si="4">ROUNDUP((G54/2),0)</f>
        <v>15</v>
      </c>
    </row>
    <row r="55" spans="1:13" x14ac:dyDescent="0.3">
      <c r="A55" s="4" t="s">
        <v>163</v>
      </c>
      <c r="B55" s="25"/>
      <c r="C55" s="25"/>
      <c r="D55" s="25"/>
      <c r="E55" s="9">
        <f t="shared" si="3"/>
        <v>0</v>
      </c>
      <c r="F55" s="22"/>
      <c r="G55" s="4">
        <f t="shared" ref="G55:G100" si="5">IF(F55=1,$C$21,0)+IF(F55=2,$C$22,0)+IF(F55=3,$C$23,0)+IF(F55=4,$C$24,0)</f>
        <v>0</v>
      </c>
      <c r="H55" s="29">
        <f t="shared" si="4"/>
        <v>0</v>
      </c>
      <c r="M55" t="s">
        <v>164</v>
      </c>
    </row>
    <row r="56" spans="1:13" x14ac:dyDescent="0.3">
      <c r="A56" s="4" t="s">
        <v>165</v>
      </c>
      <c r="B56" s="25"/>
      <c r="C56" s="25"/>
      <c r="D56" s="25"/>
      <c r="E56" s="9">
        <f t="shared" si="3"/>
        <v>0</v>
      </c>
      <c r="F56" s="22"/>
      <c r="G56" s="4">
        <f t="shared" si="5"/>
        <v>0</v>
      </c>
      <c r="H56" s="29">
        <f t="shared" si="4"/>
        <v>0</v>
      </c>
    </row>
    <row r="57" spans="1:13" x14ac:dyDescent="0.3">
      <c r="A57" s="4" t="s">
        <v>166</v>
      </c>
      <c r="B57" s="25"/>
      <c r="C57" s="25"/>
      <c r="D57" s="25"/>
      <c r="E57" s="9">
        <f t="shared" si="3"/>
        <v>0</v>
      </c>
      <c r="F57" s="22"/>
      <c r="G57" s="4">
        <f t="shared" si="5"/>
        <v>0</v>
      </c>
      <c r="H57" s="29">
        <f t="shared" si="4"/>
        <v>0</v>
      </c>
    </row>
    <row r="58" spans="1:13" x14ac:dyDescent="0.3">
      <c r="A58" s="4" t="s">
        <v>167</v>
      </c>
      <c r="B58" s="25"/>
      <c r="C58" s="25"/>
      <c r="D58" s="25"/>
      <c r="E58" s="9">
        <f t="shared" si="3"/>
        <v>0</v>
      </c>
      <c r="F58" s="22"/>
      <c r="G58" s="4">
        <f t="shared" si="5"/>
        <v>0</v>
      </c>
      <c r="H58" s="29">
        <f t="shared" si="4"/>
        <v>0</v>
      </c>
    </row>
    <row r="59" spans="1:13" x14ac:dyDescent="0.3">
      <c r="A59" s="4" t="s">
        <v>168</v>
      </c>
      <c r="B59" s="25"/>
      <c r="C59" s="25"/>
      <c r="D59" s="25"/>
      <c r="E59" s="9">
        <f t="shared" si="3"/>
        <v>0</v>
      </c>
      <c r="F59" s="22"/>
      <c r="G59" s="4">
        <f t="shared" si="5"/>
        <v>0</v>
      </c>
      <c r="H59" s="29">
        <f t="shared" si="4"/>
        <v>0</v>
      </c>
    </row>
    <row r="60" spans="1:13" x14ac:dyDescent="0.3">
      <c r="A60" s="4" t="s">
        <v>169</v>
      </c>
      <c r="B60" s="25"/>
      <c r="C60" s="25"/>
      <c r="D60" s="25"/>
      <c r="E60" s="9">
        <f t="shared" si="3"/>
        <v>0</v>
      </c>
      <c r="F60" s="22"/>
      <c r="G60" s="4">
        <f t="shared" si="5"/>
        <v>0</v>
      </c>
      <c r="H60" s="29">
        <f t="shared" si="4"/>
        <v>0</v>
      </c>
    </row>
    <row r="61" spans="1:13" x14ac:dyDescent="0.3">
      <c r="A61" s="4" t="s">
        <v>170</v>
      </c>
      <c r="B61" s="25"/>
      <c r="C61" s="25"/>
      <c r="D61" s="25"/>
      <c r="E61" s="9">
        <f t="shared" si="3"/>
        <v>0</v>
      </c>
      <c r="F61" s="22"/>
      <c r="G61" s="4">
        <f t="shared" si="5"/>
        <v>0</v>
      </c>
      <c r="H61" s="29">
        <f t="shared" si="4"/>
        <v>0</v>
      </c>
    </row>
    <row r="62" spans="1:13" x14ac:dyDescent="0.3">
      <c r="A62" s="4" t="s">
        <v>171</v>
      </c>
      <c r="B62" s="25"/>
      <c r="C62" s="25"/>
      <c r="D62" s="25"/>
      <c r="E62" s="9">
        <f t="shared" si="3"/>
        <v>0</v>
      </c>
      <c r="F62" s="22"/>
      <c r="G62" s="4">
        <f t="shared" si="5"/>
        <v>0</v>
      </c>
      <c r="H62" s="29">
        <f t="shared" si="4"/>
        <v>0</v>
      </c>
    </row>
    <row r="63" spans="1:13" x14ac:dyDescent="0.3">
      <c r="A63" s="4" t="s">
        <v>172</v>
      </c>
      <c r="B63" s="25"/>
      <c r="C63" s="25"/>
      <c r="D63" s="25"/>
      <c r="E63" s="9">
        <f t="shared" si="3"/>
        <v>0</v>
      </c>
      <c r="F63" s="22"/>
      <c r="G63" s="4">
        <f t="shared" si="5"/>
        <v>0</v>
      </c>
      <c r="H63" s="29">
        <f t="shared" si="4"/>
        <v>0</v>
      </c>
    </row>
    <row r="64" spans="1:13" x14ac:dyDescent="0.3">
      <c r="A64" s="4" t="s">
        <v>173</v>
      </c>
      <c r="B64" s="25"/>
      <c r="C64" s="25"/>
      <c r="D64" s="25"/>
      <c r="E64" s="9">
        <f t="shared" si="3"/>
        <v>0</v>
      </c>
      <c r="F64" s="22"/>
      <c r="G64" s="4">
        <f t="shared" si="5"/>
        <v>0</v>
      </c>
      <c r="H64" s="29">
        <f t="shared" si="4"/>
        <v>0</v>
      </c>
    </row>
    <row r="65" spans="1:8" x14ac:dyDescent="0.3">
      <c r="A65" s="4" t="s">
        <v>174</v>
      </c>
      <c r="B65" s="25"/>
      <c r="C65" s="25"/>
      <c r="D65" s="25"/>
      <c r="E65" s="9">
        <f t="shared" si="3"/>
        <v>0</v>
      </c>
      <c r="F65" s="22"/>
      <c r="G65" s="4">
        <f t="shared" si="5"/>
        <v>0</v>
      </c>
      <c r="H65" s="29">
        <f t="shared" si="4"/>
        <v>0</v>
      </c>
    </row>
    <row r="66" spans="1:8" x14ac:dyDescent="0.3">
      <c r="A66" s="4" t="s">
        <v>175</v>
      </c>
      <c r="B66" s="25"/>
      <c r="C66" s="25"/>
      <c r="D66" s="25"/>
      <c r="E66" s="9">
        <f t="shared" si="3"/>
        <v>0</v>
      </c>
      <c r="F66" s="22"/>
      <c r="G66" s="4">
        <f t="shared" si="5"/>
        <v>0</v>
      </c>
      <c r="H66" s="29">
        <f t="shared" si="4"/>
        <v>0</v>
      </c>
    </row>
    <row r="67" spans="1:8" x14ac:dyDescent="0.3">
      <c r="A67" s="4" t="s">
        <v>176</v>
      </c>
      <c r="B67" s="25"/>
      <c r="C67" s="25"/>
      <c r="D67" s="25"/>
      <c r="E67" s="9">
        <f t="shared" si="3"/>
        <v>0</v>
      </c>
      <c r="F67" s="22"/>
      <c r="G67" s="4">
        <f t="shared" si="5"/>
        <v>0</v>
      </c>
      <c r="H67" s="29">
        <f t="shared" si="4"/>
        <v>0</v>
      </c>
    </row>
    <row r="68" spans="1:8" x14ac:dyDescent="0.3">
      <c r="A68" s="4" t="s">
        <v>177</v>
      </c>
      <c r="B68" s="25"/>
      <c r="C68" s="25"/>
      <c r="D68" s="25"/>
      <c r="E68" s="9">
        <f t="shared" si="3"/>
        <v>0</v>
      </c>
      <c r="F68" s="22"/>
      <c r="G68" s="4">
        <f t="shared" si="5"/>
        <v>0</v>
      </c>
      <c r="H68" s="29">
        <f t="shared" si="4"/>
        <v>0</v>
      </c>
    </row>
    <row r="69" spans="1:8" x14ac:dyDescent="0.3">
      <c r="A69" s="4" t="s">
        <v>178</v>
      </c>
      <c r="B69" s="25"/>
      <c r="C69" s="25"/>
      <c r="D69" s="25"/>
      <c r="E69" s="9">
        <f t="shared" si="3"/>
        <v>0</v>
      </c>
      <c r="F69" s="22"/>
      <c r="G69" s="4">
        <f t="shared" si="5"/>
        <v>0</v>
      </c>
      <c r="H69" s="29">
        <f t="shared" si="4"/>
        <v>0</v>
      </c>
    </row>
    <row r="70" spans="1:8" x14ac:dyDescent="0.3">
      <c r="A70" s="4" t="s">
        <v>179</v>
      </c>
      <c r="B70" s="25"/>
      <c r="C70" s="25"/>
      <c r="D70" s="25"/>
      <c r="E70" s="9">
        <f t="shared" si="3"/>
        <v>0</v>
      </c>
      <c r="F70" s="22"/>
      <c r="G70" s="4">
        <f t="shared" si="5"/>
        <v>0</v>
      </c>
      <c r="H70" s="29">
        <f t="shared" si="4"/>
        <v>0</v>
      </c>
    </row>
    <row r="71" spans="1:8" x14ac:dyDescent="0.3">
      <c r="A71" s="4" t="s">
        <v>180</v>
      </c>
      <c r="B71" s="25"/>
      <c r="C71" s="25"/>
      <c r="D71" s="25"/>
      <c r="E71" s="9">
        <f t="shared" si="3"/>
        <v>0</v>
      </c>
      <c r="F71" s="22"/>
      <c r="G71" s="4">
        <f t="shared" si="5"/>
        <v>0</v>
      </c>
      <c r="H71" s="29">
        <f t="shared" si="4"/>
        <v>0</v>
      </c>
    </row>
    <row r="72" spans="1:8" x14ac:dyDescent="0.3">
      <c r="A72" s="4" t="s">
        <v>181</v>
      </c>
      <c r="B72" s="25"/>
      <c r="C72" s="25"/>
      <c r="D72" s="25"/>
      <c r="E72" s="9">
        <f t="shared" si="3"/>
        <v>0</v>
      </c>
      <c r="F72" s="22"/>
      <c r="G72" s="4">
        <f t="shared" si="5"/>
        <v>0</v>
      </c>
      <c r="H72" s="29">
        <f t="shared" si="4"/>
        <v>0</v>
      </c>
    </row>
    <row r="73" spans="1:8" x14ac:dyDescent="0.3">
      <c r="A73" s="4" t="s">
        <v>182</v>
      </c>
      <c r="B73" s="25"/>
      <c r="C73" s="25"/>
      <c r="D73" s="25"/>
      <c r="E73" s="9">
        <f t="shared" si="3"/>
        <v>0</v>
      </c>
      <c r="F73" s="22"/>
      <c r="G73" s="4">
        <f t="shared" si="5"/>
        <v>0</v>
      </c>
      <c r="H73" s="29">
        <f t="shared" si="4"/>
        <v>0</v>
      </c>
    </row>
    <row r="74" spans="1:8" x14ac:dyDescent="0.3">
      <c r="A74" s="4" t="s">
        <v>183</v>
      </c>
      <c r="B74" s="25"/>
      <c r="C74" s="25"/>
      <c r="D74" s="25"/>
      <c r="E74" s="9">
        <f t="shared" si="3"/>
        <v>0</v>
      </c>
      <c r="F74" s="22"/>
      <c r="G74" s="4">
        <f t="shared" si="5"/>
        <v>0</v>
      </c>
      <c r="H74" s="29">
        <f t="shared" si="4"/>
        <v>0</v>
      </c>
    </row>
    <row r="75" spans="1:8" x14ac:dyDescent="0.3">
      <c r="A75" s="4" t="s">
        <v>184</v>
      </c>
      <c r="B75" s="25"/>
      <c r="C75" s="25"/>
      <c r="D75" s="25"/>
      <c r="E75" s="9">
        <f t="shared" si="3"/>
        <v>0</v>
      </c>
      <c r="F75" s="22"/>
      <c r="G75" s="4">
        <f t="shared" si="5"/>
        <v>0</v>
      </c>
      <c r="H75" s="29">
        <f t="shared" si="4"/>
        <v>0</v>
      </c>
    </row>
    <row r="76" spans="1:8" x14ac:dyDescent="0.3">
      <c r="A76" s="4" t="s">
        <v>185</v>
      </c>
      <c r="B76" s="25"/>
      <c r="C76" s="25"/>
      <c r="D76" s="25"/>
      <c r="E76" s="9">
        <f t="shared" si="3"/>
        <v>0</v>
      </c>
      <c r="F76" s="22"/>
      <c r="G76" s="4">
        <f t="shared" si="5"/>
        <v>0</v>
      </c>
      <c r="H76" s="29">
        <f t="shared" si="4"/>
        <v>0</v>
      </c>
    </row>
    <row r="77" spans="1:8" x14ac:dyDescent="0.3">
      <c r="A77" s="4" t="s">
        <v>186</v>
      </c>
      <c r="B77" s="25"/>
      <c r="C77" s="25"/>
      <c r="D77" s="25"/>
      <c r="E77" s="9">
        <f t="shared" si="3"/>
        <v>0</v>
      </c>
      <c r="F77" s="22"/>
      <c r="G77" s="4">
        <f t="shared" si="5"/>
        <v>0</v>
      </c>
      <c r="H77" s="29">
        <f t="shared" si="4"/>
        <v>0</v>
      </c>
    </row>
    <row r="78" spans="1:8" x14ac:dyDescent="0.3">
      <c r="A78" s="4" t="s">
        <v>187</v>
      </c>
      <c r="B78" s="25"/>
      <c r="C78" s="25"/>
      <c r="D78" s="25"/>
      <c r="E78" s="9">
        <f t="shared" si="3"/>
        <v>0</v>
      </c>
      <c r="F78" s="22"/>
      <c r="G78" s="4">
        <f t="shared" si="5"/>
        <v>0</v>
      </c>
      <c r="H78" s="29">
        <f t="shared" si="4"/>
        <v>0</v>
      </c>
    </row>
    <row r="79" spans="1:8" x14ac:dyDescent="0.3">
      <c r="A79" s="4" t="s">
        <v>188</v>
      </c>
      <c r="B79" s="25"/>
      <c r="C79" s="25"/>
      <c r="D79" s="25"/>
      <c r="E79" s="9">
        <f t="shared" si="3"/>
        <v>0</v>
      </c>
      <c r="F79" s="22"/>
      <c r="G79" s="4">
        <f t="shared" si="5"/>
        <v>0</v>
      </c>
      <c r="H79" s="29">
        <f t="shared" si="4"/>
        <v>0</v>
      </c>
    </row>
    <row r="80" spans="1:8" x14ac:dyDescent="0.3">
      <c r="A80" s="4" t="s">
        <v>189</v>
      </c>
      <c r="B80" s="25"/>
      <c r="C80" s="25"/>
      <c r="D80" s="25"/>
      <c r="E80" s="9">
        <f t="shared" si="3"/>
        <v>0</v>
      </c>
      <c r="F80" s="22"/>
      <c r="G80" s="4">
        <f t="shared" si="5"/>
        <v>0</v>
      </c>
      <c r="H80" s="29">
        <f t="shared" si="4"/>
        <v>0</v>
      </c>
    </row>
    <row r="81" spans="1:8" x14ac:dyDescent="0.3">
      <c r="A81" s="4" t="s">
        <v>190</v>
      </c>
      <c r="B81" s="25"/>
      <c r="C81" s="25"/>
      <c r="D81" s="25"/>
      <c r="E81" s="9">
        <f t="shared" si="3"/>
        <v>0</v>
      </c>
      <c r="F81" s="22"/>
      <c r="G81" s="4">
        <f t="shared" si="5"/>
        <v>0</v>
      </c>
      <c r="H81" s="29">
        <f t="shared" si="4"/>
        <v>0</v>
      </c>
    </row>
    <row r="82" spans="1:8" x14ac:dyDescent="0.3">
      <c r="A82" s="4" t="s">
        <v>191</v>
      </c>
      <c r="B82" s="25"/>
      <c r="C82" s="25"/>
      <c r="D82" s="25"/>
      <c r="E82" s="9">
        <f t="shared" si="3"/>
        <v>0</v>
      </c>
      <c r="F82" s="22"/>
      <c r="G82" s="4">
        <f t="shared" si="5"/>
        <v>0</v>
      </c>
      <c r="H82" s="29">
        <f t="shared" si="4"/>
        <v>0</v>
      </c>
    </row>
    <row r="83" spans="1:8" x14ac:dyDescent="0.3">
      <c r="A83" s="4" t="s">
        <v>192</v>
      </c>
      <c r="B83" s="25"/>
      <c r="C83" s="25"/>
      <c r="D83" s="25"/>
      <c r="E83" s="9">
        <f t="shared" si="3"/>
        <v>0</v>
      </c>
      <c r="F83" s="22"/>
      <c r="G83" s="4">
        <f t="shared" si="5"/>
        <v>0</v>
      </c>
      <c r="H83" s="29">
        <f t="shared" si="4"/>
        <v>0</v>
      </c>
    </row>
    <row r="84" spans="1:8" x14ac:dyDescent="0.3">
      <c r="A84" s="4" t="s">
        <v>193</v>
      </c>
      <c r="B84" s="25"/>
      <c r="C84" s="25"/>
      <c r="D84" s="25"/>
      <c r="E84" s="9">
        <f t="shared" si="3"/>
        <v>0</v>
      </c>
      <c r="F84" s="22"/>
      <c r="G84" s="4">
        <f t="shared" si="5"/>
        <v>0</v>
      </c>
      <c r="H84" s="29">
        <f t="shared" si="4"/>
        <v>0</v>
      </c>
    </row>
    <row r="85" spans="1:8" x14ac:dyDescent="0.3">
      <c r="A85" s="4" t="s">
        <v>194</v>
      </c>
      <c r="B85" s="25"/>
      <c r="C85" s="25"/>
      <c r="D85" s="25"/>
      <c r="E85" s="9">
        <f t="shared" si="3"/>
        <v>0</v>
      </c>
      <c r="F85" s="22"/>
      <c r="G85" s="4">
        <f t="shared" si="5"/>
        <v>0</v>
      </c>
      <c r="H85" s="29">
        <f t="shared" si="4"/>
        <v>0</v>
      </c>
    </row>
    <row r="86" spans="1:8" x14ac:dyDescent="0.3">
      <c r="A86" s="4" t="s">
        <v>195</v>
      </c>
      <c r="B86" s="25"/>
      <c r="C86" s="25"/>
      <c r="D86" s="25"/>
      <c r="E86" s="9">
        <f t="shared" si="3"/>
        <v>0</v>
      </c>
      <c r="F86" s="22"/>
      <c r="G86" s="4">
        <f t="shared" si="5"/>
        <v>0</v>
      </c>
      <c r="H86" s="29">
        <f t="shared" si="4"/>
        <v>0</v>
      </c>
    </row>
    <row r="87" spans="1:8" x14ac:dyDescent="0.3">
      <c r="A87" s="4" t="s">
        <v>196</v>
      </c>
      <c r="B87" s="25"/>
      <c r="C87" s="25"/>
      <c r="D87" s="25"/>
      <c r="E87" s="9">
        <f t="shared" si="3"/>
        <v>0</v>
      </c>
      <c r="F87" s="22"/>
      <c r="G87" s="4">
        <f t="shared" si="5"/>
        <v>0</v>
      </c>
      <c r="H87" s="29">
        <f t="shared" si="4"/>
        <v>0</v>
      </c>
    </row>
    <row r="88" spans="1:8" x14ac:dyDescent="0.3">
      <c r="A88" s="4" t="s">
        <v>197</v>
      </c>
      <c r="B88" s="25"/>
      <c r="C88" s="25"/>
      <c r="D88" s="25"/>
      <c r="E88" s="9">
        <f t="shared" si="3"/>
        <v>0</v>
      </c>
      <c r="F88" s="22"/>
      <c r="G88" s="4">
        <f t="shared" si="5"/>
        <v>0</v>
      </c>
      <c r="H88" s="29">
        <f t="shared" si="4"/>
        <v>0</v>
      </c>
    </row>
    <row r="89" spans="1:8" x14ac:dyDescent="0.3">
      <c r="A89" s="4" t="s">
        <v>198</v>
      </c>
      <c r="B89" s="25"/>
      <c r="C89" s="25"/>
      <c r="D89" s="25"/>
      <c r="E89" s="9">
        <f t="shared" si="3"/>
        <v>0</v>
      </c>
      <c r="F89" s="22"/>
      <c r="G89" s="4">
        <f t="shared" si="5"/>
        <v>0</v>
      </c>
      <c r="H89" s="29">
        <f t="shared" si="4"/>
        <v>0</v>
      </c>
    </row>
    <row r="90" spans="1:8" x14ac:dyDescent="0.3">
      <c r="A90" s="4" t="s">
        <v>199</v>
      </c>
      <c r="B90" s="25"/>
      <c r="C90" s="25"/>
      <c r="D90" s="25"/>
      <c r="E90" s="9">
        <f t="shared" si="3"/>
        <v>0</v>
      </c>
      <c r="F90" s="22"/>
      <c r="G90" s="4">
        <f t="shared" si="5"/>
        <v>0</v>
      </c>
      <c r="H90" s="29">
        <f t="shared" si="4"/>
        <v>0</v>
      </c>
    </row>
    <row r="91" spans="1:8" x14ac:dyDescent="0.3">
      <c r="A91" s="4" t="s">
        <v>200</v>
      </c>
      <c r="B91" s="25"/>
      <c r="C91" s="25"/>
      <c r="D91" s="25"/>
      <c r="E91" s="9">
        <f t="shared" si="3"/>
        <v>0</v>
      </c>
      <c r="F91" s="22"/>
      <c r="G91" s="4">
        <f t="shared" si="5"/>
        <v>0</v>
      </c>
      <c r="H91" s="29">
        <f t="shared" si="4"/>
        <v>0</v>
      </c>
    </row>
    <row r="92" spans="1:8" x14ac:dyDescent="0.3">
      <c r="A92" s="4" t="s">
        <v>201</v>
      </c>
      <c r="B92" s="25"/>
      <c r="C92" s="25"/>
      <c r="D92" s="25"/>
      <c r="E92" s="9">
        <f t="shared" si="3"/>
        <v>0</v>
      </c>
      <c r="F92" s="22"/>
      <c r="G92" s="4">
        <f t="shared" si="5"/>
        <v>0</v>
      </c>
      <c r="H92" s="29">
        <f t="shared" si="4"/>
        <v>0</v>
      </c>
    </row>
    <row r="93" spans="1:8" x14ac:dyDescent="0.3">
      <c r="A93" s="4" t="s">
        <v>202</v>
      </c>
      <c r="B93" s="25"/>
      <c r="C93" s="25"/>
      <c r="D93" s="25"/>
      <c r="E93" s="9">
        <f t="shared" si="3"/>
        <v>0</v>
      </c>
      <c r="F93" s="22"/>
      <c r="G93" s="4">
        <f t="shared" si="5"/>
        <v>0</v>
      </c>
      <c r="H93" s="29">
        <f t="shared" si="4"/>
        <v>0</v>
      </c>
    </row>
    <row r="94" spans="1:8" x14ac:dyDescent="0.3">
      <c r="A94" s="4" t="s">
        <v>203</v>
      </c>
      <c r="B94" s="25"/>
      <c r="C94" s="25"/>
      <c r="D94" s="25"/>
      <c r="E94" s="9">
        <f t="shared" si="3"/>
        <v>0</v>
      </c>
      <c r="F94" s="22"/>
      <c r="G94" s="4">
        <f t="shared" si="5"/>
        <v>0</v>
      </c>
      <c r="H94" s="29">
        <f t="shared" si="4"/>
        <v>0</v>
      </c>
    </row>
    <row r="95" spans="1:8" x14ac:dyDescent="0.3">
      <c r="A95" s="4" t="s">
        <v>204</v>
      </c>
      <c r="B95" s="25"/>
      <c r="C95" s="25"/>
      <c r="D95" s="25"/>
      <c r="E95" s="9">
        <f t="shared" si="3"/>
        <v>0</v>
      </c>
      <c r="F95" s="22"/>
      <c r="G95" s="4">
        <f t="shared" si="5"/>
        <v>0</v>
      </c>
      <c r="H95" s="29">
        <f t="shared" si="4"/>
        <v>0</v>
      </c>
    </row>
    <row r="96" spans="1:8" x14ac:dyDescent="0.3">
      <c r="A96" s="4" t="s">
        <v>205</v>
      </c>
      <c r="B96" s="25"/>
      <c r="C96" s="25"/>
      <c r="D96" s="25"/>
      <c r="E96" s="9">
        <f t="shared" si="3"/>
        <v>0</v>
      </c>
      <c r="F96" s="22"/>
      <c r="G96" s="4">
        <f t="shared" si="5"/>
        <v>0</v>
      </c>
      <c r="H96" s="29">
        <f t="shared" si="4"/>
        <v>0</v>
      </c>
    </row>
    <row r="97" spans="1:8" x14ac:dyDescent="0.3">
      <c r="A97" s="4" t="s">
        <v>206</v>
      </c>
      <c r="B97" s="25"/>
      <c r="C97" s="25"/>
      <c r="D97" s="25"/>
      <c r="E97" s="9">
        <f t="shared" si="3"/>
        <v>0</v>
      </c>
      <c r="F97" s="22"/>
      <c r="G97" s="4">
        <f t="shared" si="5"/>
        <v>0</v>
      </c>
      <c r="H97" s="29">
        <f t="shared" si="4"/>
        <v>0</v>
      </c>
    </row>
    <row r="98" spans="1:8" x14ac:dyDescent="0.3">
      <c r="A98" s="4" t="s">
        <v>207</v>
      </c>
      <c r="B98" s="25"/>
      <c r="C98" s="25"/>
      <c r="D98" s="25"/>
      <c r="E98" s="9">
        <f t="shared" si="3"/>
        <v>0</v>
      </c>
      <c r="F98" s="22"/>
      <c r="G98" s="4">
        <f t="shared" si="5"/>
        <v>0</v>
      </c>
      <c r="H98" s="29">
        <f t="shared" si="4"/>
        <v>0</v>
      </c>
    </row>
    <row r="99" spans="1:8" x14ac:dyDescent="0.3">
      <c r="A99" s="4" t="s">
        <v>208</v>
      </c>
      <c r="B99" s="25"/>
      <c r="C99" s="25"/>
      <c r="D99" s="25"/>
      <c r="E99" s="9">
        <f t="shared" si="3"/>
        <v>0</v>
      </c>
      <c r="F99" s="22"/>
      <c r="G99" s="4">
        <f t="shared" si="5"/>
        <v>0</v>
      </c>
      <c r="H99" s="29">
        <f t="shared" si="4"/>
        <v>0</v>
      </c>
    </row>
    <row r="100" spans="1:8" x14ac:dyDescent="0.3">
      <c r="A100" s="4" t="s">
        <v>209</v>
      </c>
      <c r="B100" s="25"/>
      <c r="C100" s="25"/>
      <c r="D100" s="25"/>
      <c r="E100" s="9">
        <f t="shared" si="3"/>
        <v>0</v>
      </c>
      <c r="F100" s="22"/>
      <c r="G100" s="4">
        <f t="shared" si="5"/>
        <v>0</v>
      </c>
      <c r="H100" s="29">
        <f t="shared" si="4"/>
        <v>0</v>
      </c>
    </row>
    <row r="101" spans="1:8" x14ac:dyDescent="0.3">
      <c r="A101" s="74" t="s">
        <v>210</v>
      </c>
      <c r="B101" s="74"/>
      <c r="C101" s="74"/>
      <c r="E101" s="9">
        <f>SUM(E53:E64)</f>
        <v>47</v>
      </c>
      <c r="F101" t="s">
        <v>211</v>
      </c>
      <c r="H101" s="30"/>
    </row>
    <row r="102" spans="1:8" x14ac:dyDescent="0.3">
      <c r="H102" s="31"/>
    </row>
    <row r="103" spans="1:8" x14ac:dyDescent="0.3">
      <c r="A103" s="75" t="s">
        <v>154</v>
      </c>
      <c r="B103" s="76"/>
      <c r="C103" s="76"/>
      <c r="D103" s="76"/>
      <c r="E103" s="76"/>
      <c r="F103" s="76"/>
      <c r="G103" s="76"/>
      <c r="H103" s="77"/>
    </row>
  </sheetData>
  <mergeCells count="8">
    <mergeCell ref="A101:C101"/>
    <mergeCell ref="A103:H103"/>
    <mergeCell ref="E2:H2"/>
    <mergeCell ref="E3:H3"/>
    <mergeCell ref="B6:E6"/>
    <mergeCell ref="C8:E8"/>
    <mergeCell ref="G29:H29"/>
    <mergeCell ref="A50:H50"/>
  </mergeCells>
  <conditionalFormatting sqref="B51">
    <cfRule type="cellIs" dxfId="8" priority="5" operator="greaterThan">
      <formula>0</formula>
    </cfRule>
    <cfRule type="cellIs" dxfId="7" priority="6" operator="lessThan">
      <formula>0</formula>
    </cfRule>
    <cfRule type="cellIs" dxfId="6" priority="9" operator="equal">
      <formula>0</formula>
    </cfRule>
  </conditionalFormatting>
  <conditionalFormatting sqref="E53:E100">
    <cfRule type="cellIs" dxfId="5" priority="1" operator="equal">
      <formula>0</formula>
    </cfRule>
    <cfRule type="cellIs" dxfId="4" priority="2" operator="between">
      <formula>$G$53</formula>
      <formula>$H$53</formula>
    </cfRule>
    <cfRule type="cellIs" dxfId="3" priority="3" operator="lessThan">
      <formula>$H$53</formula>
    </cfRule>
    <cfRule type="cellIs" dxfId="2" priority="4" operator="greaterThan">
      <formula>$G$53</formula>
    </cfRule>
  </conditionalFormatting>
  <conditionalFormatting sqref="E101">
    <cfRule type="cellIs" dxfId="1" priority="7" operator="equal">
      <formula>$G$8</formula>
    </cfRule>
    <cfRule type="cellIs" dxfId="0" priority="8" operator="notEqual">
      <formula>$G$8</formula>
    </cfRule>
  </conditionalFormatting>
  <dataValidations count="4">
    <dataValidation type="list" allowBlank="1" showInputMessage="1" showErrorMessage="1" sqref="G29" xr:uid="{716F137E-5AC5-417F-9518-C1C62876BB83}">
      <formula1>"Intégré au coffret AC,Déporté"</formula1>
    </dataValidation>
    <dataValidation type="list" allowBlank="1" showInputMessage="1" showErrorMessage="1" sqref="F29" xr:uid="{F9C773B9-18CF-4F3A-91FC-5D60FEB68FF1}">
      <formula1>"0,1,2,3,4,5,6,7,8,9,10"</formula1>
    </dataValidation>
    <dataValidation type="list" allowBlank="1" showInputMessage="1" showErrorMessage="1" sqref="C28" xr:uid="{70AAACE3-A217-4122-9747-E30AAA4D8D14}">
      <formula1>"4mm2,6mm2"</formula1>
    </dataValidation>
    <dataValidation type="list" allowBlank="1" showInputMessage="1" showErrorMessage="1" sqref="F53:F100" xr:uid="{D05AC5B7-FB20-4992-B886-E4BF149D2445}">
      <formula1>"1,2,3,4"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1AA0B1C4-85AC-460F-AE16-60B5A8F983C8}">
          <x14:formula1>
            <xm:f>'Variables 2'!$K$2:$K$6</xm:f>
          </x14:formula1>
          <xm:sqref>C8:E8</xm:sqref>
        </x14:dataValidation>
        <x14:dataValidation type="list" allowBlank="1" showInputMessage="1" showErrorMessage="1" xr:uid="{1CA9B052-4E93-4D77-8561-197A092BEBD1}">
          <x14:formula1>
            <xm:f>'Variables 2'!$A$3:$A$27</xm:f>
          </x14:formula1>
          <xm:sqref>C15:C18</xm:sqref>
        </x14:dataValidation>
        <x14:dataValidation type="list" allowBlank="1" showInputMessage="1" showErrorMessage="1" xr:uid="{E56D00F3-4764-441B-A411-90BBAD5664D1}">
          <x14:formula1>
            <xm:f>Variables!$D$3:$D$17</xm:f>
          </x14:formula1>
          <xm:sqref>G6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6189B1-0772-42E9-A4CC-196885B285FD}">
  <dimension ref="A5:L21"/>
  <sheetViews>
    <sheetView workbookViewId="0">
      <selection activeCell="F5" sqref="F5"/>
    </sheetView>
  </sheetViews>
  <sheetFormatPr baseColWidth="10" defaultColWidth="11.44140625" defaultRowHeight="14.4" x14ac:dyDescent="0.3"/>
  <cols>
    <col min="8" max="8" width="13" customWidth="1"/>
  </cols>
  <sheetData>
    <row r="5" spans="2:9" ht="15" thickBot="1" x14ac:dyDescent="0.35">
      <c r="B5" s="6" t="s">
        <v>2</v>
      </c>
      <c r="C5" s="82" t="str">
        <f>NDC!C8</f>
        <v>Longi-LR-54HTB-425</v>
      </c>
      <c r="D5" s="82"/>
      <c r="E5" s="5" t="s">
        <v>58</v>
      </c>
      <c r="F5">
        <f>NDC!G6</f>
        <v>0</v>
      </c>
      <c r="G5" t="s">
        <v>19</v>
      </c>
      <c r="H5" s="33" t="s">
        <v>219</v>
      </c>
    </row>
    <row r="6" spans="2:9" x14ac:dyDescent="0.3">
      <c r="B6" s="6" t="s">
        <v>40</v>
      </c>
      <c r="C6" s="9">
        <f>NDC!G8</f>
        <v>47</v>
      </c>
      <c r="G6" t="s">
        <v>223</v>
      </c>
      <c r="H6" s="32"/>
    </row>
    <row r="7" spans="2:9" x14ac:dyDescent="0.3">
      <c r="B7" s="5" t="s">
        <v>39</v>
      </c>
      <c r="C7" s="9">
        <f>NDC!C27/1000</f>
        <v>19.975000000000001</v>
      </c>
      <c r="D7" t="s">
        <v>41</v>
      </c>
    </row>
    <row r="9" spans="2:9" x14ac:dyDescent="0.3">
      <c r="C9" t="s">
        <v>43</v>
      </c>
      <c r="D9" t="s">
        <v>44</v>
      </c>
    </row>
    <row r="10" spans="2:9" x14ac:dyDescent="0.3">
      <c r="B10" s="6" t="s">
        <v>13</v>
      </c>
      <c r="C10">
        <f>NDC!B21</f>
        <v>50</v>
      </c>
      <c r="D10">
        <f>NDC!H15</f>
        <v>55</v>
      </c>
    </row>
    <row r="11" spans="2:9" x14ac:dyDescent="0.3">
      <c r="B11" s="6" t="s">
        <v>14</v>
      </c>
      <c r="C11">
        <f>NDC!B22</f>
        <v>0</v>
      </c>
      <c r="D11">
        <f>NDC!H16</f>
        <v>0</v>
      </c>
    </row>
    <row r="12" spans="2:9" x14ac:dyDescent="0.3">
      <c r="B12" s="6" t="s">
        <v>42</v>
      </c>
      <c r="C12">
        <f>NDC!B23</f>
        <v>0</v>
      </c>
      <c r="D12">
        <f>NDC!H17</f>
        <v>0</v>
      </c>
    </row>
    <row r="13" spans="2:9" x14ac:dyDescent="0.3">
      <c r="B13" s="6" t="s">
        <v>141</v>
      </c>
      <c r="C13">
        <f>NDC!B24</f>
        <v>0</v>
      </c>
      <c r="D13">
        <f>NDC!H18</f>
        <v>0</v>
      </c>
    </row>
    <row r="14" spans="2:9" x14ac:dyDescent="0.3">
      <c r="E14" t="s">
        <v>52</v>
      </c>
      <c r="F14" t="s">
        <v>53</v>
      </c>
      <c r="H14" t="s">
        <v>50</v>
      </c>
      <c r="I14" t="s">
        <v>57</v>
      </c>
    </row>
    <row r="15" spans="2:9" x14ac:dyDescent="0.3">
      <c r="B15" s="6" t="s">
        <v>47</v>
      </c>
      <c r="D15" t="s">
        <v>50</v>
      </c>
      <c r="G15" s="6" t="s">
        <v>54</v>
      </c>
    </row>
    <row r="16" spans="2:9" x14ac:dyDescent="0.3">
      <c r="B16" s="6" t="s">
        <v>48</v>
      </c>
      <c r="D16" t="s">
        <v>50</v>
      </c>
      <c r="G16" s="6" t="s">
        <v>55</v>
      </c>
    </row>
    <row r="17" spans="1:12" x14ac:dyDescent="0.3">
      <c r="B17" s="6" t="s">
        <v>49</v>
      </c>
      <c r="D17" t="s">
        <v>51</v>
      </c>
      <c r="G17" s="6" t="s">
        <v>56</v>
      </c>
    </row>
    <row r="18" spans="1:12" ht="15" thickBot="1" x14ac:dyDescent="0.35">
      <c r="B18" s="6"/>
    </row>
    <row r="19" spans="1:12" x14ac:dyDescent="0.3">
      <c r="A19" s="35"/>
      <c r="B19" s="43" t="s">
        <v>17</v>
      </c>
      <c r="C19" s="34"/>
      <c r="D19" s="34"/>
      <c r="E19" s="34"/>
      <c r="F19" s="34"/>
      <c r="G19" s="34"/>
      <c r="H19" s="34"/>
      <c r="I19" s="34"/>
      <c r="J19" s="34"/>
      <c r="K19" s="34"/>
      <c r="L19" s="36"/>
    </row>
    <row r="20" spans="1:12" x14ac:dyDescent="0.3">
      <c r="A20" s="37"/>
      <c r="L20" s="44"/>
    </row>
    <row r="21" spans="1:12" ht="15" thickBot="1" x14ac:dyDescent="0.35">
      <c r="A21" s="39"/>
      <c r="B21" s="40"/>
      <c r="C21" s="40"/>
      <c r="D21" s="40"/>
      <c r="E21" s="40"/>
      <c r="F21" s="40"/>
      <c r="G21" s="40"/>
      <c r="H21" s="40"/>
      <c r="I21" s="40"/>
      <c r="J21" s="40"/>
      <c r="K21" s="40"/>
      <c r="L21" s="45"/>
    </row>
  </sheetData>
  <mergeCells count="1">
    <mergeCell ref="C5:D5"/>
  </mergeCells>
  <pageMargins left="0.39370078740157483" right="0.39370078740157483" top="0.39370078740157483" bottom="0.39370078740157483" header="0.31496062992125984" footer="0.31496062992125984"/>
  <pageSetup paperSize="9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77655F50-C6C8-4BE9-9099-6045229C7137}">
          <x14:formula1>
            <xm:f>Variables!$F$3:$F$17</xm:f>
          </x14:formula1>
          <xm:sqref>H5</xm:sqref>
        </x14:dataValidation>
        <x14:dataValidation type="list" allowBlank="1" showInputMessage="1" showErrorMessage="1" xr:uid="{F1A8EC54-7D00-443A-8AE3-7BD3D4CD2189}">
          <x14:formula1>
            <xm:f>Variables!$E$3:$E$17</xm:f>
          </x14:formula1>
          <xm:sqref>H6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2129D4-EFEC-47D5-BAC9-15B1B5B8875C}">
  <dimension ref="A1"/>
  <sheetViews>
    <sheetView workbookViewId="0"/>
  </sheetViews>
  <sheetFormatPr baseColWidth="10" defaultColWidth="11.44140625" defaultRowHeight="14.4" x14ac:dyDescent="0.3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70369E-BC29-4781-A974-50A5C27AC194}">
  <dimension ref="A1:F9"/>
  <sheetViews>
    <sheetView workbookViewId="0">
      <selection activeCell="H9" sqref="H9"/>
    </sheetView>
  </sheetViews>
  <sheetFormatPr baseColWidth="10" defaultRowHeight="14.4" x14ac:dyDescent="0.3"/>
  <cols>
    <col min="2" max="2" width="19" bestFit="1" customWidth="1"/>
  </cols>
  <sheetData>
    <row r="1" spans="1:6" x14ac:dyDescent="0.3">
      <c r="A1" s="83" t="s">
        <v>261</v>
      </c>
      <c r="B1" s="83"/>
      <c r="C1" s="83"/>
      <c r="D1" s="83"/>
      <c r="E1" s="83"/>
      <c r="F1" s="83"/>
    </row>
    <row r="3" spans="1:6" x14ac:dyDescent="0.3">
      <c r="B3" s="6" t="s">
        <v>262</v>
      </c>
    </row>
    <row r="5" spans="1:6" x14ac:dyDescent="0.3">
      <c r="A5" s="5" t="s">
        <v>263</v>
      </c>
      <c r="B5" s="5" t="s">
        <v>264</v>
      </c>
      <c r="C5" s="5" t="s">
        <v>265</v>
      </c>
      <c r="D5" s="5" t="s">
        <v>53</v>
      </c>
      <c r="E5" s="5" t="s">
        <v>276</v>
      </c>
      <c r="F5" s="5" t="s">
        <v>250</v>
      </c>
    </row>
    <row r="6" spans="1:6" x14ac:dyDescent="0.3">
      <c r="B6" t="s">
        <v>277</v>
      </c>
    </row>
    <row r="7" spans="1:6" x14ac:dyDescent="0.3">
      <c r="B7" t="s">
        <v>275</v>
      </c>
    </row>
    <row r="8" spans="1:6" x14ac:dyDescent="0.3">
      <c r="B8" t="s">
        <v>280</v>
      </c>
    </row>
    <row r="9" spans="1:6" x14ac:dyDescent="0.3">
      <c r="B9" t="s">
        <v>282</v>
      </c>
    </row>
  </sheetData>
  <mergeCells count="1">
    <mergeCell ref="A1:F1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58D65CDC-04D1-46BB-B133-48924B1BD7C5}">
          <x14:formula1>
            <xm:f>Variables!$I$11:$I$17</xm:f>
          </x14:formula1>
          <xm:sqref>F6</xm:sqref>
        </x14:dataValidation>
        <x14:dataValidation type="list" allowBlank="1" showInputMessage="1" showErrorMessage="1" xr:uid="{13E7A7CD-8E1A-47ED-9A13-95144183ED00}">
          <x14:formula1>
            <xm:f>Pricing!$C$3:$C$31</xm:f>
          </x14:formula1>
          <xm:sqref>B6:B48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B9450B-460D-4D3E-957F-0A91C61D61A3}">
  <dimension ref="D4:F11"/>
  <sheetViews>
    <sheetView workbookViewId="0">
      <selection activeCell="G12" sqref="G12"/>
    </sheetView>
  </sheetViews>
  <sheetFormatPr baseColWidth="10" defaultRowHeight="14.4" x14ac:dyDescent="0.3"/>
  <sheetData>
    <row r="4" spans="4:6" x14ac:dyDescent="0.3">
      <c r="D4" t="s">
        <v>63</v>
      </c>
    </row>
    <row r="7" spans="4:6" x14ac:dyDescent="0.3">
      <c r="D7" s="6" t="s">
        <v>64</v>
      </c>
      <c r="E7" s="13"/>
    </row>
    <row r="8" spans="4:6" x14ac:dyDescent="0.3">
      <c r="D8" s="6" t="s">
        <v>66</v>
      </c>
      <c r="E8" s="14"/>
      <c r="F8" t="s">
        <v>67</v>
      </c>
    </row>
    <row r="9" spans="4:6" x14ac:dyDescent="0.3">
      <c r="D9" s="6" t="s">
        <v>68</v>
      </c>
      <c r="E9" s="13"/>
    </row>
    <row r="11" spans="4:6" x14ac:dyDescent="0.3">
      <c r="D11" s="6" t="s">
        <v>69</v>
      </c>
      <c r="E11" cm="1">
        <f t="array" ref="E11">((_xlfn.SWITCH(E7,"Ardoise",135,0)+_xlfn.SWITCH(E7,"Tuile",90,0)+_xlfn.SWITCH(E7,"Fibrociment",105,0))+(_xlfn.SWITCH(E9,"Bac acier",25,0)+_xlfn.SWITCH(E7,"Panneau sandwich",130,0)))*E8</f>
        <v>0</v>
      </c>
      <c r="F11" t="s">
        <v>71</v>
      </c>
    </row>
  </sheetData>
  <dataValidations count="2">
    <dataValidation type="list" allowBlank="1" showInputMessage="1" showErrorMessage="1" sqref="E9" xr:uid="{F928002A-53E6-4F77-B250-57C3E2F7B5F0}">
      <formula1>"Bac acier,Panneau Sandwich"</formula1>
    </dataValidation>
    <dataValidation type="list" allowBlank="1" showInputMessage="1" showErrorMessage="1" sqref="E7" xr:uid="{1FBD2FFF-EE0D-4624-874E-EF633768E571}">
      <formula1>"Tuile,Ardoise,Fibrociment"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B117B2-9989-45C4-822B-B5CE84FD7D8F}">
  <dimension ref="A1:E11"/>
  <sheetViews>
    <sheetView workbookViewId="0">
      <selection activeCell="A12" sqref="A12"/>
    </sheetView>
  </sheetViews>
  <sheetFormatPr baseColWidth="10" defaultRowHeight="14.4" x14ac:dyDescent="0.3"/>
  <cols>
    <col min="1" max="1" width="20.6640625" style="4" bestFit="1" customWidth="1"/>
  </cols>
  <sheetData>
    <row r="1" spans="1:5" x14ac:dyDescent="0.3">
      <c r="A1" s="4" t="s">
        <v>225</v>
      </c>
      <c r="B1" s="46"/>
      <c r="D1" t="s">
        <v>8</v>
      </c>
      <c r="E1" s="46"/>
    </row>
    <row r="3" spans="1:5" x14ac:dyDescent="0.3">
      <c r="A3" s="4" t="s">
        <v>230</v>
      </c>
      <c r="B3" s="46"/>
    </row>
    <row r="5" spans="1:5" x14ac:dyDescent="0.3">
      <c r="A5" s="4" t="s">
        <v>237</v>
      </c>
      <c r="C5" t="s">
        <v>71</v>
      </c>
    </row>
    <row r="7" spans="1:5" x14ac:dyDescent="0.3">
      <c r="A7" s="4" t="s">
        <v>238</v>
      </c>
      <c r="C7" t="s">
        <v>240</v>
      </c>
    </row>
    <row r="9" spans="1:5" x14ac:dyDescent="0.3">
      <c r="A9" s="4" t="s">
        <v>239</v>
      </c>
    </row>
    <row r="11" spans="1:5" x14ac:dyDescent="0.3">
      <c r="A11" s="4" t="s">
        <v>247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6B20B780-F556-46EA-8567-E37B3CE4CDC8}">
          <x14:formula1>
            <xm:f>Variables!$G$3:$G$17</xm:f>
          </x14:formula1>
          <xm:sqref>B1</xm:sqref>
        </x14:dataValidation>
        <x14:dataValidation type="list" allowBlank="1" showInputMessage="1" showErrorMessage="1" xr:uid="{3C470794-E8F9-4288-9218-55C7172CECDD}">
          <x14:formula1>
            <xm:f>Variables!$H$3:$H$17</xm:f>
          </x14:formula1>
          <xm:sqref>B3</xm:sqref>
        </x14:dataValidation>
        <x14:dataValidation type="list" allowBlank="1" showInputMessage="1" showErrorMessage="1" xr:uid="{1B4B6818-FD5D-4467-A6F5-85C7475A7A4C}">
          <x14:formula1>
            <xm:f>Variables!$I$3:$I$17</xm:f>
          </x14:formula1>
          <xm:sqref>E1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C62539-227B-436C-B542-7F638414781B}">
  <dimension ref="A1:L18"/>
  <sheetViews>
    <sheetView workbookViewId="0">
      <selection activeCell="I16" sqref="I16"/>
    </sheetView>
  </sheetViews>
  <sheetFormatPr baseColWidth="10" defaultColWidth="11.44140625" defaultRowHeight="14.4" x14ac:dyDescent="0.3"/>
  <cols>
    <col min="1" max="1" width="14.33203125" bestFit="1" customWidth="1"/>
    <col min="2" max="2" width="14.5546875" bestFit="1" customWidth="1"/>
    <col min="8" max="8" width="14.77734375" bestFit="1" customWidth="1"/>
    <col min="9" max="9" width="13.109375" bestFit="1" customWidth="1"/>
  </cols>
  <sheetData>
    <row r="1" spans="1:10" x14ac:dyDescent="0.3">
      <c r="A1" s="5" t="s">
        <v>61</v>
      </c>
      <c r="B1" s="5" t="s">
        <v>60</v>
      </c>
      <c r="C1" s="5" t="s">
        <v>59</v>
      </c>
      <c r="D1" s="5" t="s">
        <v>58</v>
      </c>
      <c r="E1" s="5" t="s">
        <v>214</v>
      </c>
      <c r="F1" s="5" t="s">
        <v>19</v>
      </c>
      <c r="G1" s="5" t="s">
        <v>226</v>
      </c>
      <c r="H1" s="5" t="s">
        <v>231</v>
      </c>
      <c r="I1" s="5" t="s">
        <v>241</v>
      </c>
      <c r="J1" s="5" t="s">
        <v>214</v>
      </c>
    </row>
    <row r="3" spans="1:10" x14ac:dyDescent="0.3">
      <c r="A3" t="s">
        <v>23</v>
      </c>
      <c r="B3" t="s">
        <v>24</v>
      </c>
      <c r="C3" t="s">
        <v>25</v>
      </c>
      <c r="D3" t="s">
        <v>62</v>
      </c>
      <c r="E3" t="s">
        <v>215</v>
      </c>
      <c r="F3" t="s">
        <v>70</v>
      </c>
      <c r="G3" t="s">
        <v>227</v>
      </c>
      <c r="H3" t="s">
        <v>232</v>
      </c>
      <c r="I3" t="s">
        <v>242</v>
      </c>
      <c r="J3" t="s">
        <v>24</v>
      </c>
    </row>
    <row r="4" spans="1:10" x14ac:dyDescent="0.3">
      <c r="A4" t="s">
        <v>26</v>
      </c>
      <c r="B4" t="s">
        <v>27</v>
      </c>
      <c r="C4" t="s">
        <v>28</v>
      </c>
      <c r="D4" t="s">
        <v>260</v>
      </c>
      <c r="E4" t="s">
        <v>216</v>
      </c>
      <c r="F4" t="s">
        <v>65</v>
      </c>
      <c r="G4" t="s">
        <v>228</v>
      </c>
      <c r="H4" t="s">
        <v>233</v>
      </c>
      <c r="I4" t="s">
        <v>243</v>
      </c>
      <c r="J4" t="s">
        <v>256</v>
      </c>
    </row>
    <row r="5" spans="1:10" x14ac:dyDescent="0.3">
      <c r="A5" t="s">
        <v>29</v>
      </c>
      <c r="B5" t="s">
        <v>30</v>
      </c>
      <c r="C5" t="s">
        <v>31</v>
      </c>
      <c r="E5" t="s">
        <v>217</v>
      </c>
      <c r="F5" t="s">
        <v>218</v>
      </c>
      <c r="G5" t="s">
        <v>229</v>
      </c>
      <c r="H5" t="s">
        <v>234</v>
      </c>
      <c r="I5" t="s">
        <v>27</v>
      </c>
      <c r="J5" t="s">
        <v>255</v>
      </c>
    </row>
    <row r="6" spans="1:10" x14ac:dyDescent="0.3">
      <c r="A6" t="s">
        <v>32</v>
      </c>
      <c r="B6" t="s">
        <v>33</v>
      </c>
      <c r="C6" t="s">
        <v>34</v>
      </c>
      <c r="E6" t="s">
        <v>35</v>
      </c>
      <c r="F6" t="s">
        <v>219</v>
      </c>
      <c r="G6" t="s">
        <v>35</v>
      </c>
      <c r="H6" t="s">
        <v>235</v>
      </c>
      <c r="I6" t="s">
        <v>244</v>
      </c>
      <c r="J6" t="s">
        <v>257</v>
      </c>
    </row>
    <row r="7" spans="1:10" x14ac:dyDescent="0.3">
      <c r="A7" t="s">
        <v>35</v>
      </c>
      <c r="B7" t="s">
        <v>36</v>
      </c>
      <c r="F7" t="s">
        <v>220</v>
      </c>
      <c r="H7" t="s">
        <v>236</v>
      </c>
      <c r="I7" t="s">
        <v>245</v>
      </c>
    </row>
    <row r="8" spans="1:10" x14ac:dyDescent="0.3">
      <c r="B8" t="s">
        <v>9</v>
      </c>
      <c r="F8" t="s">
        <v>221</v>
      </c>
      <c r="H8" t="s">
        <v>35</v>
      </c>
      <c r="I8" t="s">
        <v>246</v>
      </c>
    </row>
    <row r="9" spans="1:10" x14ac:dyDescent="0.3">
      <c r="F9" t="s">
        <v>222</v>
      </c>
    </row>
    <row r="10" spans="1:10" x14ac:dyDescent="0.3">
      <c r="F10" t="s">
        <v>35</v>
      </c>
    </row>
    <row r="11" spans="1:10" x14ac:dyDescent="0.3">
      <c r="I11" t="s">
        <v>266</v>
      </c>
    </row>
    <row r="12" spans="1:10" x14ac:dyDescent="0.3">
      <c r="I12" t="s">
        <v>267</v>
      </c>
    </row>
    <row r="13" spans="1:10" x14ac:dyDescent="0.3">
      <c r="I13" t="s">
        <v>268</v>
      </c>
    </row>
    <row r="14" spans="1:10" x14ac:dyDescent="0.3">
      <c r="I14" t="s">
        <v>269</v>
      </c>
    </row>
    <row r="15" spans="1:10" x14ac:dyDescent="0.3">
      <c r="I15" t="s">
        <v>270</v>
      </c>
    </row>
    <row r="18" spans="1:12" s="19" customFormat="1" x14ac:dyDescent="0.3">
      <c r="A18" s="19" t="s">
        <v>37</v>
      </c>
      <c r="B18" s="19" t="s">
        <v>37</v>
      </c>
      <c r="C18" s="19" t="s">
        <v>37</v>
      </c>
      <c r="D18" s="19" t="s">
        <v>37</v>
      </c>
      <c r="E18" s="19" t="s">
        <v>37</v>
      </c>
      <c r="F18" s="19" t="s">
        <v>37</v>
      </c>
      <c r="G18" s="19" t="s">
        <v>37</v>
      </c>
      <c r="H18" s="19" t="s">
        <v>37</v>
      </c>
      <c r="I18" s="19" t="s">
        <v>37</v>
      </c>
      <c r="J18" s="19" t="s">
        <v>37</v>
      </c>
      <c r="K18" s="19" t="s">
        <v>37</v>
      </c>
      <c r="L18" s="19" t="s">
        <v>37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BCE601-4397-4EDF-AE49-A4D1D1F94617}">
  <dimension ref="A1:Q27"/>
  <sheetViews>
    <sheetView topLeftCell="A5" workbookViewId="0">
      <selection sqref="A1:XFD1048576"/>
    </sheetView>
  </sheetViews>
  <sheetFormatPr baseColWidth="10" defaultRowHeight="14.4" x14ac:dyDescent="0.3"/>
  <sheetData>
    <row r="1" spans="1:17" x14ac:dyDescent="0.3">
      <c r="A1" t="s">
        <v>72</v>
      </c>
      <c r="H1" t="s">
        <v>73</v>
      </c>
      <c r="K1" t="s">
        <v>74</v>
      </c>
      <c r="N1" s="6" t="s">
        <v>75</v>
      </c>
      <c r="O1" s="6" t="s">
        <v>76</v>
      </c>
      <c r="P1" s="6" t="s">
        <v>77</v>
      </c>
      <c r="Q1" s="6" t="s">
        <v>78</v>
      </c>
    </row>
    <row r="2" spans="1:17" x14ac:dyDescent="0.3">
      <c r="B2" t="s">
        <v>79</v>
      </c>
      <c r="C2" t="s">
        <v>80</v>
      </c>
      <c r="D2" t="s">
        <v>81</v>
      </c>
      <c r="E2" t="s">
        <v>82</v>
      </c>
      <c r="F2" t="s">
        <v>83</v>
      </c>
      <c r="H2" t="s">
        <v>84</v>
      </c>
      <c r="I2">
        <v>-20</v>
      </c>
      <c r="K2" t="s">
        <v>85</v>
      </c>
      <c r="M2">
        <v>420</v>
      </c>
      <c r="N2">
        <v>39.03</v>
      </c>
      <c r="O2">
        <v>13.85</v>
      </c>
      <c r="P2" s="15">
        <v>-2.3E-3</v>
      </c>
      <c r="Q2" s="15">
        <v>5.0000000000000001E-4</v>
      </c>
    </row>
    <row r="3" spans="1:17" x14ac:dyDescent="0.3">
      <c r="A3" t="s">
        <v>86</v>
      </c>
      <c r="H3" t="s">
        <v>87</v>
      </c>
      <c r="I3">
        <v>40</v>
      </c>
      <c r="K3" t="s">
        <v>88</v>
      </c>
      <c r="M3">
        <v>425</v>
      </c>
      <c r="N3">
        <v>39.229999999999997</v>
      </c>
      <c r="O3">
        <v>13.93</v>
      </c>
      <c r="P3" s="15">
        <v>-2.3E-3</v>
      </c>
      <c r="Q3" s="15">
        <v>5.0000000000000001E-4</v>
      </c>
    </row>
    <row r="4" spans="1:17" x14ac:dyDescent="0.3">
      <c r="A4">
        <v>30</v>
      </c>
      <c r="B4">
        <v>1100</v>
      </c>
      <c r="C4">
        <v>37.5</v>
      </c>
      <c r="D4">
        <v>3</v>
      </c>
      <c r="E4">
        <v>2</v>
      </c>
      <c r="F4">
        <v>33</v>
      </c>
      <c r="K4" t="s">
        <v>89</v>
      </c>
      <c r="M4">
        <v>430</v>
      </c>
      <c r="N4">
        <v>39.43</v>
      </c>
      <c r="O4">
        <v>14</v>
      </c>
      <c r="P4" s="15">
        <v>-2.3E-3</v>
      </c>
      <c r="Q4" s="15">
        <v>5.0000000000000001E-4</v>
      </c>
    </row>
    <row r="5" spans="1:17" x14ac:dyDescent="0.3">
      <c r="A5">
        <v>36</v>
      </c>
      <c r="B5">
        <v>1100</v>
      </c>
      <c r="C5">
        <v>37.5</v>
      </c>
      <c r="D5">
        <v>3</v>
      </c>
      <c r="E5">
        <v>2</v>
      </c>
      <c r="F5">
        <v>36</v>
      </c>
      <c r="H5" t="s">
        <v>90</v>
      </c>
      <c r="K5" t="s">
        <v>91</v>
      </c>
      <c r="M5">
        <v>580</v>
      </c>
      <c r="N5">
        <v>52.21</v>
      </c>
      <c r="O5">
        <v>14.2</v>
      </c>
      <c r="P5" s="15">
        <v>-2.3E-3</v>
      </c>
      <c r="Q5" s="15">
        <v>5.0000000000000001E-4</v>
      </c>
    </row>
    <row r="6" spans="1:17" x14ac:dyDescent="0.3">
      <c r="A6">
        <v>50</v>
      </c>
      <c r="B6">
        <v>1100</v>
      </c>
      <c r="C6">
        <v>37.5</v>
      </c>
      <c r="D6">
        <v>5</v>
      </c>
      <c r="E6">
        <v>2</v>
      </c>
      <c r="F6">
        <v>55</v>
      </c>
      <c r="K6" t="s">
        <v>92</v>
      </c>
      <c r="M6">
        <v>435</v>
      </c>
      <c r="N6">
        <v>38.6</v>
      </c>
      <c r="O6">
        <v>14.19</v>
      </c>
      <c r="P6" s="15">
        <v>-2.5000000000000001E-3</v>
      </c>
      <c r="Q6" s="15">
        <v>4.2999999999999999E-4</v>
      </c>
    </row>
    <row r="7" spans="1:17" x14ac:dyDescent="0.3">
      <c r="A7">
        <v>60</v>
      </c>
      <c r="B7">
        <v>1100</v>
      </c>
      <c r="C7">
        <v>37.5</v>
      </c>
      <c r="D7">
        <v>6</v>
      </c>
      <c r="E7">
        <v>2</v>
      </c>
      <c r="F7">
        <v>66</v>
      </c>
      <c r="H7" t="s">
        <v>93</v>
      </c>
    </row>
    <row r="8" spans="1:17" x14ac:dyDescent="0.3">
      <c r="A8">
        <v>100</v>
      </c>
      <c r="B8">
        <v>1100</v>
      </c>
      <c r="C8">
        <v>45</v>
      </c>
      <c r="D8">
        <v>10</v>
      </c>
      <c r="E8">
        <v>2</v>
      </c>
      <c r="F8">
        <v>110</v>
      </c>
      <c r="H8" t="s">
        <v>94</v>
      </c>
    </row>
    <row r="9" spans="1:17" x14ac:dyDescent="0.3">
      <c r="A9">
        <v>110</v>
      </c>
      <c r="B9">
        <v>1100</v>
      </c>
      <c r="C9">
        <v>45</v>
      </c>
      <c r="D9">
        <v>12</v>
      </c>
      <c r="E9">
        <v>2</v>
      </c>
      <c r="F9">
        <v>121</v>
      </c>
      <c r="H9" t="s">
        <v>95</v>
      </c>
    </row>
    <row r="10" spans="1:17" x14ac:dyDescent="0.3">
      <c r="A10">
        <v>120</v>
      </c>
      <c r="B10">
        <v>1100</v>
      </c>
      <c r="C10">
        <v>45</v>
      </c>
      <c r="D10">
        <v>12</v>
      </c>
      <c r="E10">
        <v>2</v>
      </c>
      <c r="F10">
        <v>132</v>
      </c>
      <c r="H10" t="s">
        <v>96</v>
      </c>
    </row>
    <row r="11" spans="1:17" x14ac:dyDescent="0.3">
      <c r="A11" t="s">
        <v>97</v>
      </c>
      <c r="H11" t="s">
        <v>98</v>
      </c>
    </row>
    <row r="12" spans="1:17" x14ac:dyDescent="0.3">
      <c r="A12" s="4" t="s">
        <v>99</v>
      </c>
      <c r="B12">
        <v>600</v>
      </c>
      <c r="C12">
        <v>20</v>
      </c>
      <c r="D12">
        <v>2</v>
      </c>
      <c r="E12">
        <v>1</v>
      </c>
      <c r="F12">
        <v>3300</v>
      </c>
      <c r="H12" t="s">
        <v>100</v>
      </c>
    </row>
    <row r="13" spans="1:17" x14ac:dyDescent="0.3">
      <c r="A13" s="4" t="s">
        <v>101</v>
      </c>
      <c r="B13">
        <v>600</v>
      </c>
      <c r="C13">
        <v>20</v>
      </c>
      <c r="D13">
        <v>2</v>
      </c>
      <c r="E13">
        <v>1</v>
      </c>
      <c r="F13">
        <v>3680</v>
      </c>
      <c r="H13" t="s">
        <v>102</v>
      </c>
    </row>
    <row r="14" spans="1:17" x14ac:dyDescent="0.3">
      <c r="A14" s="4" t="s">
        <v>103</v>
      </c>
      <c r="B14">
        <v>600</v>
      </c>
      <c r="C14">
        <v>20</v>
      </c>
      <c r="D14">
        <v>2</v>
      </c>
      <c r="E14">
        <v>1</v>
      </c>
      <c r="F14">
        <v>4400</v>
      </c>
      <c r="H14" t="s">
        <v>104</v>
      </c>
    </row>
    <row r="15" spans="1:17" x14ac:dyDescent="0.3">
      <c r="A15" s="4" t="s">
        <v>105</v>
      </c>
      <c r="B15">
        <v>600</v>
      </c>
      <c r="C15">
        <v>20</v>
      </c>
      <c r="D15">
        <v>2</v>
      </c>
      <c r="E15">
        <v>1</v>
      </c>
      <c r="F15">
        <v>5000</v>
      </c>
      <c r="H15" t="s">
        <v>106</v>
      </c>
    </row>
    <row r="16" spans="1:17" x14ac:dyDescent="0.3">
      <c r="A16" s="4" t="s">
        <v>107</v>
      </c>
      <c r="B16">
        <v>600</v>
      </c>
      <c r="C16">
        <v>20</v>
      </c>
      <c r="D16">
        <v>2</v>
      </c>
      <c r="E16">
        <v>1</v>
      </c>
      <c r="F16">
        <v>5500</v>
      </c>
      <c r="H16" t="s">
        <v>108</v>
      </c>
    </row>
    <row r="17" spans="1:8" x14ac:dyDescent="0.3">
      <c r="A17" s="4" t="s">
        <v>109</v>
      </c>
      <c r="B17">
        <v>600</v>
      </c>
      <c r="C17">
        <v>20</v>
      </c>
      <c r="D17">
        <v>2</v>
      </c>
      <c r="E17">
        <v>1</v>
      </c>
      <c r="F17">
        <v>6600</v>
      </c>
      <c r="H17" t="s">
        <v>110</v>
      </c>
    </row>
    <row r="18" spans="1:8" x14ac:dyDescent="0.3">
      <c r="A18" s="4" t="s">
        <v>111</v>
      </c>
    </row>
    <row r="19" spans="1:8" x14ac:dyDescent="0.3">
      <c r="A19" s="4" t="s">
        <v>112</v>
      </c>
      <c r="B19">
        <v>1100</v>
      </c>
      <c r="C19">
        <v>20</v>
      </c>
      <c r="D19">
        <v>2</v>
      </c>
      <c r="E19">
        <v>1</v>
      </c>
      <c r="F19">
        <v>5500</v>
      </c>
    </row>
    <row r="20" spans="1:8" x14ac:dyDescent="0.3">
      <c r="A20" s="4" t="s">
        <v>113</v>
      </c>
      <c r="B20">
        <v>1100</v>
      </c>
      <c r="C20">
        <v>20</v>
      </c>
      <c r="D20">
        <v>2</v>
      </c>
      <c r="E20">
        <v>1</v>
      </c>
      <c r="F20">
        <v>6600</v>
      </c>
    </row>
    <row r="21" spans="1:8" x14ac:dyDescent="0.3">
      <c r="A21" s="4" t="s">
        <v>114</v>
      </c>
      <c r="B21">
        <v>1100</v>
      </c>
      <c r="C21">
        <v>20</v>
      </c>
      <c r="D21">
        <v>2</v>
      </c>
      <c r="E21">
        <v>1</v>
      </c>
      <c r="F21">
        <v>8800</v>
      </c>
    </row>
    <row r="22" spans="1:8" x14ac:dyDescent="0.3">
      <c r="A22" s="4" t="s">
        <v>115</v>
      </c>
      <c r="B22">
        <v>1100</v>
      </c>
      <c r="C22">
        <v>20</v>
      </c>
      <c r="D22">
        <v>3</v>
      </c>
      <c r="E22">
        <v>1</v>
      </c>
      <c r="F22">
        <v>11000</v>
      </c>
    </row>
    <row r="23" spans="1:8" x14ac:dyDescent="0.3">
      <c r="A23" s="4" t="s">
        <v>116</v>
      </c>
      <c r="B23">
        <v>1100</v>
      </c>
      <c r="C23">
        <v>20</v>
      </c>
      <c r="D23">
        <v>3</v>
      </c>
      <c r="E23">
        <v>1</v>
      </c>
      <c r="F23">
        <v>13200</v>
      </c>
    </row>
    <row r="24" spans="1:8" x14ac:dyDescent="0.3">
      <c r="A24" s="4" t="s">
        <v>117</v>
      </c>
      <c r="B24">
        <v>1100</v>
      </c>
      <c r="C24">
        <v>20</v>
      </c>
      <c r="D24">
        <v>3</v>
      </c>
      <c r="E24">
        <v>1</v>
      </c>
      <c r="F24">
        <v>16500</v>
      </c>
    </row>
    <row r="25" spans="1:8" x14ac:dyDescent="0.3">
      <c r="A25" s="4" t="s">
        <v>118</v>
      </c>
      <c r="B25">
        <v>1100</v>
      </c>
      <c r="C25">
        <v>20</v>
      </c>
      <c r="D25">
        <v>4</v>
      </c>
      <c r="E25">
        <v>1</v>
      </c>
      <c r="F25">
        <v>18700</v>
      </c>
    </row>
    <row r="26" spans="1:8" x14ac:dyDescent="0.3">
      <c r="A26" s="4" t="s">
        <v>119</v>
      </c>
      <c r="B26">
        <v>1100</v>
      </c>
      <c r="C26">
        <v>20</v>
      </c>
      <c r="D26">
        <v>4</v>
      </c>
      <c r="E26">
        <v>1</v>
      </c>
      <c r="F26">
        <v>22000</v>
      </c>
    </row>
    <row r="27" spans="1:8" x14ac:dyDescent="0.3">
      <c r="A27" s="4" t="s">
        <v>120</v>
      </c>
      <c r="B27">
        <v>1100</v>
      </c>
      <c r="C27">
        <v>20</v>
      </c>
      <c r="D27">
        <v>4</v>
      </c>
      <c r="E27">
        <v>1</v>
      </c>
      <c r="F27">
        <v>27500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A5C674-EF28-48D4-AC1C-85DC5582C586}">
  <dimension ref="A1:H18"/>
  <sheetViews>
    <sheetView topLeftCell="A15" workbookViewId="0">
      <selection activeCell="D7" sqref="D7"/>
    </sheetView>
  </sheetViews>
  <sheetFormatPr baseColWidth="10" defaultRowHeight="14.4" x14ac:dyDescent="0.3"/>
  <cols>
    <col min="3" max="3" width="26.33203125" customWidth="1"/>
    <col min="4" max="4" width="8.77734375" customWidth="1"/>
  </cols>
  <sheetData>
    <row r="1" spans="1:8" x14ac:dyDescent="0.3">
      <c r="A1" t="s">
        <v>263</v>
      </c>
      <c r="B1" t="s">
        <v>264</v>
      </c>
      <c r="C1" t="s">
        <v>271</v>
      </c>
      <c r="D1" t="s">
        <v>272</v>
      </c>
      <c r="E1" t="s">
        <v>283</v>
      </c>
      <c r="F1" t="s">
        <v>278</v>
      </c>
      <c r="G1" t="s">
        <v>273</v>
      </c>
      <c r="H1" t="s">
        <v>281</v>
      </c>
    </row>
    <row r="3" spans="1:8" x14ac:dyDescent="0.3">
      <c r="A3" t="s">
        <v>274</v>
      </c>
      <c r="B3">
        <v>15842</v>
      </c>
      <c r="C3" t="s">
        <v>275</v>
      </c>
      <c r="D3">
        <v>679</v>
      </c>
      <c r="E3">
        <v>679</v>
      </c>
      <c r="F3">
        <v>1</v>
      </c>
      <c r="G3">
        <v>1</v>
      </c>
      <c r="H3" s="84">
        <f>E3*G3</f>
        <v>679</v>
      </c>
    </row>
    <row r="4" spans="1:8" x14ac:dyDescent="0.3">
      <c r="A4" t="s">
        <v>274</v>
      </c>
      <c r="B4">
        <v>65444</v>
      </c>
      <c r="C4" t="s">
        <v>277</v>
      </c>
      <c r="D4">
        <v>287</v>
      </c>
      <c r="E4">
        <v>287</v>
      </c>
      <c r="F4">
        <v>500</v>
      </c>
      <c r="G4">
        <v>1</v>
      </c>
      <c r="H4" s="84">
        <f t="shared" ref="H4:H7" si="0">E4*G4</f>
        <v>287</v>
      </c>
    </row>
    <row r="5" spans="1:8" x14ac:dyDescent="0.3">
      <c r="A5" t="s">
        <v>279</v>
      </c>
      <c r="B5">
        <v>85198</v>
      </c>
      <c r="C5" t="s">
        <v>280</v>
      </c>
      <c r="D5">
        <v>4.5</v>
      </c>
      <c r="E5">
        <v>4.5</v>
      </c>
      <c r="F5">
        <v>1</v>
      </c>
      <c r="G5">
        <v>28</v>
      </c>
      <c r="H5" s="84">
        <f t="shared" si="0"/>
        <v>126</v>
      </c>
    </row>
    <row r="6" spans="1:8" x14ac:dyDescent="0.3">
      <c r="A6" t="s">
        <v>274</v>
      </c>
      <c r="B6">
        <v>87981</v>
      </c>
      <c r="C6" t="s">
        <v>282</v>
      </c>
      <c r="D6">
        <f>E6*F6</f>
        <v>78</v>
      </c>
      <c r="E6">
        <v>0.78</v>
      </c>
      <c r="F6">
        <v>100</v>
      </c>
      <c r="G6">
        <v>1</v>
      </c>
      <c r="H6" s="84">
        <f t="shared" si="0"/>
        <v>0.78</v>
      </c>
    </row>
    <row r="7" spans="1:8" x14ac:dyDescent="0.3">
      <c r="A7" t="s">
        <v>274</v>
      </c>
      <c r="B7">
        <v>92796</v>
      </c>
      <c r="H7" s="84">
        <f t="shared" si="0"/>
        <v>0</v>
      </c>
    </row>
    <row r="8" spans="1:8" x14ac:dyDescent="0.3">
      <c r="A8" t="s">
        <v>274</v>
      </c>
    </row>
    <row r="9" spans="1:8" x14ac:dyDescent="0.3">
      <c r="A9" t="s">
        <v>274</v>
      </c>
    </row>
    <row r="10" spans="1:8" x14ac:dyDescent="0.3">
      <c r="A10" t="s">
        <v>274</v>
      </c>
    </row>
    <row r="11" spans="1:8" x14ac:dyDescent="0.3">
      <c r="A11" t="s">
        <v>274</v>
      </c>
    </row>
    <row r="12" spans="1:8" x14ac:dyDescent="0.3">
      <c r="A12" t="s">
        <v>274</v>
      </c>
    </row>
    <row r="13" spans="1:8" x14ac:dyDescent="0.3">
      <c r="A13" t="s">
        <v>274</v>
      </c>
    </row>
    <row r="14" spans="1:8" x14ac:dyDescent="0.3">
      <c r="A14" t="s">
        <v>274</v>
      </c>
    </row>
    <row r="15" spans="1:8" x14ac:dyDescent="0.3">
      <c r="A15" t="s">
        <v>274</v>
      </c>
    </row>
    <row r="16" spans="1:8" x14ac:dyDescent="0.3">
      <c r="A16" t="s">
        <v>274</v>
      </c>
    </row>
    <row r="17" spans="1:1" x14ac:dyDescent="0.3">
      <c r="A17" t="s">
        <v>274</v>
      </c>
    </row>
    <row r="18" spans="1:1" x14ac:dyDescent="0.3">
      <c r="A18" t="s">
        <v>274</v>
      </c>
    </row>
  </sheetData>
  <pageMargins left="0.7" right="0.7" top="0.75" bottom="0.75" header="0.3" footer="0.3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5123dc2-1edf-4f9e-bc93-3b71232f1aba">
      <Terms xmlns="http://schemas.microsoft.com/office/infopath/2007/PartnerControls"/>
    </lcf76f155ced4ddcb4097134ff3c332f>
    <TaxCatchAll xmlns="a980c0a8-c01e-4ff6-9871-1fb45939fde9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D21AB41B972664B84431D7D416F3A26" ma:contentTypeVersion="14" ma:contentTypeDescription="Create a new document." ma:contentTypeScope="" ma:versionID="cd95d05f8eb1caafe4fd49d826998360">
  <xsd:schema xmlns:xsd="http://www.w3.org/2001/XMLSchema" xmlns:xs="http://www.w3.org/2001/XMLSchema" xmlns:p="http://schemas.microsoft.com/office/2006/metadata/properties" xmlns:ns2="15123dc2-1edf-4f9e-bc93-3b71232f1aba" xmlns:ns3="a980c0a8-c01e-4ff6-9871-1fb45939fde9" targetNamespace="http://schemas.microsoft.com/office/2006/metadata/properties" ma:root="true" ma:fieldsID="505402e5792174c3756aa5c3fee4348e" ns2:_="" ns3:_="">
    <xsd:import namespace="15123dc2-1edf-4f9e-bc93-3b71232f1aba"/>
    <xsd:import namespace="a980c0a8-c01e-4ff6-9871-1fb45939fde9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bjectDetectorVersions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5123dc2-1edf-4f9e-bc93-3b71232f1aba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Image Tags" ma:readOnly="false" ma:fieldId="{5cf76f15-5ced-4ddc-b409-7134ff3c332f}" ma:taxonomyMulti="true" ma:sspId="ea3a6a54-1544-4f24-b4e5-844c45560ee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80c0a8-c01e-4ff6-9871-1fb45939fde9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59244c38-d081-4442-8f13-a71864bc89f2}" ma:internalName="TaxCatchAll" ma:showField="CatchAllData" ma:web="a980c0a8-c01e-4ff6-9871-1fb45939fde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83BA0B1-DD06-43BF-B5F1-B98D03B8EAD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2721819-D324-4BCD-8BEE-34D436586007}">
  <ds:schemaRefs>
    <ds:schemaRef ds:uri="http://schemas.microsoft.com/office/2006/metadata/properties"/>
    <ds:schemaRef ds:uri="http://schemas.microsoft.com/office/infopath/2007/PartnerControls"/>
    <ds:schemaRef ds:uri="15123dc2-1edf-4f9e-bc93-3b71232f1aba"/>
    <ds:schemaRef ds:uri="a980c0a8-c01e-4ff6-9871-1fb45939fde9"/>
  </ds:schemaRefs>
</ds:datastoreItem>
</file>

<file path=customXml/itemProps3.xml><?xml version="1.0" encoding="utf-8"?>
<ds:datastoreItem xmlns:ds="http://schemas.openxmlformats.org/officeDocument/2006/customXml" ds:itemID="{2CE4BC23-B7B8-4E1B-974D-5CFEFADB83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5123dc2-1edf-4f9e-bc93-3b71232f1aba"/>
    <ds:schemaRef ds:uri="a980c0a8-c01e-4ff6-9871-1fb45939fde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Résumé</vt:lpstr>
      <vt:lpstr>Suivi admin</vt:lpstr>
      <vt:lpstr>NDC</vt:lpstr>
      <vt:lpstr>Suivi technique</vt:lpstr>
      <vt:lpstr>Notes</vt:lpstr>
      <vt:lpstr>Logistique</vt:lpstr>
      <vt:lpstr>Couverture</vt:lpstr>
      <vt:lpstr>Financement</vt:lpstr>
      <vt:lpstr>Variables</vt:lpstr>
      <vt:lpstr>Variables 2</vt:lpstr>
      <vt:lpstr>Pricing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Ingrid Bianchi | Earth France</dc:creator>
  <cp:keywords/>
  <dc:description/>
  <cp:lastModifiedBy>Earth France</cp:lastModifiedBy>
  <cp:revision/>
  <cp:lastPrinted>2024-08-22T12:47:02Z</cp:lastPrinted>
  <dcterms:created xsi:type="dcterms:W3CDTF">2024-08-19T13:00:32Z</dcterms:created>
  <dcterms:modified xsi:type="dcterms:W3CDTF">2024-08-22T13:04:57Z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0x0101005D21AB41B972664B84431D7D416F3A26</vt:lpwstr>
  </property>
</Properties>
</file>