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da88868a78ade6f/Bureau/"/>
    </mc:Choice>
  </mc:AlternateContent>
  <xr:revisionPtr revIDLastSave="1" documentId="8_{3B0F645E-D652-443F-AF70-9C67733D9048}" xr6:coauthVersionLast="47" xr6:coauthVersionMax="47" xr10:uidLastSave="{0A6FB454-88BF-4795-844F-6F001EF99E1F}"/>
  <bookViews>
    <workbookView xWindow="-120" yWindow="-120" windowWidth="20730" windowHeight="11160" activeTab="1" xr2:uid="{A3E43621-6754-4DD1-A6D2-E51C65C0CB86}"/>
  </bookViews>
  <sheets>
    <sheet name="Sheet1" sheetId="1" r:id="rId1"/>
    <sheet name="Feuil1" sheetId="2" r:id="rId2"/>
  </sheets>
  <definedNames>
    <definedName name="solver_adj" localSheetId="1" hidden="1">Feuil1!$M$21:$M$23</definedName>
    <definedName name="solver_adj" localSheetId="0" hidden="1">Sheet1!$J$5:$J$7</definedName>
    <definedName name="solver_cvg" localSheetId="1" hidden="1">0.0001</definedName>
    <definedName name="solver_cvg" localSheetId="0" hidden="1">0.0001</definedName>
    <definedName name="solver_drv" localSheetId="1" hidden="1">1</definedName>
    <definedName name="solver_drv" localSheetId="0" hidden="1">1</definedName>
    <definedName name="solver_eng" localSheetId="1" hidden="1">1</definedName>
    <definedName name="solver_eng" localSheetId="0" hidden="1">1</definedName>
    <definedName name="solver_est" localSheetId="1" hidden="1">1</definedName>
    <definedName name="solver_est" localSheetId="0" hidden="1">1</definedName>
    <definedName name="solver_itr" localSheetId="1" hidden="1">2147483647</definedName>
    <definedName name="solver_itr" localSheetId="0" hidden="1">2147483647</definedName>
    <definedName name="solver_lhs1" localSheetId="1" hidden="1">Feuil1!$I$21</definedName>
    <definedName name="solver_lhs1" localSheetId="0" hidden="1">Sheet1!$L$10:$O$10</definedName>
    <definedName name="solver_lhs2" localSheetId="1" hidden="1">Feuil1!$I$22</definedName>
    <definedName name="solver_lhs2" localSheetId="0" hidden="1">Sheet1!$O$8</definedName>
    <definedName name="solver_lhs3" localSheetId="1" hidden="1">Feuil1!$I$23</definedName>
    <definedName name="solver_lhs3" localSheetId="0" hidden="1">Sheet1!$O$8</definedName>
    <definedName name="solver_lhs4" localSheetId="0" hidden="1">Sheet1!$O$8</definedName>
    <definedName name="solver_mip" localSheetId="1" hidden="1">2147483647</definedName>
    <definedName name="solver_mip" localSheetId="0" hidden="1">2147483647</definedName>
    <definedName name="solver_mni" localSheetId="1" hidden="1">30</definedName>
    <definedName name="solver_mni" localSheetId="0" hidden="1">30</definedName>
    <definedName name="solver_mrt" localSheetId="1" hidden="1">0.075</definedName>
    <definedName name="solver_mrt" localSheetId="0" hidden="1">0.075</definedName>
    <definedName name="solver_msl" localSheetId="1" hidden="1">2</definedName>
    <definedName name="solver_msl" localSheetId="0" hidden="1">2</definedName>
    <definedName name="solver_neg" localSheetId="1" hidden="1">1</definedName>
    <definedName name="solver_neg" localSheetId="0" hidden="1">1</definedName>
    <definedName name="solver_nod" localSheetId="1" hidden="1">2147483647</definedName>
    <definedName name="solver_nod" localSheetId="0" hidden="1">2147483647</definedName>
    <definedName name="solver_num" localSheetId="1" hidden="1">3</definedName>
    <definedName name="solver_num" localSheetId="0" hidden="1">1</definedName>
    <definedName name="solver_nwt" localSheetId="1" hidden="1">1</definedName>
    <definedName name="solver_nwt" localSheetId="0" hidden="1">1</definedName>
    <definedName name="solver_opt" localSheetId="1" hidden="1">Feuil1!$M$21</definedName>
    <definedName name="solver_opt" localSheetId="0" hidden="1">Sheet1!$K$8</definedName>
    <definedName name="solver_pre" localSheetId="1" hidden="1">0.000001</definedName>
    <definedName name="solver_pre" localSheetId="0" hidden="1">0.000001</definedName>
    <definedName name="solver_rbv" localSheetId="1" hidden="1">1</definedName>
    <definedName name="solver_rbv" localSheetId="0" hidden="1">1</definedName>
    <definedName name="solver_rel1" localSheetId="1" hidden="1">2</definedName>
    <definedName name="solver_rel1" localSheetId="0" hidden="1">1</definedName>
    <definedName name="solver_rel2" localSheetId="1" hidden="1">2</definedName>
    <definedName name="solver_rel2" localSheetId="0" hidden="1">2</definedName>
    <definedName name="solver_rel3" localSheetId="1" hidden="1">2</definedName>
    <definedName name="solver_rel3" localSheetId="0" hidden="1">2</definedName>
    <definedName name="solver_rel4" localSheetId="0" hidden="1">2</definedName>
    <definedName name="solver_rhs1" localSheetId="1" hidden="1">Feuil1!$M$17</definedName>
    <definedName name="solver_rhs1" localSheetId="0" hidden="1">Sheet1!$H$2</definedName>
    <definedName name="solver_rhs2" localSheetId="1" hidden="1">Feuil1!$M$18</definedName>
    <definedName name="solver_rhs2" localSheetId="0" hidden="1">Sheet1!$D$3</definedName>
    <definedName name="solver_rhs3" localSheetId="1" hidden="1">Feuil1!$M$19</definedName>
    <definedName name="solver_rhs3" localSheetId="0" hidden="1">Sheet1!$D$3</definedName>
    <definedName name="solver_rhs4" localSheetId="0" hidden="1">Sheet1!$D$3</definedName>
    <definedName name="solver_rlx" localSheetId="1" hidden="1">2</definedName>
    <definedName name="solver_rlx" localSheetId="0" hidden="1">2</definedName>
    <definedName name="solver_rsd" localSheetId="1" hidden="1">0</definedName>
    <definedName name="solver_rsd" localSheetId="0" hidden="1">0</definedName>
    <definedName name="solver_scl" localSheetId="1" hidden="1">1</definedName>
    <definedName name="solver_scl" localSheetId="0" hidden="1">1</definedName>
    <definedName name="solver_sho" localSheetId="1" hidden="1">2</definedName>
    <definedName name="solver_sho" localSheetId="0" hidden="1">2</definedName>
    <definedName name="solver_ssz" localSheetId="1" hidden="1">100</definedName>
    <definedName name="solver_ssz" localSheetId="0" hidden="1">100</definedName>
    <definedName name="solver_tim" localSheetId="1" hidden="1">2147483647</definedName>
    <definedName name="solver_tim" localSheetId="0" hidden="1">2147483647</definedName>
    <definedName name="solver_tol" localSheetId="1" hidden="1">0.01</definedName>
    <definedName name="solver_tol" localSheetId="0" hidden="1">0.01</definedName>
    <definedName name="solver_typ" localSheetId="1" hidden="1">3</definedName>
    <definedName name="solver_typ" localSheetId="0" hidden="1">2</definedName>
    <definedName name="solver_val" localSheetId="1" hidden="1">2.44</definedName>
    <definedName name="solver_val" localSheetId="0" hidden="1">0</definedName>
    <definedName name="solver_ver" localSheetId="1" hidden="1">3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0" i="2" l="1"/>
  <c r="K9" i="2"/>
  <c r="I21" i="2"/>
  <c r="I22" i="2"/>
  <c r="K17" i="2"/>
  <c r="J18" i="2"/>
  <c r="K18" i="2"/>
  <c r="K19" i="2"/>
  <c r="J19" i="2"/>
  <c r="I19" i="2"/>
  <c r="I18" i="2"/>
  <c r="M19" i="2"/>
  <c r="M18" i="2"/>
  <c r="M17" i="2"/>
  <c r="J17" i="2"/>
  <c r="I17" i="2"/>
  <c r="I13" i="2"/>
  <c r="E13" i="2"/>
  <c r="F13" i="2"/>
  <c r="J7" i="2"/>
  <c r="J6" i="2"/>
  <c r="H3" i="2"/>
  <c r="I3" i="2" s="1"/>
  <c r="J3" i="2" s="1"/>
  <c r="C13" i="2" s="1"/>
  <c r="B13" i="2" s="1"/>
  <c r="H4" i="2"/>
  <c r="I4" i="2" s="1"/>
  <c r="J4" i="2" s="1"/>
  <c r="H6" i="2"/>
  <c r="I6" i="2" s="1"/>
  <c r="H7" i="2"/>
  <c r="I7" i="2" s="1"/>
  <c r="H9" i="2"/>
  <c r="I9" i="2" s="1"/>
  <c r="H10" i="2"/>
  <c r="I10" i="2" s="1"/>
  <c r="I23" i="2" l="1"/>
  <c r="H13" i="2"/>
  <c r="L5" i="1" l="1"/>
  <c r="N5" i="1"/>
  <c r="M9" i="1"/>
  <c r="M8" i="1"/>
  <c r="L6" i="1"/>
  <c r="L7" i="1"/>
  <c r="O6" i="1"/>
  <c r="O7" i="1"/>
  <c r="O5" i="1"/>
  <c r="N6" i="1"/>
  <c r="N7" i="1"/>
  <c r="M6" i="1"/>
  <c r="M7" i="1"/>
  <c r="M5" i="1"/>
  <c r="K6" i="1"/>
  <c r="K7" i="1"/>
  <c r="K5" i="1"/>
  <c r="L8" i="1" l="1"/>
  <c r="L9" i="1" s="1"/>
  <c r="L10" i="1" s="1"/>
  <c r="K8" i="1"/>
  <c r="M10" i="1"/>
  <c r="O8" i="1"/>
  <c r="O9" i="1" s="1"/>
  <c r="O10" i="1" s="1"/>
  <c r="N8" i="1"/>
  <c r="N9" i="1" s="1"/>
  <c r="N10" i="1" s="1"/>
</calcChain>
</file>

<file path=xl/sharedStrings.xml><?xml version="1.0" encoding="utf-8"?>
<sst xmlns="http://schemas.openxmlformats.org/spreadsheetml/2006/main" count="54" uniqueCount="39">
  <si>
    <t>brebis 70 kg allaitante</t>
  </si>
  <si>
    <t>uem</t>
  </si>
  <si>
    <t>uf</t>
  </si>
  <si>
    <t>pdin</t>
  </si>
  <si>
    <t>pdie</t>
  </si>
  <si>
    <t>mais ensilage</t>
  </si>
  <si>
    <t>prix/t</t>
  </si>
  <si>
    <t>%matière seche</t>
  </si>
  <si>
    <t>UF</t>
  </si>
  <si>
    <t>PDIN</t>
  </si>
  <si>
    <t>PDIE</t>
  </si>
  <si>
    <t>orge</t>
  </si>
  <si>
    <t>colza</t>
  </si>
  <si>
    <t xml:space="preserve">quantité </t>
  </si>
  <si>
    <t>prix</t>
  </si>
  <si>
    <t>UEM</t>
  </si>
  <si>
    <t>Pdin</t>
  </si>
  <si>
    <t>ecart max autorisé</t>
  </si>
  <si>
    <t>ecarts</t>
  </si>
  <si>
    <t>solution trouvée par le solveur</t>
  </si>
  <si>
    <t>maïs ensilage</t>
  </si>
  <si>
    <t>%MS</t>
  </si>
  <si>
    <t>€/t</t>
  </si>
  <si>
    <t>blé</t>
  </si>
  <si>
    <t>Foin 1ere coupe</t>
  </si>
  <si>
    <t>Tx colza</t>
  </si>
  <si>
    <t>Tx soja</t>
  </si>
  <si>
    <t>€/Kg MB</t>
  </si>
  <si>
    <t xml:space="preserve">PDIN </t>
  </si>
  <si>
    <t>€/KgMS</t>
  </si>
  <si>
    <t>€/UF</t>
  </si>
  <si>
    <t>Fourage</t>
  </si>
  <si>
    <t xml:space="preserve">Céréale </t>
  </si>
  <si>
    <t>Proteine</t>
  </si>
  <si>
    <t>=</t>
  </si>
  <si>
    <t>y</t>
  </si>
  <si>
    <t>Z</t>
  </si>
  <si>
    <t>X</t>
  </si>
  <si>
    <t>€/PDIN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</si>
</sst>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_-* #,##0.00\ [$€-40C]_-;\-* #,##0.00\ [$€-40C]_-;_-* &quot;-&quot;??\ [$€-40C]_-;_-@_-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9" fontId="0" fillId="0" borderId="0" xfId="0" applyNumberFormat="1"/>
    <xf numFmtId="10" fontId="0" fillId="0" borderId="0" xfId="1" applyNumberFormat="1" applyFont="1"/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164" fontId="0" fillId="0" borderId="0" xfId="0" applyNumberFormat="1"/>
    <xf numFmtId="164" fontId="0" fillId="3" borderId="2" xfId="0" applyNumberFormat="1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6" xfId="0" applyBorder="1"/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Fill="1" applyBorder="1"/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26E7D-1BE4-48D6-9B08-EE159D651DD9}">
  <sheetPr codeName="Sheet1"/>
  <dimension ref="A1:Q10"/>
  <sheetViews>
    <sheetView workbookViewId="0">
      <selection sqref="A1:D3"/>
    </sheetView>
  </sheetViews>
  <sheetFormatPr baseColWidth="10" defaultColWidth="9.140625" defaultRowHeight="15" x14ac:dyDescent="0.25"/>
  <cols>
    <col min="10" max="11" width="9.28515625" bestFit="1" customWidth="1"/>
    <col min="12" max="12" width="12.140625" bestFit="1" customWidth="1"/>
    <col min="13" max="13" width="9.28515625" bestFit="1" customWidth="1"/>
    <col min="14" max="15" width="9.5703125" bestFit="1" customWidth="1"/>
  </cols>
  <sheetData>
    <row r="1" spans="1:17" x14ac:dyDescent="0.25">
      <c r="A1" t="s">
        <v>0</v>
      </c>
      <c r="H1" t="s">
        <v>17</v>
      </c>
    </row>
    <row r="2" spans="1:17" x14ac:dyDescent="0.25">
      <c r="A2" t="s">
        <v>1</v>
      </c>
      <c r="B2" t="s">
        <v>2</v>
      </c>
      <c r="C2" t="s">
        <v>3</v>
      </c>
      <c r="D2" t="s">
        <v>4</v>
      </c>
      <c r="H2" s="1">
        <v>0.1</v>
      </c>
    </row>
    <row r="3" spans="1:17" x14ac:dyDescent="0.25">
      <c r="A3">
        <v>2.4</v>
      </c>
      <c r="B3">
        <v>2.44</v>
      </c>
      <c r="C3">
        <v>241</v>
      </c>
      <c r="D3">
        <v>241</v>
      </c>
    </row>
    <row r="4" spans="1:17" x14ac:dyDescent="0.25">
      <c r="A4" s="3"/>
      <c r="B4" s="3" t="s">
        <v>6</v>
      </c>
      <c r="C4" s="3" t="s">
        <v>7</v>
      </c>
      <c r="D4" s="3" t="s">
        <v>8</v>
      </c>
      <c r="E4" s="3" t="s">
        <v>9</v>
      </c>
      <c r="F4" s="3" t="s">
        <v>10</v>
      </c>
      <c r="J4" s="3" t="s">
        <v>13</v>
      </c>
      <c r="K4" s="3" t="s">
        <v>14</v>
      </c>
      <c r="L4" s="3" t="s">
        <v>15</v>
      </c>
      <c r="M4" s="3" t="s">
        <v>8</v>
      </c>
      <c r="N4" s="3" t="s">
        <v>16</v>
      </c>
      <c r="O4" s="3" t="s">
        <v>4</v>
      </c>
    </row>
    <row r="5" spans="1:17" x14ac:dyDescent="0.25">
      <c r="A5" s="3" t="s">
        <v>5</v>
      </c>
      <c r="B5" s="3">
        <v>3</v>
      </c>
      <c r="C5" s="4">
        <v>0.22</v>
      </c>
      <c r="D5" s="3">
        <v>0.93</v>
      </c>
      <c r="E5" s="3">
        <v>45</v>
      </c>
      <c r="F5" s="3">
        <v>77</v>
      </c>
      <c r="J5" s="5">
        <v>0.50928079314758257</v>
      </c>
      <c r="K5" s="5">
        <f>J5*B5/1000</f>
        <v>1.5278423794427476E-3</v>
      </c>
      <c r="L5" s="5">
        <f>J5*C5</f>
        <v>0.11204177449246816</v>
      </c>
      <c r="M5" s="5">
        <f>J5*D5</f>
        <v>0.47363113762725179</v>
      </c>
      <c r="N5" s="5">
        <f>E5*J5</f>
        <v>22.917635691641216</v>
      </c>
      <c r="O5" s="5">
        <f>F5*J5</f>
        <v>39.214621072363855</v>
      </c>
    </row>
    <row r="6" spans="1:17" x14ac:dyDescent="0.25">
      <c r="A6" s="3" t="s">
        <v>11</v>
      </c>
      <c r="B6" s="3">
        <v>270000</v>
      </c>
      <c r="C6" s="4">
        <v>0.87</v>
      </c>
      <c r="D6" s="3">
        <v>0.95</v>
      </c>
      <c r="E6" s="3">
        <v>69</v>
      </c>
      <c r="F6" s="3">
        <v>87</v>
      </c>
      <c r="J6" s="5">
        <v>2.1364509494957336</v>
      </c>
      <c r="K6" s="5">
        <f t="shared" ref="K6:K7" si="0">J6*B6/1000</f>
        <v>576.84175636384816</v>
      </c>
      <c r="L6" s="5">
        <f t="shared" ref="L6:L7" si="1">J6*C6</f>
        <v>1.8587123260612881</v>
      </c>
      <c r="M6" s="5">
        <f t="shared" ref="M6:M7" si="2">J6*D6</f>
        <v>2.029628402020947</v>
      </c>
      <c r="N6" s="5">
        <f t="shared" ref="N6:N7" si="3">E6*J6</f>
        <v>147.41511551520563</v>
      </c>
      <c r="O6" s="5">
        <f t="shared" ref="O6:O7" si="4">F6*J6</f>
        <v>185.87123260612881</v>
      </c>
    </row>
    <row r="7" spans="1:17" ht="15.75" thickBot="1" x14ac:dyDescent="0.3">
      <c r="A7" s="3" t="s">
        <v>12</v>
      </c>
      <c r="B7" s="3">
        <v>32000000</v>
      </c>
      <c r="C7" s="4">
        <v>0.89</v>
      </c>
      <c r="D7" s="3">
        <v>0.85</v>
      </c>
      <c r="E7" s="3">
        <v>219</v>
      </c>
      <c r="F7" s="3">
        <v>138</v>
      </c>
      <c r="J7" s="5">
        <v>0.21263583570800215</v>
      </c>
      <c r="K7" s="6">
        <f t="shared" si="0"/>
        <v>6804.3467426560692</v>
      </c>
      <c r="L7" s="5">
        <f t="shared" si="1"/>
        <v>0.18924589378012191</v>
      </c>
      <c r="M7" s="6">
        <f t="shared" si="2"/>
        <v>0.18074046035180183</v>
      </c>
      <c r="N7" s="6">
        <f t="shared" si="3"/>
        <v>46.567248020052475</v>
      </c>
      <c r="O7" s="6">
        <f t="shared" si="4"/>
        <v>29.343745327704298</v>
      </c>
    </row>
    <row r="8" spans="1:17" ht="15.75" thickBot="1" x14ac:dyDescent="0.3">
      <c r="J8" s="7"/>
      <c r="K8" s="8">
        <f>SUM(K5:K7)</f>
        <v>7381.1900268622967</v>
      </c>
      <c r="L8" s="9">
        <f>SUM(L5:L7)</f>
        <v>2.1599999943338783</v>
      </c>
      <c r="M8" s="9">
        <f t="shared" ref="L8:O8" si="5">SUM(M5:M7)</f>
        <v>2.6840000000000006</v>
      </c>
      <c r="N8" s="9">
        <f t="shared" si="5"/>
        <v>216.8999992268993</v>
      </c>
      <c r="O8" s="10">
        <f t="shared" si="5"/>
        <v>254.42959900619695</v>
      </c>
      <c r="Q8" t="s">
        <v>19</v>
      </c>
    </row>
    <row r="9" spans="1:17" x14ac:dyDescent="0.25">
      <c r="J9" t="s">
        <v>18</v>
      </c>
      <c r="L9" s="2">
        <f>(L8-A3)/A3</f>
        <v>-0.10000000236088399</v>
      </c>
      <c r="M9" s="2">
        <f>(M8-B3)/B3</f>
        <v>0.10000000000000027</v>
      </c>
      <c r="N9" s="2">
        <f t="shared" ref="M9:O9" si="6">(N8-C3)/C3</f>
        <v>-0.10000000320788674</v>
      </c>
      <c r="O9" s="2">
        <f t="shared" si="6"/>
        <v>5.572447720413673E-2</v>
      </c>
    </row>
    <row r="10" spans="1:17" x14ac:dyDescent="0.25">
      <c r="L10" s="7">
        <f>ABS(L9)</f>
        <v>0.10000000236088399</v>
      </c>
      <c r="M10" s="7">
        <f t="shared" ref="M10:O10" si="7">ABS(M9)</f>
        <v>0.10000000000000027</v>
      </c>
      <c r="N10" s="7">
        <f t="shared" si="7"/>
        <v>0.10000000320788674</v>
      </c>
      <c r="O10" s="7">
        <f t="shared" si="7"/>
        <v>5.572447720413673E-2</v>
      </c>
    </row>
  </sheetData>
  <conditionalFormatting sqref="L9:O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2ECF-8C61-423E-938D-6B8C1029F457}">
  <dimension ref="B2:R23"/>
  <sheetViews>
    <sheetView tabSelected="1" topLeftCell="B1" workbookViewId="0">
      <selection activeCell="M12" sqref="M12"/>
    </sheetView>
  </sheetViews>
  <sheetFormatPr baseColWidth="10" defaultRowHeight="15" x14ac:dyDescent="0.25"/>
  <cols>
    <col min="1" max="1" width="11.42578125" style="12"/>
    <col min="2" max="2" width="23" style="12" customWidth="1"/>
    <col min="3" max="3" width="15.28515625" style="12" bestFit="1" customWidth="1"/>
    <col min="4" max="7" width="11.42578125" style="12"/>
    <col min="8" max="8" width="14" style="12" customWidth="1"/>
    <col min="9" max="16384" width="11.42578125" style="12"/>
  </cols>
  <sheetData>
    <row r="2" spans="2:18" x14ac:dyDescent="0.25">
      <c r="B2" s="11"/>
      <c r="C2" s="30" t="s">
        <v>22</v>
      </c>
      <c r="D2" s="30" t="s">
        <v>21</v>
      </c>
      <c r="E2" s="30" t="s">
        <v>8</v>
      </c>
      <c r="F2" s="30" t="s">
        <v>28</v>
      </c>
      <c r="G2" s="30" t="s">
        <v>10</v>
      </c>
      <c r="H2" s="30" t="s">
        <v>27</v>
      </c>
      <c r="I2" s="30" t="s">
        <v>29</v>
      </c>
      <c r="J2" s="30" t="s">
        <v>30</v>
      </c>
      <c r="K2" s="32" t="s">
        <v>38</v>
      </c>
    </row>
    <row r="3" spans="2:18" x14ac:dyDescent="0.25">
      <c r="B3" s="14" t="s">
        <v>20</v>
      </c>
      <c r="C3" s="17">
        <v>50</v>
      </c>
      <c r="D3" s="13">
        <v>0.22</v>
      </c>
      <c r="E3" s="11">
        <v>0.93</v>
      </c>
      <c r="F3" s="11">
        <v>45</v>
      </c>
      <c r="G3" s="11">
        <v>77</v>
      </c>
      <c r="H3" s="17">
        <f>C3/1000</f>
        <v>0.05</v>
      </c>
      <c r="I3" s="17">
        <f>H3/D3</f>
        <v>0.22727272727272729</v>
      </c>
      <c r="J3" s="33">
        <f>I3/E3</f>
        <v>0.24437927663734116</v>
      </c>
      <c r="K3" s="34"/>
    </row>
    <row r="4" spans="2:18" x14ac:dyDescent="0.25">
      <c r="B4" s="14" t="s">
        <v>24</v>
      </c>
      <c r="C4" s="17">
        <v>130</v>
      </c>
      <c r="D4" s="13">
        <v>0.85</v>
      </c>
      <c r="E4" s="11">
        <v>0.61</v>
      </c>
      <c r="F4" s="11">
        <v>54</v>
      </c>
      <c r="G4" s="11">
        <v>71</v>
      </c>
      <c r="H4" s="17">
        <f t="shared" ref="H4:H8" si="0">C4/1000</f>
        <v>0.13</v>
      </c>
      <c r="I4" s="17">
        <f>H4/D4</f>
        <v>0.15294117647058825</v>
      </c>
      <c r="J4" s="33">
        <f>I4/E4</f>
        <v>0.25072324011571845</v>
      </c>
      <c r="K4" s="34"/>
    </row>
    <row r="5" spans="2:18" x14ac:dyDescent="0.25">
      <c r="J5" s="23"/>
    </row>
    <row r="6" spans="2:18" x14ac:dyDescent="0.25">
      <c r="B6" s="16" t="s">
        <v>23</v>
      </c>
      <c r="C6" s="17">
        <v>300</v>
      </c>
      <c r="D6" s="13">
        <v>0.87</v>
      </c>
      <c r="E6" s="11">
        <v>1.02</v>
      </c>
      <c r="F6" s="11">
        <v>70</v>
      </c>
      <c r="G6" s="11">
        <v>89</v>
      </c>
      <c r="H6" s="17">
        <f>C6/1000</f>
        <v>0.3</v>
      </c>
      <c r="I6" s="17">
        <f>H6/D6</f>
        <v>0.34482758620689652</v>
      </c>
      <c r="J6" s="33">
        <f>I6/E6</f>
        <v>0.33806626098715342</v>
      </c>
      <c r="K6" s="34"/>
    </row>
    <row r="7" spans="2:18" x14ac:dyDescent="0.25">
      <c r="B7" s="16" t="s">
        <v>11</v>
      </c>
      <c r="C7" s="17">
        <v>250</v>
      </c>
      <c r="D7" s="13">
        <v>0.87</v>
      </c>
      <c r="E7" s="11">
        <v>0.95</v>
      </c>
      <c r="F7" s="11">
        <v>69</v>
      </c>
      <c r="G7" s="11">
        <v>87</v>
      </c>
      <c r="H7" s="17">
        <f>C7/1000</f>
        <v>0.25</v>
      </c>
      <c r="I7" s="17">
        <f>H7/D7</f>
        <v>0.28735632183908044</v>
      </c>
      <c r="J7" s="33">
        <f>I7/E7</f>
        <v>0.30248033877797942</v>
      </c>
      <c r="K7" s="34"/>
    </row>
    <row r="8" spans="2:18" x14ac:dyDescent="0.25">
      <c r="J8" s="23"/>
    </row>
    <row r="9" spans="2:18" x14ac:dyDescent="0.25">
      <c r="B9" s="15" t="s">
        <v>26</v>
      </c>
      <c r="C9" s="17">
        <v>580</v>
      </c>
      <c r="D9" s="13">
        <v>0.88</v>
      </c>
      <c r="E9" s="11">
        <v>1.06</v>
      </c>
      <c r="F9" s="11">
        <v>331</v>
      </c>
      <c r="G9" s="11">
        <v>229</v>
      </c>
      <c r="H9" s="17">
        <f>C9/1000</f>
        <v>0.57999999999999996</v>
      </c>
      <c r="I9" s="17">
        <f>H9/D9</f>
        <v>0.65909090909090906</v>
      </c>
      <c r="J9" s="31"/>
      <c r="K9" s="17">
        <f>I9/F9*1000</f>
        <v>1.991211205712716</v>
      </c>
    </row>
    <row r="10" spans="2:18" x14ac:dyDescent="0.25">
      <c r="B10" s="15" t="s">
        <v>25</v>
      </c>
      <c r="C10" s="17">
        <v>450</v>
      </c>
      <c r="D10" s="13">
        <v>0.89</v>
      </c>
      <c r="E10" s="11">
        <v>0.85</v>
      </c>
      <c r="F10" s="11">
        <v>219</v>
      </c>
      <c r="G10" s="11">
        <v>138</v>
      </c>
      <c r="H10" s="17">
        <f>C10/1000</f>
        <v>0.45</v>
      </c>
      <c r="I10" s="17">
        <f>H10/D10</f>
        <v>0.5056179775280899</v>
      </c>
      <c r="J10" s="31"/>
      <c r="K10" s="17">
        <f>I10/F10*1000</f>
        <v>2.3087578882561184</v>
      </c>
    </row>
    <row r="12" spans="2:18" x14ac:dyDescent="0.25">
      <c r="F12" s="23"/>
    </row>
    <row r="13" spans="2:18" x14ac:dyDescent="0.25">
      <c r="B13" s="25" t="str">
        <f>IF(C13=J3,B3,IF(C13=J4,B4,0))</f>
        <v>maïs ensilage</v>
      </c>
      <c r="C13" s="17">
        <f>MIN(J3:J4)</f>
        <v>0.24437927663734116</v>
      </c>
      <c r="E13" s="26" t="str">
        <f>IF(F13=J6,B6,IF(F13=J7,B7,0))</f>
        <v>orge</v>
      </c>
      <c r="F13" s="24">
        <f>MIN(J6:J7)</f>
        <v>0.30248033877797942</v>
      </c>
      <c r="H13" s="27" t="str">
        <f>IF(I13=K9,B9,IF(I13=K10,B10,0))</f>
        <v>Tx soja</v>
      </c>
      <c r="I13" s="29">
        <f>MIN(K9:K10)</f>
        <v>1.991211205712716</v>
      </c>
      <c r="J13" s="20"/>
      <c r="K13" s="20"/>
      <c r="L13" s="20"/>
      <c r="M13" s="20"/>
      <c r="N13" s="20"/>
      <c r="O13" s="20"/>
      <c r="P13" s="20"/>
      <c r="Q13" s="20"/>
    </row>
    <row r="14" spans="2:18" x14ac:dyDescent="0.25">
      <c r="I14" s="19"/>
      <c r="J14" s="21"/>
      <c r="K14" s="21"/>
      <c r="L14" s="21"/>
      <c r="M14" s="21"/>
      <c r="N14" s="19"/>
      <c r="O14" s="19"/>
      <c r="P14" s="22"/>
      <c r="Q14" s="22"/>
      <c r="R14" s="18">
        <v>88</v>
      </c>
    </row>
    <row r="15" spans="2:18" x14ac:dyDescent="0.25">
      <c r="E15" s="23"/>
      <c r="H15" s="28"/>
    </row>
    <row r="16" spans="2:18" x14ac:dyDescent="0.25">
      <c r="B16" s="12" t="s">
        <v>0</v>
      </c>
      <c r="H16" s="28"/>
    </row>
    <row r="17" spans="2:13" x14ac:dyDescent="0.25">
      <c r="B17" s="12" t="s">
        <v>1</v>
      </c>
      <c r="C17" s="12" t="s">
        <v>2</v>
      </c>
      <c r="D17" s="12" t="s">
        <v>3</v>
      </c>
      <c r="E17" s="12" t="s">
        <v>4</v>
      </c>
      <c r="G17" s="11" t="s">
        <v>31</v>
      </c>
      <c r="H17" s="11" t="s">
        <v>20</v>
      </c>
      <c r="I17" s="11">
        <f>VLOOKUP(H17,B3:J4,4,FALSE)</f>
        <v>0.93</v>
      </c>
      <c r="J17" s="11">
        <f>VLOOKUP(H17,B3:J4,5,FALSE)</f>
        <v>45</v>
      </c>
      <c r="K17" s="11">
        <f>VLOOKUP(H17,B3:J4,6,FALSE)</f>
        <v>77</v>
      </c>
      <c r="L17" s="12" t="s">
        <v>34</v>
      </c>
      <c r="M17" s="11">
        <f>C18</f>
        <v>2.44</v>
      </c>
    </row>
    <row r="18" spans="2:13" x14ac:dyDescent="0.25">
      <c r="B18" s="12">
        <v>2.4</v>
      </c>
      <c r="C18" s="12">
        <v>2.44</v>
      </c>
      <c r="D18" s="12">
        <v>241</v>
      </c>
      <c r="E18" s="12">
        <v>241</v>
      </c>
      <c r="G18" s="11" t="s">
        <v>32</v>
      </c>
      <c r="H18" s="11" t="s">
        <v>11</v>
      </c>
      <c r="I18" s="11">
        <f>VLOOKUP(H18,B6:J7,4,FALSE)</f>
        <v>0.95</v>
      </c>
      <c r="J18" s="11">
        <f>VLOOKUP(H18,B6:J7,5,FALSE)</f>
        <v>69</v>
      </c>
      <c r="K18" s="11">
        <f>VLOOKUP(H18,B6:J7,6,FALSE)</f>
        <v>87</v>
      </c>
      <c r="L18" s="12" t="s">
        <v>34</v>
      </c>
      <c r="M18" s="11">
        <f>D18</f>
        <v>241</v>
      </c>
    </row>
    <row r="19" spans="2:13" x14ac:dyDescent="0.25">
      <c r="G19" s="11" t="s">
        <v>33</v>
      </c>
      <c r="H19" s="11" t="s">
        <v>25</v>
      </c>
      <c r="I19" s="11">
        <f>VLOOKUP(H19,B9:K10,4,FALSE)</f>
        <v>0.85</v>
      </c>
      <c r="J19" s="11">
        <f>VLOOKUP(H19,B9:K10,5,FALSE)</f>
        <v>219</v>
      </c>
      <c r="K19" s="11">
        <f>VLOOKUP(H19,B9:K10,6,FALSE)</f>
        <v>138</v>
      </c>
      <c r="L19" s="12" t="s">
        <v>34</v>
      </c>
      <c r="M19" s="11">
        <f>E18</f>
        <v>241</v>
      </c>
    </row>
    <row r="21" spans="2:13" x14ac:dyDescent="0.25">
      <c r="I21" s="12">
        <f>I17*M21+J17*M22+K17*M23</f>
        <v>213.51606020859461</v>
      </c>
      <c r="L21" s="12" t="s">
        <v>37</v>
      </c>
      <c r="M21" s="11">
        <v>2.44</v>
      </c>
    </row>
    <row r="22" spans="2:13" x14ac:dyDescent="0.25">
      <c r="I22" s="12">
        <f>I18*M21+J18*M22+K18*M23</f>
        <v>240.99951737854198</v>
      </c>
      <c r="L22" s="12" t="s">
        <v>35</v>
      </c>
      <c r="M22" s="11">
        <v>0</v>
      </c>
    </row>
    <row r="23" spans="2:13" x14ac:dyDescent="0.25">
      <c r="I23" s="12">
        <f>I19*M21+J19*M22+K19*M23</f>
        <v>380.67226894527346</v>
      </c>
      <c r="L23" s="12" t="s">
        <v>36</v>
      </c>
      <c r="M23" s="11">
        <v>2.7434657169947352</v>
      </c>
    </row>
  </sheetData>
  <conditionalFormatting sqref="J3:J4">
    <cfRule type="colorScale" priority="2">
      <colorScale>
        <cfvo type="min"/>
        <cfvo type="percentile" val="50"/>
        <cfvo type="max"/>
        <color rgb="FF00B050"/>
        <color theme="0"/>
        <color rgb="FFFF0000"/>
      </colorScale>
    </cfRule>
    <cfRule type="colorScale" priority="7">
      <colorScale>
        <cfvo type="min"/>
        <cfvo type="percentile" val="50"/>
        <cfvo type="max"/>
        <color theme="9"/>
        <color theme="0"/>
        <color rgb="FFFF0000"/>
      </colorScale>
    </cfRule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10">
      <colorScale>
        <cfvo type="min"/>
        <cfvo type="max"/>
        <color theme="9"/>
        <color rgb="FFC00000"/>
      </colorScale>
    </cfRule>
  </conditionalFormatting>
  <conditionalFormatting sqref="J6:J7">
    <cfRule type="colorScale" priority="4">
      <colorScale>
        <cfvo type="min"/>
        <cfvo type="percentile" val="50"/>
        <cfvo type="max"/>
        <color rgb="FF00B050"/>
        <color theme="0"/>
        <color rgb="FFFF0000"/>
      </colorScale>
    </cfRule>
    <cfRule type="colorScale" priority="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J3">
    <cfRule type="colorScale" priority="3">
      <colorScale>
        <cfvo type="min"/>
        <cfvo type="percentile" val="50"/>
        <cfvo type="max"/>
        <color theme="9"/>
        <color theme="0"/>
        <color rgb="FFFF0000"/>
      </colorScale>
    </cfRule>
  </conditionalFormatting>
  <conditionalFormatting sqref="K9:K10">
    <cfRule type="colorScale" priority="1">
      <colorScale>
        <cfvo type="min"/>
        <cfvo type="percentile" val="50"/>
        <cfvo type="max"/>
        <color rgb="FF00B050"/>
        <color theme="0"/>
        <color rgb="FFFF0000"/>
      </colorScale>
    </cfRule>
  </conditionalFormatting>
  <dataValidations count="3">
    <dataValidation type="list" allowBlank="1" showInputMessage="1" showErrorMessage="1" sqref="H17" xr:uid="{1829B641-B007-482B-9969-E6EB785371E8}">
      <formula1>$B$3:$B$4</formula1>
    </dataValidation>
    <dataValidation type="list" allowBlank="1" showInputMessage="1" showErrorMessage="1" sqref="H18" xr:uid="{B2F0A4C9-3371-49CA-B55D-3140758DE679}">
      <formula1>$B$6:$B$7</formula1>
    </dataValidation>
    <dataValidation type="list" allowBlank="1" showInputMessage="1" showErrorMessage="1" sqref="H19" xr:uid="{96EEED0B-0022-4787-BF77-6912DC35BAD9}">
      <formula1>$B$9:$B$10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Simon ROUANET</cp:lastModifiedBy>
  <dcterms:created xsi:type="dcterms:W3CDTF">2022-10-14T14:45:27Z</dcterms:created>
  <dcterms:modified xsi:type="dcterms:W3CDTF">2022-10-22T14:54:41Z</dcterms:modified>
</cp:coreProperties>
</file>