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\Desktop\"/>
    </mc:Choice>
  </mc:AlternateContent>
  <xr:revisionPtr revIDLastSave="0" documentId="13_ncr:1_{BA05FDFD-6206-495B-95E3-A87D812EEE81}" xr6:coauthVersionLast="47" xr6:coauthVersionMax="47" xr10:uidLastSave="{00000000-0000-0000-0000-000000000000}"/>
  <bookViews>
    <workbookView xWindow="-120" yWindow="-120" windowWidth="29040" windowHeight="15990" xr2:uid="{78C7FA2C-488B-4DFB-AB69-FC85E9B8BE68}"/>
  </bookViews>
  <sheets>
    <sheet name="test" sheetId="1" r:id="rId1"/>
  </sheets>
  <externalReferences>
    <externalReference r:id="rId2"/>
  </externalReferences>
  <definedNames>
    <definedName name="FERIES">[1]Feuil1!#REF!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76" i="1" l="1"/>
  <c r="AH76" i="1"/>
  <c r="AI75" i="1"/>
  <c r="AI77" i="1" s="1"/>
  <c r="AH75" i="1"/>
  <c r="AH77" i="1" s="1"/>
  <c r="AN72" i="1"/>
  <c r="AM72" i="1"/>
  <c r="AL72" i="1"/>
  <c r="AE72" i="1"/>
  <c r="AI70" i="1"/>
  <c r="AH70" i="1"/>
  <c r="AI69" i="1"/>
  <c r="AI71" i="1" s="1"/>
  <c r="AH69" i="1"/>
  <c r="AH71" i="1" s="1"/>
  <c r="AE66" i="1"/>
  <c r="AI64" i="1"/>
  <c r="AH64" i="1"/>
  <c r="AI63" i="1"/>
  <c r="AI65" i="1" s="1"/>
  <c r="AH63" i="1"/>
  <c r="AH65" i="1" s="1"/>
  <c r="AE60" i="1"/>
  <c r="AI58" i="1"/>
  <c r="AH58" i="1"/>
  <c r="AI57" i="1"/>
  <c r="AI59" i="1" s="1"/>
  <c r="AH57" i="1"/>
  <c r="AH59" i="1" s="1"/>
  <c r="AN54" i="1"/>
  <c r="AM54" i="1"/>
  <c r="AL54" i="1"/>
  <c r="AE54" i="1"/>
  <c r="AI52" i="1"/>
  <c r="AH52" i="1"/>
  <c r="AJ51" i="1"/>
  <c r="AI51" i="1"/>
  <c r="AI53" i="1" s="1"/>
  <c r="AH51" i="1"/>
  <c r="AH53" i="1" s="1"/>
  <c r="AE48" i="1"/>
  <c r="AI46" i="1"/>
  <c r="AH46" i="1"/>
  <c r="AI45" i="1"/>
  <c r="AI47" i="1" s="1"/>
  <c r="AH45" i="1"/>
  <c r="AH47" i="1" s="1"/>
  <c r="AE42" i="1"/>
  <c r="AI40" i="1"/>
  <c r="AH40" i="1"/>
  <c r="AI39" i="1"/>
  <c r="AI41" i="1" s="1"/>
  <c r="AH39" i="1"/>
  <c r="AH41" i="1" s="1"/>
  <c r="AN36" i="1"/>
  <c r="AM36" i="1"/>
  <c r="AL36" i="1"/>
  <c r="AE36" i="1"/>
  <c r="AI34" i="1"/>
  <c r="AH34" i="1"/>
  <c r="AI33" i="1"/>
  <c r="AI35" i="1" s="1"/>
  <c r="AH33" i="1"/>
  <c r="AH35" i="1" s="1"/>
  <c r="AE30" i="1"/>
  <c r="AI28" i="1"/>
  <c r="AH28" i="1"/>
  <c r="AI27" i="1"/>
  <c r="AI29" i="1" s="1"/>
  <c r="AH27" i="1"/>
  <c r="AH29" i="1" s="1"/>
  <c r="AE24" i="1"/>
  <c r="AI22" i="1"/>
  <c r="AH22" i="1"/>
  <c r="AI21" i="1"/>
  <c r="AI23" i="1" s="1"/>
  <c r="AH21" i="1"/>
  <c r="AH23" i="1" s="1"/>
  <c r="AO18" i="1"/>
  <c r="AN18" i="1"/>
  <c r="AM18" i="1"/>
  <c r="AL18" i="1"/>
  <c r="AE18" i="1"/>
  <c r="AN16" i="1"/>
  <c r="AI16" i="1"/>
  <c r="AH16" i="1"/>
  <c r="AI15" i="1"/>
  <c r="AI17" i="1" s="1"/>
  <c r="AH15" i="1"/>
  <c r="AH17" i="1" s="1"/>
  <c r="AE11" i="1"/>
  <c r="AI8" i="1"/>
  <c r="AH8" i="1"/>
  <c r="AI7" i="1"/>
  <c r="AI9" i="1" s="1"/>
  <c r="AH7" i="1"/>
  <c r="AH9" i="1" s="1"/>
  <c r="C6" i="1"/>
  <c r="AE4" i="1"/>
  <c r="AB3" i="1"/>
  <c r="AA3" i="1"/>
  <c r="X3" i="1"/>
  <c r="U3" i="1"/>
  <c r="T3" i="1"/>
  <c r="AM2" i="1"/>
  <c r="V2" i="1"/>
  <c r="AM15" i="1" l="1"/>
  <c r="AM14" i="1"/>
  <c r="AM13" i="1"/>
  <c r="AM12" i="1"/>
  <c r="AM11" i="1"/>
  <c r="AM7" i="1"/>
  <c r="AM6" i="1"/>
  <c r="AM4" i="1"/>
  <c r="AM3" i="1"/>
  <c r="C14" i="1"/>
  <c r="D6" i="1"/>
  <c r="AM83" i="1"/>
  <c r="AM82" i="1"/>
  <c r="AN81" i="1"/>
  <c r="AM81" i="1"/>
  <c r="AL81" i="1"/>
  <c r="AN80" i="1"/>
  <c r="AM80" i="1"/>
  <c r="AL80" i="1"/>
  <c r="AN79" i="1"/>
  <c r="AM79" i="1"/>
  <c r="AL79" i="1"/>
  <c r="AN78" i="1"/>
  <c r="AM78" i="1"/>
  <c r="AL78" i="1"/>
  <c r="AN77" i="1"/>
  <c r="AM77" i="1"/>
  <c r="AL77" i="1"/>
  <c r="AN76" i="1"/>
  <c r="AM76" i="1"/>
  <c r="AL76" i="1"/>
  <c r="AN75" i="1"/>
  <c r="AM75" i="1"/>
  <c r="AL75" i="1"/>
  <c r="AN74" i="1"/>
  <c r="AM74" i="1"/>
  <c r="AL74" i="1"/>
  <c r="AM64" i="1"/>
  <c r="AN63" i="1"/>
  <c r="AM63" i="1"/>
  <c r="AL63" i="1"/>
  <c r="AN62" i="1"/>
  <c r="AM62" i="1"/>
  <c r="AL62" i="1"/>
  <c r="AN61" i="1"/>
  <c r="AM61" i="1"/>
  <c r="AL61" i="1"/>
  <c r="AN60" i="1"/>
  <c r="AM60" i="1"/>
  <c r="AL60" i="1"/>
  <c r="AN59" i="1"/>
  <c r="AM59" i="1"/>
  <c r="AL59" i="1"/>
  <c r="AN58" i="1"/>
  <c r="AM58" i="1"/>
  <c r="AL58" i="1"/>
  <c r="AN57" i="1"/>
  <c r="AM57" i="1"/>
  <c r="AL57" i="1"/>
  <c r="AN56" i="1"/>
  <c r="AM56" i="1"/>
  <c r="AL56" i="1"/>
  <c r="AN46" i="1"/>
  <c r="AM46" i="1"/>
  <c r="AN45" i="1"/>
  <c r="AM45" i="1"/>
  <c r="AL45" i="1"/>
  <c r="AN44" i="1"/>
  <c r="AM44" i="1"/>
  <c r="AL44" i="1"/>
  <c r="AN43" i="1"/>
  <c r="AM43" i="1"/>
  <c r="AL43" i="1"/>
  <c r="AN42" i="1"/>
  <c r="AM42" i="1"/>
  <c r="AL42" i="1"/>
  <c r="AN41" i="1"/>
  <c r="AM41" i="1"/>
  <c r="AL41" i="1"/>
  <c r="AN40" i="1"/>
  <c r="AM40" i="1"/>
  <c r="AL40" i="1"/>
  <c r="AN39" i="1"/>
  <c r="AM39" i="1"/>
  <c r="AL39" i="1"/>
  <c r="AN38" i="1"/>
  <c r="AM38" i="1"/>
  <c r="AL38" i="1"/>
  <c r="AN29" i="1"/>
  <c r="AN28" i="1"/>
  <c r="AN27" i="1"/>
  <c r="AM27" i="1"/>
  <c r="AL27" i="1"/>
  <c r="AN26" i="1"/>
  <c r="AM26" i="1"/>
  <c r="AL26" i="1"/>
  <c r="AN25" i="1"/>
  <c r="AM25" i="1"/>
  <c r="AL25" i="1"/>
  <c r="AN24" i="1"/>
  <c r="AM24" i="1"/>
  <c r="AL24" i="1"/>
  <c r="AN23" i="1"/>
  <c r="AM23" i="1"/>
  <c r="AL23" i="1"/>
  <c r="AN22" i="1"/>
  <c r="AM22" i="1"/>
  <c r="AL22" i="1"/>
  <c r="AN21" i="1"/>
  <c r="AM21" i="1"/>
  <c r="AL21" i="1"/>
  <c r="AN20" i="1"/>
  <c r="AM20" i="1"/>
  <c r="AL20" i="1"/>
  <c r="E6" i="1" l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J7" i="1" a="1"/>
  <c r="AJ7" i="1" s="1"/>
  <c r="C20" i="1"/>
  <c r="D14" i="1"/>
  <c r="AM9" i="1"/>
  <c r="AM10" i="1" s="1"/>
  <c r="AM8" i="1"/>
  <c r="AM5" i="1"/>
  <c r="E14" i="1" l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J15" i="1" a="1"/>
  <c r="AJ15" i="1" s="1"/>
  <c r="C26" i="1"/>
  <c r="D20" i="1"/>
  <c r="AC3" i="1"/>
  <c r="E20" i="1" l="1"/>
  <c r="F20" i="1" s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J21" i="1" a="1"/>
  <c r="AJ21" i="1" s="1"/>
  <c r="C32" i="1"/>
  <c r="D26" i="1"/>
  <c r="E26" i="1" l="1"/>
  <c r="F26" i="1" s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J27" i="1" a="1"/>
  <c r="AJ27" i="1" s="1"/>
  <c r="C38" i="1"/>
  <c r="D32" i="1"/>
  <c r="E32" i="1" l="1"/>
  <c r="F32" i="1" s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J33" i="1" a="1"/>
  <c r="AJ33" i="1" s="1"/>
  <c r="C44" i="1"/>
  <c r="D38" i="1"/>
  <c r="E38" i="1" l="1"/>
  <c r="F38" i="1" s="1"/>
  <c r="G38" i="1" s="1"/>
  <c r="H38" i="1" s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S38" i="1" s="1"/>
  <c r="T38" i="1" s="1"/>
  <c r="U38" i="1" s="1"/>
  <c r="V38" i="1" s="1"/>
  <c r="W38" i="1" s="1"/>
  <c r="X38" i="1" s="1"/>
  <c r="Y38" i="1" s="1"/>
  <c r="Z38" i="1" s="1"/>
  <c r="AA38" i="1" s="1"/>
  <c r="AB38" i="1" s="1"/>
  <c r="AC38" i="1" s="1"/>
  <c r="AD38" i="1" s="1"/>
  <c r="AE38" i="1" s="1"/>
  <c r="AF38" i="1" s="1"/>
  <c r="AG38" i="1" s="1"/>
  <c r="AJ39" i="1" a="1"/>
  <c r="AJ39" i="1" s="1"/>
  <c r="C50" i="1"/>
  <c r="D44" i="1"/>
  <c r="E44" i="1" l="1"/>
  <c r="F44" i="1" s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S44" i="1" s="1"/>
  <c r="T44" i="1" s="1"/>
  <c r="U44" i="1" s="1"/>
  <c r="V44" i="1" s="1"/>
  <c r="W44" i="1" s="1"/>
  <c r="X44" i="1" s="1"/>
  <c r="Y44" i="1" s="1"/>
  <c r="Z44" i="1" s="1"/>
  <c r="AA44" i="1" s="1"/>
  <c r="AB44" i="1" s="1"/>
  <c r="AC44" i="1" s="1"/>
  <c r="AD44" i="1" s="1"/>
  <c r="AE44" i="1" s="1"/>
  <c r="AF44" i="1" s="1"/>
  <c r="AG44" i="1" s="1"/>
  <c r="AJ45" i="1" a="1"/>
  <c r="AJ45" i="1" s="1"/>
  <c r="C56" i="1"/>
  <c r="D50" i="1"/>
  <c r="E50" i="1" s="1"/>
  <c r="F50" i="1" s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S50" i="1" s="1"/>
  <c r="T50" i="1" s="1"/>
  <c r="U50" i="1" s="1"/>
  <c r="V50" i="1" s="1"/>
  <c r="W50" i="1" s="1"/>
  <c r="X50" i="1" s="1"/>
  <c r="Y50" i="1" s="1"/>
  <c r="Z50" i="1" s="1"/>
  <c r="AA50" i="1" s="1"/>
  <c r="AB50" i="1" s="1"/>
  <c r="AC50" i="1" s="1"/>
  <c r="AD50" i="1" s="1"/>
  <c r="AE50" i="1" s="1"/>
  <c r="AF50" i="1" s="1"/>
  <c r="AG50" i="1" s="1"/>
  <c r="C62" i="1" l="1"/>
  <c r="D56" i="1"/>
  <c r="E56" i="1" l="1"/>
  <c r="F56" i="1" s="1"/>
  <c r="G56" i="1" s="1"/>
  <c r="H56" i="1" s="1"/>
  <c r="I56" i="1" s="1"/>
  <c r="J56" i="1" s="1"/>
  <c r="K56" i="1" s="1"/>
  <c r="L56" i="1" s="1"/>
  <c r="M56" i="1" s="1"/>
  <c r="N56" i="1" s="1"/>
  <c r="O56" i="1" s="1"/>
  <c r="P56" i="1" s="1"/>
  <c r="Q56" i="1" s="1"/>
  <c r="R56" i="1" s="1"/>
  <c r="S56" i="1" s="1"/>
  <c r="T56" i="1" s="1"/>
  <c r="U56" i="1" s="1"/>
  <c r="V56" i="1" s="1"/>
  <c r="W56" i="1" s="1"/>
  <c r="X56" i="1" s="1"/>
  <c r="Y56" i="1" s="1"/>
  <c r="Z56" i="1" s="1"/>
  <c r="AA56" i="1" s="1"/>
  <c r="AB56" i="1" s="1"/>
  <c r="AC56" i="1" s="1"/>
  <c r="AD56" i="1" s="1"/>
  <c r="AE56" i="1" s="1"/>
  <c r="AF56" i="1" s="1"/>
  <c r="AG56" i="1" s="1"/>
  <c r="AJ57" i="1" a="1"/>
  <c r="AJ57" i="1" s="1"/>
  <c r="C68" i="1"/>
  <c r="D62" i="1"/>
  <c r="E62" i="1" l="1"/>
  <c r="F62" i="1" s="1"/>
  <c r="G62" i="1" s="1"/>
  <c r="H62" i="1" s="1"/>
  <c r="I62" i="1" s="1"/>
  <c r="J62" i="1" s="1"/>
  <c r="K62" i="1" s="1"/>
  <c r="L62" i="1" s="1"/>
  <c r="M62" i="1" s="1"/>
  <c r="N62" i="1" s="1"/>
  <c r="O62" i="1" s="1"/>
  <c r="P62" i="1" s="1"/>
  <c r="Q62" i="1" s="1"/>
  <c r="R62" i="1" s="1"/>
  <c r="S62" i="1" s="1"/>
  <c r="T62" i="1" s="1"/>
  <c r="U62" i="1" s="1"/>
  <c r="V62" i="1" s="1"/>
  <c r="W62" i="1" s="1"/>
  <c r="X62" i="1" s="1"/>
  <c r="Y62" i="1" s="1"/>
  <c r="Z62" i="1" s="1"/>
  <c r="AA62" i="1" s="1"/>
  <c r="AB62" i="1" s="1"/>
  <c r="AC62" i="1" s="1"/>
  <c r="AD62" i="1" s="1"/>
  <c r="AE62" i="1" s="1"/>
  <c r="AF62" i="1" s="1"/>
  <c r="AG62" i="1" s="1"/>
  <c r="AJ63" i="1" a="1"/>
  <c r="AJ63" i="1" s="1"/>
  <c r="C74" i="1"/>
  <c r="D68" i="1"/>
  <c r="E68" i="1" l="1"/>
  <c r="F68" i="1" s="1"/>
  <c r="G68" i="1" s="1"/>
  <c r="H68" i="1" s="1"/>
  <c r="I68" i="1" s="1"/>
  <c r="J68" i="1" s="1"/>
  <c r="K68" i="1" s="1"/>
  <c r="L68" i="1" s="1"/>
  <c r="M68" i="1" s="1"/>
  <c r="N68" i="1" s="1"/>
  <c r="O68" i="1" s="1"/>
  <c r="P68" i="1" s="1"/>
  <c r="Q68" i="1" s="1"/>
  <c r="R68" i="1" s="1"/>
  <c r="S68" i="1" s="1"/>
  <c r="T68" i="1" s="1"/>
  <c r="U68" i="1" s="1"/>
  <c r="V68" i="1" s="1"/>
  <c r="W68" i="1" s="1"/>
  <c r="X68" i="1" s="1"/>
  <c r="Y68" i="1" s="1"/>
  <c r="Z68" i="1" s="1"/>
  <c r="AA68" i="1" s="1"/>
  <c r="AB68" i="1" s="1"/>
  <c r="AC68" i="1" s="1"/>
  <c r="AD68" i="1" s="1"/>
  <c r="AE68" i="1" s="1"/>
  <c r="AF68" i="1" s="1"/>
  <c r="AG68" i="1" s="1"/>
  <c r="AJ69" i="1" a="1"/>
  <c r="AJ69" i="1" s="1"/>
  <c r="D74" i="1"/>
  <c r="E74" i="1" l="1"/>
  <c r="F74" i="1" s="1"/>
  <c r="G74" i="1" s="1"/>
  <c r="H74" i="1" s="1"/>
  <c r="I74" i="1" s="1"/>
  <c r="J74" i="1" s="1"/>
  <c r="K74" i="1" s="1"/>
  <c r="L74" i="1" s="1"/>
  <c r="M74" i="1" s="1"/>
  <c r="N74" i="1" s="1"/>
  <c r="O74" i="1" s="1"/>
  <c r="P74" i="1" s="1"/>
  <c r="Q74" i="1" s="1"/>
  <c r="R74" i="1" s="1"/>
  <c r="S74" i="1" s="1"/>
  <c r="T74" i="1" s="1"/>
  <c r="U74" i="1" s="1"/>
  <c r="V74" i="1" s="1"/>
  <c r="W74" i="1" s="1"/>
  <c r="X74" i="1" s="1"/>
  <c r="Y74" i="1" s="1"/>
  <c r="Z74" i="1" s="1"/>
  <c r="AA74" i="1" s="1"/>
  <c r="AB74" i="1" s="1"/>
  <c r="AC74" i="1" s="1"/>
  <c r="AD74" i="1" s="1"/>
  <c r="AE74" i="1" s="1"/>
  <c r="AF74" i="1" s="1"/>
  <c r="AG74" i="1" s="1"/>
  <c r="AJ75" i="1" a="1"/>
  <c r="AJ7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<sst xmlns="http://schemas.openxmlformats.org/spreadsheetml/2006/main" count="152" uniqueCount="57">
  <si>
    <t>ANNEE</t>
  </si>
  <si>
    <t xml:space="preserve">Total annuel H </t>
  </si>
  <si>
    <t xml:space="preserve">Nb annuel </t>
  </si>
  <si>
    <t>NB - JF
Annuel</t>
  </si>
  <si>
    <t>NB JF 
Travailler</t>
  </si>
  <si>
    <t>NB 
Congés</t>
  </si>
  <si>
    <t>NB Jours fériés anuel</t>
  </si>
  <si>
    <t>JOURS</t>
  </si>
  <si>
    <t>NUIT</t>
  </si>
  <si>
    <t>Nuit</t>
  </si>
  <si>
    <t>jours feries</t>
  </si>
  <si>
    <t>Travailler</t>
  </si>
  <si>
    <t>Le jour de l’an</t>
  </si>
  <si>
    <t>JANVIER</t>
  </si>
  <si>
    <t>Total H/MOIS nuit/jours</t>
  </si>
  <si>
    <t>Pâques</t>
  </si>
  <si>
    <t>Semaine</t>
  </si>
  <si>
    <t>Le lundi de Pâques</t>
  </si>
  <si>
    <t>NB JOURS</t>
  </si>
  <si>
    <t>Total H</t>
  </si>
  <si>
    <t>Total Congés</t>
  </si>
  <si>
    <t>La fête du Travail</t>
  </si>
  <si>
    <t>Jours</t>
  </si>
  <si>
    <t>c</t>
  </si>
  <si>
    <t>La victoire de 1945</t>
  </si>
  <si>
    <t>Le jeudi de l’Ascension</t>
  </si>
  <si>
    <t>TOTAL</t>
  </si>
  <si>
    <t>pentecôte</t>
  </si>
  <si>
    <t>Le lundi de Pentecôte</t>
  </si>
  <si>
    <t>FEVRIER</t>
  </si>
  <si>
    <t>La fête nationale</t>
  </si>
  <si>
    <t>L’Assomption</t>
  </si>
  <si>
    <t>La Toussaint</t>
  </si>
  <si>
    <t>Février</t>
  </si>
  <si>
    <t>L’Armistice</t>
  </si>
  <si>
    <t>Noël</t>
  </si>
  <si>
    <t>TOTAL JOURS FERIES</t>
  </si>
  <si>
    <t>MARS</t>
  </si>
  <si>
    <t>Mars</t>
  </si>
  <si>
    <t>AVRIL</t>
  </si>
  <si>
    <t>Avril</t>
  </si>
  <si>
    <t>MAI</t>
  </si>
  <si>
    <t>Mai</t>
  </si>
  <si>
    <t>JUIN</t>
  </si>
  <si>
    <t>Juin</t>
  </si>
  <si>
    <t>JUILLET</t>
  </si>
  <si>
    <t>Juillet</t>
  </si>
  <si>
    <t>AOUT</t>
  </si>
  <si>
    <t>Août</t>
  </si>
  <si>
    <t>SEPTEMBRE</t>
  </si>
  <si>
    <t>Septembre</t>
  </si>
  <si>
    <t>OCTOBRE</t>
  </si>
  <si>
    <t>Octobre</t>
  </si>
  <si>
    <t>NOVEMBRE</t>
  </si>
  <si>
    <t>Novembre</t>
  </si>
  <si>
    <t>DECEMBRE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</si>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</sst>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"/>
    <numFmt numFmtId="165" formatCode="[$-F800]dddd\,\ mmmm\ dd\,\ yyyy"/>
    <numFmt numFmtId="166" formatCode="ddd\ dd"/>
    <numFmt numFmtId="167" formatCode="[$-40C]ddd\ d\ "/>
    <numFmt numFmtId="168" formatCode="[$-40C]mmm\-yy;@"/>
    <numFmt numFmtId="169" formatCode="[$-40C]mmmm\-yy;@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Goudy Old Style"/>
      <family val="1"/>
    </font>
    <font>
      <sz val="11"/>
      <color theme="1"/>
      <name val="Goudy Old Style"/>
      <family val="1"/>
    </font>
    <font>
      <sz val="18"/>
      <color theme="1"/>
      <name val="Goudy Old Style"/>
      <family val="1"/>
    </font>
    <font>
      <sz val="16"/>
      <color theme="1"/>
      <name val="Goudy Old Style"/>
      <family val="1"/>
    </font>
    <font>
      <b/>
      <sz val="12"/>
      <color theme="0"/>
      <name val="Goudy Old Style"/>
      <family val="1"/>
    </font>
    <font>
      <sz val="11"/>
      <name val="Goudy Old Style"/>
      <family val="1"/>
    </font>
    <font>
      <sz val="14"/>
      <color theme="1"/>
      <name val="Goudy Old Style"/>
      <family val="1"/>
    </font>
    <font>
      <b/>
      <sz val="14"/>
      <color theme="1"/>
      <name val="Goudy Old Style"/>
      <family val="1"/>
    </font>
    <font>
      <sz val="11"/>
      <color theme="0"/>
      <name val="Goudy Old Style"/>
      <family val="1"/>
    </font>
    <font>
      <b/>
      <sz val="11"/>
      <color theme="1"/>
      <name val="Goudy Old Style"/>
      <family val="1"/>
    </font>
    <font>
      <b/>
      <sz val="18"/>
      <color theme="0"/>
      <name val="Goudy Old Style"/>
      <family val="1"/>
    </font>
    <font>
      <b/>
      <sz val="11"/>
      <color theme="0"/>
      <name val="Goudy Old Style"/>
      <family val="1"/>
    </font>
    <font>
      <sz val="22"/>
      <color theme="1"/>
      <name val="Goudy Old Style"/>
      <family val="1"/>
    </font>
    <font>
      <sz val="24"/>
      <color theme="1"/>
      <name val="Goudy Old Style"/>
      <family val="1"/>
    </font>
    <font>
      <b/>
      <sz val="11"/>
      <name val="Goudy Old Style"/>
      <family val="1"/>
    </font>
    <font>
      <sz val="10"/>
      <color theme="1"/>
      <name val="Goudy Old Style"/>
      <family val="1"/>
    </font>
    <font>
      <sz val="18"/>
      <color rgb="FFFF0000"/>
      <name val="Goudy Old Style"/>
      <family val="1"/>
    </font>
  </fonts>
  <fills count="12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AD5FF"/>
        <bgColor indexed="64"/>
      </patternFill>
    </fill>
    <fill>
      <patternFill patternType="solid">
        <fgColor rgb="FFECFFD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</fills>
  <borders count="30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/>
      <diagonal/>
    </border>
    <border>
      <left/>
      <right style="thick">
        <color theme="9" tint="-0.24994659260841701"/>
      </right>
      <top style="thick">
        <color theme="9" tint="-0.24994659260841701"/>
      </top>
      <bottom/>
      <diagonal/>
    </border>
    <border>
      <left style="thick">
        <color theme="9" tint="-0.24994659260841701"/>
      </left>
      <right/>
      <top/>
      <bottom style="thick">
        <color theme="9" tint="-0.24994659260841701"/>
      </bottom>
      <diagonal/>
    </border>
    <border>
      <left/>
      <right style="thick">
        <color theme="9" tint="-0.24994659260841701"/>
      </right>
      <top/>
      <bottom style="thick">
        <color theme="9" tint="-0.24994659260841701"/>
      </bottom>
      <diagonal/>
    </border>
    <border>
      <left/>
      <right/>
      <top style="thin">
        <color theme="2" tint="-0.24994659260841701"/>
      </top>
      <bottom style="medium">
        <color auto="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2" borderId="0" xfId="0" applyFont="1" applyFill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4" fillId="2" borderId="0" xfId="0" applyFont="1" applyFill="1" applyProtection="1">
      <protection locked="0"/>
    </xf>
    <xf numFmtId="14" fontId="4" fillId="2" borderId="0" xfId="0" applyNumberFormat="1" applyFont="1" applyFill="1" applyProtection="1">
      <protection locked="0"/>
    </xf>
    <xf numFmtId="0" fontId="3" fillId="2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/>
      <protection locked="0"/>
    </xf>
    <xf numFmtId="0" fontId="6" fillId="4" borderId="3" xfId="0" applyFont="1" applyFill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wrapText="1"/>
      <protection locked="0"/>
    </xf>
    <xf numFmtId="0" fontId="7" fillId="0" borderId="0" xfId="0" applyFont="1" applyProtection="1">
      <protection locked="0"/>
    </xf>
    <xf numFmtId="0" fontId="8" fillId="5" borderId="6" xfId="0" applyFont="1" applyFill="1" applyBorder="1" applyAlignment="1" applyProtection="1">
      <alignment vertical="center"/>
      <protection locked="0"/>
    </xf>
    <xf numFmtId="0" fontId="9" fillId="5" borderId="6" xfId="0" applyFont="1" applyFill="1" applyBorder="1" applyAlignment="1" applyProtection="1">
      <alignment horizontal="center" vertical="center"/>
      <protection locked="0"/>
    </xf>
    <xf numFmtId="164" fontId="9" fillId="5" borderId="6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165" fontId="3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right"/>
      <protection locked="0"/>
    </xf>
    <xf numFmtId="14" fontId="3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Protection="1">
      <protection locked="0"/>
    </xf>
    <xf numFmtId="0" fontId="11" fillId="3" borderId="4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3" fillId="8" borderId="0" xfId="0" applyFont="1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5" fontId="0" fillId="0" borderId="4" xfId="0" applyNumberFormat="1" applyBorder="1"/>
    <xf numFmtId="0" fontId="11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14" fillId="9" borderId="14" xfId="0" applyFont="1" applyFill="1" applyBorder="1" applyAlignment="1" applyProtection="1">
      <alignment horizontal="center"/>
      <protection locked="0"/>
    </xf>
    <xf numFmtId="0" fontId="14" fillId="9" borderId="15" xfId="0" applyFont="1" applyFill="1" applyBorder="1" applyAlignment="1" applyProtection="1">
      <alignment horizontal="center"/>
      <protection locked="0"/>
    </xf>
    <xf numFmtId="0" fontId="14" fillId="9" borderId="16" xfId="0" applyFont="1" applyFill="1" applyBorder="1" applyAlignment="1" applyProtection="1">
      <alignment horizontal="center"/>
      <protection locked="0"/>
    </xf>
    <xf numFmtId="0" fontId="14" fillId="9" borderId="17" xfId="0" applyFont="1" applyFill="1" applyBorder="1" applyAlignment="1" applyProtection="1">
      <alignment horizontal="center"/>
      <protection locked="0"/>
    </xf>
    <xf numFmtId="0" fontId="8" fillId="9" borderId="18" xfId="0" applyFont="1" applyFill="1" applyBorder="1" applyAlignment="1" applyProtection="1">
      <alignment horizontal="center"/>
      <protection locked="0"/>
    </xf>
    <xf numFmtId="0" fontId="8" fillId="9" borderId="15" xfId="0" applyFont="1" applyFill="1" applyBorder="1" applyAlignment="1" applyProtection="1">
      <alignment horizontal="center"/>
      <protection locked="0"/>
    </xf>
    <xf numFmtId="0" fontId="14" fillId="9" borderId="15" xfId="0" applyFont="1" applyFill="1" applyBorder="1" applyAlignment="1">
      <alignment horizontal="center"/>
    </xf>
    <xf numFmtId="0" fontId="14" fillId="9" borderId="19" xfId="0" applyFont="1" applyFill="1" applyBorder="1" applyAlignment="1">
      <alignment horizontal="center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166" fontId="3" fillId="0" borderId="20" xfId="0" applyNumberFormat="1" applyFont="1" applyBorder="1" applyAlignment="1" applyProtection="1">
      <alignment horizontal="center" vertical="center"/>
      <protection locked="0"/>
    </xf>
    <xf numFmtId="166" fontId="11" fillId="0" borderId="21" xfId="0" applyNumberFormat="1" applyFont="1" applyBorder="1" applyAlignment="1">
      <alignment horizontal="center" vertical="center"/>
    </xf>
    <xf numFmtId="166" fontId="16" fillId="10" borderId="21" xfId="0" applyNumberFormat="1" applyFont="1" applyFill="1" applyBorder="1" applyAlignment="1" applyProtection="1">
      <alignment horizontal="center" vertical="center"/>
      <protection locked="0"/>
    </xf>
    <xf numFmtId="166" fontId="1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8" borderId="0" xfId="0" applyFont="1" applyFill="1"/>
    <xf numFmtId="166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67" fontId="17" fillId="0" borderId="0" xfId="0" applyNumberFormat="1" applyFont="1" applyAlignment="1" applyProtection="1">
      <alignment horizontal="center" vertical="center"/>
      <protection locked="0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0" fontId="11" fillId="6" borderId="4" xfId="0" applyFont="1" applyFill="1" applyBorder="1" applyAlignment="1">
      <alignment horizontal="center" vertical="center"/>
    </xf>
    <xf numFmtId="0" fontId="14" fillId="9" borderId="19" xfId="0" applyFont="1" applyFill="1" applyBorder="1" applyAlignment="1" applyProtection="1">
      <alignment horizontal="center"/>
      <protection locked="0"/>
    </xf>
    <xf numFmtId="0" fontId="8" fillId="9" borderId="14" xfId="0" applyFont="1" applyFill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168" fontId="11" fillId="11" borderId="24" xfId="0" applyNumberFormat="1" applyFont="1" applyFill="1" applyBorder="1" applyAlignment="1">
      <alignment horizontal="center" vertical="center"/>
    </xf>
    <xf numFmtId="169" fontId="11" fillId="11" borderId="25" xfId="0" applyNumberFormat="1" applyFont="1" applyFill="1" applyBorder="1" applyAlignment="1">
      <alignment horizontal="center" vertical="center"/>
    </xf>
    <xf numFmtId="17" fontId="11" fillId="11" borderId="2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27" xfId="0" applyNumberFormat="1" applyFont="1" applyBorder="1" applyAlignment="1">
      <alignment horizontal="center" vertical="center"/>
    </xf>
    <xf numFmtId="165" fontId="3" fillId="0" borderId="27" xfId="0" applyNumberFormat="1" applyFont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165" fontId="3" fillId="0" borderId="28" xfId="0" applyNumberFormat="1" applyFont="1" applyBorder="1" applyAlignment="1">
      <alignment horizontal="center" vertical="center"/>
    </xf>
    <xf numFmtId="165" fontId="3" fillId="0" borderId="29" xfId="0" applyNumberFormat="1" applyFont="1" applyBorder="1" applyAlignment="1">
      <alignment horizontal="center" vertical="center"/>
    </xf>
    <xf numFmtId="165" fontId="3" fillId="0" borderId="28" xfId="0" applyNumberFormat="1" applyFont="1" applyBorder="1" applyAlignment="1" applyProtection="1">
      <alignment horizontal="center" vertical="center"/>
      <protection locked="0"/>
    </xf>
    <xf numFmtId="165" fontId="3" fillId="0" borderId="29" xfId="0" applyNumberFormat="1" applyFont="1" applyBorder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</cellXfs>
  <cellStyles count="1">
    <cellStyle name="Normal" xfId="0" builtinId="0"/>
  </cellStyles>
  <dxfs count="48">
    <dxf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  <dxf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99"/>
        </patternFill>
      </fill>
    </dxf>
    <dxf>
      <fill>
        <patternFill>
          <bgColor rgb="FFFFCC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\Desktop\Planning%20annuel.xlsx" TargetMode="External"/><Relationship Id="rId1" Type="http://schemas.openxmlformats.org/officeDocument/2006/relationships/externalLinkPath" Target="Planning%20ann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MODELE"/>
      <sheetName val="Budget"/>
      <sheetName val="2026"/>
      <sheetName val="test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95078-91AB-48FC-80A5-00DE86BE1F93}">
  <dimension ref="A1:AP161"/>
  <sheetViews>
    <sheetView tabSelected="1" topLeftCell="D1" workbookViewId="0">
      <selection activeCell="Q16" sqref="Q16"/>
    </sheetView>
  </sheetViews>
  <sheetFormatPr baseColWidth="10" defaultRowHeight="15.75" x14ac:dyDescent="0.3"/>
  <cols>
    <col min="1" max="1" width="2.28515625" style="6" customWidth="1"/>
    <col min="2" max="2" width="11.42578125" style="6"/>
    <col min="3" max="15" width="7.42578125" style="6" customWidth="1"/>
    <col min="16" max="16" width="8.140625" style="6" bestFit="1" customWidth="1"/>
    <col min="17" max="28" width="7.42578125" style="6" customWidth="1"/>
    <col min="29" max="33" width="7" style="6" customWidth="1"/>
    <col min="34" max="34" width="18" style="6" bestFit="1" customWidth="1"/>
    <col min="35" max="35" width="11.42578125" style="6"/>
    <col min="36" max="36" width="15.85546875" bestFit="1" customWidth="1"/>
    <col min="37" max="37" width="4.7109375" style="6" customWidth="1"/>
    <col min="38" max="38" width="24.28515625" style="78" bestFit="1" customWidth="1"/>
    <col min="39" max="39" width="26.7109375" style="78" bestFit="1" customWidth="1"/>
    <col min="40" max="40" width="27" style="56" bestFit="1" customWidth="1"/>
    <col min="41" max="41" width="6" style="6" customWidth="1"/>
    <col min="42" max="42" width="21.7109375" style="6" bestFit="1" customWidth="1"/>
    <col min="43" max="16384" width="11.42578125" style="6"/>
  </cols>
  <sheetData>
    <row r="1" spans="1:42" ht="24.95" customHeight="1" thickBot="1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>
        <v>2026</v>
      </c>
      <c r="Q1" s="4"/>
      <c r="R1" s="5"/>
      <c r="T1" s="7" t="s">
        <v>1</v>
      </c>
      <c r="U1" s="7"/>
      <c r="V1" s="7"/>
      <c r="W1" s="8"/>
      <c r="X1" s="9" t="s">
        <v>2</v>
      </c>
      <c r="Y1" s="10"/>
      <c r="AA1" s="11" t="s">
        <v>3</v>
      </c>
      <c r="AB1" s="11" t="s">
        <v>4</v>
      </c>
      <c r="AC1" s="12" t="s">
        <v>5</v>
      </c>
      <c r="AH1" s="13"/>
      <c r="AL1" s="14"/>
      <c r="AM1" s="15" t="s">
        <v>6</v>
      </c>
      <c r="AN1" s="16">
        <v>46023</v>
      </c>
      <c r="AO1" s="17"/>
      <c r="AP1" s="18"/>
    </row>
    <row r="2" spans="1:42" ht="24.95" customHeight="1" thickTop="1" x14ac:dyDescent="0.4">
      <c r="A2" s="19"/>
      <c r="B2" s="20"/>
      <c r="C2" s="20"/>
      <c r="D2" s="21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2"/>
      <c r="Q2" s="22"/>
      <c r="T2" s="23" t="s">
        <v>7</v>
      </c>
      <c r="U2" s="24" t="s">
        <v>8</v>
      </c>
      <c r="V2" s="25">
        <f>SUM(T3:U3)</f>
        <v>186</v>
      </c>
      <c r="W2" s="26"/>
      <c r="X2" s="9" t="s">
        <v>9</v>
      </c>
      <c r="Y2" s="10"/>
      <c r="Z2" s="27"/>
      <c r="AA2" s="11"/>
      <c r="AB2" s="11"/>
      <c r="AC2" s="28"/>
      <c r="AD2" s="29"/>
      <c r="AL2" s="30" t="s">
        <v>10</v>
      </c>
      <c r="AM2" s="31">
        <f>P1</f>
        <v>2026</v>
      </c>
      <c r="AN2" s="32" t="s">
        <v>11</v>
      </c>
      <c r="AO2" s="33"/>
    </row>
    <row r="3" spans="1:42" ht="24.95" customHeight="1" thickBot="1" x14ac:dyDescent="0.45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2"/>
      <c r="Q3" s="22"/>
      <c r="T3" s="34">
        <f>SUM(AI7,AI15,AI21,AI27,AI33,AI39,AI45,AI51,AI57,AI63,AI69,AI75)</f>
        <v>96</v>
      </c>
      <c r="U3" s="35">
        <f>SUM(AI8,AI16,AI22,AI28,AI34,AI40,AI46,AI52,AI58,AI64,AI70,AI76)</f>
        <v>90</v>
      </c>
      <c r="V3" s="36"/>
      <c r="W3" s="37"/>
      <c r="X3" s="38">
        <f>SUM(AH8,AH16,AH22,AH28,AH34,AH40,AH46,AH52,AH58,AH64,AH70,AH76)</f>
        <v>9</v>
      </c>
      <c r="Y3" s="39"/>
      <c r="Z3" s="27"/>
      <c r="AA3" s="40">
        <f>COUNTA(AL3:AL15)</f>
        <v>13</v>
      </c>
      <c r="AB3" s="41">
        <f>COUNTA(AN3:AN15)</f>
        <v>0</v>
      </c>
      <c r="AC3" s="42" t="e">
        <f>SUM(AJ7,AJ15,AJ21,AJ27,AJ33,AJ39,AJ45,AJ51,AJ57,AJ63,AJ69,AJ75)</f>
        <v>#VALUE!</v>
      </c>
      <c r="AD3" s="29"/>
      <c r="AH3" s="43"/>
      <c r="AI3" s="43"/>
      <c r="AL3" s="44" t="s">
        <v>12</v>
      </c>
      <c r="AM3" s="45">
        <f>DATE(AM2,1,1)</f>
        <v>46023</v>
      </c>
      <c r="AN3" s="46"/>
      <c r="AO3" s="47"/>
    </row>
    <row r="4" spans="1:42" ht="24.95" customHeight="1" thickTop="1" thickBot="1" x14ac:dyDescent="0.55000000000000004">
      <c r="A4" s="48" t="s">
        <v>13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50"/>
      <c r="W4" s="51"/>
      <c r="X4" s="52" t="s">
        <v>14</v>
      </c>
      <c r="Y4" s="53"/>
      <c r="Z4" s="53"/>
      <c r="AA4" s="53"/>
      <c r="AB4" s="53"/>
      <c r="AC4" s="53"/>
      <c r="AD4" s="53"/>
      <c r="AE4" s="54">
        <f>SUM(AI7:AI8)</f>
        <v>110</v>
      </c>
      <c r="AF4" s="54"/>
      <c r="AG4" s="55"/>
      <c r="AH4" s="6">
        <v>1</v>
      </c>
      <c r="AL4" s="44" t="s">
        <v>15</v>
      </c>
      <c r="AM4" s="45">
        <f>FLOOR(DAY(MINUTE(AM2/38)/2+56)&amp;"/5/"&amp;AM2,7)-34</f>
        <v>46117</v>
      </c>
      <c r="AN4" s="46"/>
      <c r="AO4" s="47"/>
    </row>
    <row r="5" spans="1:42" s="56" customFormat="1" ht="15" customHeight="1" x14ac:dyDescent="0.25">
      <c r="B5" s="56" t="s">
        <v>16</v>
      </c>
      <c r="P5" s="57"/>
      <c r="Q5" s="57"/>
      <c r="AJ5"/>
      <c r="AL5" s="44" t="s">
        <v>17</v>
      </c>
      <c r="AM5" s="45">
        <f>AM4+1</f>
        <v>46118</v>
      </c>
      <c r="AN5" s="46"/>
      <c r="AO5" s="47"/>
    </row>
    <row r="6" spans="1:42" s="58" customFormat="1" x14ac:dyDescent="0.25">
      <c r="B6" s="59"/>
      <c r="C6" s="60">
        <f>DATE($P$1,1,1)</f>
        <v>46023</v>
      </c>
      <c r="D6" s="60">
        <f t="shared" ref="D6:AG6" si="0">IF(MONTH(C6+1)=1,C6+1,"")</f>
        <v>46024</v>
      </c>
      <c r="E6" s="60">
        <f t="shared" si="0"/>
        <v>46025</v>
      </c>
      <c r="F6" s="60">
        <f t="shared" si="0"/>
        <v>46026</v>
      </c>
      <c r="G6" s="60">
        <f t="shared" si="0"/>
        <v>46027</v>
      </c>
      <c r="H6" s="60">
        <f t="shared" si="0"/>
        <v>46028</v>
      </c>
      <c r="I6" s="60">
        <f t="shared" si="0"/>
        <v>46029</v>
      </c>
      <c r="J6" s="60">
        <f t="shared" si="0"/>
        <v>46030</v>
      </c>
      <c r="K6" s="60">
        <f t="shared" si="0"/>
        <v>46031</v>
      </c>
      <c r="L6" s="60">
        <f t="shared" si="0"/>
        <v>46032</v>
      </c>
      <c r="M6" s="60">
        <f t="shared" si="0"/>
        <v>46033</v>
      </c>
      <c r="N6" s="60">
        <f t="shared" si="0"/>
        <v>46034</v>
      </c>
      <c r="O6" s="60">
        <f t="shared" si="0"/>
        <v>46035</v>
      </c>
      <c r="P6" s="60">
        <f t="shared" si="0"/>
        <v>46036</v>
      </c>
      <c r="Q6" s="60">
        <f t="shared" si="0"/>
        <v>46037</v>
      </c>
      <c r="R6" s="60">
        <f t="shared" si="0"/>
        <v>46038</v>
      </c>
      <c r="S6" s="60">
        <f t="shared" si="0"/>
        <v>46039</v>
      </c>
      <c r="T6" s="60">
        <f t="shared" si="0"/>
        <v>46040</v>
      </c>
      <c r="U6" s="60">
        <f t="shared" si="0"/>
        <v>46041</v>
      </c>
      <c r="V6" s="60">
        <f t="shared" si="0"/>
        <v>46042</v>
      </c>
      <c r="W6" s="60">
        <f t="shared" si="0"/>
        <v>46043</v>
      </c>
      <c r="X6" s="60">
        <f t="shared" si="0"/>
        <v>46044</v>
      </c>
      <c r="Y6" s="60">
        <f t="shared" si="0"/>
        <v>46045</v>
      </c>
      <c r="Z6" s="60">
        <f t="shared" si="0"/>
        <v>46046</v>
      </c>
      <c r="AA6" s="60">
        <f t="shared" si="0"/>
        <v>46047</v>
      </c>
      <c r="AB6" s="60">
        <f t="shared" si="0"/>
        <v>46048</v>
      </c>
      <c r="AC6" s="60">
        <f t="shared" si="0"/>
        <v>46049</v>
      </c>
      <c r="AD6" s="60">
        <f t="shared" si="0"/>
        <v>46050</v>
      </c>
      <c r="AE6" s="60">
        <f t="shared" si="0"/>
        <v>46051</v>
      </c>
      <c r="AF6" s="60">
        <f t="shared" si="0"/>
        <v>46052</v>
      </c>
      <c r="AG6" s="60">
        <f t="shared" si="0"/>
        <v>46053</v>
      </c>
      <c r="AH6" s="61" t="s">
        <v>18</v>
      </c>
      <c r="AI6" s="62" t="s">
        <v>19</v>
      </c>
      <c r="AJ6" s="63" t="s">
        <v>20</v>
      </c>
      <c r="AL6" s="44" t="s">
        <v>21</v>
      </c>
      <c r="AM6" s="45">
        <f>DATE(AM2,5,1)</f>
        <v>46143</v>
      </c>
      <c r="AN6" s="46"/>
      <c r="AO6" s="64"/>
    </row>
    <row r="7" spans="1:42" s="56" customFormat="1" x14ac:dyDescent="0.25">
      <c r="B7" s="65" t="s">
        <v>22</v>
      </c>
      <c r="C7" s="66"/>
      <c r="D7" s="66"/>
      <c r="E7" s="66">
        <v>12</v>
      </c>
      <c r="F7" s="66">
        <v>12</v>
      </c>
      <c r="G7" s="66" t="s">
        <v>23</v>
      </c>
      <c r="H7" s="66" t="s">
        <v>23</v>
      </c>
      <c r="I7" s="66" t="s">
        <v>23</v>
      </c>
      <c r="J7" s="66" t="s">
        <v>23</v>
      </c>
      <c r="K7" s="66" t="s">
        <v>23</v>
      </c>
      <c r="L7" s="66" t="s">
        <v>23</v>
      </c>
      <c r="M7" s="66" t="s">
        <v>23</v>
      </c>
      <c r="N7" s="66"/>
      <c r="O7" s="66"/>
      <c r="P7" s="66"/>
      <c r="Q7" s="66"/>
      <c r="R7" s="66"/>
      <c r="S7" s="66">
        <v>12</v>
      </c>
      <c r="T7" s="66">
        <v>12</v>
      </c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>
        <v>12</v>
      </c>
      <c r="AH7" s="67">
        <f>COUNTIF(C7:AG7,"&gt;1")</f>
        <v>5</v>
      </c>
      <c r="AI7" s="67">
        <f>SUM(C7:AG7)</f>
        <v>60</v>
      </c>
      <c r="AJ7" s="68" cm="1">
        <f t="array" ref="AJ7">SUMPRODUCT((C7:AG7="C")*(WEEKDAY(C6:AG6)&gt;1))</f>
        <v>6</v>
      </c>
      <c r="AL7" s="44" t="s">
        <v>24</v>
      </c>
      <c r="AM7" s="45">
        <f>DATE(AM2,5,8)</f>
        <v>46150</v>
      </c>
      <c r="AN7" s="46"/>
      <c r="AO7" s="47"/>
    </row>
    <row r="8" spans="1:42" s="56" customFormat="1" x14ac:dyDescent="0.25">
      <c r="B8" s="65" t="s">
        <v>9</v>
      </c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>
        <v>10</v>
      </c>
      <c r="O8" s="66"/>
      <c r="P8" s="66"/>
      <c r="Q8" s="66"/>
      <c r="R8" s="66"/>
      <c r="S8" s="66"/>
      <c r="T8" s="66"/>
      <c r="U8" s="66"/>
      <c r="V8" s="66">
        <v>10</v>
      </c>
      <c r="W8" s="66">
        <v>10</v>
      </c>
      <c r="X8" s="66">
        <v>10</v>
      </c>
      <c r="Y8" s="66"/>
      <c r="Z8" s="66"/>
      <c r="AA8" s="66"/>
      <c r="AB8" s="66">
        <v>10</v>
      </c>
      <c r="AC8" s="66"/>
      <c r="AD8" s="66"/>
      <c r="AE8" s="66"/>
      <c r="AF8" s="66"/>
      <c r="AG8" s="66"/>
      <c r="AH8" s="67">
        <f>COUNTIF(C8:AG8,"&gt;1")</f>
        <v>5</v>
      </c>
      <c r="AI8" s="69">
        <f>SUM(C8:AG8)</f>
        <v>50</v>
      </c>
      <c r="AJ8" s="68"/>
      <c r="AL8" s="44" t="s">
        <v>25</v>
      </c>
      <c r="AM8" s="45">
        <f>AM4+39</f>
        <v>46156</v>
      </c>
      <c r="AN8" s="46"/>
      <c r="AO8" s="47"/>
    </row>
    <row r="9" spans="1:42" s="56" customFormat="1" x14ac:dyDescent="0.25"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1" t="s">
        <v>26</v>
      </c>
      <c r="AG9" s="71"/>
      <c r="AH9" s="72">
        <f>SUM(AH7:AH8)</f>
        <v>10</v>
      </c>
      <c r="AI9" s="72">
        <f>SUM(AI7:AI8)</f>
        <v>110</v>
      </c>
      <c r="AJ9" s="68"/>
      <c r="AL9" s="44" t="s">
        <v>27</v>
      </c>
      <c r="AM9" s="45">
        <f>AM4+49</f>
        <v>46166</v>
      </c>
      <c r="AN9" s="46"/>
      <c r="AO9" s="47"/>
    </row>
    <row r="10" spans="1:42" s="56" customFormat="1" ht="16.5" thickBot="1" x14ac:dyDescent="0.3">
      <c r="AF10" s="43"/>
      <c r="AG10" s="43"/>
      <c r="AH10" s="43"/>
      <c r="AI10" s="43"/>
      <c r="AJ10"/>
      <c r="AL10" s="44" t="s">
        <v>28</v>
      </c>
      <c r="AM10" s="45">
        <f>AM9+1</f>
        <v>46167</v>
      </c>
      <c r="AN10" s="46"/>
      <c r="AO10" s="47"/>
    </row>
    <row r="11" spans="1:42" s="56" customFormat="1" ht="30.75" thickBot="1" x14ac:dyDescent="0.55000000000000004">
      <c r="A11" s="48" t="s">
        <v>29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73"/>
      <c r="X11" s="74" t="s">
        <v>14</v>
      </c>
      <c r="Y11" s="53"/>
      <c r="Z11" s="53"/>
      <c r="AA11" s="53"/>
      <c r="AB11" s="53"/>
      <c r="AC11" s="53"/>
      <c r="AD11" s="53"/>
      <c r="AE11" s="54">
        <f>SUM(AI15:AI16)</f>
        <v>76</v>
      </c>
      <c r="AF11" s="54"/>
      <c r="AG11" s="55"/>
      <c r="AH11" s="6">
        <v>2</v>
      </c>
      <c r="AI11" s="6"/>
      <c r="AJ11"/>
      <c r="AL11" s="44" t="s">
        <v>30</v>
      </c>
      <c r="AM11" s="45">
        <f>DATE(AM2,7,14)</f>
        <v>46217</v>
      </c>
      <c r="AN11" s="46"/>
      <c r="AO11" s="47"/>
    </row>
    <row r="12" spans="1:42" s="56" customFormat="1" ht="18" customHeight="1" x14ac:dyDescent="0.5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6"/>
      <c r="Y12" s="76"/>
      <c r="Z12" s="76"/>
      <c r="AA12" s="76"/>
      <c r="AB12" s="76"/>
      <c r="AC12" s="76"/>
      <c r="AD12" s="76"/>
      <c r="AE12" s="75"/>
      <c r="AF12" s="75"/>
      <c r="AG12" s="75"/>
      <c r="AH12" s="6"/>
      <c r="AI12" s="6"/>
      <c r="AJ12"/>
      <c r="AL12" s="44" t="s">
        <v>31</v>
      </c>
      <c r="AM12" s="45">
        <f>DATE(AM2,8,15)</f>
        <v>46249</v>
      </c>
      <c r="AN12" s="46"/>
      <c r="AO12" s="47"/>
    </row>
    <row r="13" spans="1:42" s="56" customFormat="1" ht="15" customHeight="1" x14ac:dyDescent="0.25">
      <c r="B13" s="56" t="s">
        <v>16</v>
      </c>
      <c r="P13" s="57"/>
      <c r="Q13" s="57"/>
      <c r="AJ13"/>
      <c r="AL13" s="44" t="s">
        <v>32</v>
      </c>
      <c r="AM13" s="45">
        <f>DATE(AM2,11,1)</f>
        <v>46327</v>
      </c>
      <c r="AN13" s="46"/>
      <c r="AO13" s="47"/>
    </row>
    <row r="14" spans="1:42" s="58" customFormat="1" x14ac:dyDescent="0.25">
      <c r="B14" s="59" t="s">
        <v>33</v>
      </c>
      <c r="C14" s="60">
        <f>EDATE(C6,1)</f>
        <v>46054</v>
      </c>
      <c r="D14" s="60">
        <f t="shared" ref="D14:AF14" si="1">IFERROR(IF(MONTH(C14+1)=2,C14+1,""),"")</f>
        <v>46055</v>
      </c>
      <c r="E14" s="60">
        <f t="shared" si="1"/>
        <v>46056</v>
      </c>
      <c r="F14" s="60">
        <f t="shared" si="1"/>
        <v>46057</v>
      </c>
      <c r="G14" s="60">
        <f t="shared" si="1"/>
        <v>46058</v>
      </c>
      <c r="H14" s="60">
        <f t="shared" si="1"/>
        <v>46059</v>
      </c>
      <c r="I14" s="60">
        <f t="shared" si="1"/>
        <v>46060</v>
      </c>
      <c r="J14" s="60">
        <f t="shared" si="1"/>
        <v>46061</v>
      </c>
      <c r="K14" s="60">
        <f t="shared" si="1"/>
        <v>46062</v>
      </c>
      <c r="L14" s="60">
        <f t="shared" si="1"/>
        <v>46063</v>
      </c>
      <c r="M14" s="60">
        <f t="shared" si="1"/>
        <v>46064</v>
      </c>
      <c r="N14" s="60">
        <f t="shared" si="1"/>
        <v>46065</v>
      </c>
      <c r="O14" s="60">
        <f t="shared" si="1"/>
        <v>46066</v>
      </c>
      <c r="P14" s="60">
        <f t="shared" si="1"/>
        <v>46067</v>
      </c>
      <c r="Q14" s="60">
        <f t="shared" si="1"/>
        <v>46068</v>
      </c>
      <c r="R14" s="60">
        <f t="shared" si="1"/>
        <v>46069</v>
      </c>
      <c r="S14" s="60">
        <f t="shared" si="1"/>
        <v>46070</v>
      </c>
      <c r="T14" s="60">
        <f t="shared" si="1"/>
        <v>46071</v>
      </c>
      <c r="U14" s="60">
        <f t="shared" si="1"/>
        <v>46072</v>
      </c>
      <c r="V14" s="60">
        <f t="shared" si="1"/>
        <v>46073</v>
      </c>
      <c r="W14" s="60">
        <f t="shared" si="1"/>
        <v>46074</v>
      </c>
      <c r="X14" s="60">
        <f t="shared" si="1"/>
        <v>46075</v>
      </c>
      <c r="Y14" s="60">
        <f t="shared" si="1"/>
        <v>46076</v>
      </c>
      <c r="Z14" s="60">
        <f t="shared" si="1"/>
        <v>46077</v>
      </c>
      <c r="AA14" s="60">
        <f t="shared" si="1"/>
        <v>46078</v>
      </c>
      <c r="AB14" s="60">
        <f t="shared" si="1"/>
        <v>46079</v>
      </c>
      <c r="AC14" s="60">
        <f t="shared" si="1"/>
        <v>46080</v>
      </c>
      <c r="AD14" s="60">
        <f t="shared" si="1"/>
        <v>46081</v>
      </c>
      <c r="AE14" s="60" t="str">
        <f>IFERROR(IF(MONTH(AD14+1)=2,AD14+1,""),"")</f>
        <v/>
      </c>
      <c r="AF14" s="60" t="str">
        <f t="shared" si="1"/>
        <v/>
      </c>
      <c r="AG14" s="60" t="str">
        <f>IFERROR(IF(MONTH(AF14+1)=2,AF14+1,""),"")</f>
        <v/>
      </c>
      <c r="AH14" s="61" t="s">
        <v>18</v>
      </c>
      <c r="AI14" s="61" t="s">
        <v>19</v>
      </c>
      <c r="AJ14" s="63" t="s">
        <v>20</v>
      </c>
      <c r="AL14" s="44" t="s">
        <v>34</v>
      </c>
      <c r="AM14" s="45">
        <f>DATE(AM2,11,11)</f>
        <v>46337</v>
      </c>
      <c r="AN14" s="46"/>
      <c r="AO14" s="64"/>
    </row>
    <row r="15" spans="1:42" s="56" customFormat="1" x14ac:dyDescent="0.25">
      <c r="B15" s="65" t="s">
        <v>22</v>
      </c>
      <c r="C15" s="66">
        <v>12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>
        <v>12</v>
      </c>
      <c r="Q15" s="66">
        <v>12</v>
      </c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7">
        <f>COUNTIF(C15:AG15,"&gt;1")</f>
        <v>3</v>
      </c>
      <c r="AI15" s="67">
        <f>SUM(C15:AG15)</f>
        <v>36</v>
      </c>
      <c r="AJ15" s="68" t="e" cm="1">
        <f t="array" ref="AJ15">SUMPRODUCT((C15:AG15="C")*(WEEKDAY(C14:AG14)&gt;1))</f>
        <v>#VALUE!</v>
      </c>
      <c r="AL15" s="44" t="s">
        <v>35</v>
      </c>
      <c r="AM15" s="45">
        <f>DATE(AM2,12,25)</f>
        <v>46381</v>
      </c>
      <c r="AN15" s="46"/>
      <c r="AO15" s="47"/>
    </row>
    <row r="16" spans="1:42" s="56" customFormat="1" x14ac:dyDescent="0.25">
      <c r="B16" s="65" t="s">
        <v>9</v>
      </c>
      <c r="C16" s="66"/>
      <c r="D16" s="66"/>
      <c r="E16" s="66">
        <v>10</v>
      </c>
      <c r="F16" s="66">
        <v>10</v>
      </c>
      <c r="G16" s="66">
        <v>10</v>
      </c>
      <c r="H16" s="66"/>
      <c r="I16" s="66"/>
      <c r="J16" s="66"/>
      <c r="K16" s="66">
        <v>10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7">
        <f>COUNTIF(C16:AG16,"&gt;1")</f>
        <v>4</v>
      </c>
      <c r="AI16" s="67">
        <f>SUM(C16:AG16)</f>
        <v>40</v>
      </c>
      <c r="AJ16" s="68"/>
      <c r="AL16" s="77" t="s">
        <v>36</v>
      </c>
      <c r="AM16" s="77"/>
      <c r="AN16" s="41">
        <f>COUNTA(AN3:AN15)</f>
        <v>0</v>
      </c>
      <c r="AO16" s="47"/>
    </row>
    <row r="17" spans="1:41" s="56" customFormat="1" ht="16.5" thickBot="1" x14ac:dyDescent="0.3">
      <c r="AF17" s="71" t="s">
        <v>26</v>
      </c>
      <c r="AG17" s="71"/>
      <c r="AH17" s="72">
        <f>SUM(AH15:AH16)</f>
        <v>7</v>
      </c>
      <c r="AI17" s="72">
        <f>SUM(AI15:AI16)</f>
        <v>76</v>
      </c>
      <c r="AJ17" s="68"/>
      <c r="AL17" s="78"/>
      <c r="AM17" s="78"/>
    </row>
    <row r="18" spans="1:41" s="56" customFormat="1" ht="30.75" thickBot="1" x14ac:dyDescent="0.55000000000000004">
      <c r="A18" s="48" t="s">
        <v>37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74" t="s">
        <v>14</v>
      </c>
      <c r="Y18" s="53"/>
      <c r="Z18" s="53"/>
      <c r="AA18" s="53"/>
      <c r="AB18" s="53"/>
      <c r="AC18" s="53"/>
      <c r="AD18" s="53"/>
      <c r="AE18" s="54">
        <f>SUM(AI21:AI22)</f>
        <v>0</v>
      </c>
      <c r="AF18" s="54"/>
      <c r="AG18" s="55"/>
      <c r="AH18" s="6">
        <v>3</v>
      </c>
      <c r="AI18" s="6"/>
      <c r="AJ18"/>
      <c r="AL18" s="79" t="str">
        <f>A4</f>
        <v>JANVIER</v>
      </c>
      <c r="AM18" s="80" t="str">
        <f>A11</f>
        <v>FEVRIER</v>
      </c>
      <c r="AN18" s="81" t="str">
        <f>A18</f>
        <v>MARS</v>
      </c>
      <c r="AO18" s="82">
        <f>P1</f>
        <v>2026</v>
      </c>
    </row>
    <row r="19" spans="1:41" s="56" customFormat="1" ht="17.100000000000001" customHeight="1" x14ac:dyDescent="0.25">
      <c r="B19" s="56" t="s">
        <v>16</v>
      </c>
      <c r="P19" s="57"/>
      <c r="Q19" s="57"/>
      <c r="AJ19"/>
      <c r="AL19" s="56">
        <v>1</v>
      </c>
      <c r="AM19" s="56">
        <v>2</v>
      </c>
      <c r="AN19" s="56">
        <v>3</v>
      </c>
    </row>
    <row r="20" spans="1:41" s="58" customFormat="1" x14ac:dyDescent="0.25">
      <c r="B20" s="59" t="s">
        <v>38</v>
      </c>
      <c r="C20" s="60">
        <f>EDATE(C14,1)</f>
        <v>46082</v>
      </c>
      <c r="D20" s="60">
        <f t="shared" ref="D20:AG20" si="2">IF(MONTH(C20+1)=3,C20+1,"")</f>
        <v>46083</v>
      </c>
      <c r="E20" s="60">
        <f t="shared" si="2"/>
        <v>46084</v>
      </c>
      <c r="F20" s="60">
        <f t="shared" si="2"/>
        <v>46085</v>
      </c>
      <c r="G20" s="60">
        <f t="shared" si="2"/>
        <v>46086</v>
      </c>
      <c r="H20" s="60">
        <f t="shared" si="2"/>
        <v>46087</v>
      </c>
      <c r="I20" s="60">
        <f t="shared" si="2"/>
        <v>46088</v>
      </c>
      <c r="J20" s="60">
        <f t="shared" si="2"/>
        <v>46089</v>
      </c>
      <c r="K20" s="60">
        <f t="shared" si="2"/>
        <v>46090</v>
      </c>
      <c r="L20" s="60">
        <f t="shared" si="2"/>
        <v>46091</v>
      </c>
      <c r="M20" s="60">
        <f t="shared" si="2"/>
        <v>46092</v>
      </c>
      <c r="N20" s="60">
        <f t="shared" si="2"/>
        <v>46093</v>
      </c>
      <c r="O20" s="60">
        <f t="shared" si="2"/>
        <v>46094</v>
      </c>
      <c r="P20" s="60">
        <f t="shared" si="2"/>
        <v>46095</v>
      </c>
      <c r="Q20" s="60">
        <f t="shared" si="2"/>
        <v>46096</v>
      </c>
      <c r="R20" s="60">
        <f t="shared" si="2"/>
        <v>46097</v>
      </c>
      <c r="S20" s="60">
        <f t="shared" si="2"/>
        <v>46098</v>
      </c>
      <c r="T20" s="60">
        <f t="shared" si="2"/>
        <v>46099</v>
      </c>
      <c r="U20" s="60">
        <f t="shared" si="2"/>
        <v>46100</v>
      </c>
      <c r="V20" s="60">
        <f t="shared" si="2"/>
        <v>46101</v>
      </c>
      <c r="W20" s="60">
        <f t="shared" si="2"/>
        <v>46102</v>
      </c>
      <c r="X20" s="60">
        <f t="shared" si="2"/>
        <v>46103</v>
      </c>
      <c r="Y20" s="60">
        <f t="shared" si="2"/>
        <v>46104</v>
      </c>
      <c r="Z20" s="60">
        <f t="shared" si="2"/>
        <v>46105</v>
      </c>
      <c r="AA20" s="60">
        <f t="shared" si="2"/>
        <v>46106</v>
      </c>
      <c r="AB20" s="60">
        <f t="shared" si="2"/>
        <v>46107</v>
      </c>
      <c r="AC20" s="60">
        <f t="shared" si="2"/>
        <v>46108</v>
      </c>
      <c r="AD20" s="60">
        <f t="shared" si="2"/>
        <v>46109</v>
      </c>
      <c r="AE20" s="60">
        <f t="shared" si="2"/>
        <v>46110</v>
      </c>
      <c r="AF20" s="60">
        <f t="shared" si="2"/>
        <v>46111</v>
      </c>
      <c r="AG20" s="60">
        <f t="shared" si="2"/>
        <v>46112</v>
      </c>
      <c r="AH20" s="61" t="s">
        <v>18</v>
      </c>
      <c r="AI20" s="61" t="s">
        <v>19</v>
      </c>
      <c r="AJ20" s="63" t="s">
        <v>20</v>
      </c>
      <c r="AL20" s="83">
        <f>WORKDAY.INTL(DATE($AO$18,$AL$19,1),AO20,"1111100")</f>
        <v>46025</v>
      </c>
      <c r="AM20" s="83">
        <f>WORKDAY.INTL(DATE($AO$18,$AM$19,0),AO20,"1111100")</f>
        <v>46054</v>
      </c>
      <c r="AN20" s="83">
        <f>WORKDAY.INTL(DATE($AO$18,$AN$19,0),AO20,"1111100")</f>
        <v>46082</v>
      </c>
      <c r="AO20" s="56">
        <v>1</v>
      </c>
    </row>
    <row r="21" spans="1:41" s="56" customFormat="1" x14ac:dyDescent="0.25">
      <c r="B21" s="65" t="s">
        <v>22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7">
        <f>COUNTIF(C21:AG21,"&gt;1")</f>
        <v>0</v>
      </c>
      <c r="AI21" s="67">
        <f>SUM(C21:AG21)</f>
        <v>0</v>
      </c>
      <c r="AJ21" s="68" cm="1">
        <f t="array" ref="AJ21">SUMPRODUCT((C21:AG21="C")*(WEEKDAY(C20:AG20)&gt;1))</f>
        <v>0</v>
      </c>
      <c r="AL21" s="83">
        <f t="shared" ref="AL21:AL27" si="3">WORKDAY.INTL(DATE($AO$18,$AL$19,1),AO21,"1111100")</f>
        <v>46026</v>
      </c>
      <c r="AM21" s="83">
        <f t="shared" ref="AM21:AM27" si="4">WORKDAY.INTL(DATE($AO$18,$AM$19,0),AO21,"1111100")</f>
        <v>46060</v>
      </c>
      <c r="AN21" s="83">
        <f t="shared" ref="AN21:AN29" si="5">WORKDAY.INTL(DATE($AO$18,$AN$19,0),AO21,"1111100")</f>
        <v>46088</v>
      </c>
      <c r="AO21" s="56">
        <v>2</v>
      </c>
    </row>
    <row r="22" spans="1:41" s="56" customFormat="1" x14ac:dyDescent="0.25">
      <c r="B22" s="65" t="s">
        <v>9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7">
        <f>COUNTIF(C22:AG22,"&gt;1")</f>
        <v>0</v>
      </c>
      <c r="AI22" s="67">
        <f>SUM(C22:AG22)</f>
        <v>0</v>
      </c>
      <c r="AJ22" s="68"/>
      <c r="AL22" s="83">
        <f t="shared" si="3"/>
        <v>46032</v>
      </c>
      <c r="AM22" s="83">
        <f t="shared" si="4"/>
        <v>46061</v>
      </c>
      <c r="AN22" s="83">
        <f t="shared" si="5"/>
        <v>46089</v>
      </c>
      <c r="AO22" s="56">
        <v>3</v>
      </c>
    </row>
    <row r="23" spans="1:41" s="56" customFormat="1" ht="16.5" thickBot="1" x14ac:dyDescent="0.3">
      <c r="AF23" s="71" t="s">
        <v>26</v>
      </c>
      <c r="AG23" s="71"/>
      <c r="AH23" s="72">
        <f>SUM(AH21:AH22)</f>
        <v>0</v>
      </c>
      <c r="AI23" s="72">
        <f>SUM(AI21:AI22)</f>
        <v>0</v>
      </c>
      <c r="AJ23" s="68"/>
      <c r="AL23" s="83">
        <f t="shared" si="3"/>
        <v>46033</v>
      </c>
      <c r="AM23" s="83">
        <f t="shared" si="4"/>
        <v>46067</v>
      </c>
      <c r="AN23" s="83">
        <f t="shared" si="5"/>
        <v>46095</v>
      </c>
      <c r="AO23" s="56">
        <v>4</v>
      </c>
    </row>
    <row r="24" spans="1:41" s="56" customFormat="1" ht="30.75" thickBot="1" x14ac:dyDescent="0.55000000000000004">
      <c r="A24" s="48" t="s">
        <v>39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74" t="s">
        <v>14</v>
      </c>
      <c r="Y24" s="53"/>
      <c r="Z24" s="53"/>
      <c r="AA24" s="53"/>
      <c r="AB24" s="53"/>
      <c r="AC24" s="53"/>
      <c r="AD24" s="53"/>
      <c r="AE24" s="54">
        <f>SUM(AI27:AI28)</f>
        <v>0</v>
      </c>
      <c r="AF24" s="54"/>
      <c r="AG24" s="55"/>
      <c r="AH24" s="6">
        <v>4</v>
      </c>
      <c r="AI24" s="6"/>
      <c r="AJ24"/>
      <c r="AL24" s="83">
        <f t="shared" si="3"/>
        <v>46039</v>
      </c>
      <c r="AM24" s="83">
        <f t="shared" si="4"/>
        <v>46068</v>
      </c>
      <c r="AN24" s="83">
        <f t="shared" si="5"/>
        <v>46096</v>
      </c>
      <c r="AO24" s="56">
        <v>5</v>
      </c>
    </row>
    <row r="25" spans="1:41" s="56" customFormat="1" ht="17.100000000000001" customHeight="1" x14ac:dyDescent="0.25">
      <c r="B25" s="56" t="s">
        <v>16</v>
      </c>
      <c r="P25" s="57"/>
      <c r="Q25" s="57"/>
      <c r="AJ25"/>
      <c r="AL25" s="83">
        <f t="shared" si="3"/>
        <v>46040</v>
      </c>
      <c r="AM25" s="83">
        <f t="shared" si="4"/>
        <v>46074</v>
      </c>
      <c r="AN25" s="83">
        <f t="shared" si="5"/>
        <v>46102</v>
      </c>
      <c r="AO25" s="56">
        <v>6</v>
      </c>
    </row>
    <row r="26" spans="1:41" s="58" customFormat="1" x14ac:dyDescent="0.25">
      <c r="B26" s="59" t="s">
        <v>40</v>
      </c>
      <c r="C26" s="60">
        <f>EDATE(C20,1)</f>
        <v>46113</v>
      </c>
      <c r="D26" s="60">
        <f t="shared" ref="D26:AG26" si="6">IF(MONTH(C26+1)=4,C26+1,"")</f>
        <v>46114</v>
      </c>
      <c r="E26" s="60">
        <f t="shared" si="6"/>
        <v>46115</v>
      </c>
      <c r="F26" s="60">
        <f t="shared" si="6"/>
        <v>46116</v>
      </c>
      <c r="G26" s="60">
        <f t="shared" si="6"/>
        <v>46117</v>
      </c>
      <c r="H26" s="60">
        <f t="shared" si="6"/>
        <v>46118</v>
      </c>
      <c r="I26" s="60">
        <f t="shared" si="6"/>
        <v>46119</v>
      </c>
      <c r="J26" s="60">
        <f t="shared" si="6"/>
        <v>46120</v>
      </c>
      <c r="K26" s="60">
        <f t="shared" si="6"/>
        <v>46121</v>
      </c>
      <c r="L26" s="60">
        <f t="shared" si="6"/>
        <v>46122</v>
      </c>
      <c r="M26" s="60">
        <f t="shared" si="6"/>
        <v>46123</v>
      </c>
      <c r="N26" s="60">
        <f t="shared" si="6"/>
        <v>46124</v>
      </c>
      <c r="O26" s="60">
        <f t="shared" si="6"/>
        <v>46125</v>
      </c>
      <c r="P26" s="60">
        <f t="shared" si="6"/>
        <v>46126</v>
      </c>
      <c r="Q26" s="60">
        <f t="shared" si="6"/>
        <v>46127</v>
      </c>
      <c r="R26" s="60">
        <f t="shared" si="6"/>
        <v>46128</v>
      </c>
      <c r="S26" s="60">
        <f t="shared" si="6"/>
        <v>46129</v>
      </c>
      <c r="T26" s="60">
        <f t="shared" si="6"/>
        <v>46130</v>
      </c>
      <c r="U26" s="60">
        <f t="shared" si="6"/>
        <v>46131</v>
      </c>
      <c r="V26" s="60">
        <f t="shared" si="6"/>
        <v>46132</v>
      </c>
      <c r="W26" s="60">
        <f t="shared" si="6"/>
        <v>46133</v>
      </c>
      <c r="X26" s="60">
        <f t="shared" si="6"/>
        <v>46134</v>
      </c>
      <c r="Y26" s="60">
        <f t="shared" si="6"/>
        <v>46135</v>
      </c>
      <c r="Z26" s="60">
        <f t="shared" si="6"/>
        <v>46136</v>
      </c>
      <c r="AA26" s="60">
        <f t="shared" si="6"/>
        <v>46137</v>
      </c>
      <c r="AB26" s="60">
        <f t="shared" si="6"/>
        <v>46138</v>
      </c>
      <c r="AC26" s="60">
        <f t="shared" si="6"/>
        <v>46139</v>
      </c>
      <c r="AD26" s="60">
        <f t="shared" si="6"/>
        <v>46140</v>
      </c>
      <c r="AE26" s="60">
        <f t="shared" si="6"/>
        <v>46141</v>
      </c>
      <c r="AF26" s="60">
        <f t="shared" si="6"/>
        <v>46142</v>
      </c>
      <c r="AG26" s="60" t="str">
        <f t="shared" si="6"/>
        <v/>
      </c>
      <c r="AH26" s="61" t="s">
        <v>18</v>
      </c>
      <c r="AI26" s="61" t="s">
        <v>19</v>
      </c>
      <c r="AJ26" s="63" t="s">
        <v>20</v>
      </c>
      <c r="AL26" s="83">
        <f t="shared" si="3"/>
        <v>46046</v>
      </c>
      <c r="AM26" s="83">
        <f t="shared" si="4"/>
        <v>46075</v>
      </c>
      <c r="AN26" s="83">
        <f t="shared" si="5"/>
        <v>46103</v>
      </c>
      <c r="AO26" s="56">
        <v>7</v>
      </c>
    </row>
    <row r="27" spans="1:41" s="56" customFormat="1" x14ac:dyDescent="0.25">
      <c r="B27" s="65" t="s">
        <v>22</v>
      </c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7">
        <f>COUNTIF(C27:AG27,"&gt;1")</f>
        <v>0</v>
      </c>
      <c r="AI27" s="67">
        <f>SUM(C27:AG27)</f>
        <v>0</v>
      </c>
      <c r="AJ27" s="68" t="e" cm="1">
        <f t="array" ref="AJ27">SUMPRODUCT((C27:AG27="C")*(WEEKDAY(C26:AG26)&gt;1))</f>
        <v>#VALUE!</v>
      </c>
      <c r="AL27" s="83">
        <f t="shared" si="3"/>
        <v>46047</v>
      </c>
      <c r="AM27" s="83">
        <f t="shared" si="4"/>
        <v>46081</v>
      </c>
      <c r="AN27" s="83">
        <f t="shared" si="5"/>
        <v>46109</v>
      </c>
      <c r="AO27" s="56">
        <v>8</v>
      </c>
    </row>
    <row r="28" spans="1:41" s="56" customFormat="1" x14ac:dyDescent="0.25">
      <c r="B28" s="65" t="s">
        <v>9</v>
      </c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7">
        <f>COUNTIF(C28:AG28,"&gt;1")</f>
        <v>0</v>
      </c>
      <c r="AI28" s="67">
        <f>SUM(C28:AG28)</f>
        <v>0</v>
      </c>
      <c r="AJ28" s="68"/>
      <c r="AL28" s="84"/>
      <c r="AM28" s="84"/>
      <c r="AN28" s="83">
        <f t="shared" si="5"/>
        <v>46110</v>
      </c>
      <c r="AO28" s="56">
        <v>9</v>
      </c>
    </row>
    <row r="29" spans="1:41" s="56" customFormat="1" ht="16.5" thickBot="1" x14ac:dyDescent="0.3">
      <c r="AF29" s="71" t="s">
        <v>26</v>
      </c>
      <c r="AG29" s="71"/>
      <c r="AH29" s="72">
        <f>SUM(AH27:AH28)</f>
        <v>0</v>
      </c>
      <c r="AI29" s="72">
        <f>SUM(AI27:AI28)</f>
        <v>0</v>
      </c>
      <c r="AJ29" s="68"/>
      <c r="AL29" s="84"/>
      <c r="AM29" s="84"/>
      <c r="AN29" s="83">
        <f t="shared" si="5"/>
        <v>46116</v>
      </c>
      <c r="AO29" s="56">
        <v>10</v>
      </c>
    </row>
    <row r="30" spans="1:41" s="56" customFormat="1" ht="30.75" thickBot="1" x14ac:dyDescent="0.55000000000000004">
      <c r="A30" s="48" t="s">
        <v>41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74" t="s">
        <v>14</v>
      </c>
      <c r="Y30" s="53"/>
      <c r="Z30" s="53"/>
      <c r="AA30" s="53"/>
      <c r="AB30" s="53"/>
      <c r="AC30" s="53"/>
      <c r="AD30" s="53"/>
      <c r="AE30" s="54">
        <f>SUM(AI33:AI34)</f>
        <v>0</v>
      </c>
      <c r="AF30" s="54"/>
      <c r="AG30" s="55"/>
      <c r="AH30" s="6">
        <v>5</v>
      </c>
      <c r="AI30" s="6"/>
      <c r="AJ30"/>
      <c r="AL30" s="85"/>
      <c r="AM30" s="85"/>
      <c r="AN30" s="85"/>
    </row>
    <row r="31" spans="1:41" s="56" customFormat="1" ht="17.100000000000001" customHeight="1" x14ac:dyDescent="0.25">
      <c r="B31" s="56" t="s">
        <v>16</v>
      </c>
      <c r="P31" s="57"/>
      <c r="Q31" s="57"/>
      <c r="AJ31"/>
    </row>
    <row r="32" spans="1:41" s="58" customFormat="1" x14ac:dyDescent="0.25">
      <c r="B32" s="59" t="s">
        <v>42</v>
      </c>
      <c r="C32" s="60">
        <f>EDATE(C26,1)</f>
        <v>46143</v>
      </c>
      <c r="D32" s="60">
        <f t="shared" ref="D32:AG32" si="7">IF(MONTH(C32+1)=5,C32+1,"")</f>
        <v>46144</v>
      </c>
      <c r="E32" s="60">
        <f t="shared" si="7"/>
        <v>46145</v>
      </c>
      <c r="F32" s="60">
        <f t="shared" si="7"/>
        <v>46146</v>
      </c>
      <c r="G32" s="60">
        <f t="shared" si="7"/>
        <v>46147</v>
      </c>
      <c r="H32" s="60">
        <f t="shared" si="7"/>
        <v>46148</v>
      </c>
      <c r="I32" s="60">
        <f t="shared" si="7"/>
        <v>46149</v>
      </c>
      <c r="J32" s="60">
        <f t="shared" si="7"/>
        <v>46150</v>
      </c>
      <c r="K32" s="60">
        <f t="shared" si="7"/>
        <v>46151</v>
      </c>
      <c r="L32" s="60">
        <f t="shared" si="7"/>
        <v>46152</v>
      </c>
      <c r="M32" s="60">
        <f t="shared" si="7"/>
        <v>46153</v>
      </c>
      <c r="N32" s="60">
        <f t="shared" si="7"/>
        <v>46154</v>
      </c>
      <c r="O32" s="60">
        <f t="shared" si="7"/>
        <v>46155</v>
      </c>
      <c r="P32" s="60">
        <f t="shared" si="7"/>
        <v>46156</v>
      </c>
      <c r="Q32" s="60">
        <f t="shared" si="7"/>
        <v>46157</v>
      </c>
      <c r="R32" s="60">
        <f t="shared" si="7"/>
        <v>46158</v>
      </c>
      <c r="S32" s="60">
        <f t="shared" si="7"/>
        <v>46159</v>
      </c>
      <c r="T32" s="60">
        <f t="shared" si="7"/>
        <v>46160</v>
      </c>
      <c r="U32" s="60">
        <f t="shared" si="7"/>
        <v>46161</v>
      </c>
      <c r="V32" s="60">
        <f t="shared" si="7"/>
        <v>46162</v>
      </c>
      <c r="W32" s="60">
        <f t="shared" si="7"/>
        <v>46163</v>
      </c>
      <c r="X32" s="60">
        <f t="shared" si="7"/>
        <v>46164</v>
      </c>
      <c r="Y32" s="60">
        <f t="shared" si="7"/>
        <v>46165</v>
      </c>
      <c r="Z32" s="60">
        <f t="shared" si="7"/>
        <v>46166</v>
      </c>
      <c r="AA32" s="60">
        <f t="shared" si="7"/>
        <v>46167</v>
      </c>
      <c r="AB32" s="60">
        <f t="shared" si="7"/>
        <v>46168</v>
      </c>
      <c r="AC32" s="60">
        <f t="shared" si="7"/>
        <v>46169</v>
      </c>
      <c r="AD32" s="60">
        <f t="shared" si="7"/>
        <v>46170</v>
      </c>
      <c r="AE32" s="60">
        <f t="shared" si="7"/>
        <v>46171</v>
      </c>
      <c r="AF32" s="60">
        <f t="shared" si="7"/>
        <v>46172</v>
      </c>
      <c r="AG32" s="60">
        <f t="shared" si="7"/>
        <v>46173</v>
      </c>
      <c r="AH32" s="61" t="s">
        <v>18</v>
      </c>
      <c r="AI32" s="61" t="s">
        <v>19</v>
      </c>
      <c r="AJ32" s="63" t="s">
        <v>20</v>
      </c>
    </row>
    <row r="33" spans="1:41" s="56" customFormat="1" x14ac:dyDescent="0.25">
      <c r="B33" s="65" t="s">
        <v>22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7">
        <f>COUNTIF(C33:AG33,"&gt;1")</f>
        <v>0</v>
      </c>
      <c r="AI33" s="67">
        <f>SUM(C33:AG33)</f>
        <v>0</v>
      </c>
      <c r="AJ33" s="68" cm="1">
        <f t="array" ref="AJ33">SUMPRODUCT((C33:AG33="C")*(WEEKDAY(C32:AG32)&gt;1))</f>
        <v>0</v>
      </c>
    </row>
    <row r="34" spans="1:41" s="56" customFormat="1" x14ac:dyDescent="0.25">
      <c r="B34" s="65" t="s">
        <v>9</v>
      </c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7">
        <f>COUNTIF(C34:AG34,"&gt;1")</f>
        <v>0</v>
      </c>
      <c r="AI34" s="67">
        <f>SUM(C34:AG34)</f>
        <v>0</v>
      </c>
      <c r="AJ34" s="68"/>
    </row>
    <row r="35" spans="1:41" s="56" customFormat="1" ht="16.5" thickBot="1" x14ac:dyDescent="0.3">
      <c r="AF35" s="71" t="s">
        <v>26</v>
      </c>
      <c r="AG35" s="71"/>
      <c r="AH35" s="72">
        <f>SUM(AH33:AH34)</f>
        <v>0</v>
      </c>
      <c r="AI35" s="72">
        <f>SUM(AI33:AI34)</f>
        <v>0</v>
      </c>
      <c r="AJ35" s="68"/>
    </row>
    <row r="36" spans="1:41" s="56" customFormat="1" ht="30.75" thickBot="1" x14ac:dyDescent="0.55000000000000004">
      <c r="A36" s="48" t="s">
        <v>43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74" t="s">
        <v>14</v>
      </c>
      <c r="Y36" s="53"/>
      <c r="Z36" s="53"/>
      <c r="AA36" s="53"/>
      <c r="AB36" s="53"/>
      <c r="AC36" s="53"/>
      <c r="AD36" s="53"/>
      <c r="AE36" s="54">
        <f>SUM(AI39:AI40)</f>
        <v>0</v>
      </c>
      <c r="AF36" s="54"/>
      <c r="AG36" s="55"/>
      <c r="AH36" s="6">
        <v>6</v>
      </c>
      <c r="AI36" s="6"/>
      <c r="AJ36"/>
      <c r="AL36" s="79" t="str">
        <f>A24</f>
        <v>AVRIL</v>
      </c>
      <c r="AM36" s="80" t="str">
        <f>A30</f>
        <v>MAI</v>
      </c>
      <c r="AN36" s="81" t="str">
        <f>A36</f>
        <v>JUIN</v>
      </c>
    </row>
    <row r="37" spans="1:41" s="56" customFormat="1" ht="17.100000000000001" customHeight="1" x14ac:dyDescent="0.25">
      <c r="B37" s="56" t="s">
        <v>16</v>
      </c>
      <c r="P37" s="57"/>
      <c r="Q37" s="57"/>
      <c r="AJ37"/>
      <c r="AL37" s="56">
        <v>4</v>
      </c>
      <c r="AM37" s="56">
        <v>5</v>
      </c>
      <c r="AN37" s="56">
        <v>6</v>
      </c>
    </row>
    <row r="38" spans="1:41" s="58" customFormat="1" x14ac:dyDescent="0.25">
      <c r="B38" s="59" t="s">
        <v>44</v>
      </c>
      <c r="C38" s="60">
        <f>EDATE(C32,1)</f>
        <v>46174</v>
      </c>
      <c r="D38" s="60">
        <f t="shared" ref="D38:AG38" si="8">IF(MONTH(C38+1)=6,C38+1,"")</f>
        <v>46175</v>
      </c>
      <c r="E38" s="60">
        <f t="shared" si="8"/>
        <v>46176</v>
      </c>
      <c r="F38" s="60">
        <f t="shared" si="8"/>
        <v>46177</v>
      </c>
      <c r="G38" s="60">
        <f t="shared" si="8"/>
        <v>46178</v>
      </c>
      <c r="H38" s="60">
        <f t="shared" si="8"/>
        <v>46179</v>
      </c>
      <c r="I38" s="60">
        <f t="shared" si="8"/>
        <v>46180</v>
      </c>
      <c r="J38" s="60">
        <f t="shared" si="8"/>
        <v>46181</v>
      </c>
      <c r="K38" s="60">
        <f t="shared" si="8"/>
        <v>46182</v>
      </c>
      <c r="L38" s="60">
        <f t="shared" si="8"/>
        <v>46183</v>
      </c>
      <c r="M38" s="60">
        <f t="shared" si="8"/>
        <v>46184</v>
      </c>
      <c r="N38" s="60">
        <f t="shared" si="8"/>
        <v>46185</v>
      </c>
      <c r="O38" s="60">
        <f t="shared" si="8"/>
        <v>46186</v>
      </c>
      <c r="P38" s="60">
        <f t="shared" si="8"/>
        <v>46187</v>
      </c>
      <c r="Q38" s="60">
        <f t="shared" si="8"/>
        <v>46188</v>
      </c>
      <c r="R38" s="60">
        <f t="shared" si="8"/>
        <v>46189</v>
      </c>
      <c r="S38" s="60">
        <f t="shared" si="8"/>
        <v>46190</v>
      </c>
      <c r="T38" s="60">
        <f t="shared" si="8"/>
        <v>46191</v>
      </c>
      <c r="U38" s="60">
        <f t="shared" si="8"/>
        <v>46192</v>
      </c>
      <c r="V38" s="60">
        <f t="shared" si="8"/>
        <v>46193</v>
      </c>
      <c r="W38" s="60">
        <f t="shared" si="8"/>
        <v>46194</v>
      </c>
      <c r="X38" s="60">
        <f t="shared" si="8"/>
        <v>46195</v>
      </c>
      <c r="Y38" s="60">
        <f t="shared" si="8"/>
        <v>46196</v>
      </c>
      <c r="Z38" s="60">
        <f t="shared" si="8"/>
        <v>46197</v>
      </c>
      <c r="AA38" s="60">
        <f t="shared" si="8"/>
        <v>46198</v>
      </c>
      <c r="AB38" s="60">
        <f t="shared" si="8"/>
        <v>46199</v>
      </c>
      <c r="AC38" s="60">
        <f t="shared" si="8"/>
        <v>46200</v>
      </c>
      <c r="AD38" s="60">
        <f t="shared" si="8"/>
        <v>46201</v>
      </c>
      <c r="AE38" s="60">
        <f t="shared" si="8"/>
        <v>46202</v>
      </c>
      <c r="AF38" s="60">
        <f t="shared" si="8"/>
        <v>46203</v>
      </c>
      <c r="AG38" s="60" t="str">
        <f t="shared" si="8"/>
        <v/>
      </c>
      <c r="AH38" s="61" t="s">
        <v>18</v>
      </c>
      <c r="AI38" s="61" t="s">
        <v>19</v>
      </c>
      <c r="AJ38" s="63" t="s">
        <v>20</v>
      </c>
      <c r="AL38" s="83">
        <f>WORKDAY.INTL(DATE($AO$18,$AL$37,0),AO20,"1111100")</f>
        <v>46116</v>
      </c>
      <c r="AM38" s="86">
        <f>WORKDAY.INTL(DATE($AO$18,$AM$37,0),AO20,"1111100")</f>
        <v>46144</v>
      </c>
      <c r="AN38" s="87">
        <f>WORKDAY.INTL(DATE($AO$18,$AN$37,0),AO20,"1111100")</f>
        <v>46179</v>
      </c>
      <c r="AO38" s="56">
        <v>1</v>
      </c>
    </row>
    <row r="39" spans="1:41" s="56" customFormat="1" x14ac:dyDescent="0.25">
      <c r="B39" s="65" t="s">
        <v>22</v>
      </c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7">
        <f>COUNTA(C39:AG39)</f>
        <v>0</v>
      </c>
      <c r="AI39" s="67">
        <f>SUM(C39:AG39)</f>
        <v>0</v>
      </c>
      <c r="AJ39" s="68" t="e" cm="1">
        <f t="array" ref="AJ39">SUMPRODUCT((C39:AG39="C")*(WEEKDAY(C38:AG38)&gt;1))</f>
        <v>#VALUE!</v>
      </c>
      <c r="AL39" s="83">
        <f t="shared" ref="AL39:AL45" si="9">WORKDAY.INTL(DATE($AO$18,$AL$37,0),AO21,"1111100")</f>
        <v>46117</v>
      </c>
      <c r="AM39" s="86">
        <f t="shared" ref="AM39:AM46" si="10">WORKDAY.INTL(DATE($AO$18,$AM$37,0),AO21,"1111100")</f>
        <v>46145</v>
      </c>
      <c r="AN39" s="87">
        <f t="shared" ref="AN39:AN46" si="11">WORKDAY.INTL(DATE($AO$18,$AN$37,0),AO21,"1111100")</f>
        <v>46180</v>
      </c>
      <c r="AO39" s="56">
        <v>2</v>
      </c>
    </row>
    <row r="40" spans="1:41" s="56" customFormat="1" x14ac:dyDescent="0.25">
      <c r="B40" s="65" t="s">
        <v>9</v>
      </c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7">
        <f>COUNTA(C40:AG40)</f>
        <v>0</v>
      </c>
      <c r="AI40" s="67">
        <f>SUM(C40:AG40)</f>
        <v>0</v>
      </c>
      <c r="AJ40" s="68"/>
      <c r="AL40" s="83">
        <f t="shared" si="9"/>
        <v>46123</v>
      </c>
      <c r="AM40" s="86">
        <f t="shared" si="10"/>
        <v>46151</v>
      </c>
      <c r="AN40" s="87">
        <f t="shared" si="11"/>
        <v>46186</v>
      </c>
      <c r="AO40" s="56">
        <v>3</v>
      </c>
    </row>
    <row r="41" spans="1:41" s="56" customFormat="1" ht="16.5" thickBot="1" x14ac:dyDescent="0.3">
      <c r="AF41" s="71" t="s">
        <v>26</v>
      </c>
      <c r="AG41" s="71"/>
      <c r="AH41" s="72">
        <f>SUM(AH39:AH40)</f>
        <v>0</v>
      </c>
      <c r="AI41" s="72">
        <f>SUM(AI39:AI40)</f>
        <v>0</v>
      </c>
      <c r="AJ41" s="68"/>
      <c r="AL41" s="83">
        <f t="shared" si="9"/>
        <v>46124</v>
      </c>
      <c r="AM41" s="86">
        <f t="shared" si="10"/>
        <v>46152</v>
      </c>
      <c r="AN41" s="87">
        <f t="shared" si="11"/>
        <v>46187</v>
      </c>
      <c r="AO41" s="56">
        <v>4</v>
      </c>
    </row>
    <row r="42" spans="1:41" s="56" customFormat="1" ht="30.75" thickBot="1" x14ac:dyDescent="0.55000000000000004">
      <c r="A42" s="48" t="s">
        <v>45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74" t="s">
        <v>14</v>
      </c>
      <c r="Y42" s="53"/>
      <c r="Z42" s="53"/>
      <c r="AA42" s="53"/>
      <c r="AB42" s="53"/>
      <c r="AC42" s="53"/>
      <c r="AD42" s="53"/>
      <c r="AE42" s="54">
        <f>SUM(AI45:AI46)</f>
        <v>0</v>
      </c>
      <c r="AF42" s="54"/>
      <c r="AG42" s="55"/>
      <c r="AH42" s="6">
        <v>7</v>
      </c>
      <c r="AI42" s="6"/>
      <c r="AJ42"/>
      <c r="AL42" s="83">
        <f t="shared" si="9"/>
        <v>46130</v>
      </c>
      <c r="AM42" s="86">
        <f t="shared" si="10"/>
        <v>46158</v>
      </c>
      <c r="AN42" s="87">
        <f t="shared" si="11"/>
        <v>46193</v>
      </c>
      <c r="AO42" s="56">
        <v>5</v>
      </c>
    </row>
    <row r="43" spans="1:41" s="56" customFormat="1" ht="17.100000000000001" customHeight="1" x14ac:dyDescent="0.25">
      <c r="B43" s="56" t="s">
        <v>16</v>
      </c>
      <c r="P43" s="57"/>
      <c r="Q43" s="57"/>
      <c r="AJ43"/>
      <c r="AL43" s="83">
        <f t="shared" si="9"/>
        <v>46131</v>
      </c>
      <c r="AM43" s="86">
        <f t="shared" si="10"/>
        <v>46159</v>
      </c>
      <c r="AN43" s="87">
        <f t="shared" si="11"/>
        <v>46194</v>
      </c>
      <c r="AO43" s="56">
        <v>6</v>
      </c>
    </row>
    <row r="44" spans="1:41" s="58" customFormat="1" x14ac:dyDescent="0.25">
      <c r="B44" s="59" t="s">
        <v>46</v>
      </c>
      <c r="C44" s="60">
        <f>EDATE(C38,1)</f>
        <v>46204</v>
      </c>
      <c r="D44" s="60">
        <f t="shared" ref="D44:AG44" si="12">IF(MONTH(C44+1)=7,C44+1,"")</f>
        <v>46205</v>
      </c>
      <c r="E44" s="60">
        <f t="shared" si="12"/>
        <v>46206</v>
      </c>
      <c r="F44" s="60">
        <f t="shared" si="12"/>
        <v>46207</v>
      </c>
      <c r="G44" s="60">
        <f t="shared" si="12"/>
        <v>46208</v>
      </c>
      <c r="H44" s="60">
        <f t="shared" si="12"/>
        <v>46209</v>
      </c>
      <c r="I44" s="60">
        <f t="shared" si="12"/>
        <v>46210</v>
      </c>
      <c r="J44" s="60">
        <f t="shared" si="12"/>
        <v>46211</v>
      </c>
      <c r="K44" s="60">
        <f t="shared" si="12"/>
        <v>46212</v>
      </c>
      <c r="L44" s="60">
        <f t="shared" si="12"/>
        <v>46213</v>
      </c>
      <c r="M44" s="60">
        <f t="shared" si="12"/>
        <v>46214</v>
      </c>
      <c r="N44" s="60">
        <f t="shared" si="12"/>
        <v>46215</v>
      </c>
      <c r="O44" s="60">
        <f t="shared" si="12"/>
        <v>46216</v>
      </c>
      <c r="P44" s="60">
        <f t="shared" si="12"/>
        <v>46217</v>
      </c>
      <c r="Q44" s="60">
        <f t="shared" si="12"/>
        <v>46218</v>
      </c>
      <c r="R44" s="60">
        <f t="shared" si="12"/>
        <v>46219</v>
      </c>
      <c r="S44" s="60">
        <f t="shared" si="12"/>
        <v>46220</v>
      </c>
      <c r="T44" s="60">
        <f t="shared" si="12"/>
        <v>46221</v>
      </c>
      <c r="U44" s="60">
        <f t="shared" si="12"/>
        <v>46222</v>
      </c>
      <c r="V44" s="60">
        <f t="shared" si="12"/>
        <v>46223</v>
      </c>
      <c r="W44" s="60">
        <f t="shared" si="12"/>
        <v>46224</v>
      </c>
      <c r="X44" s="60">
        <f t="shared" si="12"/>
        <v>46225</v>
      </c>
      <c r="Y44" s="60">
        <f t="shared" si="12"/>
        <v>46226</v>
      </c>
      <c r="Z44" s="60">
        <f t="shared" si="12"/>
        <v>46227</v>
      </c>
      <c r="AA44" s="60">
        <f t="shared" si="12"/>
        <v>46228</v>
      </c>
      <c r="AB44" s="60">
        <f t="shared" si="12"/>
        <v>46229</v>
      </c>
      <c r="AC44" s="60">
        <f t="shared" si="12"/>
        <v>46230</v>
      </c>
      <c r="AD44" s="60">
        <f t="shared" si="12"/>
        <v>46231</v>
      </c>
      <c r="AE44" s="60">
        <f t="shared" si="12"/>
        <v>46232</v>
      </c>
      <c r="AF44" s="60">
        <f t="shared" si="12"/>
        <v>46233</v>
      </c>
      <c r="AG44" s="60">
        <f t="shared" si="12"/>
        <v>46234</v>
      </c>
      <c r="AH44" s="61" t="s">
        <v>18</v>
      </c>
      <c r="AI44" s="61" t="s">
        <v>19</v>
      </c>
      <c r="AJ44" s="63" t="s">
        <v>20</v>
      </c>
      <c r="AL44" s="83">
        <f t="shared" si="9"/>
        <v>46137</v>
      </c>
      <c r="AM44" s="86">
        <f t="shared" si="10"/>
        <v>46165</v>
      </c>
      <c r="AN44" s="87">
        <f t="shared" si="11"/>
        <v>46200</v>
      </c>
      <c r="AO44" s="56">
        <v>7</v>
      </c>
    </row>
    <row r="45" spans="1:41" s="56" customFormat="1" x14ac:dyDescent="0.25">
      <c r="B45" s="65" t="s">
        <v>22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7">
        <f>COUNTA(C45:AG45)</f>
        <v>0</v>
      </c>
      <c r="AI45" s="67">
        <f>SUM(C45:AG45)</f>
        <v>0</v>
      </c>
      <c r="AJ45" s="68" cm="1">
        <f t="array" ref="AJ45">SUMPRODUCT((C45:AG45="C")*(WEEKDAY(C44:AG44)&gt;1))</f>
        <v>0</v>
      </c>
      <c r="AL45" s="83">
        <f t="shared" si="9"/>
        <v>46138</v>
      </c>
      <c r="AM45" s="86">
        <f t="shared" si="10"/>
        <v>46166</v>
      </c>
      <c r="AN45" s="87">
        <f t="shared" si="11"/>
        <v>46201</v>
      </c>
      <c r="AO45" s="56">
        <v>8</v>
      </c>
    </row>
    <row r="46" spans="1:41" s="56" customFormat="1" x14ac:dyDescent="0.25">
      <c r="B46" s="65" t="s">
        <v>9</v>
      </c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7">
        <f>COUNTA(C46:AG46)</f>
        <v>0</v>
      </c>
      <c r="AI46" s="67">
        <f>SUM(C46:AG46)</f>
        <v>0</v>
      </c>
      <c r="AJ46" s="68"/>
      <c r="AL46" s="84"/>
      <c r="AM46" s="86">
        <f t="shared" si="10"/>
        <v>46172</v>
      </c>
      <c r="AN46" s="87">
        <f t="shared" si="11"/>
        <v>46207</v>
      </c>
      <c r="AO46" s="56">
        <v>9</v>
      </c>
    </row>
    <row r="47" spans="1:41" s="56" customFormat="1" ht="16.5" thickBot="1" x14ac:dyDescent="0.3">
      <c r="AF47" s="71" t="s">
        <v>26</v>
      </c>
      <c r="AG47" s="71"/>
      <c r="AH47" s="72">
        <f>SUM(AH45:AH46)</f>
        <v>0</v>
      </c>
      <c r="AI47" s="72">
        <f>SUM(AI45:AI46)</f>
        <v>0</v>
      </c>
      <c r="AJ47" s="68"/>
      <c r="AL47" s="84"/>
      <c r="AM47" s="88"/>
      <c r="AN47" s="89"/>
      <c r="AO47" s="56">
        <v>10</v>
      </c>
    </row>
    <row r="48" spans="1:41" s="56" customFormat="1" ht="30.75" thickBot="1" x14ac:dyDescent="0.55000000000000004">
      <c r="A48" s="48" t="s">
        <v>47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74" t="s">
        <v>14</v>
      </c>
      <c r="Y48" s="53"/>
      <c r="Z48" s="53"/>
      <c r="AA48" s="53"/>
      <c r="AB48" s="53"/>
      <c r="AC48" s="53"/>
      <c r="AD48" s="53"/>
      <c r="AE48" s="54">
        <f>SUM(AI51:AI52)</f>
        <v>0</v>
      </c>
      <c r="AF48" s="54"/>
      <c r="AG48" s="55"/>
      <c r="AH48" s="6">
        <v>8</v>
      </c>
      <c r="AI48" s="6"/>
      <c r="AJ48"/>
      <c r="AL48" s="85"/>
      <c r="AM48" s="85"/>
      <c r="AN48" s="85"/>
    </row>
    <row r="49" spans="1:40" s="56" customFormat="1" ht="17.100000000000001" customHeight="1" x14ac:dyDescent="0.25">
      <c r="B49" s="56" t="s">
        <v>16</v>
      </c>
      <c r="P49" s="57"/>
      <c r="Q49" s="57"/>
      <c r="AJ49"/>
    </row>
    <row r="50" spans="1:40" s="58" customFormat="1" x14ac:dyDescent="0.25">
      <c r="B50" s="59" t="s">
        <v>48</v>
      </c>
      <c r="C50" s="60">
        <f>EDATE(C44,1)</f>
        <v>46235</v>
      </c>
      <c r="D50" s="60">
        <f t="shared" ref="D50:AG50" si="13">IF(MONTH(C50+1)=8,C50+1,"")</f>
        <v>46236</v>
      </c>
      <c r="E50" s="60">
        <f t="shared" si="13"/>
        <v>46237</v>
      </c>
      <c r="F50" s="60">
        <f t="shared" si="13"/>
        <v>46238</v>
      </c>
      <c r="G50" s="60">
        <f t="shared" si="13"/>
        <v>46239</v>
      </c>
      <c r="H50" s="60">
        <f t="shared" si="13"/>
        <v>46240</v>
      </c>
      <c r="I50" s="60">
        <f t="shared" si="13"/>
        <v>46241</v>
      </c>
      <c r="J50" s="60">
        <f t="shared" si="13"/>
        <v>46242</v>
      </c>
      <c r="K50" s="60">
        <f t="shared" si="13"/>
        <v>46243</v>
      </c>
      <c r="L50" s="60">
        <f t="shared" si="13"/>
        <v>46244</v>
      </c>
      <c r="M50" s="60">
        <f t="shared" si="13"/>
        <v>46245</v>
      </c>
      <c r="N50" s="60">
        <f t="shared" si="13"/>
        <v>46246</v>
      </c>
      <c r="O50" s="60">
        <f t="shared" si="13"/>
        <v>46247</v>
      </c>
      <c r="P50" s="60">
        <f t="shared" si="13"/>
        <v>46248</v>
      </c>
      <c r="Q50" s="60">
        <f t="shared" si="13"/>
        <v>46249</v>
      </c>
      <c r="R50" s="60">
        <f t="shared" si="13"/>
        <v>46250</v>
      </c>
      <c r="S50" s="60">
        <f t="shared" si="13"/>
        <v>46251</v>
      </c>
      <c r="T50" s="60">
        <f t="shared" si="13"/>
        <v>46252</v>
      </c>
      <c r="U50" s="60">
        <f t="shared" si="13"/>
        <v>46253</v>
      </c>
      <c r="V50" s="60">
        <f t="shared" si="13"/>
        <v>46254</v>
      </c>
      <c r="W50" s="60">
        <f t="shared" si="13"/>
        <v>46255</v>
      </c>
      <c r="X50" s="60">
        <f t="shared" si="13"/>
        <v>46256</v>
      </c>
      <c r="Y50" s="60">
        <f t="shared" si="13"/>
        <v>46257</v>
      </c>
      <c r="Z50" s="60">
        <f t="shared" si="13"/>
        <v>46258</v>
      </c>
      <c r="AA50" s="60">
        <f t="shared" si="13"/>
        <v>46259</v>
      </c>
      <c r="AB50" s="60">
        <f t="shared" si="13"/>
        <v>46260</v>
      </c>
      <c r="AC50" s="60">
        <f t="shared" si="13"/>
        <v>46261</v>
      </c>
      <c r="AD50" s="60">
        <f t="shared" si="13"/>
        <v>46262</v>
      </c>
      <c r="AE50" s="60">
        <f t="shared" si="13"/>
        <v>46263</v>
      </c>
      <c r="AF50" s="60">
        <f t="shared" si="13"/>
        <v>46264</v>
      </c>
      <c r="AG50" s="60">
        <f t="shared" si="13"/>
        <v>46265</v>
      </c>
      <c r="AH50" s="61" t="s">
        <v>18</v>
      </c>
      <c r="AI50" s="61" t="s">
        <v>19</v>
      </c>
      <c r="AJ50" s="63" t="s">
        <v>20</v>
      </c>
    </row>
    <row r="51" spans="1:40" s="56" customFormat="1" x14ac:dyDescent="0.25">
      <c r="B51" s="65" t="s">
        <v>22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7">
        <f>COUNTA(C51:AG51)</f>
        <v>0</v>
      </c>
      <c r="AI51" s="67">
        <f>SUM(C51:AG51)</f>
        <v>0</v>
      </c>
      <c r="AJ51" s="68">
        <f>COUNTIF(C51:AG51,"C")</f>
        <v>0</v>
      </c>
    </row>
    <row r="52" spans="1:40" s="56" customFormat="1" x14ac:dyDescent="0.25">
      <c r="B52" s="65" t="s">
        <v>9</v>
      </c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7">
        <f>COUNTA(C52:AG52)</f>
        <v>0</v>
      </c>
      <c r="AI52" s="67">
        <f>SUM(C52:AG52)</f>
        <v>0</v>
      </c>
      <c r="AJ52" s="68"/>
    </row>
    <row r="53" spans="1:40" s="56" customFormat="1" ht="16.5" thickBot="1" x14ac:dyDescent="0.3">
      <c r="AF53" s="71" t="s">
        <v>26</v>
      </c>
      <c r="AG53" s="71"/>
      <c r="AH53" s="72">
        <f>SUM(AH51:AH52)</f>
        <v>0</v>
      </c>
      <c r="AI53" s="72">
        <f>SUM(AI51:AI52)</f>
        <v>0</v>
      </c>
      <c r="AJ53" s="68"/>
    </row>
    <row r="54" spans="1:40" s="56" customFormat="1" ht="30.75" thickBot="1" x14ac:dyDescent="0.55000000000000004">
      <c r="A54" s="48" t="s">
        <v>49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74" t="s">
        <v>14</v>
      </c>
      <c r="Y54" s="53"/>
      <c r="Z54" s="53"/>
      <c r="AA54" s="53"/>
      <c r="AB54" s="53"/>
      <c r="AC54" s="53"/>
      <c r="AD54" s="53"/>
      <c r="AE54" s="54">
        <f>SUM(AI57:AI58)</f>
        <v>0</v>
      </c>
      <c r="AF54" s="54"/>
      <c r="AG54" s="55"/>
      <c r="AH54" s="6">
        <v>9</v>
      </c>
      <c r="AI54" s="6"/>
      <c r="AJ54"/>
      <c r="AL54" s="79" t="str">
        <f>A42</f>
        <v>JUILLET</v>
      </c>
      <c r="AM54" s="80" t="str">
        <f>A48</f>
        <v>AOUT</v>
      </c>
      <c r="AN54" s="81" t="str">
        <f>A54</f>
        <v>SEPTEMBRE</v>
      </c>
    </row>
    <row r="55" spans="1:40" s="56" customFormat="1" ht="17.100000000000001" customHeight="1" x14ac:dyDescent="0.25">
      <c r="B55" s="56" t="s">
        <v>16</v>
      </c>
      <c r="P55" s="57"/>
      <c r="Q55" s="57"/>
      <c r="AJ55"/>
      <c r="AL55" s="56">
        <v>7</v>
      </c>
      <c r="AM55" s="56">
        <v>8</v>
      </c>
      <c r="AN55" s="56">
        <v>9</v>
      </c>
    </row>
    <row r="56" spans="1:40" s="58" customFormat="1" x14ac:dyDescent="0.25">
      <c r="B56" s="59" t="s">
        <v>50</v>
      </c>
      <c r="C56" s="60">
        <f>EDATE(C50,1)</f>
        <v>46266</v>
      </c>
      <c r="D56" s="60">
        <f t="shared" ref="D56:AG56" si="14">IF(MONTH(C56+1)=9,C56+1,"")</f>
        <v>46267</v>
      </c>
      <c r="E56" s="60">
        <f t="shared" si="14"/>
        <v>46268</v>
      </c>
      <c r="F56" s="60">
        <f t="shared" si="14"/>
        <v>46269</v>
      </c>
      <c r="G56" s="60">
        <f t="shared" si="14"/>
        <v>46270</v>
      </c>
      <c r="H56" s="60">
        <f t="shared" si="14"/>
        <v>46271</v>
      </c>
      <c r="I56" s="60">
        <f t="shared" si="14"/>
        <v>46272</v>
      </c>
      <c r="J56" s="60">
        <f t="shared" si="14"/>
        <v>46273</v>
      </c>
      <c r="K56" s="60">
        <f t="shared" si="14"/>
        <v>46274</v>
      </c>
      <c r="L56" s="60">
        <f t="shared" si="14"/>
        <v>46275</v>
      </c>
      <c r="M56" s="60">
        <f t="shared" si="14"/>
        <v>46276</v>
      </c>
      <c r="N56" s="60">
        <f t="shared" si="14"/>
        <v>46277</v>
      </c>
      <c r="O56" s="60">
        <f t="shared" si="14"/>
        <v>46278</v>
      </c>
      <c r="P56" s="60">
        <f t="shared" si="14"/>
        <v>46279</v>
      </c>
      <c r="Q56" s="60">
        <f t="shared" si="14"/>
        <v>46280</v>
      </c>
      <c r="R56" s="60">
        <f t="shared" si="14"/>
        <v>46281</v>
      </c>
      <c r="S56" s="60">
        <f t="shared" si="14"/>
        <v>46282</v>
      </c>
      <c r="T56" s="60">
        <f t="shared" si="14"/>
        <v>46283</v>
      </c>
      <c r="U56" s="60">
        <f t="shared" si="14"/>
        <v>46284</v>
      </c>
      <c r="V56" s="60">
        <f t="shared" si="14"/>
        <v>46285</v>
      </c>
      <c r="W56" s="60">
        <f t="shared" si="14"/>
        <v>46286</v>
      </c>
      <c r="X56" s="60">
        <f t="shared" si="14"/>
        <v>46287</v>
      </c>
      <c r="Y56" s="60">
        <f t="shared" si="14"/>
        <v>46288</v>
      </c>
      <c r="Z56" s="60">
        <f t="shared" si="14"/>
        <v>46289</v>
      </c>
      <c r="AA56" s="60">
        <f t="shared" si="14"/>
        <v>46290</v>
      </c>
      <c r="AB56" s="60">
        <f t="shared" si="14"/>
        <v>46291</v>
      </c>
      <c r="AC56" s="60">
        <f t="shared" si="14"/>
        <v>46292</v>
      </c>
      <c r="AD56" s="60">
        <f t="shared" si="14"/>
        <v>46293</v>
      </c>
      <c r="AE56" s="60">
        <f t="shared" si="14"/>
        <v>46294</v>
      </c>
      <c r="AF56" s="60">
        <f t="shared" si="14"/>
        <v>46295</v>
      </c>
      <c r="AG56" s="60" t="str">
        <f t="shared" si="14"/>
        <v/>
      </c>
      <c r="AH56" s="61" t="s">
        <v>18</v>
      </c>
      <c r="AI56" s="61" t="s">
        <v>19</v>
      </c>
      <c r="AJ56" s="63" t="s">
        <v>20</v>
      </c>
      <c r="AL56" s="83">
        <f>WORKDAY.INTL(DATE($AO$18,$AL$55,0),AO20,"1111100")</f>
        <v>46207</v>
      </c>
      <c r="AM56" s="83">
        <f>WORKDAY.INTL(DATE($AO$18,$AM$55,0),AO20,"1111100")</f>
        <v>46235</v>
      </c>
      <c r="AN56" s="83">
        <f>WORKDAY.INTL(DATE($AO$18,$AN$55,0),AO20,"1111100")</f>
        <v>46270</v>
      </c>
    </row>
    <row r="57" spans="1:40" s="56" customFormat="1" x14ac:dyDescent="0.25">
      <c r="B57" s="65" t="s">
        <v>22</v>
      </c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7">
        <f>COUNTA(C57:AG57)</f>
        <v>0</v>
      </c>
      <c r="AI57" s="67">
        <f>SUM(C57:AG57)</f>
        <v>0</v>
      </c>
      <c r="AJ57" s="68" t="e" cm="1">
        <f t="array" ref="AJ57">SUMPRODUCT((C57:AG57="C")*(WEEKDAY(C56:AG56)&gt;1))</f>
        <v>#VALUE!</v>
      </c>
      <c r="AL57" s="83">
        <f t="shared" ref="AL57:AL63" si="15">WORKDAY.INTL(DATE($AO$18,$AL$55,0),AO21,"1111100")</f>
        <v>46208</v>
      </c>
      <c r="AM57" s="83">
        <f t="shared" ref="AM57:AM64" si="16">WORKDAY.INTL(DATE($AO$18,$AM$55,0),AO21,"1111100")</f>
        <v>46236</v>
      </c>
      <c r="AN57" s="83">
        <f t="shared" ref="AN57:AN63" si="17">WORKDAY.INTL(DATE($AO$18,$AN$55,0),AO21,"1111100")</f>
        <v>46271</v>
      </c>
    </row>
    <row r="58" spans="1:40" s="56" customFormat="1" x14ac:dyDescent="0.25">
      <c r="B58" s="65" t="s">
        <v>9</v>
      </c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7">
        <f>COUNTA(C58:AG58)</f>
        <v>0</v>
      </c>
      <c r="AI58" s="67">
        <f>SUM(C58:AG58)</f>
        <v>0</v>
      </c>
      <c r="AJ58" s="68"/>
      <c r="AL58" s="83">
        <f t="shared" si="15"/>
        <v>46214</v>
      </c>
      <c r="AM58" s="83">
        <f t="shared" si="16"/>
        <v>46242</v>
      </c>
      <c r="AN58" s="83">
        <f t="shared" si="17"/>
        <v>46277</v>
      </c>
    </row>
    <row r="59" spans="1:40" s="56" customFormat="1" ht="16.5" thickBot="1" x14ac:dyDescent="0.3">
      <c r="AF59" s="71" t="s">
        <v>26</v>
      </c>
      <c r="AG59" s="71"/>
      <c r="AH59" s="72">
        <f>SUM(AH57:AH58)</f>
        <v>0</v>
      </c>
      <c r="AI59" s="72">
        <f>SUM(AI57:AI58)</f>
        <v>0</v>
      </c>
      <c r="AJ59" s="68"/>
      <c r="AL59" s="83">
        <f t="shared" si="15"/>
        <v>46215</v>
      </c>
      <c r="AM59" s="83">
        <f t="shared" si="16"/>
        <v>46243</v>
      </c>
      <c r="AN59" s="83">
        <f t="shared" si="17"/>
        <v>46278</v>
      </c>
    </row>
    <row r="60" spans="1:40" s="56" customFormat="1" ht="30.75" thickBot="1" x14ac:dyDescent="0.55000000000000004">
      <c r="A60" s="48" t="s">
        <v>51</v>
      </c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74" t="s">
        <v>14</v>
      </c>
      <c r="Y60" s="53"/>
      <c r="Z60" s="53"/>
      <c r="AA60" s="53"/>
      <c r="AB60" s="53"/>
      <c r="AC60" s="53"/>
      <c r="AD60" s="53"/>
      <c r="AE60" s="54">
        <f>SUM(AI63:AI64)</f>
        <v>0</v>
      </c>
      <c r="AF60" s="54"/>
      <c r="AG60" s="55"/>
      <c r="AH60" s="6">
        <v>10</v>
      </c>
      <c r="AI60" s="6"/>
      <c r="AJ60"/>
      <c r="AL60" s="83">
        <f t="shared" si="15"/>
        <v>46221</v>
      </c>
      <c r="AM60" s="83">
        <f t="shared" si="16"/>
        <v>46249</v>
      </c>
      <c r="AN60" s="83">
        <f t="shared" si="17"/>
        <v>46284</v>
      </c>
    </row>
    <row r="61" spans="1:40" s="56" customFormat="1" ht="17.100000000000001" customHeight="1" x14ac:dyDescent="0.25">
      <c r="B61" s="56" t="s">
        <v>16</v>
      </c>
      <c r="P61" s="57"/>
      <c r="Q61" s="57"/>
      <c r="AJ61"/>
      <c r="AL61" s="83">
        <f t="shared" si="15"/>
        <v>46222</v>
      </c>
      <c r="AM61" s="83">
        <f t="shared" si="16"/>
        <v>46250</v>
      </c>
      <c r="AN61" s="83">
        <f t="shared" si="17"/>
        <v>46285</v>
      </c>
    </row>
    <row r="62" spans="1:40" s="58" customFormat="1" x14ac:dyDescent="0.25">
      <c r="B62" s="59" t="s">
        <v>52</v>
      </c>
      <c r="C62" s="60">
        <f>EDATE(C56,1)</f>
        <v>46296</v>
      </c>
      <c r="D62" s="60">
        <f t="shared" ref="D62:AG62" si="18">IF(MONTH(C62+1)=10,C62+1,"")</f>
        <v>46297</v>
      </c>
      <c r="E62" s="60">
        <f t="shared" si="18"/>
        <v>46298</v>
      </c>
      <c r="F62" s="60">
        <f t="shared" si="18"/>
        <v>46299</v>
      </c>
      <c r="G62" s="60">
        <f t="shared" si="18"/>
        <v>46300</v>
      </c>
      <c r="H62" s="60">
        <f t="shared" si="18"/>
        <v>46301</v>
      </c>
      <c r="I62" s="60">
        <f t="shared" si="18"/>
        <v>46302</v>
      </c>
      <c r="J62" s="60">
        <f t="shared" si="18"/>
        <v>46303</v>
      </c>
      <c r="K62" s="60">
        <f t="shared" si="18"/>
        <v>46304</v>
      </c>
      <c r="L62" s="60">
        <f t="shared" si="18"/>
        <v>46305</v>
      </c>
      <c r="M62" s="60">
        <f t="shared" si="18"/>
        <v>46306</v>
      </c>
      <c r="N62" s="60">
        <f t="shared" si="18"/>
        <v>46307</v>
      </c>
      <c r="O62" s="60">
        <f t="shared" si="18"/>
        <v>46308</v>
      </c>
      <c r="P62" s="60">
        <f t="shared" si="18"/>
        <v>46309</v>
      </c>
      <c r="Q62" s="60">
        <f t="shared" si="18"/>
        <v>46310</v>
      </c>
      <c r="R62" s="60">
        <f t="shared" si="18"/>
        <v>46311</v>
      </c>
      <c r="S62" s="60">
        <f t="shared" si="18"/>
        <v>46312</v>
      </c>
      <c r="T62" s="60">
        <f t="shared" si="18"/>
        <v>46313</v>
      </c>
      <c r="U62" s="60">
        <f t="shared" si="18"/>
        <v>46314</v>
      </c>
      <c r="V62" s="60">
        <f t="shared" si="18"/>
        <v>46315</v>
      </c>
      <c r="W62" s="60">
        <f t="shared" si="18"/>
        <v>46316</v>
      </c>
      <c r="X62" s="60">
        <f t="shared" si="18"/>
        <v>46317</v>
      </c>
      <c r="Y62" s="60">
        <f t="shared" si="18"/>
        <v>46318</v>
      </c>
      <c r="Z62" s="60">
        <f t="shared" si="18"/>
        <v>46319</v>
      </c>
      <c r="AA62" s="60">
        <f t="shared" si="18"/>
        <v>46320</v>
      </c>
      <c r="AB62" s="60">
        <f t="shared" si="18"/>
        <v>46321</v>
      </c>
      <c r="AC62" s="60">
        <f t="shared" si="18"/>
        <v>46322</v>
      </c>
      <c r="AD62" s="60">
        <f t="shared" si="18"/>
        <v>46323</v>
      </c>
      <c r="AE62" s="60">
        <f t="shared" si="18"/>
        <v>46324</v>
      </c>
      <c r="AF62" s="60">
        <f t="shared" si="18"/>
        <v>46325</v>
      </c>
      <c r="AG62" s="60">
        <f t="shared" si="18"/>
        <v>46326</v>
      </c>
      <c r="AH62" s="61" t="s">
        <v>18</v>
      </c>
      <c r="AI62" s="61" t="s">
        <v>19</v>
      </c>
      <c r="AJ62" s="63" t="s">
        <v>20</v>
      </c>
      <c r="AL62" s="83">
        <f t="shared" si="15"/>
        <v>46228</v>
      </c>
      <c r="AM62" s="83">
        <f t="shared" si="16"/>
        <v>46256</v>
      </c>
      <c r="AN62" s="83">
        <f t="shared" si="17"/>
        <v>46291</v>
      </c>
    </row>
    <row r="63" spans="1:40" s="56" customFormat="1" x14ac:dyDescent="0.25">
      <c r="B63" s="65" t="s">
        <v>22</v>
      </c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7">
        <f>COUNTA(C63:AG63)</f>
        <v>0</v>
      </c>
      <c r="AI63" s="67">
        <f>SUM(C63:AG63)</f>
        <v>0</v>
      </c>
      <c r="AJ63" s="68" cm="1">
        <f t="array" ref="AJ63">SUMPRODUCT((C63:AG63="C")*(WEEKDAY(C62:AG62)&gt;1))</f>
        <v>0</v>
      </c>
      <c r="AL63" s="83">
        <f t="shared" si="15"/>
        <v>46229</v>
      </c>
      <c r="AM63" s="83">
        <f t="shared" si="16"/>
        <v>46257</v>
      </c>
      <c r="AN63" s="83">
        <f t="shared" si="17"/>
        <v>46292</v>
      </c>
    </row>
    <row r="64" spans="1:40" s="56" customFormat="1" x14ac:dyDescent="0.25">
      <c r="B64" s="65" t="s">
        <v>9</v>
      </c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7">
        <f>COUNTA(C64:AG64)</f>
        <v>0</v>
      </c>
      <c r="AI64" s="67">
        <f>SUM(C64:AG64)</f>
        <v>0</v>
      </c>
      <c r="AJ64" s="68"/>
      <c r="AL64" s="84"/>
      <c r="AM64" s="83">
        <f t="shared" si="16"/>
        <v>46263</v>
      </c>
      <c r="AN64" s="84"/>
    </row>
    <row r="65" spans="1:40" s="56" customFormat="1" ht="16.5" thickBot="1" x14ac:dyDescent="0.3">
      <c r="AF65" s="71" t="s">
        <v>26</v>
      </c>
      <c r="AG65" s="71"/>
      <c r="AH65" s="72">
        <f>SUM(AH63:AH64)</f>
        <v>0</v>
      </c>
      <c r="AI65" s="72">
        <f>SUM(AI63:AI64)</f>
        <v>0</v>
      </c>
      <c r="AJ65" s="68"/>
    </row>
    <row r="66" spans="1:40" s="56" customFormat="1" ht="30.75" thickBot="1" x14ac:dyDescent="0.55000000000000004">
      <c r="A66" s="48" t="s">
        <v>53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74" t="s">
        <v>14</v>
      </c>
      <c r="Y66" s="53"/>
      <c r="Z66" s="53"/>
      <c r="AA66" s="53"/>
      <c r="AB66" s="53"/>
      <c r="AC66" s="53"/>
      <c r="AD66" s="53"/>
      <c r="AE66" s="54">
        <f>SUM(AI69:AI70)</f>
        <v>0</v>
      </c>
      <c r="AF66" s="54"/>
      <c r="AG66" s="55"/>
      <c r="AH66" s="6">
        <v>11</v>
      </c>
      <c r="AI66" s="6"/>
      <c r="AJ66"/>
    </row>
    <row r="67" spans="1:40" s="56" customFormat="1" ht="17.100000000000001" customHeight="1" x14ac:dyDescent="0.25">
      <c r="B67" s="56" t="s">
        <v>16</v>
      </c>
      <c r="P67" s="57"/>
      <c r="Q67" s="57"/>
      <c r="AJ67"/>
    </row>
    <row r="68" spans="1:40" s="58" customFormat="1" x14ac:dyDescent="0.25">
      <c r="B68" s="59" t="s">
        <v>54</v>
      </c>
      <c r="C68" s="60">
        <f>EDATE(C62,1)</f>
        <v>46327</v>
      </c>
      <c r="D68" s="60">
        <f t="shared" ref="D68:AG68" si="19">IF(MONTH(C68+1)=11,C68+1,"")</f>
        <v>46328</v>
      </c>
      <c r="E68" s="60">
        <f t="shared" si="19"/>
        <v>46329</v>
      </c>
      <c r="F68" s="60">
        <f t="shared" si="19"/>
        <v>46330</v>
      </c>
      <c r="G68" s="60">
        <f t="shared" si="19"/>
        <v>46331</v>
      </c>
      <c r="H68" s="60">
        <f t="shared" si="19"/>
        <v>46332</v>
      </c>
      <c r="I68" s="60">
        <f t="shared" si="19"/>
        <v>46333</v>
      </c>
      <c r="J68" s="60">
        <f t="shared" si="19"/>
        <v>46334</v>
      </c>
      <c r="K68" s="60">
        <f t="shared" si="19"/>
        <v>46335</v>
      </c>
      <c r="L68" s="60">
        <f t="shared" si="19"/>
        <v>46336</v>
      </c>
      <c r="M68" s="60">
        <f t="shared" si="19"/>
        <v>46337</v>
      </c>
      <c r="N68" s="60">
        <f t="shared" si="19"/>
        <v>46338</v>
      </c>
      <c r="O68" s="60">
        <f t="shared" si="19"/>
        <v>46339</v>
      </c>
      <c r="P68" s="60">
        <f t="shared" si="19"/>
        <v>46340</v>
      </c>
      <c r="Q68" s="60">
        <f t="shared" si="19"/>
        <v>46341</v>
      </c>
      <c r="R68" s="60">
        <f t="shared" si="19"/>
        <v>46342</v>
      </c>
      <c r="S68" s="60">
        <f t="shared" si="19"/>
        <v>46343</v>
      </c>
      <c r="T68" s="60">
        <f t="shared" si="19"/>
        <v>46344</v>
      </c>
      <c r="U68" s="60">
        <f t="shared" si="19"/>
        <v>46345</v>
      </c>
      <c r="V68" s="60">
        <f t="shared" si="19"/>
        <v>46346</v>
      </c>
      <c r="W68" s="60">
        <f t="shared" si="19"/>
        <v>46347</v>
      </c>
      <c r="X68" s="60">
        <f t="shared" si="19"/>
        <v>46348</v>
      </c>
      <c r="Y68" s="60">
        <f t="shared" si="19"/>
        <v>46349</v>
      </c>
      <c r="Z68" s="60">
        <f t="shared" si="19"/>
        <v>46350</v>
      </c>
      <c r="AA68" s="60">
        <f t="shared" si="19"/>
        <v>46351</v>
      </c>
      <c r="AB68" s="60">
        <f t="shared" si="19"/>
        <v>46352</v>
      </c>
      <c r="AC68" s="60">
        <f t="shared" si="19"/>
        <v>46353</v>
      </c>
      <c r="AD68" s="60">
        <f t="shared" si="19"/>
        <v>46354</v>
      </c>
      <c r="AE68" s="60">
        <f t="shared" si="19"/>
        <v>46355</v>
      </c>
      <c r="AF68" s="60">
        <f t="shared" si="19"/>
        <v>46356</v>
      </c>
      <c r="AG68" s="60" t="str">
        <f t="shared" si="19"/>
        <v/>
      </c>
      <c r="AH68" s="61" t="s">
        <v>18</v>
      </c>
      <c r="AI68" s="61" t="s">
        <v>19</v>
      </c>
      <c r="AJ68" s="63" t="s">
        <v>20</v>
      </c>
      <c r="AN68" s="56"/>
    </row>
    <row r="69" spans="1:40" s="56" customFormat="1" x14ac:dyDescent="0.25">
      <c r="B69" s="65" t="s">
        <v>22</v>
      </c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7">
        <f>COUNTA(C69:AG69)</f>
        <v>0</v>
      </c>
      <c r="AI69" s="67">
        <f>SUM(C69:AG69)</f>
        <v>0</v>
      </c>
      <c r="AJ69" s="68" t="e" cm="1">
        <f t="array" ref="AJ69">SUMPRODUCT((C69:AG69="C")*(WEEKDAY(C68:AG68)&gt;1))</f>
        <v>#VALUE!</v>
      </c>
    </row>
    <row r="70" spans="1:40" s="56" customFormat="1" x14ac:dyDescent="0.25">
      <c r="B70" s="65" t="s">
        <v>9</v>
      </c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7">
        <f>COUNTA(C70:AG70)</f>
        <v>0</v>
      </c>
      <c r="AI70" s="67">
        <f>SUM(C70:AG70)</f>
        <v>0</v>
      </c>
      <c r="AJ70" s="68"/>
    </row>
    <row r="71" spans="1:40" s="56" customFormat="1" ht="16.5" thickBot="1" x14ac:dyDescent="0.3">
      <c r="AF71" s="71" t="s">
        <v>26</v>
      </c>
      <c r="AG71" s="71"/>
      <c r="AH71" s="72">
        <f>SUM(AH69:AH70)</f>
        <v>0</v>
      </c>
      <c r="AI71" s="72">
        <f>SUM(AI69:AI70)</f>
        <v>0</v>
      </c>
      <c r="AJ71" s="68"/>
    </row>
    <row r="72" spans="1:40" s="56" customFormat="1" ht="30.75" thickBot="1" x14ac:dyDescent="0.55000000000000004">
      <c r="A72" s="48" t="s">
        <v>55</v>
      </c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74" t="s">
        <v>14</v>
      </c>
      <c r="Y72" s="53"/>
      <c r="Z72" s="53"/>
      <c r="AA72" s="53"/>
      <c r="AB72" s="53"/>
      <c r="AC72" s="53"/>
      <c r="AD72" s="53"/>
      <c r="AE72" s="54">
        <f>SUM(AI75:AI76)</f>
        <v>0</v>
      </c>
      <c r="AF72" s="54"/>
      <c r="AG72" s="55"/>
      <c r="AH72" s="6">
        <v>12</v>
      </c>
      <c r="AI72" s="6"/>
      <c r="AJ72"/>
      <c r="AL72" s="79" t="str">
        <f>A60</f>
        <v>OCTOBRE</v>
      </c>
      <c r="AM72" s="80" t="str">
        <f>A66</f>
        <v>NOVEMBRE</v>
      </c>
      <c r="AN72" s="81" t="str">
        <f>A72</f>
        <v>DECEMBRE</v>
      </c>
    </row>
    <row r="73" spans="1:40" s="56" customFormat="1" ht="17.100000000000001" customHeight="1" x14ac:dyDescent="0.25">
      <c r="B73" s="56" t="s">
        <v>16</v>
      </c>
      <c r="P73" s="57"/>
      <c r="Q73" s="57"/>
      <c r="AJ73"/>
      <c r="AL73" s="56">
        <v>10</v>
      </c>
      <c r="AM73" s="56">
        <v>11</v>
      </c>
      <c r="AN73" s="56">
        <v>12</v>
      </c>
    </row>
    <row r="74" spans="1:40" s="58" customFormat="1" x14ac:dyDescent="0.25">
      <c r="B74" s="59" t="s">
        <v>56</v>
      </c>
      <c r="C74" s="60">
        <f>EDATE(C68,1)</f>
        <v>46357</v>
      </c>
      <c r="D74" s="60">
        <f t="shared" ref="D74:AG74" si="20">IF(MONTH(C74+1)=12,C74+1,"")</f>
        <v>46358</v>
      </c>
      <c r="E74" s="60">
        <f t="shared" si="20"/>
        <v>46359</v>
      </c>
      <c r="F74" s="60">
        <f t="shared" si="20"/>
        <v>46360</v>
      </c>
      <c r="G74" s="60">
        <f t="shared" si="20"/>
        <v>46361</v>
      </c>
      <c r="H74" s="60">
        <f t="shared" si="20"/>
        <v>46362</v>
      </c>
      <c r="I74" s="60">
        <f t="shared" si="20"/>
        <v>46363</v>
      </c>
      <c r="J74" s="60">
        <f t="shared" si="20"/>
        <v>46364</v>
      </c>
      <c r="K74" s="60">
        <f t="shared" si="20"/>
        <v>46365</v>
      </c>
      <c r="L74" s="60">
        <f t="shared" si="20"/>
        <v>46366</v>
      </c>
      <c r="M74" s="60">
        <f t="shared" si="20"/>
        <v>46367</v>
      </c>
      <c r="N74" s="60">
        <f t="shared" si="20"/>
        <v>46368</v>
      </c>
      <c r="O74" s="60">
        <f t="shared" si="20"/>
        <v>46369</v>
      </c>
      <c r="P74" s="60">
        <f t="shared" si="20"/>
        <v>46370</v>
      </c>
      <c r="Q74" s="60">
        <f t="shared" si="20"/>
        <v>46371</v>
      </c>
      <c r="R74" s="60">
        <f t="shared" si="20"/>
        <v>46372</v>
      </c>
      <c r="S74" s="60">
        <f t="shared" si="20"/>
        <v>46373</v>
      </c>
      <c r="T74" s="60">
        <f t="shared" si="20"/>
        <v>46374</v>
      </c>
      <c r="U74" s="60">
        <f t="shared" si="20"/>
        <v>46375</v>
      </c>
      <c r="V74" s="60">
        <f t="shared" si="20"/>
        <v>46376</v>
      </c>
      <c r="W74" s="60">
        <f t="shared" si="20"/>
        <v>46377</v>
      </c>
      <c r="X74" s="60">
        <f t="shared" si="20"/>
        <v>46378</v>
      </c>
      <c r="Y74" s="60">
        <f t="shared" si="20"/>
        <v>46379</v>
      </c>
      <c r="Z74" s="60">
        <f t="shared" si="20"/>
        <v>46380</v>
      </c>
      <c r="AA74" s="60">
        <f t="shared" si="20"/>
        <v>46381</v>
      </c>
      <c r="AB74" s="60">
        <f t="shared" si="20"/>
        <v>46382</v>
      </c>
      <c r="AC74" s="60">
        <f t="shared" si="20"/>
        <v>46383</v>
      </c>
      <c r="AD74" s="60">
        <f t="shared" si="20"/>
        <v>46384</v>
      </c>
      <c r="AE74" s="60">
        <f t="shared" si="20"/>
        <v>46385</v>
      </c>
      <c r="AF74" s="60">
        <f t="shared" si="20"/>
        <v>46386</v>
      </c>
      <c r="AG74" s="60">
        <f t="shared" si="20"/>
        <v>46387</v>
      </c>
      <c r="AH74" s="61" t="s">
        <v>18</v>
      </c>
      <c r="AI74" s="61" t="s">
        <v>19</v>
      </c>
      <c r="AJ74" s="63" t="s">
        <v>20</v>
      </c>
      <c r="AL74" s="83">
        <f>WORKDAY.INTL(DATE($AO$18,$AL$73,0),AO20,"1111100")</f>
        <v>46298</v>
      </c>
      <c r="AM74" s="86">
        <f>WORKDAY.INTL(DATE($AO$18,$AM$73,0),AO20,"1111100")</f>
        <v>46327</v>
      </c>
      <c r="AN74" s="87">
        <f>WORKDAY.INTL(DATE($AO$18,$AN$73,0),AO20,"1111100")</f>
        <v>46361</v>
      </c>
    </row>
    <row r="75" spans="1:40" s="56" customFormat="1" x14ac:dyDescent="0.25">
      <c r="B75" s="65" t="s">
        <v>22</v>
      </c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7">
        <f>COUNTA(C75:AG75)</f>
        <v>0</v>
      </c>
      <c r="AI75" s="67">
        <f>SUM(C75:AG75)</f>
        <v>0</v>
      </c>
      <c r="AJ75" s="68" cm="1">
        <f t="array" ref="AJ75">SUMPRODUCT((C75:AG75="C")*(WEEKDAY(C74:AG74)&gt;1))</f>
        <v>0</v>
      </c>
      <c r="AL75" s="83">
        <f t="shared" ref="AL75:AL81" si="21">WORKDAY.INTL(DATE($AO$18,$AL$73,0),AO21,"1111100")</f>
        <v>46299</v>
      </c>
      <c r="AM75" s="86">
        <f t="shared" ref="AM75:AM82" si="22">WORKDAY.INTL(DATE($AO$18,$AM$73,0),AO21,"1111100")</f>
        <v>46333</v>
      </c>
      <c r="AN75" s="87">
        <f t="shared" ref="AN75:AN81" si="23">WORKDAY.INTL(DATE($AO$18,$AN$73,0),AO21,"1111100")</f>
        <v>46362</v>
      </c>
    </row>
    <row r="76" spans="1:40" s="56" customFormat="1" x14ac:dyDescent="0.25">
      <c r="B76" s="65" t="s">
        <v>9</v>
      </c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7">
        <f>COUNTA(C76:AG76)</f>
        <v>0</v>
      </c>
      <c r="AI76" s="67">
        <f>SUM(C76:AG76)</f>
        <v>0</v>
      </c>
      <c r="AJ76" s="68"/>
      <c r="AL76" s="83">
        <f t="shared" si="21"/>
        <v>46305</v>
      </c>
      <c r="AM76" s="86">
        <f t="shared" si="22"/>
        <v>46334</v>
      </c>
      <c r="AN76" s="87">
        <f t="shared" si="23"/>
        <v>46368</v>
      </c>
    </row>
    <row r="77" spans="1:40" s="56" customFormat="1" x14ac:dyDescent="0.25">
      <c r="AF77" s="71" t="s">
        <v>26</v>
      </c>
      <c r="AG77" s="71"/>
      <c r="AH77" s="72">
        <f>SUM(AH75:AH76)</f>
        <v>0</v>
      </c>
      <c r="AI77" s="72">
        <f>SUM(AI75:AI76)</f>
        <v>0</v>
      </c>
      <c r="AJ77" s="68"/>
      <c r="AL77" s="83">
        <f t="shared" si="21"/>
        <v>46306</v>
      </c>
      <c r="AM77" s="86">
        <f t="shared" si="22"/>
        <v>46340</v>
      </c>
      <c r="AN77" s="87">
        <f t="shared" si="23"/>
        <v>46369</v>
      </c>
    </row>
    <row r="78" spans="1:40" s="56" customFormat="1" x14ac:dyDescent="0.25">
      <c r="AJ78"/>
      <c r="AL78" s="83">
        <f t="shared" si="21"/>
        <v>46312</v>
      </c>
      <c r="AM78" s="86">
        <f t="shared" si="22"/>
        <v>46341</v>
      </c>
      <c r="AN78" s="87">
        <f t="shared" si="23"/>
        <v>46375</v>
      </c>
    </row>
    <row r="79" spans="1:40" x14ac:dyDescent="0.3">
      <c r="AL79" s="83">
        <f t="shared" si="21"/>
        <v>46313</v>
      </c>
      <c r="AM79" s="86">
        <f t="shared" si="22"/>
        <v>46347</v>
      </c>
      <c r="AN79" s="87">
        <f t="shared" si="23"/>
        <v>46376</v>
      </c>
    </row>
    <row r="80" spans="1:40" x14ac:dyDescent="0.3">
      <c r="AL80" s="83">
        <f t="shared" si="21"/>
        <v>46319</v>
      </c>
      <c r="AM80" s="86">
        <f t="shared" si="22"/>
        <v>46348</v>
      </c>
      <c r="AN80" s="87">
        <f t="shared" si="23"/>
        <v>46382</v>
      </c>
    </row>
    <row r="81" spans="36:40" x14ac:dyDescent="0.3">
      <c r="AL81" s="83">
        <f t="shared" si="21"/>
        <v>46320</v>
      </c>
      <c r="AM81" s="86">
        <f t="shared" si="22"/>
        <v>46354</v>
      </c>
      <c r="AN81" s="87">
        <f t="shared" si="23"/>
        <v>46383</v>
      </c>
    </row>
    <row r="82" spans="36:40" x14ac:dyDescent="0.3">
      <c r="AL82" s="84"/>
      <c r="AM82" s="86">
        <f t="shared" si="22"/>
        <v>46355</v>
      </c>
      <c r="AN82" s="89"/>
    </row>
    <row r="83" spans="36:40" x14ac:dyDescent="0.3">
      <c r="AM83" s="86">
        <f>WORKDAY.INTL(DATE($AO$18,$AM$73,0),AO29,"1111100")</f>
        <v>46361</v>
      </c>
    </row>
    <row r="88" spans="36:40" s="78" customFormat="1" x14ac:dyDescent="0.25">
      <c r="AJ88"/>
      <c r="AL88" s="90"/>
      <c r="AN88" s="56"/>
    </row>
    <row r="89" spans="36:40" s="78" customFormat="1" x14ac:dyDescent="0.25">
      <c r="AJ89"/>
      <c r="AL89" s="90"/>
      <c r="AN89" s="56"/>
    </row>
    <row r="90" spans="36:40" s="78" customFormat="1" x14ac:dyDescent="0.25">
      <c r="AJ90"/>
      <c r="AL90" s="90"/>
      <c r="AN90" s="56"/>
    </row>
    <row r="91" spans="36:40" s="78" customFormat="1" x14ac:dyDescent="0.25">
      <c r="AJ91"/>
      <c r="AL91" s="90"/>
      <c r="AN91" s="56"/>
    </row>
    <row r="92" spans="36:40" s="78" customFormat="1" x14ac:dyDescent="0.25">
      <c r="AJ92"/>
      <c r="AL92" s="90"/>
      <c r="AN92" s="56"/>
    </row>
    <row r="93" spans="36:40" s="78" customFormat="1" x14ac:dyDescent="0.25">
      <c r="AJ93"/>
      <c r="AL93" s="90"/>
      <c r="AN93" s="56"/>
    </row>
    <row r="94" spans="36:40" s="78" customFormat="1" x14ac:dyDescent="0.25">
      <c r="AJ94"/>
      <c r="AL94" s="90"/>
      <c r="AN94" s="56"/>
    </row>
    <row r="95" spans="36:40" s="78" customFormat="1" x14ac:dyDescent="0.25">
      <c r="AJ95"/>
      <c r="AL95" s="90"/>
      <c r="AN95" s="56"/>
    </row>
    <row r="96" spans="36:40" s="78" customFormat="1" x14ac:dyDescent="0.25">
      <c r="AJ96"/>
      <c r="AL96" s="90"/>
      <c r="AN96" s="56"/>
    </row>
    <row r="97" spans="36:40" s="78" customFormat="1" x14ac:dyDescent="0.25">
      <c r="AJ97"/>
      <c r="AL97" s="90"/>
      <c r="AN97" s="56"/>
    </row>
    <row r="98" spans="36:40" s="78" customFormat="1" x14ac:dyDescent="0.25">
      <c r="AJ98"/>
      <c r="AL98" s="90"/>
      <c r="AN98" s="56"/>
    </row>
    <row r="99" spans="36:40" s="78" customFormat="1" x14ac:dyDescent="0.25">
      <c r="AJ99"/>
      <c r="AL99" s="90"/>
      <c r="AN99" s="56"/>
    </row>
    <row r="100" spans="36:40" s="78" customFormat="1" x14ac:dyDescent="0.25">
      <c r="AJ100"/>
      <c r="AL100" s="90"/>
      <c r="AN100" s="56"/>
    </row>
    <row r="101" spans="36:40" s="78" customFormat="1" x14ac:dyDescent="0.25">
      <c r="AJ101"/>
      <c r="AL101" s="90"/>
      <c r="AN101" s="56"/>
    </row>
    <row r="102" spans="36:40" s="78" customFormat="1" x14ac:dyDescent="0.25">
      <c r="AJ102"/>
      <c r="AL102" s="90"/>
      <c r="AN102" s="56"/>
    </row>
    <row r="103" spans="36:40" s="78" customFormat="1" x14ac:dyDescent="0.25">
      <c r="AJ103"/>
      <c r="AL103" s="90"/>
      <c r="AN103" s="56"/>
    </row>
    <row r="104" spans="36:40" s="78" customFormat="1" x14ac:dyDescent="0.25">
      <c r="AJ104"/>
      <c r="AL104" s="90"/>
      <c r="AN104" s="56"/>
    </row>
    <row r="105" spans="36:40" s="78" customFormat="1" x14ac:dyDescent="0.25">
      <c r="AJ105"/>
      <c r="AL105" s="90"/>
      <c r="AN105" s="56"/>
    </row>
    <row r="106" spans="36:40" s="78" customFormat="1" x14ac:dyDescent="0.25">
      <c r="AJ106"/>
      <c r="AL106" s="90"/>
      <c r="AN106" s="56"/>
    </row>
    <row r="107" spans="36:40" s="78" customFormat="1" x14ac:dyDescent="0.25">
      <c r="AJ107"/>
      <c r="AL107" s="90"/>
      <c r="AN107" s="56"/>
    </row>
    <row r="108" spans="36:40" s="78" customFormat="1" x14ac:dyDescent="0.25">
      <c r="AJ108"/>
      <c r="AL108" s="90"/>
      <c r="AN108" s="56"/>
    </row>
    <row r="109" spans="36:40" s="78" customFormat="1" x14ac:dyDescent="0.25">
      <c r="AJ109"/>
      <c r="AL109" s="90"/>
      <c r="AN109" s="56"/>
    </row>
    <row r="110" spans="36:40" s="78" customFormat="1" x14ac:dyDescent="0.25">
      <c r="AJ110"/>
      <c r="AL110" s="90"/>
      <c r="AN110" s="56"/>
    </row>
    <row r="111" spans="36:40" s="78" customFormat="1" x14ac:dyDescent="0.25">
      <c r="AJ111"/>
      <c r="AL111" s="90"/>
      <c r="AN111" s="56"/>
    </row>
    <row r="112" spans="36:40" s="78" customFormat="1" x14ac:dyDescent="0.25">
      <c r="AJ112"/>
      <c r="AL112" s="90"/>
      <c r="AN112" s="56"/>
    </row>
    <row r="113" spans="36:40" s="78" customFormat="1" x14ac:dyDescent="0.25">
      <c r="AJ113"/>
      <c r="AL113" s="90"/>
      <c r="AN113" s="56"/>
    </row>
    <row r="114" spans="36:40" s="78" customFormat="1" x14ac:dyDescent="0.25">
      <c r="AJ114"/>
      <c r="AL114" s="90"/>
      <c r="AN114" s="56"/>
    </row>
    <row r="115" spans="36:40" s="78" customFormat="1" x14ac:dyDescent="0.25">
      <c r="AJ115"/>
      <c r="AL115" s="90"/>
      <c r="AN115" s="56"/>
    </row>
    <row r="116" spans="36:40" s="78" customFormat="1" x14ac:dyDescent="0.25">
      <c r="AJ116"/>
      <c r="AL116" s="90"/>
      <c r="AN116" s="56"/>
    </row>
    <row r="117" spans="36:40" s="78" customFormat="1" x14ac:dyDescent="0.25">
      <c r="AJ117"/>
      <c r="AL117" s="90"/>
      <c r="AN117" s="56"/>
    </row>
    <row r="118" spans="36:40" s="78" customFormat="1" x14ac:dyDescent="0.25">
      <c r="AJ118"/>
      <c r="AL118" s="90"/>
      <c r="AN118" s="56"/>
    </row>
    <row r="119" spans="36:40" s="78" customFormat="1" x14ac:dyDescent="0.25">
      <c r="AJ119"/>
      <c r="AL119" s="90"/>
      <c r="AN119" s="56"/>
    </row>
    <row r="120" spans="36:40" s="78" customFormat="1" x14ac:dyDescent="0.25">
      <c r="AJ120"/>
      <c r="AL120" s="90"/>
      <c r="AN120" s="56"/>
    </row>
    <row r="121" spans="36:40" s="78" customFormat="1" x14ac:dyDescent="0.25">
      <c r="AJ121"/>
      <c r="AL121" s="90"/>
      <c r="AN121" s="56"/>
    </row>
    <row r="122" spans="36:40" s="78" customFormat="1" x14ac:dyDescent="0.25">
      <c r="AJ122"/>
      <c r="AL122" s="90"/>
      <c r="AN122" s="56"/>
    </row>
    <row r="123" spans="36:40" s="78" customFormat="1" x14ac:dyDescent="0.25">
      <c r="AJ123"/>
      <c r="AL123" s="90"/>
      <c r="AN123" s="56"/>
    </row>
    <row r="124" spans="36:40" s="78" customFormat="1" x14ac:dyDescent="0.25">
      <c r="AJ124"/>
      <c r="AL124" s="90"/>
      <c r="AN124" s="56"/>
    </row>
    <row r="125" spans="36:40" s="78" customFormat="1" x14ac:dyDescent="0.25">
      <c r="AJ125"/>
      <c r="AL125" s="90"/>
      <c r="AN125" s="56"/>
    </row>
    <row r="126" spans="36:40" s="78" customFormat="1" x14ac:dyDescent="0.25">
      <c r="AJ126"/>
      <c r="AL126" s="90"/>
      <c r="AN126" s="56"/>
    </row>
    <row r="127" spans="36:40" s="78" customFormat="1" x14ac:dyDescent="0.25">
      <c r="AJ127"/>
      <c r="AL127" s="90"/>
      <c r="AN127" s="56"/>
    </row>
    <row r="128" spans="36:40" s="78" customFormat="1" x14ac:dyDescent="0.25">
      <c r="AJ128"/>
      <c r="AL128" s="90"/>
      <c r="AN128" s="56"/>
    </row>
    <row r="129" spans="36:40" s="78" customFormat="1" x14ac:dyDescent="0.25">
      <c r="AJ129"/>
      <c r="AL129" s="90"/>
      <c r="AN129" s="56"/>
    </row>
    <row r="130" spans="36:40" s="78" customFormat="1" x14ac:dyDescent="0.25">
      <c r="AJ130"/>
      <c r="AL130" s="90"/>
      <c r="AN130" s="56"/>
    </row>
    <row r="131" spans="36:40" s="78" customFormat="1" x14ac:dyDescent="0.25">
      <c r="AJ131"/>
      <c r="AL131" s="90"/>
      <c r="AN131" s="56"/>
    </row>
    <row r="132" spans="36:40" s="78" customFormat="1" x14ac:dyDescent="0.25">
      <c r="AJ132"/>
      <c r="AL132" s="90"/>
      <c r="AN132" s="56"/>
    </row>
    <row r="133" spans="36:40" s="78" customFormat="1" x14ac:dyDescent="0.25">
      <c r="AJ133"/>
      <c r="AL133" s="90"/>
      <c r="AN133" s="56"/>
    </row>
    <row r="134" spans="36:40" s="78" customFormat="1" x14ac:dyDescent="0.25">
      <c r="AJ134"/>
      <c r="AL134" s="90"/>
      <c r="AN134" s="56"/>
    </row>
    <row r="135" spans="36:40" s="78" customFormat="1" x14ac:dyDescent="0.25">
      <c r="AJ135"/>
      <c r="AL135" s="90"/>
      <c r="AN135" s="56"/>
    </row>
    <row r="136" spans="36:40" s="78" customFormat="1" x14ac:dyDescent="0.25">
      <c r="AJ136"/>
      <c r="AL136" s="90"/>
      <c r="AN136" s="56"/>
    </row>
    <row r="137" spans="36:40" s="78" customFormat="1" x14ac:dyDescent="0.25">
      <c r="AJ137"/>
      <c r="AL137" s="90"/>
      <c r="AN137" s="56"/>
    </row>
    <row r="138" spans="36:40" s="78" customFormat="1" x14ac:dyDescent="0.25">
      <c r="AJ138"/>
      <c r="AL138" s="90"/>
      <c r="AN138" s="56"/>
    </row>
    <row r="139" spans="36:40" s="78" customFormat="1" x14ac:dyDescent="0.25">
      <c r="AJ139"/>
      <c r="AL139" s="90"/>
      <c r="AN139" s="56"/>
    </row>
    <row r="140" spans="36:40" s="78" customFormat="1" x14ac:dyDescent="0.25">
      <c r="AJ140"/>
      <c r="AL140" s="90"/>
      <c r="AN140" s="56"/>
    </row>
    <row r="141" spans="36:40" s="78" customFormat="1" x14ac:dyDescent="0.25">
      <c r="AJ141"/>
      <c r="AL141" s="90"/>
      <c r="AN141" s="56"/>
    </row>
    <row r="142" spans="36:40" s="78" customFormat="1" x14ac:dyDescent="0.25">
      <c r="AJ142"/>
      <c r="AL142" s="90"/>
      <c r="AN142" s="56"/>
    </row>
    <row r="143" spans="36:40" s="78" customFormat="1" x14ac:dyDescent="0.25">
      <c r="AJ143"/>
      <c r="AL143" s="90"/>
      <c r="AN143" s="56"/>
    </row>
    <row r="144" spans="36:40" s="78" customFormat="1" x14ac:dyDescent="0.25">
      <c r="AJ144"/>
      <c r="AL144" s="90"/>
      <c r="AN144" s="56"/>
    </row>
    <row r="145" spans="36:40" s="78" customFormat="1" x14ac:dyDescent="0.25">
      <c r="AJ145"/>
      <c r="AL145" s="90"/>
      <c r="AN145" s="56"/>
    </row>
    <row r="146" spans="36:40" s="78" customFormat="1" x14ac:dyDescent="0.25">
      <c r="AJ146"/>
      <c r="AL146" s="90"/>
      <c r="AN146" s="56"/>
    </row>
    <row r="147" spans="36:40" s="78" customFormat="1" x14ac:dyDescent="0.25">
      <c r="AJ147"/>
      <c r="AL147" s="90"/>
      <c r="AN147" s="56"/>
    </row>
    <row r="148" spans="36:40" s="78" customFormat="1" x14ac:dyDescent="0.25">
      <c r="AJ148"/>
      <c r="AL148" s="90"/>
      <c r="AN148" s="56"/>
    </row>
    <row r="149" spans="36:40" s="78" customFormat="1" x14ac:dyDescent="0.25">
      <c r="AJ149"/>
      <c r="AL149" s="90"/>
      <c r="AN149" s="56"/>
    </row>
    <row r="150" spans="36:40" s="78" customFormat="1" x14ac:dyDescent="0.25">
      <c r="AJ150"/>
      <c r="AL150" s="90"/>
      <c r="AN150" s="56"/>
    </row>
    <row r="151" spans="36:40" s="78" customFormat="1" x14ac:dyDescent="0.25">
      <c r="AJ151"/>
      <c r="AL151" s="90"/>
      <c r="AN151" s="56"/>
    </row>
    <row r="152" spans="36:40" s="78" customFormat="1" x14ac:dyDescent="0.25">
      <c r="AJ152"/>
      <c r="AL152" s="90"/>
      <c r="AN152" s="56"/>
    </row>
    <row r="153" spans="36:40" s="78" customFormat="1" x14ac:dyDescent="0.25">
      <c r="AJ153"/>
      <c r="AL153" s="90"/>
      <c r="AN153" s="56"/>
    </row>
    <row r="154" spans="36:40" s="78" customFormat="1" x14ac:dyDescent="0.25">
      <c r="AJ154"/>
      <c r="AL154" s="90"/>
      <c r="AN154" s="56"/>
    </row>
    <row r="155" spans="36:40" s="78" customFormat="1" x14ac:dyDescent="0.25">
      <c r="AJ155"/>
      <c r="AL155" s="90"/>
      <c r="AN155" s="56"/>
    </row>
    <row r="156" spans="36:40" s="78" customFormat="1" x14ac:dyDescent="0.25">
      <c r="AJ156"/>
      <c r="AL156" s="90"/>
      <c r="AN156" s="56"/>
    </row>
    <row r="157" spans="36:40" s="78" customFormat="1" x14ac:dyDescent="0.25">
      <c r="AJ157"/>
      <c r="AL157" s="90"/>
      <c r="AN157" s="56"/>
    </row>
    <row r="158" spans="36:40" s="78" customFormat="1" x14ac:dyDescent="0.25">
      <c r="AJ158"/>
      <c r="AL158" s="90"/>
      <c r="AN158" s="56"/>
    </row>
    <row r="159" spans="36:40" s="78" customFormat="1" x14ac:dyDescent="0.25">
      <c r="AJ159"/>
      <c r="AL159" s="90"/>
      <c r="AN159" s="56"/>
    </row>
    <row r="160" spans="36:40" s="78" customFormat="1" x14ac:dyDescent="0.25">
      <c r="AJ160"/>
      <c r="AL160" s="90"/>
      <c r="AN160" s="56"/>
    </row>
    <row r="161" spans="36:40" s="78" customFormat="1" x14ac:dyDescent="0.25">
      <c r="AJ161"/>
      <c r="AL161" s="90"/>
      <c r="AN161" s="56"/>
    </row>
  </sheetData>
  <mergeCells count="70">
    <mergeCell ref="AJ75:AJ77"/>
    <mergeCell ref="AF77:AG77"/>
    <mergeCell ref="A66:W66"/>
    <mergeCell ref="X66:AD66"/>
    <mergeCell ref="AE66:AG66"/>
    <mergeCell ref="AJ69:AJ71"/>
    <mergeCell ref="AF71:AG71"/>
    <mergeCell ref="A72:W72"/>
    <mergeCell ref="X72:AD72"/>
    <mergeCell ref="AE72:AG72"/>
    <mergeCell ref="AJ57:AJ59"/>
    <mergeCell ref="AF59:AG59"/>
    <mergeCell ref="A60:W60"/>
    <mergeCell ref="X60:AD60"/>
    <mergeCell ref="AE60:AG60"/>
    <mergeCell ref="AJ63:AJ65"/>
    <mergeCell ref="AF65:AG65"/>
    <mergeCell ref="A48:W48"/>
    <mergeCell ref="X48:AD48"/>
    <mergeCell ref="AE48:AG48"/>
    <mergeCell ref="AJ51:AJ53"/>
    <mergeCell ref="AF53:AG53"/>
    <mergeCell ref="A54:W54"/>
    <mergeCell ref="X54:AD54"/>
    <mergeCell ref="AE54:AG54"/>
    <mergeCell ref="AJ39:AJ41"/>
    <mergeCell ref="AF41:AG41"/>
    <mergeCell ref="A42:W42"/>
    <mergeCell ref="X42:AD42"/>
    <mergeCell ref="AE42:AG42"/>
    <mergeCell ref="AJ45:AJ47"/>
    <mergeCell ref="AF47:AG47"/>
    <mergeCell ref="A30:W30"/>
    <mergeCell ref="X30:AD30"/>
    <mergeCell ref="AE30:AG30"/>
    <mergeCell ref="AJ33:AJ35"/>
    <mergeCell ref="AF35:AG35"/>
    <mergeCell ref="A36:W36"/>
    <mergeCell ref="X36:AD36"/>
    <mergeCell ref="AE36:AG36"/>
    <mergeCell ref="AJ21:AJ23"/>
    <mergeCell ref="AF23:AG23"/>
    <mergeCell ref="A24:W24"/>
    <mergeCell ref="X24:AD24"/>
    <mergeCell ref="AE24:AG24"/>
    <mergeCell ref="AJ27:AJ29"/>
    <mergeCell ref="AF29:AG29"/>
    <mergeCell ref="AJ15:AJ17"/>
    <mergeCell ref="AL16:AM16"/>
    <mergeCell ref="AF17:AG17"/>
    <mergeCell ref="A18:W18"/>
    <mergeCell ref="X18:AD18"/>
    <mergeCell ref="AE18:AG18"/>
    <mergeCell ref="A4:W4"/>
    <mergeCell ref="X4:AD4"/>
    <mergeCell ref="AE4:AG4"/>
    <mergeCell ref="AJ7:AJ9"/>
    <mergeCell ref="AF9:AG9"/>
    <mergeCell ref="A11:W11"/>
    <mergeCell ref="X11:AD11"/>
    <mergeCell ref="AE11:AG11"/>
    <mergeCell ref="A1:O1"/>
    <mergeCell ref="T1:W1"/>
    <mergeCell ref="X1:Y1"/>
    <mergeCell ref="AA1:AA2"/>
    <mergeCell ref="AB1:AB2"/>
    <mergeCell ref="AC1:AC2"/>
    <mergeCell ref="V2:W3"/>
    <mergeCell ref="X2:Y2"/>
    <mergeCell ref="X3:Y3"/>
  </mergeCells>
  <conditionalFormatting sqref="C6:AG6">
    <cfRule type="expression" dxfId="47" priority="47">
      <formula>WEEKDAY(C6,2)&gt;5</formula>
    </cfRule>
  </conditionalFormatting>
  <conditionalFormatting sqref="C7:AG7">
    <cfRule type="cellIs" dxfId="46" priority="36" operator="greaterThan">
      <formula>1</formula>
    </cfRule>
  </conditionalFormatting>
  <conditionalFormatting sqref="C7:AG8">
    <cfRule type="containsText" dxfId="45" priority="34" operator="containsText" text="C">
      <formula>NOT(ISERROR(SEARCH("C",C7)))</formula>
    </cfRule>
  </conditionalFormatting>
  <conditionalFormatting sqref="C8:AG8">
    <cfRule type="cellIs" dxfId="44" priority="35" operator="greaterThan">
      <formula>1</formula>
    </cfRule>
  </conditionalFormatting>
  <conditionalFormatting sqref="C14:AG14">
    <cfRule type="expression" dxfId="43" priority="46">
      <formula>WEEKDAY(C14,2)&gt;5</formula>
    </cfRule>
  </conditionalFormatting>
  <conditionalFormatting sqref="C15:AG15">
    <cfRule type="cellIs" dxfId="42" priority="33" operator="greaterThan">
      <formula>1</formula>
    </cfRule>
  </conditionalFormatting>
  <conditionalFormatting sqref="C15:AG16">
    <cfRule type="containsText" dxfId="41" priority="31" operator="containsText" text="C">
      <formula>NOT(ISERROR(SEARCH("C",C15)))</formula>
    </cfRule>
  </conditionalFormatting>
  <conditionalFormatting sqref="C16:AG16">
    <cfRule type="cellIs" dxfId="40" priority="32" operator="greaterThan">
      <formula>1</formula>
    </cfRule>
  </conditionalFormatting>
  <conditionalFormatting sqref="C20:AG20">
    <cfRule type="expression" dxfId="39" priority="48">
      <formula>WEEKDAY(C20,2)&gt;5</formula>
    </cfRule>
  </conditionalFormatting>
  <conditionalFormatting sqref="C21:AG21">
    <cfRule type="cellIs" dxfId="38" priority="30" operator="greaterThan">
      <formula>1</formula>
    </cfRule>
  </conditionalFormatting>
  <conditionalFormatting sqref="C21:AG22">
    <cfRule type="containsText" dxfId="37" priority="28" operator="containsText" text="C">
      <formula>NOT(ISERROR(SEARCH("C",C21)))</formula>
    </cfRule>
  </conditionalFormatting>
  <conditionalFormatting sqref="C22:AG22">
    <cfRule type="cellIs" dxfId="36" priority="29" operator="greaterThan">
      <formula>1</formula>
    </cfRule>
  </conditionalFormatting>
  <conditionalFormatting sqref="C26:AG26">
    <cfRule type="expression" dxfId="35" priority="45">
      <formula>WEEKDAY(C26,2)&gt;5</formula>
    </cfRule>
  </conditionalFormatting>
  <conditionalFormatting sqref="C27:AG28">
    <cfRule type="containsText" dxfId="34" priority="25" operator="containsText" text="C">
      <formula>NOT(ISERROR(SEARCH("C",C27)))</formula>
    </cfRule>
  </conditionalFormatting>
  <conditionalFormatting sqref="C28:AG28">
    <cfRule type="cellIs" dxfId="33" priority="26" operator="greaterThan">
      <formula>1</formula>
    </cfRule>
  </conditionalFormatting>
  <conditionalFormatting sqref="C32:AG32">
    <cfRule type="expression" dxfId="32" priority="44">
      <formula>WEEKDAY(C32,2)&gt;5</formula>
    </cfRule>
  </conditionalFormatting>
  <conditionalFormatting sqref="C33:AG33">
    <cfRule type="cellIs" dxfId="31" priority="24" operator="greaterThan">
      <formula>1</formula>
    </cfRule>
  </conditionalFormatting>
  <conditionalFormatting sqref="C33:AG34">
    <cfRule type="containsText" dxfId="30" priority="22" operator="containsText" text="C">
      <formula>NOT(ISERROR(SEARCH("C",C33)))</formula>
    </cfRule>
  </conditionalFormatting>
  <conditionalFormatting sqref="C34:AG34">
    <cfRule type="cellIs" dxfId="29" priority="23" operator="greaterThan">
      <formula>1</formula>
    </cfRule>
  </conditionalFormatting>
  <conditionalFormatting sqref="C38:AG38">
    <cfRule type="expression" dxfId="28" priority="43">
      <formula>WEEKDAY(C38,2)&gt;5</formula>
    </cfRule>
  </conditionalFormatting>
  <conditionalFormatting sqref="C39:AG39">
    <cfRule type="cellIs" dxfId="27" priority="21" operator="greaterThan">
      <formula>1</formula>
    </cfRule>
  </conditionalFormatting>
  <conditionalFormatting sqref="C39:AG40">
    <cfRule type="containsText" dxfId="26" priority="19" operator="containsText" text="C">
      <formula>NOT(ISERROR(SEARCH("C",C39)))</formula>
    </cfRule>
  </conditionalFormatting>
  <conditionalFormatting sqref="C40:AG40">
    <cfRule type="cellIs" dxfId="25" priority="20" operator="greaterThan">
      <formula>1</formula>
    </cfRule>
  </conditionalFormatting>
  <conditionalFormatting sqref="C44:AG44">
    <cfRule type="expression" dxfId="24" priority="42">
      <formula>WEEKDAY(C44,2)&gt;5</formula>
    </cfRule>
  </conditionalFormatting>
  <conditionalFormatting sqref="C45:AG45">
    <cfRule type="cellIs" dxfId="23" priority="18" operator="greaterThan">
      <formula>1</formula>
    </cfRule>
  </conditionalFormatting>
  <conditionalFormatting sqref="C45:AG46">
    <cfRule type="containsText" dxfId="22" priority="16" operator="containsText" text="C">
      <formula>NOT(ISERROR(SEARCH("C",C45)))</formula>
    </cfRule>
  </conditionalFormatting>
  <conditionalFormatting sqref="C46:AG46">
    <cfRule type="cellIs" dxfId="21" priority="17" operator="greaterThan">
      <formula>1</formula>
    </cfRule>
  </conditionalFormatting>
  <conditionalFormatting sqref="C50:AG50">
    <cfRule type="expression" dxfId="20" priority="41">
      <formula>WEEKDAY(C50,2)&gt;5</formula>
    </cfRule>
  </conditionalFormatting>
  <conditionalFormatting sqref="C51:AG51">
    <cfRule type="cellIs" dxfId="19" priority="15" operator="greaterThan">
      <formula>1</formula>
    </cfRule>
  </conditionalFormatting>
  <conditionalFormatting sqref="C51:AG52">
    <cfRule type="containsText" dxfId="18" priority="13" operator="containsText" text="C">
      <formula>NOT(ISERROR(SEARCH("C",C51)))</formula>
    </cfRule>
  </conditionalFormatting>
  <conditionalFormatting sqref="C52:AG52">
    <cfRule type="cellIs" dxfId="17" priority="14" operator="greaterThan">
      <formula>1</formula>
    </cfRule>
  </conditionalFormatting>
  <conditionalFormatting sqref="C56:AG56">
    <cfRule type="expression" dxfId="16" priority="40">
      <formula>WEEKDAY(C56,2)&gt;5</formula>
    </cfRule>
  </conditionalFormatting>
  <conditionalFormatting sqref="C57:AG57">
    <cfRule type="cellIs" dxfId="15" priority="12" operator="greaterThan">
      <formula>1</formula>
    </cfRule>
  </conditionalFormatting>
  <conditionalFormatting sqref="C57:AG58">
    <cfRule type="containsText" dxfId="14" priority="10" operator="containsText" text="C">
      <formula>NOT(ISERROR(SEARCH("C",C57)))</formula>
    </cfRule>
  </conditionalFormatting>
  <conditionalFormatting sqref="C58:AG58">
    <cfRule type="cellIs" dxfId="13" priority="11" operator="greaterThan">
      <formula>1</formula>
    </cfRule>
  </conditionalFormatting>
  <conditionalFormatting sqref="C62:AG62">
    <cfRule type="expression" dxfId="12" priority="39">
      <formula>WEEKDAY(C62,2)&gt;5</formula>
    </cfRule>
  </conditionalFormatting>
  <conditionalFormatting sqref="C63:AG63">
    <cfRule type="cellIs" dxfId="11" priority="9" operator="greaterThan">
      <formula>1</formula>
    </cfRule>
  </conditionalFormatting>
  <conditionalFormatting sqref="C63:AG64">
    <cfRule type="containsText" dxfId="10" priority="7" operator="containsText" text="C">
      <formula>NOT(ISERROR(SEARCH("C",C63)))</formula>
    </cfRule>
  </conditionalFormatting>
  <conditionalFormatting sqref="C64:AG64">
    <cfRule type="cellIs" dxfId="9" priority="8" operator="greaterThan">
      <formula>1</formula>
    </cfRule>
  </conditionalFormatting>
  <conditionalFormatting sqref="C68:AG68">
    <cfRule type="expression" dxfId="8" priority="38">
      <formula>WEEKDAY(C68,2)&gt;5</formula>
    </cfRule>
  </conditionalFormatting>
  <conditionalFormatting sqref="C69:AG69">
    <cfRule type="cellIs" dxfId="7" priority="6" operator="greaterThan">
      <formula>1</formula>
    </cfRule>
  </conditionalFormatting>
  <conditionalFormatting sqref="C69:AG70">
    <cfRule type="containsText" dxfId="6" priority="4" operator="containsText" text="C">
      <formula>NOT(ISERROR(SEARCH("C",C69)))</formula>
    </cfRule>
  </conditionalFormatting>
  <conditionalFormatting sqref="C70:AG70">
    <cfRule type="cellIs" dxfId="5" priority="5" operator="greaterThan">
      <formula>1</formula>
    </cfRule>
  </conditionalFormatting>
  <conditionalFormatting sqref="C74:AG74">
    <cfRule type="expression" dxfId="4" priority="37">
      <formula>WEEKDAY(C74,2)&gt;5</formula>
    </cfRule>
  </conditionalFormatting>
  <conditionalFormatting sqref="C75:AG75">
    <cfRule type="cellIs" dxfId="3" priority="3" operator="greaterThan">
      <formula>1</formula>
    </cfRule>
  </conditionalFormatting>
  <conditionalFormatting sqref="C75:AG76">
    <cfRule type="containsText" dxfId="2" priority="1" operator="containsText" text="C">
      <formula>NOT(ISERROR(SEARCH("C",C75)))</formula>
    </cfRule>
  </conditionalFormatting>
  <conditionalFormatting sqref="C76:AG76">
    <cfRule type="cellIs" dxfId="1" priority="2" operator="greaterThan">
      <formula>1</formula>
    </cfRule>
  </conditionalFormatting>
  <conditionalFormatting sqref="R28:AF28 C27:AG27">
    <cfRule type="cellIs" dxfId="0" priority="27" operator="greater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</dc:creator>
  <cp:lastModifiedBy>del</cp:lastModifiedBy>
  <dcterms:created xsi:type="dcterms:W3CDTF">2026-02-08T14:03:15Z</dcterms:created>
  <dcterms:modified xsi:type="dcterms:W3CDTF">2026-02-08T14:12:47Z</dcterms:modified>
</cp:coreProperties>
</file>