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mjbs_000\Desktop\"/>
    </mc:Choice>
  </mc:AlternateContent>
  <xr:revisionPtr revIDLastSave="0" documentId="13_ncr:1_{DE219AA3-616F-4EDA-9EF7-0C88F9A61BC8}" xr6:coauthVersionLast="47" xr6:coauthVersionMax="47" xr10:uidLastSave="{00000000-0000-0000-0000-000000000000}"/>
  <bookViews>
    <workbookView xWindow="-120" yWindow="-120" windowWidth="29040" windowHeight="15840" activeTab="2" xr2:uid="{AEAD09CD-3F49-470E-AB38-747E97B98B6A}"/>
  </bookViews>
  <sheets>
    <sheet name="FERIE" sheetId="4" r:id="rId1"/>
    <sheet name="PLANNING_MOD" sheetId="8" r:id="rId2"/>
    <sheet name="BUDGET_MOD" sheetId="18" r:id="rId3"/>
  </sheets>
  <definedNames>
    <definedName name="annee_1">PLANNING_MOD!$C$1</definedName>
    <definedName name="LISTE">#REF!</definedName>
    <definedName name="listeannees">#REF!</definedName>
    <definedName name="listemois">#REF!</definedName>
    <definedName name="mod">FERIE!$C$4</definedName>
    <definedName name="Mois_1">PLANNING_MOD!$C$4</definedName>
    <definedName name="Mois_10">PLANNING_MOD!$C$94</definedName>
    <definedName name="Mois_11">PLANNING_MOD!$C$104</definedName>
    <definedName name="Mois_12">PLANNING_MOD!$C$114</definedName>
    <definedName name="Mois_2">PLANNING_MOD!$C$14</definedName>
    <definedName name="Mois_3">PLANNING_MOD!$C$24</definedName>
    <definedName name="Mois_4">PLANNING_MOD!$C$34</definedName>
    <definedName name="Mois_5">PLANNING_MOD!$C$44</definedName>
    <definedName name="Mois_6">PLANNING_MOD!$C$54</definedName>
    <definedName name="Mois_7">PLANNING_MOD!$C$64</definedName>
    <definedName name="Mois_8">PLANNING_MOD!$C$74</definedName>
    <definedName name="Mois_9">PLANNING_MOD!$C$84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4" i="18" l="1"/>
  <c r="C35" i="18"/>
  <c r="C36" i="18"/>
  <c r="C37" i="18"/>
  <c r="C38" i="18"/>
  <c r="C39" i="18"/>
  <c r="C40" i="18"/>
  <c r="C31" i="18"/>
  <c r="C32" i="18"/>
  <c r="C33" i="18"/>
  <c r="C30" i="18"/>
  <c r="C29" i="18"/>
  <c r="A2" i="18"/>
  <c r="C4" i="4"/>
  <c r="C17" i="4"/>
  <c r="C16" i="4"/>
  <c r="C15" i="4"/>
  <c r="C14" i="4"/>
  <c r="C13" i="4"/>
  <c r="C9" i="4"/>
  <c r="C8" i="4"/>
  <c r="C6" i="4"/>
  <c r="C5" i="4"/>
  <c r="D4" i="4"/>
  <c r="E4" i="4" s="1"/>
  <c r="F4" i="4" s="1"/>
  <c r="G4" i="4" s="1"/>
  <c r="H4" i="4" s="1"/>
  <c r="I4" i="4" s="1"/>
  <c r="AX1" i="8"/>
  <c r="C41" i="18"/>
  <c r="B41" i="18"/>
  <c r="D41" i="18"/>
  <c r="I27" i="18"/>
  <c r="M12" i="18"/>
  <c r="L12" i="18"/>
  <c r="K12" i="18"/>
  <c r="J12" i="18"/>
  <c r="I12" i="18"/>
  <c r="H12" i="18"/>
  <c r="G12" i="18"/>
  <c r="F12" i="18"/>
  <c r="E12" i="18"/>
  <c r="D12" i="18"/>
  <c r="C12" i="18"/>
  <c r="B12" i="18"/>
  <c r="AR120" i="8"/>
  <c r="AK120" i="8"/>
  <c r="AD120" i="8"/>
  <c r="W120" i="8"/>
  <c r="P120" i="8"/>
  <c r="I120" i="8"/>
  <c r="AU119" i="8"/>
  <c r="AT118" i="8"/>
  <c r="AU120" i="8" s="1"/>
  <c r="AV120" i="8" s="1"/>
  <c r="O131" i="8" s="1"/>
  <c r="M23" i="18" s="1"/>
  <c r="M26" i="18" s="1"/>
  <c r="M4" i="18" s="1"/>
  <c r="AR110" i="8"/>
  <c r="AK110" i="8"/>
  <c r="AD110" i="8"/>
  <c r="W110" i="8"/>
  <c r="P110" i="8"/>
  <c r="I110" i="8"/>
  <c r="AU109" i="8"/>
  <c r="AT108" i="8"/>
  <c r="AU110" i="8" s="1"/>
  <c r="AV110" i="8" s="1"/>
  <c r="N131" i="8" s="1"/>
  <c r="L23" i="18" s="1"/>
  <c r="L26" i="18" s="1"/>
  <c r="L4" i="18" s="1"/>
  <c r="AR100" i="8"/>
  <c r="AK100" i="8"/>
  <c r="AD100" i="8"/>
  <c r="W100" i="8"/>
  <c r="P100" i="8"/>
  <c r="I100" i="8"/>
  <c r="AU99" i="8"/>
  <c r="AT98" i="8"/>
  <c r="AU100" i="8" s="1"/>
  <c r="AV100" i="8" s="1"/>
  <c r="M131" i="8" s="1"/>
  <c r="K23" i="18" s="1"/>
  <c r="K26" i="18" s="1"/>
  <c r="K4" i="18" s="1"/>
  <c r="AR90" i="8"/>
  <c r="AK90" i="8"/>
  <c r="AD90" i="8"/>
  <c r="W90" i="8"/>
  <c r="P90" i="8"/>
  <c r="I90" i="8"/>
  <c r="AU89" i="8"/>
  <c r="AT88" i="8"/>
  <c r="AU90" i="8" s="1"/>
  <c r="AV90" i="8" s="1"/>
  <c r="L131" i="8" s="1"/>
  <c r="J23" i="18" s="1"/>
  <c r="J26" i="18" s="1"/>
  <c r="J4" i="18" s="1"/>
  <c r="AR80" i="8"/>
  <c r="AK80" i="8"/>
  <c r="AD80" i="8"/>
  <c r="W80" i="8"/>
  <c r="P80" i="8"/>
  <c r="I80" i="8"/>
  <c r="AU79" i="8"/>
  <c r="AT78" i="8"/>
  <c r="AU80" i="8" s="1"/>
  <c r="AV80" i="8" s="1"/>
  <c r="K131" i="8" s="1"/>
  <c r="I23" i="18" s="1"/>
  <c r="I26" i="18" s="1"/>
  <c r="I4" i="18" s="1"/>
  <c r="AR70" i="8"/>
  <c r="AK70" i="8"/>
  <c r="AD70" i="8"/>
  <c r="W70" i="8"/>
  <c r="P70" i="8"/>
  <c r="I70" i="8"/>
  <c r="AU69" i="8"/>
  <c r="AT68" i="8"/>
  <c r="AU70" i="8" s="1"/>
  <c r="AV70" i="8" s="1"/>
  <c r="J131" i="8" s="1"/>
  <c r="H23" i="18" s="1"/>
  <c r="H26" i="18" s="1"/>
  <c r="H4" i="18" s="1"/>
  <c r="AR60" i="8"/>
  <c r="AK60" i="8"/>
  <c r="AD60" i="8"/>
  <c r="W60" i="8"/>
  <c r="P60" i="8"/>
  <c r="I60" i="8"/>
  <c r="AU59" i="8"/>
  <c r="AT58" i="8"/>
  <c r="AU60" i="8" s="1"/>
  <c r="AV60" i="8" s="1"/>
  <c r="I131" i="8" s="1"/>
  <c r="G23" i="18" s="1"/>
  <c r="G26" i="18" s="1"/>
  <c r="G4" i="18" s="1"/>
  <c r="AR50" i="8"/>
  <c r="AK50" i="8"/>
  <c r="AD50" i="8"/>
  <c r="W50" i="8"/>
  <c r="P50" i="8"/>
  <c r="I50" i="8"/>
  <c r="AU49" i="8"/>
  <c r="AT48" i="8"/>
  <c r="AU50" i="8" s="1"/>
  <c r="AV50" i="8" s="1"/>
  <c r="H131" i="8" s="1"/>
  <c r="F23" i="18" s="1"/>
  <c r="F26" i="18" s="1"/>
  <c r="F4" i="18" s="1"/>
  <c r="AR40" i="8"/>
  <c r="AK40" i="8"/>
  <c r="AD40" i="8"/>
  <c r="W40" i="8"/>
  <c r="P40" i="8"/>
  <c r="I40" i="8"/>
  <c r="AU39" i="8"/>
  <c r="AT38" i="8"/>
  <c r="AU40" i="8" s="1"/>
  <c r="AV40" i="8" s="1"/>
  <c r="G131" i="8" s="1"/>
  <c r="E23" i="18" s="1"/>
  <c r="E26" i="18" s="1"/>
  <c r="E4" i="18" s="1"/>
  <c r="AR30" i="8"/>
  <c r="AK30" i="8"/>
  <c r="AD30" i="8"/>
  <c r="W30" i="8"/>
  <c r="P30" i="8"/>
  <c r="I30" i="8"/>
  <c r="AU29" i="8"/>
  <c r="AT28" i="8"/>
  <c r="AU30" i="8" s="1"/>
  <c r="AV30" i="8" s="1"/>
  <c r="F131" i="8" s="1"/>
  <c r="D23" i="18" s="1"/>
  <c r="D26" i="18" s="1"/>
  <c r="D4" i="18" s="1"/>
  <c r="AR20" i="8"/>
  <c r="AK20" i="8"/>
  <c r="AD20" i="8"/>
  <c r="W20" i="8"/>
  <c r="P20" i="8"/>
  <c r="I20" i="8"/>
  <c r="AU19" i="8"/>
  <c r="AT18" i="8"/>
  <c r="AU20" i="8" s="1"/>
  <c r="AV20" i="8" s="1"/>
  <c r="E131" i="8" s="1"/>
  <c r="C23" i="18" s="1"/>
  <c r="C26" i="18" s="1"/>
  <c r="C4" i="18" s="1"/>
  <c r="AR10" i="8"/>
  <c r="AK10" i="8"/>
  <c r="AD10" i="8"/>
  <c r="W10" i="8"/>
  <c r="P10" i="8"/>
  <c r="I10" i="8"/>
  <c r="AU9" i="8"/>
  <c r="AT2" i="8" s="1"/>
  <c r="AT8" i="8"/>
  <c r="A6" i="8"/>
  <c r="C4" i="8"/>
  <c r="A3" i="8"/>
  <c r="D5" i="4"/>
  <c r="E5" i="4"/>
  <c r="F5" i="4"/>
  <c r="G5" i="4"/>
  <c r="H5" i="4"/>
  <c r="I5" i="4"/>
  <c r="D6" i="4"/>
  <c r="E6" i="4"/>
  <c r="F6" i="4"/>
  <c r="G6" i="4"/>
  <c r="H6" i="4"/>
  <c r="I6" i="4"/>
  <c r="D7" i="4"/>
  <c r="E7" i="4"/>
  <c r="F7" i="4"/>
  <c r="G7" i="4"/>
  <c r="H7" i="4"/>
  <c r="I7" i="4"/>
  <c r="D8" i="4"/>
  <c r="E8" i="4"/>
  <c r="F8" i="4"/>
  <c r="G8" i="4"/>
  <c r="H8" i="4"/>
  <c r="I8" i="4"/>
  <c r="D9" i="4"/>
  <c r="E9" i="4"/>
  <c r="F9" i="4"/>
  <c r="G9" i="4"/>
  <c r="H9" i="4"/>
  <c r="I9" i="4"/>
  <c r="D10" i="4"/>
  <c r="E10" i="4"/>
  <c r="F10" i="4"/>
  <c r="G10" i="4"/>
  <c r="H10" i="4"/>
  <c r="I10" i="4"/>
  <c r="D11" i="4"/>
  <c r="E11" i="4"/>
  <c r="F11" i="4"/>
  <c r="G11" i="4"/>
  <c r="H11" i="4"/>
  <c r="I11" i="4"/>
  <c r="D12" i="4"/>
  <c r="E12" i="4"/>
  <c r="F12" i="4"/>
  <c r="G12" i="4"/>
  <c r="H12" i="4"/>
  <c r="I12" i="4"/>
  <c r="D13" i="4"/>
  <c r="E13" i="4"/>
  <c r="F13" i="4"/>
  <c r="G13" i="4"/>
  <c r="H13" i="4"/>
  <c r="I13" i="4"/>
  <c r="D14" i="4"/>
  <c r="E14" i="4"/>
  <c r="F14" i="4"/>
  <c r="G14" i="4"/>
  <c r="H14" i="4"/>
  <c r="I14" i="4"/>
  <c r="D15" i="4"/>
  <c r="E15" i="4"/>
  <c r="F15" i="4"/>
  <c r="G15" i="4"/>
  <c r="H15" i="4"/>
  <c r="I15" i="4"/>
  <c r="D16" i="4"/>
  <c r="E16" i="4"/>
  <c r="F16" i="4"/>
  <c r="G16" i="4"/>
  <c r="H16" i="4"/>
  <c r="I16" i="4"/>
  <c r="D17" i="4"/>
  <c r="E17" i="4"/>
  <c r="F17" i="4"/>
  <c r="G17" i="4"/>
  <c r="H17" i="4"/>
  <c r="I17" i="4"/>
  <c r="AU10" i="8" l="1"/>
  <c r="AV10" i="8" s="1"/>
  <c r="AJ2" i="8"/>
  <c r="C10" i="4"/>
  <c r="C12" i="4"/>
  <c r="C11" i="4"/>
  <c r="C114" i="8"/>
  <c r="C104" i="8"/>
  <c r="C94" i="8"/>
  <c r="C84" i="8"/>
  <c r="C74" i="8"/>
  <c r="C64" i="8"/>
  <c r="C54" i="8"/>
  <c r="C44" i="8"/>
  <c r="C34" i="8"/>
  <c r="C24" i="8"/>
  <c r="C14" i="8"/>
  <c r="D7" i="8"/>
  <c r="D6" i="8"/>
  <c r="E6" i="8" s="1"/>
  <c r="F6" i="8" s="1"/>
  <c r="G6" i="8" s="1"/>
  <c r="H6" i="8" s="1"/>
  <c r="I6" i="8" s="1"/>
  <c r="J6" i="8" s="1"/>
  <c r="K6" i="8" s="1"/>
  <c r="L6" i="8" s="1"/>
  <c r="M6" i="8" s="1"/>
  <c r="N6" i="8" s="1"/>
  <c r="O6" i="8" s="1"/>
  <c r="P6" i="8" s="1"/>
  <c r="Q6" i="8" s="1"/>
  <c r="R6" i="8" s="1"/>
  <c r="S6" i="8" s="1"/>
  <c r="T6" i="8" s="1"/>
  <c r="U6" i="8" s="1"/>
  <c r="V6" i="8" s="1"/>
  <c r="W6" i="8" s="1"/>
  <c r="X6" i="8" s="1"/>
  <c r="Y6" i="8" s="1"/>
  <c r="Z6" i="8" s="1"/>
  <c r="AA6" i="8" s="1"/>
  <c r="AB6" i="8" s="1"/>
  <c r="AC6" i="8" s="1"/>
  <c r="AD6" i="8" s="1"/>
  <c r="AE6" i="8" s="1"/>
  <c r="AF6" i="8" s="1"/>
  <c r="AG6" i="8" s="1"/>
  <c r="AH6" i="8" s="1"/>
  <c r="AI6" i="8" s="1"/>
  <c r="AJ6" i="8" s="1"/>
  <c r="AK6" i="8" s="1"/>
  <c r="AL6" i="8" s="1"/>
  <c r="AM6" i="8" s="1"/>
  <c r="AN6" i="8" s="1"/>
  <c r="AO6" i="8" s="1"/>
  <c r="AP6" i="8" s="1"/>
  <c r="AQ6" i="8" s="1"/>
  <c r="AR6" i="8" s="1"/>
  <c r="AS6" i="8" s="1"/>
  <c r="A7" i="8"/>
  <c r="M13" i="8"/>
  <c r="I11" i="8"/>
  <c r="P11" i="8"/>
  <c r="P12" i="8" s="1"/>
  <c r="W11" i="8"/>
  <c r="W12" i="8" s="1"/>
  <c r="AD11" i="8"/>
  <c r="AD12" i="8" s="1"/>
  <c r="AK11" i="8"/>
  <c r="AK12" i="8" s="1"/>
  <c r="AR11" i="8"/>
  <c r="AR12" i="8" s="1"/>
  <c r="M23" i="8"/>
  <c r="I21" i="8"/>
  <c r="P21" i="8"/>
  <c r="P22" i="8" s="1"/>
  <c r="W21" i="8"/>
  <c r="W22" i="8" s="1"/>
  <c r="AD21" i="8"/>
  <c r="AD22" i="8" s="1"/>
  <c r="AK21" i="8"/>
  <c r="AK22" i="8" s="1"/>
  <c r="AR21" i="8"/>
  <c r="AR22" i="8" s="1"/>
  <c r="M33" i="8"/>
  <c r="I31" i="8"/>
  <c r="P31" i="8"/>
  <c r="P32" i="8" s="1"/>
  <c r="W31" i="8"/>
  <c r="W32" i="8" s="1"/>
  <c r="AD31" i="8"/>
  <c r="AD32" i="8" s="1"/>
  <c r="AK31" i="8"/>
  <c r="AK32" i="8" s="1"/>
  <c r="AR31" i="8"/>
  <c r="AR32" i="8" s="1"/>
  <c r="M43" i="8"/>
  <c r="I41" i="8"/>
  <c r="P41" i="8"/>
  <c r="P42" i="8" s="1"/>
  <c r="W41" i="8"/>
  <c r="W42" i="8" s="1"/>
  <c r="AD41" i="8"/>
  <c r="AD42" i="8" s="1"/>
  <c r="AK41" i="8"/>
  <c r="AK42" i="8" s="1"/>
  <c r="AR41" i="8"/>
  <c r="AR42" i="8" s="1"/>
  <c r="M53" i="8"/>
  <c r="I51" i="8"/>
  <c r="P51" i="8"/>
  <c r="P52" i="8" s="1"/>
  <c r="W51" i="8"/>
  <c r="W52" i="8" s="1"/>
  <c r="AD51" i="8"/>
  <c r="AD52" i="8" s="1"/>
  <c r="AK51" i="8"/>
  <c r="AK52" i="8" s="1"/>
  <c r="AR51" i="8"/>
  <c r="AR52" i="8" s="1"/>
  <c r="M63" i="8"/>
  <c r="I61" i="8"/>
  <c r="P61" i="8"/>
  <c r="P62" i="8" s="1"/>
  <c r="W61" i="8"/>
  <c r="W62" i="8" s="1"/>
  <c r="AD61" i="8"/>
  <c r="AD62" i="8" s="1"/>
  <c r="AK61" i="8"/>
  <c r="AK62" i="8" s="1"/>
  <c r="AR61" i="8"/>
  <c r="AR62" i="8" s="1"/>
  <c r="M73" i="8"/>
  <c r="I71" i="8"/>
  <c r="P71" i="8"/>
  <c r="P72" i="8" s="1"/>
  <c r="W71" i="8"/>
  <c r="W72" i="8" s="1"/>
  <c r="AD71" i="8"/>
  <c r="AD72" i="8" s="1"/>
  <c r="AK71" i="8"/>
  <c r="AK72" i="8" s="1"/>
  <c r="AR71" i="8"/>
  <c r="AR72" i="8" s="1"/>
  <c r="M83" i="8"/>
  <c r="I81" i="8"/>
  <c r="P81" i="8"/>
  <c r="P82" i="8" s="1"/>
  <c r="W81" i="8"/>
  <c r="W82" i="8" s="1"/>
  <c r="AD81" i="8"/>
  <c r="AD82" i="8" s="1"/>
  <c r="AK81" i="8"/>
  <c r="AK82" i="8" s="1"/>
  <c r="AR81" i="8"/>
  <c r="AR82" i="8" s="1"/>
  <c r="M93" i="8"/>
  <c r="I91" i="8"/>
  <c r="P91" i="8"/>
  <c r="P92" i="8" s="1"/>
  <c r="W91" i="8"/>
  <c r="W92" i="8" s="1"/>
  <c r="AD91" i="8"/>
  <c r="AD92" i="8" s="1"/>
  <c r="AK91" i="8"/>
  <c r="AK92" i="8" s="1"/>
  <c r="AR91" i="8"/>
  <c r="AR92" i="8" s="1"/>
  <c r="M103" i="8"/>
  <c r="I101" i="8"/>
  <c r="P101" i="8"/>
  <c r="P102" i="8" s="1"/>
  <c r="W101" i="8"/>
  <c r="W102" i="8" s="1"/>
  <c r="AD101" i="8"/>
  <c r="AD102" i="8" s="1"/>
  <c r="AK101" i="8"/>
  <c r="AK102" i="8" s="1"/>
  <c r="AR101" i="8"/>
  <c r="AR102" i="8" s="1"/>
  <c r="M113" i="8"/>
  <c r="I111" i="8"/>
  <c r="P111" i="8"/>
  <c r="P112" i="8" s="1"/>
  <c r="W111" i="8"/>
  <c r="W112" i="8" s="1"/>
  <c r="AD111" i="8"/>
  <c r="AD112" i="8" s="1"/>
  <c r="AK111" i="8"/>
  <c r="AK112" i="8" s="1"/>
  <c r="AR111" i="8"/>
  <c r="AR112" i="8" s="1"/>
  <c r="M123" i="8"/>
  <c r="I121" i="8"/>
  <c r="P121" i="8"/>
  <c r="P122" i="8" s="1"/>
  <c r="W121" i="8"/>
  <c r="W122" i="8" s="1"/>
  <c r="AD121" i="8"/>
  <c r="AD122" i="8" s="1"/>
  <c r="AK121" i="8"/>
  <c r="AK122" i="8" s="1"/>
  <c r="AR121" i="8"/>
  <c r="AR122" i="8" s="1"/>
  <c r="C7" i="4"/>
  <c r="G2" i="8" l="1"/>
  <c r="AV123" i="8"/>
  <c r="D131" i="8"/>
  <c r="B23" i="18" s="1"/>
  <c r="B26" i="18" s="1"/>
  <c r="B4" i="18" s="1"/>
  <c r="AA123" i="8"/>
  <c r="I122" i="8"/>
  <c r="AO123" i="8" s="1"/>
  <c r="AA113" i="8"/>
  <c r="I112" i="8"/>
  <c r="AO113" i="8" s="1"/>
  <c r="AA103" i="8"/>
  <c r="I102" i="8"/>
  <c r="AO103" i="8" s="1"/>
  <c r="AA93" i="8"/>
  <c r="I92" i="8"/>
  <c r="AO93" i="8" s="1"/>
  <c r="AA83" i="8"/>
  <c r="I82" i="8"/>
  <c r="AO83" i="8" s="1"/>
  <c r="AA73" i="8"/>
  <c r="I72" i="8"/>
  <c r="AO73" i="8" s="1"/>
  <c r="AA63" i="8"/>
  <c r="I62" i="8"/>
  <c r="AO63" i="8" s="1"/>
  <c r="AA53" i="8"/>
  <c r="I52" i="8"/>
  <c r="AO53" i="8" s="1"/>
  <c r="AA43" i="8"/>
  <c r="I42" i="8"/>
  <c r="AO43" i="8" s="1"/>
  <c r="AA33" i="8"/>
  <c r="I32" i="8"/>
  <c r="AO33" i="8" s="1"/>
  <c r="AA23" i="8"/>
  <c r="I22" i="8"/>
  <c r="AO23" i="8" s="1"/>
  <c r="AA13" i="8"/>
  <c r="P2" i="8" s="1"/>
  <c r="I12" i="8"/>
  <c r="AO13" i="8" s="1"/>
  <c r="Z2" i="8" s="1"/>
  <c r="E7" i="8"/>
  <c r="F7" i="8" s="1"/>
  <c r="G7" i="8" s="1"/>
  <c r="H7" i="8" s="1"/>
  <c r="I7" i="8" s="1"/>
  <c r="J7" i="8" s="1"/>
  <c r="K7" i="8" s="1"/>
  <c r="D5" i="8"/>
  <c r="D17" i="8"/>
  <c r="D16" i="8"/>
  <c r="E16" i="8" s="1"/>
  <c r="F16" i="8" s="1"/>
  <c r="G16" i="8" s="1"/>
  <c r="H16" i="8" s="1"/>
  <c r="I16" i="8" s="1"/>
  <c r="J16" i="8" s="1"/>
  <c r="K16" i="8" s="1"/>
  <c r="L16" i="8" s="1"/>
  <c r="M16" i="8" s="1"/>
  <c r="N16" i="8" s="1"/>
  <c r="O16" i="8" s="1"/>
  <c r="P16" i="8" s="1"/>
  <c r="Q16" i="8" s="1"/>
  <c r="R16" i="8" s="1"/>
  <c r="S16" i="8" s="1"/>
  <c r="T16" i="8" s="1"/>
  <c r="U16" i="8" s="1"/>
  <c r="V16" i="8" s="1"/>
  <c r="W16" i="8" s="1"/>
  <c r="X16" i="8" s="1"/>
  <c r="Y16" i="8" s="1"/>
  <c r="Z16" i="8" s="1"/>
  <c r="AA16" i="8" s="1"/>
  <c r="AB16" i="8" s="1"/>
  <c r="AC16" i="8" s="1"/>
  <c r="AD16" i="8" s="1"/>
  <c r="AE16" i="8" s="1"/>
  <c r="AF16" i="8" s="1"/>
  <c r="AG16" i="8" s="1"/>
  <c r="AH16" i="8" s="1"/>
  <c r="AI16" i="8" s="1"/>
  <c r="AJ16" i="8" s="1"/>
  <c r="AK16" i="8" s="1"/>
  <c r="AL16" i="8" s="1"/>
  <c r="AM16" i="8" s="1"/>
  <c r="AN16" i="8" s="1"/>
  <c r="AO16" i="8" s="1"/>
  <c r="AP16" i="8" s="1"/>
  <c r="AQ16" i="8" s="1"/>
  <c r="AR16" i="8" s="1"/>
  <c r="AS16" i="8" s="1"/>
  <c r="D27" i="8"/>
  <c r="D26" i="8"/>
  <c r="E26" i="8" s="1"/>
  <c r="F26" i="8" s="1"/>
  <c r="G26" i="8" s="1"/>
  <c r="H26" i="8" s="1"/>
  <c r="I26" i="8" s="1"/>
  <c r="J26" i="8" s="1"/>
  <c r="K26" i="8" s="1"/>
  <c r="L26" i="8" s="1"/>
  <c r="M26" i="8" s="1"/>
  <c r="N26" i="8" s="1"/>
  <c r="O26" i="8" s="1"/>
  <c r="P26" i="8" s="1"/>
  <c r="Q26" i="8" s="1"/>
  <c r="R26" i="8" s="1"/>
  <c r="S26" i="8" s="1"/>
  <c r="T26" i="8" s="1"/>
  <c r="U26" i="8" s="1"/>
  <c r="V26" i="8" s="1"/>
  <c r="W26" i="8" s="1"/>
  <c r="X26" i="8" s="1"/>
  <c r="Y26" i="8" s="1"/>
  <c r="Z26" i="8" s="1"/>
  <c r="AA26" i="8" s="1"/>
  <c r="AB26" i="8" s="1"/>
  <c r="AC26" i="8" s="1"/>
  <c r="AD26" i="8" s="1"/>
  <c r="AE26" i="8" s="1"/>
  <c r="AF26" i="8" s="1"/>
  <c r="AG26" i="8" s="1"/>
  <c r="AH26" i="8" s="1"/>
  <c r="AI26" i="8" s="1"/>
  <c r="AJ26" i="8" s="1"/>
  <c r="AK26" i="8" s="1"/>
  <c r="AL26" i="8" s="1"/>
  <c r="AM26" i="8" s="1"/>
  <c r="AN26" i="8" s="1"/>
  <c r="AO26" i="8" s="1"/>
  <c r="AP26" i="8" s="1"/>
  <c r="AQ26" i="8" s="1"/>
  <c r="AR26" i="8" s="1"/>
  <c r="AS26" i="8" s="1"/>
  <c r="D37" i="8"/>
  <c r="D36" i="8"/>
  <c r="E36" i="8" s="1"/>
  <c r="F36" i="8" s="1"/>
  <c r="G36" i="8" s="1"/>
  <c r="H36" i="8" s="1"/>
  <c r="I36" i="8" s="1"/>
  <c r="J36" i="8" s="1"/>
  <c r="K36" i="8" s="1"/>
  <c r="L36" i="8" s="1"/>
  <c r="M36" i="8" s="1"/>
  <c r="N36" i="8" s="1"/>
  <c r="O36" i="8" s="1"/>
  <c r="P36" i="8" s="1"/>
  <c r="Q36" i="8" s="1"/>
  <c r="R36" i="8" s="1"/>
  <c r="S36" i="8" s="1"/>
  <c r="T36" i="8" s="1"/>
  <c r="U36" i="8" s="1"/>
  <c r="V36" i="8" s="1"/>
  <c r="W36" i="8" s="1"/>
  <c r="X36" i="8" s="1"/>
  <c r="Y36" i="8" s="1"/>
  <c r="Z36" i="8" s="1"/>
  <c r="AA36" i="8" s="1"/>
  <c r="AB36" i="8" s="1"/>
  <c r="AC36" i="8" s="1"/>
  <c r="AD36" i="8" s="1"/>
  <c r="AE36" i="8" s="1"/>
  <c r="AF36" i="8" s="1"/>
  <c r="AG36" i="8" s="1"/>
  <c r="AH36" i="8" s="1"/>
  <c r="AI36" i="8" s="1"/>
  <c r="AJ36" i="8" s="1"/>
  <c r="AK36" i="8" s="1"/>
  <c r="AL36" i="8" s="1"/>
  <c r="AM36" i="8" s="1"/>
  <c r="AN36" i="8" s="1"/>
  <c r="AO36" i="8" s="1"/>
  <c r="AP36" i="8" s="1"/>
  <c r="AQ36" i="8" s="1"/>
  <c r="AR36" i="8" s="1"/>
  <c r="AS36" i="8" s="1"/>
  <c r="D47" i="8"/>
  <c r="D46" i="8"/>
  <c r="E46" i="8" s="1"/>
  <c r="F46" i="8" s="1"/>
  <c r="G46" i="8" s="1"/>
  <c r="H46" i="8" s="1"/>
  <c r="I46" i="8" s="1"/>
  <c r="J46" i="8" s="1"/>
  <c r="K46" i="8" s="1"/>
  <c r="L46" i="8" s="1"/>
  <c r="M46" i="8" s="1"/>
  <c r="N46" i="8" s="1"/>
  <c r="O46" i="8" s="1"/>
  <c r="P46" i="8" s="1"/>
  <c r="Q46" i="8" s="1"/>
  <c r="R46" i="8" s="1"/>
  <c r="S46" i="8" s="1"/>
  <c r="T46" i="8" s="1"/>
  <c r="U46" i="8" s="1"/>
  <c r="V46" i="8" s="1"/>
  <c r="W46" i="8" s="1"/>
  <c r="X46" i="8" s="1"/>
  <c r="Y46" i="8" s="1"/>
  <c r="Z46" i="8" s="1"/>
  <c r="AA46" i="8" s="1"/>
  <c r="AB46" i="8" s="1"/>
  <c r="AC46" i="8" s="1"/>
  <c r="AD46" i="8" s="1"/>
  <c r="AE46" i="8" s="1"/>
  <c r="AF46" i="8" s="1"/>
  <c r="AG46" i="8" s="1"/>
  <c r="AH46" i="8" s="1"/>
  <c r="AI46" i="8" s="1"/>
  <c r="AJ46" i="8" s="1"/>
  <c r="AK46" i="8" s="1"/>
  <c r="AL46" i="8" s="1"/>
  <c r="AM46" i="8" s="1"/>
  <c r="AN46" i="8" s="1"/>
  <c r="AO46" i="8" s="1"/>
  <c r="AP46" i="8" s="1"/>
  <c r="AQ46" i="8" s="1"/>
  <c r="AR46" i="8" s="1"/>
  <c r="AS46" i="8" s="1"/>
  <c r="D57" i="8"/>
  <c r="D56" i="8"/>
  <c r="E56" i="8" s="1"/>
  <c r="F56" i="8" s="1"/>
  <c r="G56" i="8" s="1"/>
  <c r="H56" i="8" s="1"/>
  <c r="I56" i="8" s="1"/>
  <c r="J56" i="8" s="1"/>
  <c r="K56" i="8" s="1"/>
  <c r="L56" i="8" s="1"/>
  <c r="M56" i="8" s="1"/>
  <c r="N56" i="8" s="1"/>
  <c r="O56" i="8" s="1"/>
  <c r="P56" i="8" s="1"/>
  <c r="Q56" i="8" s="1"/>
  <c r="R56" i="8" s="1"/>
  <c r="S56" i="8" s="1"/>
  <c r="T56" i="8" s="1"/>
  <c r="U56" i="8" s="1"/>
  <c r="V56" i="8" s="1"/>
  <c r="W56" i="8" s="1"/>
  <c r="X56" i="8" s="1"/>
  <c r="Y56" i="8" s="1"/>
  <c r="Z56" i="8" s="1"/>
  <c r="AA56" i="8" s="1"/>
  <c r="AB56" i="8" s="1"/>
  <c r="AC56" i="8" s="1"/>
  <c r="AD56" i="8" s="1"/>
  <c r="AE56" i="8" s="1"/>
  <c r="AF56" i="8" s="1"/>
  <c r="AG56" i="8" s="1"/>
  <c r="AH56" i="8" s="1"/>
  <c r="AI56" i="8" s="1"/>
  <c r="AJ56" i="8" s="1"/>
  <c r="AK56" i="8" s="1"/>
  <c r="AL56" i="8" s="1"/>
  <c r="AM56" i="8" s="1"/>
  <c r="AN56" i="8" s="1"/>
  <c r="AO56" i="8" s="1"/>
  <c r="AP56" i="8" s="1"/>
  <c r="AQ56" i="8" s="1"/>
  <c r="AR56" i="8" s="1"/>
  <c r="AS56" i="8" s="1"/>
  <c r="D67" i="8"/>
  <c r="D66" i="8"/>
  <c r="E66" i="8" s="1"/>
  <c r="F66" i="8" s="1"/>
  <c r="G66" i="8" s="1"/>
  <c r="H66" i="8" s="1"/>
  <c r="I66" i="8" s="1"/>
  <c r="J66" i="8" s="1"/>
  <c r="K66" i="8" s="1"/>
  <c r="L66" i="8" s="1"/>
  <c r="M66" i="8" s="1"/>
  <c r="N66" i="8" s="1"/>
  <c r="O66" i="8" s="1"/>
  <c r="P66" i="8" s="1"/>
  <c r="Q66" i="8" s="1"/>
  <c r="R66" i="8" s="1"/>
  <c r="S66" i="8" s="1"/>
  <c r="T66" i="8" s="1"/>
  <c r="U66" i="8" s="1"/>
  <c r="V66" i="8" s="1"/>
  <c r="W66" i="8" s="1"/>
  <c r="X66" i="8" s="1"/>
  <c r="Y66" i="8" s="1"/>
  <c r="Z66" i="8" s="1"/>
  <c r="AA66" i="8" s="1"/>
  <c r="AB66" i="8" s="1"/>
  <c r="AC66" i="8" s="1"/>
  <c r="AD66" i="8" s="1"/>
  <c r="AE66" i="8" s="1"/>
  <c r="AF66" i="8" s="1"/>
  <c r="AG66" i="8" s="1"/>
  <c r="AH66" i="8" s="1"/>
  <c r="AI66" i="8" s="1"/>
  <c r="AJ66" i="8" s="1"/>
  <c r="AK66" i="8" s="1"/>
  <c r="AL66" i="8" s="1"/>
  <c r="AM66" i="8" s="1"/>
  <c r="AN66" i="8" s="1"/>
  <c r="AO66" i="8" s="1"/>
  <c r="AP66" i="8" s="1"/>
  <c r="AQ66" i="8" s="1"/>
  <c r="AR66" i="8" s="1"/>
  <c r="AS66" i="8" s="1"/>
  <c r="D77" i="8"/>
  <c r="D76" i="8"/>
  <c r="E76" i="8" s="1"/>
  <c r="F76" i="8" s="1"/>
  <c r="G76" i="8" s="1"/>
  <c r="H76" i="8" s="1"/>
  <c r="I76" i="8" s="1"/>
  <c r="J76" i="8" s="1"/>
  <c r="K76" i="8" s="1"/>
  <c r="L76" i="8" s="1"/>
  <c r="M76" i="8" s="1"/>
  <c r="N76" i="8" s="1"/>
  <c r="O76" i="8" s="1"/>
  <c r="P76" i="8" s="1"/>
  <c r="Q76" i="8" s="1"/>
  <c r="R76" i="8" s="1"/>
  <c r="S76" i="8" s="1"/>
  <c r="T76" i="8" s="1"/>
  <c r="U76" i="8" s="1"/>
  <c r="V76" i="8" s="1"/>
  <c r="W76" i="8" s="1"/>
  <c r="X76" i="8" s="1"/>
  <c r="Y76" i="8" s="1"/>
  <c r="Z76" i="8" s="1"/>
  <c r="AA76" i="8" s="1"/>
  <c r="AB76" i="8" s="1"/>
  <c r="AC76" i="8" s="1"/>
  <c r="AD76" i="8" s="1"/>
  <c r="AE76" i="8" s="1"/>
  <c r="AF76" i="8" s="1"/>
  <c r="AG76" i="8" s="1"/>
  <c r="AH76" i="8" s="1"/>
  <c r="AI76" i="8" s="1"/>
  <c r="AJ76" i="8" s="1"/>
  <c r="AK76" i="8" s="1"/>
  <c r="AL76" i="8" s="1"/>
  <c r="AM76" i="8" s="1"/>
  <c r="AN76" i="8" s="1"/>
  <c r="AO76" i="8" s="1"/>
  <c r="AP76" i="8" s="1"/>
  <c r="AQ76" i="8" s="1"/>
  <c r="AR76" i="8" s="1"/>
  <c r="AS76" i="8" s="1"/>
  <c r="D87" i="8"/>
  <c r="D86" i="8"/>
  <c r="E86" i="8" s="1"/>
  <c r="F86" i="8" s="1"/>
  <c r="G86" i="8" s="1"/>
  <c r="H86" i="8" s="1"/>
  <c r="I86" i="8" s="1"/>
  <c r="J86" i="8" s="1"/>
  <c r="K86" i="8" s="1"/>
  <c r="L86" i="8" s="1"/>
  <c r="M86" i="8" s="1"/>
  <c r="N86" i="8" s="1"/>
  <c r="O86" i="8" s="1"/>
  <c r="P86" i="8" s="1"/>
  <c r="Q86" i="8" s="1"/>
  <c r="R86" i="8" s="1"/>
  <c r="S86" i="8" s="1"/>
  <c r="T86" i="8" s="1"/>
  <c r="U86" i="8" s="1"/>
  <c r="V86" i="8" s="1"/>
  <c r="W86" i="8" s="1"/>
  <c r="X86" i="8" s="1"/>
  <c r="Y86" i="8" s="1"/>
  <c r="Z86" i="8" s="1"/>
  <c r="AA86" i="8" s="1"/>
  <c r="AB86" i="8" s="1"/>
  <c r="AC86" i="8" s="1"/>
  <c r="AD86" i="8" s="1"/>
  <c r="AE86" i="8" s="1"/>
  <c r="AF86" i="8" s="1"/>
  <c r="AG86" i="8" s="1"/>
  <c r="AH86" i="8" s="1"/>
  <c r="AI86" i="8" s="1"/>
  <c r="AJ86" i="8" s="1"/>
  <c r="AK86" i="8" s="1"/>
  <c r="AL86" i="8" s="1"/>
  <c r="AM86" i="8" s="1"/>
  <c r="AN86" i="8" s="1"/>
  <c r="AO86" i="8" s="1"/>
  <c r="AP86" i="8" s="1"/>
  <c r="AQ86" i="8" s="1"/>
  <c r="AR86" i="8" s="1"/>
  <c r="AS86" i="8" s="1"/>
  <c r="D97" i="8"/>
  <c r="D96" i="8"/>
  <c r="E96" i="8" s="1"/>
  <c r="F96" i="8" s="1"/>
  <c r="G96" i="8" s="1"/>
  <c r="H96" i="8" s="1"/>
  <c r="I96" i="8" s="1"/>
  <c r="J96" i="8" s="1"/>
  <c r="K96" i="8" s="1"/>
  <c r="L96" i="8" s="1"/>
  <c r="M96" i="8" s="1"/>
  <c r="N96" i="8" s="1"/>
  <c r="O96" i="8" s="1"/>
  <c r="P96" i="8" s="1"/>
  <c r="Q96" i="8" s="1"/>
  <c r="R96" i="8" s="1"/>
  <c r="S96" i="8" s="1"/>
  <c r="T96" i="8" s="1"/>
  <c r="U96" i="8" s="1"/>
  <c r="V96" i="8" s="1"/>
  <c r="W96" i="8" s="1"/>
  <c r="X96" i="8" s="1"/>
  <c r="Y96" i="8" s="1"/>
  <c r="Z96" i="8" s="1"/>
  <c r="AA96" i="8" s="1"/>
  <c r="AB96" i="8" s="1"/>
  <c r="AC96" i="8" s="1"/>
  <c r="AD96" i="8" s="1"/>
  <c r="AE96" i="8" s="1"/>
  <c r="AF96" i="8" s="1"/>
  <c r="AG96" i="8" s="1"/>
  <c r="AH96" i="8" s="1"/>
  <c r="AI96" i="8" s="1"/>
  <c r="AJ96" i="8" s="1"/>
  <c r="AK96" i="8" s="1"/>
  <c r="AL96" i="8" s="1"/>
  <c r="AM96" i="8" s="1"/>
  <c r="AN96" i="8" s="1"/>
  <c r="AO96" i="8" s="1"/>
  <c r="AP96" i="8" s="1"/>
  <c r="AQ96" i="8" s="1"/>
  <c r="AR96" i="8" s="1"/>
  <c r="AS96" i="8" s="1"/>
  <c r="D107" i="8"/>
  <c r="D106" i="8"/>
  <c r="E106" i="8" s="1"/>
  <c r="F106" i="8" s="1"/>
  <c r="G106" i="8" s="1"/>
  <c r="H106" i="8" s="1"/>
  <c r="I106" i="8" s="1"/>
  <c r="J106" i="8" s="1"/>
  <c r="K106" i="8" s="1"/>
  <c r="L106" i="8" s="1"/>
  <c r="M106" i="8" s="1"/>
  <c r="N106" i="8" s="1"/>
  <c r="O106" i="8" s="1"/>
  <c r="P106" i="8" s="1"/>
  <c r="Q106" i="8" s="1"/>
  <c r="R106" i="8" s="1"/>
  <c r="S106" i="8" s="1"/>
  <c r="T106" i="8" s="1"/>
  <c r="U106" i="8" s="1"/>
  <c r="V106" i="8" s="1"/>
  <c r="W106" i="8" s="1"/>
  <c r="X106" i="8" s="1"/>
  <c r="Y106" i="8" s="1"/>
  <c r="Z106" i="8" s="1"/>
  <c r="AA106" i="8" s="1"/>
  <c r="AB106" i="8" s="1"/>
  <c r="AC106" i="8" s="1"/>
  <c r="AD106" i="8" s="1"/>
  <c r="AE106" i="8" s="1"/>
  <c r="AF106" i="8" s="1"/>
  <c r="AG106" i="8" s="1"/>
  <c r="AH106" i="8" s="1"/>
  <c r="AI106" i="8" s="1"/>
  <c r="AJ106" i="8" s="1"/>
  <c r="AK106" i="8" s="1"/>
  <c r="AL106" i="8" s="1"/>
  <c r="AM106" i="8" s="1"/>
  <c r="AN106" i="8" s="1"/>
  <c r="AO106" i="8" s="1"/>
  <c r="AP106" i="8" s="1"/>
  <c r="AQ106" i="8" s="1"/>
  <c r="AR106" i="8" s="1"/>
  <c r="AS106" i="8" s="1"/>
  <c r="D117" i="8"/>
  <c r="D116" i="8"/>
  <c r="E116" i="8" s="1"/>
  <c r="F116" i="8" s="1"/>
  <c r="G116" i="8" s="1"/>
  <c r="H116" i="8" s="1"/>
  <c r="I116" i="8" s="1"/>
  <c r="J116" i="8" s="1"/>
  <c r="K116" i="8" s="1"/>
  <c r="L116" i="8" s="1"/>
  <c r="M116" i="8" s="1"/>
  <c r="N116" i="8" s="1"/>
  <c r="O116" i="8" s="1"/>
  <c r="P116" i="8" s="1"/>
  <c r="Q116" i="8" s="1"/>
  <c r="R116" i="8" s="1"/>
  <c r="S116" i="8" s="1"/>
  <c r="T116" i="8" s="1"/>
  <c r="U116" i="8" s="1"/>
  <c r="V116" i="8" s="1"/>
  <c r="W116" i="8" s="1"/>
  <c r="X116" i="8" s="1"/>
  <c r="Y116" i="8" s="1"/>
  <c r="Z116" i="8" s="1"/>
  <c r="AA116" i="8" s="1"/>
  <c r="AB116" i="8" s="1"/>
  <c r="AC116" i="8" s="1"/>
  <c r="AD116" i="8" s="1"/>
  <c r="AE116" i="8" s="1"/>
  <c r="AF116" i="8" s="1"/>
  <c r="AG116" i="8" s="1"/>
  <c r="AH116" i="8" s="1"/>
  <c r="AI116" i="8" s="1"/>
  <c r="AJ116" i="8" s="1"/>
  <c r="AK116" i="8" s="1"/>
  <c r="AL116" i="8" s="1"/>
  <c r="AM116" i="8" s="1"/>
  <c r="AN116" i="8" s="1"/>
  <c r="AO116" i="8" s="1"/>
  <c r="AP116" i="8" s="1"/>
  <c r="AQ116" i="8" s="1"/>
  <c r="AR116" i="8" s="1"/>
  <c r="AS116" i="8" s="1"/>
  <c r="E117" i="8" l="1"/>
  <c r="F117" i="8" s="1"/>
  <c r="G117" i="8" s="1"/>
  <c r="H117" i="8" s="1"/>
  <c r="I117" i="8" s="1"/>
  <c r="J117" i="8" s="1"/>
  <c r="K117" i="8" s="1"/>
  <c r="D115" i="8"/>
  <c r="E107" i="8"/>
  <c r="F107" i="8" s="1"/>
  <c r="G107" i="8" s="1"/>
  <c r="H107" i="8" s="1"/>
  <c r="I107" i="8" s="1"/>
  <c r="J107" i="8" s="1"/>
  <c r="K107" i="8" s="1"/>
  <c r="D105" i="8"/>
  <c r="E97" i="8"/>
  <c r="F97" i="8" s="1"/>
  <c r="G97" i="8" s="1"/>
  <c r="H97" i="8" s="1"/>
  <c r="I97" i="8" s="1"/>
  <c r="J97" i="8" s="1"/>
  <c r="K97" i="8" s="1"/>
  <c r="D95" i="8"/>
  <c r="E87" i="8"/>
  <c r="F87" i="8" s="1"/>
  <c r="G87" i="8" s="1"/>
  <c r="H87" i="8" s="1"/>
  <c r="I87" i="8" s="1"/>
  <c r="J87" i="8" s="1"/>
  <c r="K87" i="8" s="1"/>
  <c r="D85" i="8"/>
  <c r="E77" i="8"/>
  <c r="F77" i="8" s="1"/>
  <c r="G77" i="8" s="1"/>
  <c r="H77" i="8" s="1"/>
  <c r="I77" i="8" s="1"/>
  <c r="J77" i="8" s="1"/>
  <c r="K77" i="8" s="1"/>
  <c r="D75" i="8"/>
  <c r="E67" i="8"/>
  <c r="F67" i="8" s="1"/>
  <c r="G67" i="8" s="1"/>
  <c r="H67" i="8" s="1"/>
  <c r="I67" i="8" s="1"/>
  <c r="J67" i="8" s="1"/>
  <c r="K67" i="8" s="1"/>
  <c r="D65" i="8"/>
  <c r="E57" i="8"/>
  <c r="F57" i="8" s="1"/>
  <c r="G57" i="8" s="1"/>
  <c r="H57" i="8" s="1"/>
  <c r="I57" i="8" s="1"/>
  <c r="J57" i="8" s="1"/>
  <c r="K57" i="8" s="1"/>
  <c r="D55" i="8"/>
  <c r="E47" i="8"/>
  <c r="F47" i="8" s="1"/>
  <c r="G47" i="8" s="1"/>
  <c r="H47" i="8" s="1"/>
  <c r="I47" i="8" s="1"/>
  <c r="J47" i="8" s="1"/>
  <c r="K47" i="8" s="1"/>
  <c r="D45" i="8"/>
  <c r="E37" i="8"/>
  <c r="F37" i="8" s="1"/>
  <c r="G37" i="8" s="1"/>
  <c r="H37" i="8" s="1"/>
  <c r="I37" i="8" s="1"/>
  <c r="J37" i="8" s="1"/>
  <c r="K37" i="8" s="1"/>
  <c r="D35" i="8"/>
  <c r="E27" i="8"/>
  <c r="F27" i="8" s="1"/>
  <c r="G27" i="8" s="1"/>
  <c r="H27" i="8" s="1"/>
  <c r="I27" i="8" s="1"/>
  <c r="J27" i="8" s="1"/>
  <c r="K27" i="8" s="1"/>
  <c r="D25" i="8"/>
  <c r="E17" i="8"/>
  <c r="F17" i="8" s="1"/>
  <c r="G17" i="8" s="1"/>
  <c r="H17" i="8" s="1"/>
  <c r="I17" i="8" s="1"/>
  <c r="J17" i="8" s="1"/>
  <c r="K17" i="8" s="1"/>
  <c r="D15" i="8"/>
  <c r="L7" i="8"/>
  <c r="M7" i="8" s="1"/>
  <c r="N7" i="8" s="1"/>
  <c r="O7" i="8" s="1"/>
  <c r="P7" i="8" s="1"/>
  <c r="Q7" i="8" s="1"/>
  <c r="R7" i="8" s="1"/>
  <c r="K5" i="8"/>
  <c r="S7" i="8" l="1"/>
  <c r="T7" i="8" s="1"/>
  <c r="U7" i="8" s="1"/>
  <c r="V7" i="8" s="1"/>
  <c r="W7" i="8" s="1"/>
  <c r="X7" i="8" s="1"/>
  <c r="Y7" i="8" s="1"/>
  <c r="R5" i="8"/>
  <c r="L17" i="8"/>
  <c r="M17" i="8" s="1"/>
  <c r="N17" i="8" s="1"/>
  <c r="O17" i="8" s="1"/>
  <c r="P17" i="8" s="1"/>
  <c r="Q17" i="8" s="1"/>
  <c r="R17" i="8" s="1"/>
  <c r="K15" i="8"/>
  <c r="L27" i="8"/>
  <c r="M27" i="8" s="1"/>
  <c r="N27" i="8" s="1"/>
  <c r="O27" i="8" s="1"/>
  <c r="P27" i="8" s="1"/>
  <c r="Q27" i="8" s="1"/>
  <c r="R27" i="8" s="1"/>
  <c r="K25" i="8"/>
  <c r="L37" i="8"/>
  <c r="M37" i="8" s="1"/>
  <c r="N37" i="8" s="1"/>
  <c r="O37" i="8" s="1"/>
  <c r="P37" i="8" s="1"/>
  <c r="Q37" i="8" s="1"/>
  <c r="R37" i="8" s="1"/>
  <c r="K35" i="8"/>
  <c r="L47" i="8"/>
  <c r="M47" i="8" s="1"/>
  <c r="N47" i="8" s="1"/>
  <c r="O47" i="8" s="1"/>
  <c r="P47" i="8" s="1"/>
  <c r="Q47" i="8" s="1"/>
  <c r="R47" i="8" s="1"/>
  <c r="K45" i="8"/>
  <c r="L57" i="8"/>
  <c r="M57" i="8" s="1"/>
  <c r="N57" i="8" s="1"/>
  <c r="O57" i="8" s="1"/>
  <c r="P57" i="8" s="1"/>
  <c r="Q57" i="8" s="1"/>
  <c r="R57" i="8" s="1"/>
  <c r="K55" i="8"/>
  <c r="L67" i="8"/>
  <c r="M67" i="8" s="1"/>
  <c r="N67" i="8" s="1"/>
  <c r="O67" i="8" s="1"/>
  <c r="P67" i="8" s="1"/>
  <c r="Q67" i="8" s="1"/>
  <c r="R67" i="8" s="1"/>
  <c r="K65" i="8"/>
  <c r="L77" i="8"/>
  <c r="M77" i="8" s="1"/>
  <c r="N77" i="8" s="1"/>
  <c r="O77" i="8" s="1"/>
  <c r="P77" i="8" s="1"/>
  <c r="Q77" i="8" s="1"/>
  <c r="R77" i="8" s="1"/>
  <c r="K75" i="8"/>
  <c r="L87" i="8"/>
  <c r="M87" i="8" s="1"/>
  <c r="N87" i="8" s="1"/>
  <c r="O87" i="8" s="1"/>
  <c r="P87" i="8" s="1"/>
  <c r="Q87" i="8" s="1"/>
  <c r="R87" i="8" s="1"/>
  <c r="K85" i="8"/>
  <c r="L97" i="8"/>
  <c r="M97" i="8" s="1"/>
  <c r="N97" i="8" s="1"/>
  <c r="O97" i="8" s="1"/>
  <c r="P97" i="8" s="1"/>
  <c r="Q97" i="8" s="1"/>
  <c r="R97" i="8" s="1"/>
  <c r="K95" i="8"/>
  <c r="L107" i="8"/>
  <c r="M107" i="8" s="1"/>
  <c r="N107" i="8" s="1"/>
  <c r="O107" i="8" s="1"/>
  <c r="P107" i="8" s="1"/>
  <c r="Q107" i="8" s="1"/>
  <c r="R107" i="8" s="1"/>
  <c r="K105" i="8"/>
  <c r="L117" i="8"/>
  <c r="M117" i="8" s="1"/>
  <c r="N117" i="8" s="1"/>
  <c r="O117" i="8" s="1"/>
  <c r="P117" i="8" s="1"/>
  <c r="Q117" i="8" s="1"/>
  <c r="R117" i="8" s="1"/>
  <c r="K115" i="8"/>
  <c r="S117" i="8" l="1"/>
  <c r="T117" i="8" s="1"/>
  <c r="U117" i="8" s="1"/>
  <c r="V117" i="8" s="1"/>
  <c r="W117" i="8" s="1"/>
  <c r="X117" i="8" s="1"/>
  <c r="Y117" i="8" s="1"/>
  <c r="R115" i="8"/>
  <c r="S107" i="8"/>
  <c r="T107" i="8" s="1"/>
  <c r="U107" i="8" s="1"/>
  <c r="V107" i="8" s="1"/>
  <c r="W107" i="8" s="1"/>
  <c r="X107" i="8" s="1"/>
  <c r="Y107" i="8" s="1"/>
  <c r="R105" i="8"/>
  <c r="S97" i="8"/>
  <c r="T97" i="8" s="1"/>
  <c r="U97" i="8" s="1"/>
  <c r="V97" i="8" s="1"/>
  <c r="W97" i="8" s="1"/>
  <c r="X97" i="8" s="1"/>
  <c r="Y97" i="8" s="1"/>
  <c r="R95" i="8"/>
  <c r="S87" i="8"/>
  <c r="T87" i="8" s="1"/>
  <c r="U87" i="8" s="1"/>
  <c r="V87" i="8" s="1"/>
  <c r="W87" i="8" s="1"/>
  <c r="X87" i="8" s="1"/>
  <c r="Y87" i="8" s="1"/>
  <c r="R85" i="8"/>
  <c r="S77" i="8"/>
  <c r="T77" i="8" s="1"/>
  <c r="U77" i="8" s="1"/>
  <c r="V77" i="8" s="1"/>
  <c r="W77" i="8" s="1"/>
  <c r="X77" i="8" s="1"/>
  <c r="Y77" i="8" s="1"/>
  <c r="R75" i="8"/>
  <c r="S67" i="8"/>
  <c r="T67" i="8" s="1"/>
  <c r="U67" i="8" s="1"/>
  <c r="V67" i="8" s="1"/>
  <c r="W67" i="8" s="1"/>
  <c r="X67" i="8" s="1"/>
  <c r="Y67" i="8" s="1"/>
  <c r="R65" i="8"/>
  <c r="S57" i="8"/>
  <c r="T57" i="8" s="1"/>
  <c r="U57" i="8" s="1"/>
  <c r="V57" i="8" s="1"/>
  <c r="W57" i="8" s="1"/>
  <c r="X57" i="8" s="1"/>
  <c r="Y57" i="8" s="1"/>
  <c r="R55" i="8"/>
  <c r="S47" i="8"/>
  <c r="T47" i="8" s="1"/>
  <c r="U47" i="8" s="1"/>
  <c r="V47" i="8" s="1"/>
  <c r="W47" i="8" s="1"/>
  <c r="X47" i="8" s="1"/>
  <c r="Y47" i="8" s="1"/>
  <c r="R45" i="8"/>
  <c r="S37" i="8"/>
  <c r="T37" i="8" s="1"/>
  <c r="U37" i="8" s="1"/>
  <c r="V37" i="8" s="1"/>
  <c r="W37" i="8" s="1"/>
  <c r="X37" i="8" s="1"/>
  <c r="Y37" i="8" s="1"/>
  <c r="R35" i="8"/>
  <c r="S27" i="8"/>
  <c r="T27" i="8" s="1"/>
  <c r="U27" i="8" s="1"/>
  <c r="V27" i="8" s="1"/>
  <c r="W27" i="8" s="1"/>
  <c r="X27" i="8" s="1"/>
  <c r="Y27" i="8" s="1"/>
  <c r="R25" i="8"/>
  <c r="S17" i="8"/>
  <c r="T17" i="8" s="1"/>
  <c r="U17" i="8" s="1"/>
  <c r="V17" i="8" s="1"/>
  <c r="W17" i="8" s="1"/>
  <c r="X17" i="8" s="1"/>
  <c r="Y17" i="8" s="1"/>
  <c r="R15" i="8"/>
  <c r="Z7" i="8"/>
  <c r="AA7" i="8" s="1"/>
  <c r="AB7" i="8" s="1"/>
  <c r="AC7" i="8" s="1"/>
  <c r="AD7" i="8" s="1"/>
  <c r="AE7" i="8" s="1"/>
  <c r="AF7" i="8" s="1"/>
  <c r="Y5" i="8"/>
  <c r="AG7" i="8" l="1"/>
  <c r="AH7" i="8" s="1"/>
  <c r="AI7" i="8" s="1"/>
  <c r="AJ7" i="8" s="1"/>
  <c r="AK7" i="8" s="1"/>
  <c r="AL7" i="8" s="1"/>
  <c r="AM7" i="8" s="1"/>
  <c r="AF5" i="8"/>
  <c r="Z17" i="8"/>
  <c r="AA17" i="8" s="1"/>
  <c r="AB17" i="8" s="1"/>
  <c r="AC17" i="8" s="1"/>
  <c r="AD17" i="8" s="1"/>
  <c r="AE17" i="8" s="1"/>
  <c r="AF17" i="8" s="1"/>
  <c r="Y15" i="8"/>
  <c r="Z27" i="8"/>
  <c r="AA27" i="8" s="1"/>
  <c r="AB27" i="8" s="1"/>
  <c r="AC27" i="8" s="1"/>
  <c r="AD27" i="8" s="1"/>
  <c r="AE27" i="8" s="1"/>
  <c r="AF27" i="8" s="1"/>
  <c r="Y25" i="8"/>
  <c r="Z37" i="8"/>
  <c r="AA37" i="8" s="1"/>
  <c r="AB37" i="8" s="1"/>
  <c r="AC37" i="8" s="1"/>
  <c r="AD37" i="8" s="1"/>
  <c r="AE37" i="8" s="1"/>
  <c r="AF37" i="8" s="1"/>
  <c r="Y35" i="8"/>
  <c r="Z47" i="8"/>
  <c r="AA47" i="8" s="1"/>
  <c r="AB47" i="8" s="1"/>
  <c r="AC47" i="8" s="1"/>
  <c r="AD47" i="8" s="1"/>
  <c r="AE47" i="8" s="1"/>
  <c r="AF47" i="8" s="1"/>
  <c r="Y45" i="8"/>
  <c r="Z57" i="8"/>
  <c r="AA57" i="8" s="1"/>
  <c r="AB57" i="8" s="1"/>
  <c r="AC57" i="8" s="1"/>
  <c r="AD57" i="8" s="1"/>
  <c r="AE57" i="8" s="1"/>
  <c r="AF57" i="8" s="1"/>
  <c r="Y55" i="8"/>
  <c r="Z67" i="8"/>
  <c r="AA67" i="8" s="1"/>
  <c r="AB67" i="8" s="1"/>
  <c r="AC67" i="8" s="1"/>
  <c r="AD67" i="8" s="1"/>
  <c r="AE67" i="8" s="1"/>
  <c r="AF67" i="8" s="1"/>
  <c r="Y65" i="8"/>
  <c r="Z77" i="8"/>
  <c r="AA77" i="8" s="1"/>
  <c r="AB77" i="8" s="1"/>
  <c r="AC77" i="8" s="1"/>
  <c r="AD77" i="8" s="1"/>
  <c r="AE77" i="8" s="1"/>
  <c r="AF77" i="8" s="1"/>
  <c r="Y75" i="8"/>
  <c r="Z87" i="8"/>
  <c r="AA87" i="8" s="1"/>
  <c r="AB87" i="8" s="1"/>
  <c r="AC87" i="8" s="1"/>
  <c r="AD87" i="8" s="1"/>
  <c r="AE87" i="8" s="1"/>
  <c r="AF87" i="8" s="1"/>
  <c r="Y85" i="8"/>
  <c r="Z97" i="8"/>
  <c r="AA97" i="8" s="1"/>
  <c r="AB97" i="8" s="1"/>
  <c r="AC97" i="8" s="1"/>
  <c r="AD97" i="8" s="1"/>
  <c r="AE97" i="8" s="1"/>
  <c r="AF97" i="8" s="1"/>
  <c r="Y95" i="8"/>
  <c r="Z107" i="8"/>
  <c r="AA107" i="8" s="1"/>
  <c r="AB107" i="8" s="1"/>
  <c r="AC107" i="8" s="1"/>
  <c r="AD107" i="8" s="1"/>
  <c r="AE107" i="8" s="1"/>
  <c r="AF107" i="8" s="1"/>
  <c r="Y105" i="8"/>
  <c r="Z117" i="8"/>
  <c r="AA117" i="8" s="1"/>
  <c r="AB117" i="8" s="1"/>
  <c r="AC117" i="8" s="1"/>
  <c r="AD117" i="8" s="1"/>
  <c r="AE117" i="8" s="1"/>
  <c r="AF117" i="8" s="1"/>
  <c r="Y115" i="8"/>
  <c r="AG117" i="8" l="1"/>
  <c r="AH117" i="8" s="1"/>
  <c r="AI117" i="8" s="1"/>
  <c r="AJ117" i="8" s="1"/>
  <c r="AK117" i="8" s="1"/>
  <c r="AL117" i="8" s="1"/>
  <c r="AM117" i="8" s="1"/>
  <c r="AF115" i="8"/>
  <c r="AG107" i="8"/>
  <c r="AH107" i="8" s="1"/>
  <c r="AI107" i="8" s="1"/>
  <c r="AJ107" i="8" s="1"/>
  <c r="AK107" i="8" s="1"/>
  <c r="AL107" i="8" s="1"/>
  <c r="AM107" i="8" s="1"/>
  <c r="AF105" i="8"/>
  <c r="AG97" i="8"/>
  <c r="AH97" i="8" s="1"/>
  <c r="AI97" i="8" s="1"/>
  <c r="AJ97" i="8" s="1"/>
  <c r="AK97" i="8" s="1"/>
  <c r="AL97" i="8" s="1"/>
  <c r="AM97" i="8" s="1"/>
  <c r="AF95" i="8"/>
  <c r="AG87" i="8"/>
  <c r="AH87" i="8" s="1"/>
  <c r="AI87" i="8" s="1"/>
  <c r="AJ87" i="8" s="1"/>
  <c r="AK87" i="8" s="1"/>
  <c r="AL87" i="8" s="1"/>
  <c r="AM87" i="8" s="1"/>
  <c r="AF85" i="8"/>
  <c r="AG77" i="8"/>
  <c r="AH77" i="8" s="1"/>
  <c r="AI77" i="8" s="1"/>
  <c r="AJ77" i="8" s="1"/>
  <c r="AK77" i="8" s="1"/>
  <c r="AL77" i="8" s="1"/>
  <c r="AM77" i="8" s="1"/>
  <c r="AF75" i="8"/>
  <c r="AG67" i="8"/>
  <c r="AH67" i="8" s="1"/>
  <c r="AI67" i="8" s="1"/>
  <c r="AJ67" i="8" s="1"/>
  <c r="AK67" i="8" s="1"/>
  <c r="AL67" i="8" s="1"/>
  <c r="AM67" i="8" s="1"/>
  <c r="AF65" i="8"/>
  <c r="AG57" i="8"/>
  <c r="AH57" i="8" s="1"/>
  <c r="AI57" i="8" s="1"/>
  <c r="AJ57" i="8" s="1"/>
  <c r="AK57" i="8" s="1"/>
  <c r="AL57" i="8" s="1"/>
  <c r="AM57" i="8" s="1"/>
  <c r="AF55" i="8"/>
  <c r="AG47" i="8"/>
  <c r="AH47" i="8" s="1"/>
  <c r="AI47" i="8" s="1"/>
  <c r="AJ47" i="8" s="1"/>
  <c r="AK47" i="8" s="1"/>
  <c r="AL47" i="8" s="1"/>
  <c r="AM47" i="8" s="1"/>
  <c r="AF45" i="8"/>
  <c r="AG37" i="8"/>
  <c r="AH37" i="8" s="1"/>
  <c r="AI37" i="8" s="1"/>
  <c r="AJ37" i="8" s="1"/>
  <c r="AK37" i="8" s="1"/>
  <c r="AL37" i="8" s="1"/>
  <c r="AM37" i="8" s="1"/>
  <c r="AF35" i="8"/>
  <c r="AG27" i="8"/>
  <c r="AH27" i="8" s="1"/>
  <c r="AI27" i="8" s="1"/>
  <c r="AJ27" i="8" s="1"/>
  <c r="AK27" i="8" s="1"/>
  <c r="AL27" i="8" s="1"/>
  <c r="AM27" i="8" s="1"/>
  <c r="AF25" i="8"/>
  <c r="AG17" i="8"/>
  <c r="AH17" i="8" s="1"/>
  <c r="AI17" i="8" s="1"/>
  <c r="AJ17" i="8" s="1"/>
  <c r="AK17" i="8" s="1"/>
  <c r="AL17" i="8" s="1"/>
  <c r="AM17" i="8" s="1"/>
  <c r="AF15" i="8"/>
  <c r="AN7" i="8"/>
  <c r="AO7" i="8" s="1"/>
  <c r="AP7" i="8" s="1"/>
  <c r="AQ7" i="8" s="1"/>
  <c r="AR7" i="8" s="1"/>
  <c r="AS7" i="8" s="1"/>
  <c r="AM5" i="8"/>
  <c r="AN17" i="8" l="1"/>
  <c r="AO17" i="8" s="1"/>
  <c r="AP17" i="8" s="1"/>
  <c r="AQ17" i="8" s="1"/>
  <c r="AR17" i="8" s="1"/>
  <c r="AS17" i="8" s="1"/>
  <c r="AM15" i="8"/>
  <c r="AN27" i="8"/>
  <c r="AO27" i="8" s="1"/>
  <c r="AP27" i="8" s="1"/>
  <c r="AQ27" i="8" s="1"/>
  <c r="AR27" i="8" s="1"/>
  <c r="AS27" i="8" s="1"/>
  <c r="AM25" i="8"/>
  <c r="AN37" i="8"/>
  <c r="AO37" i="8" s="1"/>
  <c r="AP37" i="8" s="1"/>
  <c r="AQ37" i="8" s="1"/>
  <c r="AR37" i="8" s="1"/>
  <c r="AS37" i="8" s="1"/>
  <c r="AM35" i="8"/>
  <c r="AN47" i="8"/>
  <c r="AO47" i="8" s="1"/>
  <c r="AP47" i="8" s="1"/>
  <c r="AQ47" i="8" s="1"/>
  <c r="AR47" i="8" s="1"/>
  <c r="AS47" i="8" s="1"/>
  <c r="AM45" i="8"/>
  <c r="AN57" i="8"/>
  <c r="AO57" i="8" s="1"/>
  <c r="AP57" i="8" s="1"/>
  <c r="AQ57" i="8" s="1"/>
  <c r="AR57" i="8" s="1"/>
  <c r="AS57" i="8" s="1"/>
  <c r="AM55" i="8"/>
  <c r="AN67" i="8"/>
  <c r="AO67" i="8" s="1"/>
  <c r="AP67" i="8" s="1"/>
  <c r="AQ67" i="8" s="1"/>
  <c r="AR67" i="8" s="1"/>
  <c r="AS67" i="8" s="1"/>
  <c r="AM65" i="8"/>
  <c r="AN77" i="8"/>
  <c r="AO77" i="8" s="1"/>
  <c r="AP77" i="8" s="1"/>
  <c r="AQ77" i="8" s="1"/>
  <c r="AR77" i="8" s="1"/>
  <c r="AS77" i="8" s="1"/>
  <c r="AM75" i="8"/>
  <c r="AN87" i="8"/>
  <c r="AO87" i="8" s="1"/>
  <c r="AP87" i="8" s="1"/>
  <c r="AQ87" i="8" s="1"/>
  <c r="AR87" i="8" s="1"/>
  <c r="AS87" i="8" s="1"/>
  <c r="AM85" i="8"/>
  <c r="AN97" i="8"/>
  <c r="AO97" i="8" s="1"/>
  <c r="AP97" i="8" s="1"/>
  <c r="AQ97" i="8" s="1"/>
  <c r="AR97" i="8" s="1"/>
  <c r="AS97" i="8" s="1"/>
  <c r="AM95" i="8"/>
  <c r="AN107" i="8"/>
  <c r="AO107" i="8" s="1"/>
  <c r="AP107" i="8" s="1"/>
  <c r="AQ107" i="8" s="1"/>
  <c r="AR107" i="8" s="1"/>
  <c r="AS107" i="8" s="1"/>
  <c r="AM105" i="8"/>
  <c r="AN117" i="8"/>
  <c r="AO117" i="8" s="1"/>
  <c r="AP117" i="8" s="1"/>
  <c r="AQ117" i="8" s="1"/>
  <c r="AR117" i="8" s="1"/>
  <c r="AS117" i="8" s="1"/>
  <c r="AM115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BATI SUD CONFORT DELPHINE</author>
  </authors>
  <commentList>
    <comment ref="A23" authorId="0" shapeId="0" xr:uid="{E672D76E-FA6E-4072-9343-F8FD3703C769}">
      <text>
        <r>
          <rPr>
            <b/>
            <sz val="9"/>
            <color indexed="81"/>
            <rFont val="Tahoma"/>
            <family val="2"/>
          </rPr>
          <t xml:space="preserve">base sur une consomation de 6,25 l pour 100 km a 1,70€ le litre soit calcul: NB de km par mois /16 ( 1 l par km parcouru) *1,70€
</t>
        </r>
      </text>
    </comment>
  </commentList>
</comments>
</file>

<file path=xl/sharedStrings.xml><?xml version="1.0" encoding="utf-8"?>
<sst xmlns="http://schemas.openxmlformats.org/spreadsheetml/2006/main" count="402" uniqueCount="74">
  <si>
    <t>Noël</t>
  </si>
  <si>
    <t>JOURS FERIE</t>
  </si>
  <si>
    <t>Jours</t>
  </si>
  <si>
    <t>H SUPP&lt;35 H</t>
  </si>
  <si>
    <t>H SUPP&lt;42 H</t>
  </si>
  <si>
    <t>Nuits</t>
  </si>
  <si>
    <t>Dates</t>
  </si>
  <si>
    <t>N° Semaine</t>
  </si>
  <si>
    <t xml:space="preserve">Total Semaine   :   </t>
  </si>
  <si>
    <t>TOTAL HEURES MOIS</t>
  </si>
  <si>
    <t>TOTAL HEURES SUPP &lt; 35 H</t>
  </si>
  <si>
    <t>TOTAL HEURES SUPP &lt; 42 H</t>
  </si>
  <si>
    <t>Le jour de l’an</t>
  </si>
  <si>
    <t>Le lundi de Pâques</t>
  </si>
  <si>
    <t>La fête du Travail</t>
  </si>
  <si>
    <t>La victoire de 1945</t>
  </si>
  <si>
    <t>Le jeudi de l’Ascension</t>
  </si>
  <si>
    <t>Le lundi de Pentecôte</t>
  </si>
  <si>
    <t>La fête nationale</t>
  </si>
  <si>
    <t>L’Assomption</t>
  </si>
  <si>
    <t>La Toussaint</t>
  </si>
  <si>
    <t>L’Armistice</t>
  </si>
  <si>
    <t xml:space="preserve"> Pâques</t>
  </si>
  <si>
    <t xml:space="preserve"> Pentecôte</t>
  </si>
  <si>
    <t>Nb j/travaille</t>
  </si>
  <si>
    <t>Total</t>
  </si>
  <si>
    <t>BUDGET</t>
  </si>
  <si>
    <t>Mois</t>
  </si>
  <si>
    <t>Commentaire</t>
  </si>
  <si>
    <t>Janvier</t>
  </si>
  <si>
    <t>Février</t>
  </si>
  <si>
    <t>Mars</t>
  </si>
  <si>
    <t>REVENUS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</si>
  <si>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</si>
  <si>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</si>
  <si>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</si>
  <si>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</si>
  <si>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</si>
  <si>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</si>
  <si>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</si>
  <si>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</si>
  <si>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</si>
  <si>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CREANCES</t>
  </si>
  <si>
    <t>Loyer</t>
  </si>
  <si>
    <t>Eau</t>
  </si>
  <si>
    <t>Carburant 407</t>
  </si>
  <si>
    <t>Évolution engie</t>
  </si>
  <si>
    <t>Ma conso</t>
  </si>
  <si>
    <t xml:space="preserve"> mensualitées</t>
  </si>
  <si>
    <t>Différence</t>
  </si>
  <si>
    <t xml:space="preserve">Somme a réglé a ENGIE en janvier </t>
  </si>
  <si>
    <t>Reste a vivre</t>
  </si>
  <si>
    <t>Nb km /
Mois</t>
  </si>
  <si>
    <t>Nb d'heures /par an</t>
  </si>
  <si>
    <t>Nb d'heures sup 25 %</t>
  </si>
  <si>
    <t>Nb heures sup a 42 %</t>
  </si>
  <si>
    <t>Nb jours travaillé</t>
  </si>
  <si>
    <t>Nb nuits travaillé</t>
  </si>
  <si>
    <t>Tt km an</t>
  </si>
  <si>
    <t>janvier</t>
  </si>
  <si>
    <t>fevrier</t>
  </si>
  <si>
    <t xml:space="preserve">mars 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</si>
  <si>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</si>
  <si>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</si>
  <si>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</si>
  <si>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</si>
  <si>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</si>
  <si>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</si>
  <si>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</si>
  <si>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</si>
  <si>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</si>
  <si>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NE PAS TOUCHER</t>
  </si>
  <si>
    <t>Salaire</t>
  </si>
  <si>
    <t>Edf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</si>
</sst>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dd"/>
    <numFmt numFmtId="165" formatCode="mmmm"/>
    <numFmt numFmtId="166" formatCode="h:mm"/>
    <numFmt numFmtId="167" formatCode="[h]:mm"/>
    <numFmt numFmtId="168" formatCode="ddd"/>
    <numFmt numFmtId="169" formatCode="[$-F800]dddd\,\ mmmm\ dd\,\ yyyy"/>
    <numFmt numFmtId="170" formatCode="#,##0.00\ &quot;€&quot;"/>
    <numFmt numFmtId="171" formatCode="mmm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Goudy Old Style"/>
      <family val="1"/>
    </font>
    <font>
      <sz val="10"/>
      <color theme="1"/>
      <name val="Goudy Old Style"/>
      <family val="1"/>
    </font>
    <font>
      <b/>
      <sz val="11"/>
      <color rgb="FF7030A0"/>
      <name val="Goudy Old Style"/>
      <family val="1"/>
    </font>
    <font>
      <b/>
      <sz val="11"/>
      <name val="Goudy Old Style"/>
      <family val="1"/>
    </font>
    <font>
      <b/>
      <sz val="11"/>
      <color rgb="FFE8DDFF"/>
      <name val="Goudy Old Style"/>
      <family val="1"/>
    </font>
    <font>
      <b/>
      <sz val="11"/>
      <color rgb="FF0033CC"/>
      <name val="Goudy Old Style"/>
      <family val="1"/>
    </font>
    <font>
      <sz val="14"/>
      <color theme="1"/>
      <name val="Goudy Old Style"/>
      <family val="1"/>
    </font>
    <font>
      <sz val="12"/>
      <color theme="1"/>
      <name val="Goudy Old Style"/>
      <family val="1"/>
    </font>
    <font>
      <b/>
      <sz val="12"/>
      <color theme="1"/>
      <name val="Goudy Old Style"/>
      <family val="1"/>
    </font>
    <font>
      <b/>
      <sz val="20"/>
      <color rgb="FF652B91"/>
      <name val="Copperplate Gothic Bold"/>
      <family val="2"/>
    </font>
    <font>
      <b/>
      <sz val="20"/>
      <color rgb="FF7030A0"/>
      <name val="Copperplate Gothic Bold"/>
      <family val="2"/>
    </font>
    <font>
      <sz val="16"/>
      <color theme="1"/>
      <name val="Goudy Old Style"/>
      <family val="1"/>
    </font>
    <font>
      <sz val="12"/>
      <color rgb="FF1A1A1A"/>
      <name val="Goudy Old Style"/>
      <family val="1"/>
    </font>
    <font>
      <b/>
      <sz val="11"/>
      <color theme="1"/>
      <name val="Goudy Old Style"/>
      <family val="1"/>
    </font>
    <font>
      <b/>
      <sz val="16"/>
      <color rgb="FFBE4D0E"/>
      <name val="Goudy Old Style"/>
      <family val="1"/>
    </font>
    <font>
      <b/>
      <sz val="14"/>
      <color theme="0"/>
      <name val="Goudy Old Style"/>
      <family val="1"/>
    </font>
    <font>
      <b/>
      <sz val="14"/>
      <color rgb="FF800000"/>
      <name val="Goudy Old Style"/>
      <family val="1"/>
    </font>
    <font>
      <b/>
      <sz val="14"/>
      <color theme="9" tint="-0.499984740745262"/>
      <name val="Goudy Old Style"/>
      <family val="1"/>
    </font>
    <font>
      <b/>
      <sz val="14"/>
      <color rgb="FFFF0000"/>
      <name val="Goudy Old Style"/>
      <family val="1"/>
    </font>
    <font>
      <b/>
      <sz val="12"/>
      <color rgb="FFFF0000"/>
      <name val="Goudy Old Style"/>
      <family val="1"/>
    </font>
    <font>
      <b/>
      <sz val="14"/>
      <name val="Goudy Old Style"/>
      <family val="1"/>
    </font>
    <font>
      <b/>
      <sz val="14"/>
      <color theme="4" tint="-0.499984740745262"/>
      <name val="Goudy Old Style"/>
      <family val="1"/>
    </font>
    <font>
      <b/>
      <sz val="11"/>
      <color theme="4" tint="-0.499984740745262"/>
      <name val="Goudy Old Style"/>
      <family val="1"/>
    </font>
    <font>
      <b/>
      <sz val="36"/>
      <color rgb="FF7030A0"/>
      <name val="Goudy Old Style"/>
      <family val="1"/>
    </font>
    <font>
      <b/>
      <sz val="9"/>
      <color indexed="81"/>
      <name val="Tahoma"/>
      <family val="2"/>
    </font>
    <font>
      <b/>
      <sz val="14"/>
      <color rgb="FF8E0000"/>
      <name val="Goudy Old Style"/>
      <family val="1"/>
    </font>
    <font>
      <b/>
      <sz val="14"/>
      <color rgb="FF7030A0"/>
      <name val="Goudy Old Style"/>
      <family val="1"/>
    </font>
    <font>
      <b/>
      <sz val="14"/>
      <color theme="1"/>
      <name val="Goudy Old Style"/>
      <family val="1"/>
    </font>
    <font>
      <sz val="8"/>
      <name val="Calibri"/>
      <family val="2"/>
      <scheme val="minor"/>
    </font>
    <font>
      <b/>
      <sz val="11"/>
      <color rgb="FF0070C0"/>
      <name val="Goudy Old Style"/>
      <family val="1"/>
    </font>
    <font>
      <b/>
      <sz val="24"/>
      <color rgb="FF800000"/>
      <name val="Goudy Old Style"/>
      <family val="1"/>
    </font>
    <font>
      <b/>
      <sz val="26"/>
      <color rgb="FF800000"/>
      <name val="Goudy Old Style"/>
      <family val="1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6D5F3"/>
        <bgColor indexed="64"/>
      </patternFill>
    </fill>
    <fill>
      <patternFill patternType="solid">
        <fgColor rgb="FFFFE1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E6D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A7D00"/>
        <bgColor indexed="64"/>
      </patternFill>
    </fill>
  </fills>
  <borders count="112">
    <border>
      <left/>
      <right/>
      <top/>
      <bottom/>
      <diagonal/>
    </border>
    <border>
      <left style="medium">
        <color theme="4" tint="-0.24994659260841701"/>
      </left>
      <right style="thin">
        <color theme="4" tint="-0.24994659260841701"/>
      </right>
      <top style="medium">
        <color theme="4" tint="-0.24994659260841701"/>
      </top>
      <bottom style="thin">
        <color theme="4" tint="-0.24994659260841701"/>
      </bottom>
      <diagonal/>
    </border>
    <border>
      <left style="medium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ck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rgb="FF7030A0"/>
      </left>
      <right style="thick">
        <color rgb="FF7030A0"/>
      </right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/>
      <diagonal/>
    </border>
    <border>
      <left style="thin">
        <color rgb="FF7030A0"/>
      </left>
      <right/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  <border>
      <left/>
      <right/>
      <top style="thin">
        <color rgb="FF7030A0"/>
      </top>
      <bottom/>
      <diagonal/>
    </border>
    <border>
      <left/>
      <right style="thin">
        <color rgb="FF7030A0"/>
      </right>
      <top/>
      <bottom/>
      <diagonal/>
    </border>
    <border>
      <left/>
      <right/>
      <top style="thin">
        <color rgb="FF7030A0"/>
      </top>
      <bottom style="thin">
        <color rgb="FF7030A0"/>
      </bottom>
      <diagonal/>
    </border>
    <border>
      <left style="thick">
        <color rgb="FF7030A0"/>
      </left>
      <right/>
      <top style="thin">
        <color rgb="FF7030A0"/>
      </top>
      <bottom/>
      <diagonal/>
    </border>
    <border>
      <left style="thick">
        <color rgb="FF7030A0"/>
      </left>
      <right/>
      <top/>
      <bottom/>
      <diagonal/>
    </border>
    <border>
      <left style="thick">
        <color rgb="FF7030A0"/>
      </left>
      <right style="thin">
        <color rgb="FF7030A0"/>
      </right>
      <top style="thin">
        <color rgb="FF7030A0"/>
      </top>
      <bottom/>
      <diagonal/>
    </border>
    <border>
      <left/>
      <right style="thick">
        <color rgb="FF7030A0"/>
      </right>
      <top/>
      <bottom/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rgb="FF7030A0"/>
      </right>
      <top style="thin">
        <color theme="6"/>
      </top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/>
      <diagonal/>
    </border>
    <border>
      <left style="thin">
        <color rgb="FF7030A0"/>
      </left>
      <right style="thick">
        <color rgb="FF7030A0"/>
      </right>
      <top style="thin">
        <color rgb="FF7030A0"/>
      </top>
      <bottom/>
      <diagonal/>
    </border>
    <border>
      <left style="medium">
        <color rgb="FFB483D9"/>
      </left>
      <right/>
      <top style="medium">
        <color rgb="FFB483D9"/>
      </top>
      <bottom style="medium">
        <color rgb="FFB483D9"/>
      </bottom>
      <diagonal/>
    </border>
    <border>
      <left/>
      <right/>
      <top style="medium">
        <color rgb="FFB483D9"/>
      </top>
      <bottom style="medium">
        <color rgb="FFB483D9"/>
      </bottom>
      <diagonal/>
    </border>
    <border>
      <left/>
      <right style="medium">
        <color rgb="FFB483D9"/>
      </right>
      <top style="medium">
        <color rgb="FFB483D9"/>
      </top>
      <bottom style="medium">
        <color rgb="FFB483D9"/>
      </bottom>
      <diagonal/>
    </border>
    <border>
      <left style="thick">
        <color rgb="FF7030A0"/>
      </left>
      <right/>
      <top style="thin">
        <color rgb="FF7030A0"/>
      </top>
      <bottom style="medium">
        <color rgb="FFB483D9"/>
      </bottom>
      <diagonal/>
    </border>
    <border>
      <left/>
      <right/>
      <top style="thin">
        <color rgb="FF7030A0"/>
      </top>
      <bottom style="medium">
        <color rgb="FFB483D9"/>
      </bottom>
      <diagonal/>
    </border>
    <border>
      <left/>
      <right/>
      <top/>
      <bottom style="medium">
        <color rgb="FFB483D9"/>
      </bottom>
      <diagonal/>
    </border>
    <border>
      <left/>
      <right style="medium">
        <color rgb="FFB483D9"/>
      </right>
      <top/>
      <bottom style="medium">
        <color rgb="FFB483D9"/>
      </bottom>
      <diagonal/>
    </border>
    <border>
      <left style="medium">
        <color rgb="FF0066FF"/>
      </left>
      <right/>
      <top style="medium">
        <color rgb="FF0066FF"/>
      </top>
      <bottom style="medium">
        <color rgb="FF0066FF"/>
      </bottom>
      <diagonal/>
    </border>
    <border>
      <left/>
      <right/>
      <top style="medium">
        <color rgb="FF0066FF"/>
      </top>
      <bottom style="medium">
        <color rgb="FF0066FF"/>
      </bottom>
      <diagonal/>
    </border>
    <border>
      <left/>
      <right style="medium">
        <color rgb="FF0066FF"/>
      </right>
      <top style="medium">
        <color rgb="FF0066FF"/>
      </top>
      <bottom style="medium">
        <color rgb="FF0066FF"/>
      </bottom>
      <diagonal/>
    </border>
    <border>
      <left style="medium">
        <color theme="8" tint="-0.24994659260841701"/>
      </left>
      <right/>
      <top/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rgb="FFE67300"/>
      </left>
      <right style="thin">
        <color rgb="FFE67300"/>
      </right>
      <top style="medium">
        <color rgb="FFE67300"/>
      </top>
      <bottom style="thin">
        <color rgb="FFE67300"/>
      </bottom>
      <diagonal/>
    </border>
    <border>
      <left style="thin">
        <color rgb="FFE67300"/>
      </left>
      <right style="thin">
        <color rgb="FFE67300"/>
      </right>
      <top style="medium">
        <color rgb="FFE67300"/>
      </top>
      <bottom style="thin">
        <color rgb="FFE67300"/>
      </bottom>
      <diagonal/>
    </border>
    <border>
      <left style="thin">
        <color rgb="FFE67300"/>
      </left>
      <right style="medium">
        <color rgb="FFE67300"/>
      </right>
      <top style="medium">
        <color rgb="FFE67300"/>
      </top>
      <bottom style="thin">
        <color rgb="FFE67300"/>
      </bottom>
      <diagonal/>
    </border>
    <border>
      <left style="medium">
        <color rgb="FFE67300"/>
      </left>
      <right/>
      <top style="thin">
        <color rgb="FFE67300"/>
      </top>
      <bottom style="medium">
        <color rgb="FFE67300"/>
      </bottom>
      <diagonal/>
    </border>
    <border>
      <left/>
      <right/>
      <top style="thin">
        <color rgb="FFE67300"/>
      </top>
      <bottom style="medium">
        <color rgb="FFE67300"/>
      </bottom>
      <diagonal/>
    </border>
    <border>
      <left/>
      <right style="medium">
        <color rgb="FFE67300"/>
      </right>
      <top style="thin">
        <color rgb="FFE67300"/>
      </top>
      <bottom style="medium">
        <color rgb="FFE67300"/>
      </bottom>
      <diagonal/>
    </border>
    <border>
      <left style="medium">
        <color rgb="FFE67300"/>
      </left>
      <right/>
      <top style="medium">
        <color rgb="FFE67300"/>
      </top>
      <bottom style="medium">
        <color rgb="FFE67300"/>
      </bottom>
      <diagonal/>
    </border>
    <border>
      <left/>
      <right/>
      <top style="medium">
        <color rgb="FFE67300"/>
      </top>
      <bottom style="medium">
        <color rgb="FFE67300"/>
      </bottom>
      <diagonal/>
    </border>
    <border>
      <left/>
      <right style="medium">
        <color rgb="FFE67300"/>
      </right>
      <top style="medium">
        <color rgb="FFE67300"/>
      </top>
      <bottom style="medium">
        <color rgb="FFE67300"/>
      </bottom>
      <diagonal/>
    </border>
    <border>
      <left style="medium">
        <color rgb="FFE67300"/>
      </left>
      <right style="thin">
        <color rgb="FFE67300"/>
      </right>
      <top style="medium">
        <color rgb="FFE67300"/>
      </top>
      <bottom/>
      <diagonal/>
    </border>
    <border>
      <left style="thin">
        <color rgb="FFE67300"/>
      </left>
      <right style="thin">
        <color rgb="FFE67300"/>
      </right>
      <top style="medium">
        <color rgb="FFE67300"/>
      </top>
      <bottom/>
      <diagonal/>
    </border>
    <border>
      <left style="thin">
        <color rgb="FFE67300"/>
      </left>
      <right style="medium">
        <color rgb="FFE67300"/>
      </right>
      <top style="medium">
        <color rgb="FFE67300"/>
      </top>
      <bottom/>
      <diagonal/>
    </border>
    <border>
      <left style="medium">
        <color rgb="FFE67300"/>
      </left>
      <right style="thin">
        <color rgb="FFFFBE7D"/>
      </right>
      <top style="medium">
        <color rgb="FFE67300"/>
      </top>
      <bottom style="thin">
        <color rgb="FFFFBE7D"/>
      </bottom>
      <diagonal/>
    </border>
    <border>
      <left style="thin">
        <color rgb="FFFFBE7D"/>
      </left>
      <right style="thin">
        <color rgb="FFFFBE7D"/>
      </right>
      <top style="medium">
        <color rgb="FFE67300"/>
      </top>
      <bottom style="thin">
        <color rgb="FFFFBE7D"/>
      </bottom>
      <diagonal/>
    </border>
    <border>
      <left style="thin">
        <color rgb="FFFFBE7D"/>
      </left>
      <right style="medium">
        <color rgb="FFE67300"/>
      </right>
      <top style="medium">
        <color rgb="FFE67300"/>
      </top>
      <bottom style="thin">
        <color rgb="FFFFBE7D"/>
      </bottom>
      <diagonal/>
    </border>
    <border>
      <left style="medium">
        <color rgb="FFE67300"/>
      </left>
      <right style="thin">
        <color rgb="FFFFBE7D"/>
      </right>
      <top style="thin">
        <color rgb="FFFFBE7D"/>
      </top>
      <bottom style="thin">
        <color rgb="FFFFBE7D"/>
      </bottom>
      <diagonal/>
    </border>
    <border>
      <left style="thin">
        <color rgb="FFFFBE7D"/>
      </left>
      <right style="thin">
        <color rgb="FFFFBE7D"/>
      </right>
      <top style="thin">
        <color rgb="FFFFBE7D"/>
      </top>
      <bottom style="thin">
        <color rgb="FFFFBE7D"/>
      </bottom>
      <diagonal/>
    </border>
    <border>
      <left style="thin">
        <color rgb="FFFFBE7D"/>
      </left>
      <right style="medium">
        <color rgb="FFE67300"/>
      </right>
      <top style="thin">
        <color rgb="FFFFBE7D"/>
      </top>
      <bottom style="thin">
        <color rgb="FFFFBE7D"/>
      </bottom>
      <diagonal/>
    </border>
    <border>
      <left style="medium">
        <color rgb="FFE67300"/>
      </left>
      <right style="thin">
        <color rgb="FFFFBE7D"/>
      </right>
      <top style="thin">
        <color rgb="FFFFBE7D"/>
      </top>
      <bottom/>
      <diagonal/>
    </border>
    <border>
      <left style="thin">
        <color rgb="FFFFBE7D"/>
      </left>
      <right style="thin">
        <color rgb="FFFFBE7D"/>
      </right>
      <top style="thin">
        <color rgb="FFFFBE7D"/>
      </top>
      <bottom/>
      <diagonal/>
    </border>
    <border>
      <left style="thin">
        <color rgb="FFFFBE7D"/>
      </left>
      <right style="medium">
        <color rgb="FFE67300"/>
      </right>
      <top style="thin">
        <color rgb="FFFFBE7D"/>
      </top>
      <bottom/>
      <diagonal/>
    </border>
    <border>
      <left style="medium">
        <color theme="9" tint="-0.499984740745262"/>
      </left>
      <right style="thin">
        <color theme="9" tint="-0.499984740745262"/>
      </right>
      <top style="medium">
        <color theme="9" tint="-0.499984740745262"/>
      </top>
      <bottom style="medium">
        <color theme="9" tint="-0.499984740745262"/>
      </bottom>
      <diagonal/>
    </border>
    <border>
      <left style="thin">
        <color theme="9" tint="-0.499984740745262"/>
      </left>
      <right style="thin">
        <color theme="9" tint="-0.499984740745262"/>
      </right>
      <top style="medium">
        <color theme="9" tint="-0.499984740745262"/>
      </top>
      <bottom style="medium">
        <color theme="9" tint="-0.499984740745262"/>
      </bottom>
      <diagonal/>
    </border>
    <border>
      <left style="thin">
        <color theme="9" tint="-0.499984740745262"/>
      </left>
      <right style="medium">
        <color theme="9" tint="-0.499984740745262"/>
      </right>
      <top style="medium">
        <color theme="9" tint="-0.499984740745262"/>
      </top>
      <bottom style="medium">
        <color theme="9" tint="-0.499984740745262"/>
      </bottom>
      <diagonal/>
    </border>
    <border>
      <left style="medium">
        <color rgb="FFE67300"/>
      </left>
      <right/>
      <top/>
      <bottom style="medium">
        <color rgb="FFE67300"/>
      </bottom>
      <diagonal/>
    </border>
    <border>
      <left/>
      <right/>
      <top/>
      <bottom style="medium">
        <color rgb="FFE67300"/>
      </bottom>
      <diagonal/>
    </border>
    <border>
      <left/>
      <right style="medium">
        <color rgb="FFE67300"/>
      </right>
      <top/>
      <bottom style="medium">
        <color rgb="FFE67300"/>
      </bottom>
      <diagonal/>
    </border>
    <border>
      <left style="medium">
        <color rgb="FFC00000"/>
      </left>
      <right style="thin">
        <color rgb="FFC00000"/>
      </right>
      <top style="medium">
        <color rgb="FFC00000"/>
      </top>
      <bottom style="medium">
        <color rgb="FFC00000"/>
      </bottom>
      <diagonal/>
    </border>
    <border>
      <left style="thin">
        <color rgb="FFC00000"/>
      </left>
      <right style="thin">
        <color rgb="FFC00000"/>
      </right>
      <top style="medium">
        <color rgb="FFC00000"/>
      </top>
      <bottom style="medium">
        <color rgb="FFC00000"/>
      </bottom>
      <diagonal/>
    </border>
    <border>
      <left style="thin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thick">
        <color rgb="FF993300"/>
      </left>
      <right/>
      <top style="thick">
        <color rgb="FF993300"/>
      </top>
      <bottom style="thick">
        <color rgb="FF993300"/>
      </bottom>
      <diagonal/>
    </border>
    <border>
      <left/>
      <right/>
      <top style="thick">
        <color rgb="FF993300"/>
      </top>
      <bottom style="thick">
        <color rgb="FF993300"/>
      </bottom>
      <diagonal/>
    </border>
    <border>
      <left style="thick">
        <color rgb="FF993300"/>
      </left>
      <right style="thin">
        <color rgb="FF993300"/>
      </right>
      <top style="thick">
        <color rgb="FF993300"/>
      </top>
      <bottom style="thin">
        <color rgb="FF993300"/>
      </bottom>
      <diagonal/>
    </border>
    <border>
      <left style="thin">
        <color rgb="FF993300"/>
      </left>
      <right style="thin">
        <color rgb="FF993300"/>
      </right>
      <top style="thick">
        <color rgb="FF993300"/>
      </top>
      <bottom style="thin">
        <color rgb="FF993300"/>
      </bottom>
      <diagonal/>
    </border>
    <border>
      <left style="thin">
        <color rgb="FF993300"/>
      </left>
      <right style="thick">
        <color rgb="FF993300"/>
      </right>
      <top style="thick">
        <color rgb="FF993300"/>
      </top>
      <bottom style="thin">
        <color rgb="FF993300"/>
      </bottom>
      <diagonal/>
    </border>
    <border>
      <left style="thick">
        <color rgb="FF993300"/>
      </left>
      <right style="thin">
        <color rgb="FF993300"/>
      </right>
      <top style="thin">
        <color rgb="FF993300"/>
      </top>
      <bottom style="thin">
        <color rgb="FF993300"/>
      </bottom>
      <diagonal/>
    </border>
    <border>
      <left style="thin">
        <color rgb="FF993300"/>
      </left>
      <right style="thin">
        <color rgb="FF993300"/>
      </right>
      <top style="thin">
        <color rgb="FF993300"/>
      </top>
      <bottom style="thin">
        <color rgb="FF993300"/>
      </bottom>
      <diagonal/>
    </border>
    <border>
      <left style="thin">
        <color rgb="FF993300"/>
      </left>
      <right style="thick">
        <color rgb="FF993300"/>
      </right>
      <top style="thin">
        <color rgb="FF993300"/>
      </top>
      <bottom style="thin">
        <color rgb="FF993300"/>
      </bottom>
      <diagonal/>
    </border>
    <border>
      <left style="thick">
        <color rgb="FF993300"/>
      </left>
      <right style="thin">
        <color rgb="FF993300"/>
      </right>
      <top style="thin">
        <color rgb="FF993300"/>
      </top>
      <bottom style="thick">
        <color rgb="FF993300"/>
      </bottom>
      <diagonal/>
    </border>
    <border>
      <left style="thin">
        <color rgb="FF993300"/>
      </left>
      <right style="thin">
        <color rgb="FF993300"/>
      </right>
      <top style="thin">
        <color rgb="FF993300"/>
      </top>
      <bottom style="thick">
        <color rgb="FF993300"/>
      </bottom>
      <diagonal/>
    </border>
    <border>
      <left style="thin">
        <color rgb="FF993300"/>
      </left>
      <right style="thick">
        <color rgb="FF993300"/>
      </right>
      <top style="thin">
        <color rgb="FF993300"/>
      </top>
      <bottom style="thick">
        <color rgb="FF993300"/>
      </bottom>
      <diagonal/>
    </border>
    <border>
      <left style="thick">
        <color rgb="FF993300"/>
      </left>
      <right style="thin">
        <color rgb="FF993300"/>
      </right>
      <top style="thick">
        <color rgb="FF993300"/>
      </top>
      <bottom style="thick">
        <color rgb="FF993300"/>
      </bottom>
      <diagonal/>
    </border>
    <border>
      <left style="thin">
        <color rgb="FF993300"/>
      </left>
      <right style="thin">
        <color rgb="FF993300"/>
      </right>
      <top style="thick">
        <color rgb="FF993300"/>
      </top>
      <bottom style="thick">
        <color rgb="FF993300"/>
      </bottom>
      <diagonal/>
    </border>
    <border>
      <left style="thin">
        <color rgb="FF993300"/>
      </left>
      <right style="thick">
        <color rgb="FF993300"/>
      </right>
      <top style="thick">
        <color rgb="FF993300"/>
      </top>
      <bottom style="thick">
        <color rgb="FF993300"/>
      </bottom>
      <diagonal/>
    </border>
    <border>
      <left style="thin">
        <color rgb="FFFFBE7D"/>
      </left>
      <right/>
      <top style="thin">
        <color rgb="FFFFBE7D"/>
      </top>
      <bottom/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rgb="FFB483D9"/>
      </left>
      <right style="thin">
        <color rgb="FFB483D9"/>
      </right>
      <top style="medium">
        <color rgb="FFB483D9"/>
      </top>
      <bottom style="medium">
        <color rgb="FFB483D9"/>
      </bottom>
      <diagonal/>
    </border>
    <border>
      <left style="thin">
        <color rgb="FFB483D9"/>
      </left>
      <right style="thin">
        <color rgb="FFB483D9"/>
      </right>
      <top style="medium">
        <color rgb="FFB483D9"/>
      </top>
      <bottom style="medium">
        <color rgb="FFB483D9"/>
      </bottom>
      <diagonal/>
    </border>
    <border>
      <left style="thin">
        <color rgb="FFB483D9"/>
      </left>
      <right style="medium">
        <color rgb="FFB483D9"/>
      </right>
      <top style="medium">
        <color rgb="FFB483D9"/>
      </top>
      <bottom style="medium">
        <color rgb="FFB483D9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rgb="FF0066FF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rgb="FFC00000"/>
      </left>
      <right style="thin">
        <color rgb="FFC00000"/>
      </right>
      <top style="medium">
        <color rgb="FFC00000"/>
      </top>
      <bottom/>
      <diagonal/>
    </border>
    <border>
      <left style="thin">
        <color rgb="FFC00000"/>
      </left>
      <right style="thin">
        <color rgb="FFC00000"/>
      </right>
      <top style="medium">
        <color rgb="FFC00000"/>
      </top>
      <bottom/>
      <diagonal/>
    </border>
    <border>
      <left style="thin">
        <color rgb="FFC00000"/>
      </left>
      <right style="thick">
        <color rgb="FFC00000"/>
      </right>
      <top style="medium">
        <color rgb="FFC00000"/>
      </top>
      <bottom/>
      <diagonal/>
    </border>
    <border>
      <left style="thick">
        <color rgb="FFC00000"/>
      </left>
      <right style="thin">
        <color rgb="FFC00000"/>
      </right>
      <top/>
      <bottom style="thick">
        <color rgb="FFC00000"/>
      </bottom>
      <diagonal/>
    </border>
    <border>
      <left style="thin">
        <color rgb="FFC00000"/>
      </left>
      <right style="thin">
        <color rgb="FFC00000"/>
      </right>
      <top/>
      <bottom style="thick">
        <color rgb="FFC00000"/>
      </bottom>
      <diagonal/>
    </border>
    <border>
      <left style="thin">
        <color rgb="FFC00000"/>
      </left>
      <right style="thick">
        <color rgb="FFC00000"/>
      </right>
      <top/>
      <bottom style="thick">
        <color rgb="FFC00000"/>
      </bottom>
      <diagonal/>
    </border>
  </borders>
  <cellStyleXfs count="1">
    <xf numFmtId="0" fontId="0" fillId="0" borderId="0"/>
  </cellStyleXfs>
  <cellXfs count="179">
    <xf numFmtId="0" fontId="0" fillId="0" borderId="0" xfId="0"/>
    <xf numFmtId="166" fontId="2" fillId="0" borderId="16" xfId="0" applyNumberFormat="1" applyFont="1" applyBorder="1" applyProtection="1">
      <protection locked="0"/>
    </xf>
    <xf numFmtId="166" fontId="2" fillId="0" borderId="17" xfId="0" applyNumberFormat="1" applyFont="1" applyBorder="1" applyProtection="1">
      <protection locked="0"/>
    </xf>
    <xf numFmtId="166" fontId="2" fillId="0" borderId="18" xfId="0" applyNumberFormat="1" applyFont="1" applyBorder="1" applyProtection="1">
      <protection locked="0"/>
    </xf>
    <xf numFmtId="0" fontId="1" fillId="0" borderId="0" xfId="0" applyFont="1"/>
    <xf numFmtId="0" fontId="1" fillId="0" borderId="0" xfId="0" applyFont="1" applyAlignment="1">
      <alignment vertical="center"/>
    </xf>
    <xf numFmtId="14" fontId="1" fillId="0" borderId="13" xfId="0" applyNumberFormat="1" applyFont="1" applyBorder="1"/>
    <xf numFmtId="0" fontId="1" fillId="0" borderId="0" xfId="0" applyFont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67" fontId="1" fillId="0" borderId="0" xfId="0" applyNumberFormat="1" applyFont="1"/>
    <xf numFmtId="0" fontId="1" fillId="0" borderId="13" xfId="0" applyFont="1" applyBorder="1"/>
    <xf numFmtId="164" fontId="1" fillId="0" borderId="0" xfId="0" applyNumberFormat="1" applyFont="1" applyAlignment="1">
      <alignment horizontal="center" vertical="center"/>
    </xf>
    <xf numFmtId="164" fontId="1" fillId="0" borderId="15" xfId="0" applyNumberFormat="1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164" fontId="3" fillId="0" borderId="13" xfId="0" applyNumberFormat="1" applyFont="1" applyBorder="1" applyAlignment="1">
      <alignment horizontal="center" vertical="center"/>
    </xf>
    <xf numFmtId="164" fontId="3" fillId="0" borderId="14" xfId="0" applyNumberFormat="1" applyFont="1" applyBorder="1" applyAlignment="1">
      <alignment horizontal="center" vertical="center"/>
    </xf>
    <xf numFmtId="0" fontId="1" fillId="0" borderId="0" xfId="0" applyFont="1" applyProtection="1">
      <protection locked="0"/>
    </xf>
    <xf numFmtId="0" fontId="0" fillId="0" borderId="0" xfId="0" applyAlignment="1">
      <alignment horizontal="center" vertical="center"/>
    </xf>
    <xf numFmtId="168" fontId="1" fillId="0" borderId="0" xfId="0" applyNumberFormat="1" applyFont="1" applyAlignment="1">
      <alignment horizontal="center" vertical="center"/>
    </xf>
    <xf numFmtId="168" fontId="1" fillId="0" borderId="15" xfId="0" applyNumberFormat="1" applyFont="1" applyBorder="1" applyAlignment="1">
      <alignment horizontal="center" vertical="center"/>
    </xf>
    <xf numFmtId="169" fontId="0" fillId="0" borderId="0" xfId="0" applyNumberFormat="1"/>
    <xf numFmtId="0" fontId="12" fillId="0" borderId="0" xfId="0" applyFont="1" applyAlignment="1">
      <alignment horizontal="center" vertical="center"/>
    </xf>
    <xf numFmtId="0" fontId="12" fillId="0" borderId="0" xfId="0" applyFont="1"/>
    <xf numFmtId="169" fontId="8" fillId="0" borderId="0" xfId="0" applyNumberFormat="1" applyFont="1" applyAlignment="1">
      <alignment horizontal="center" vertical="center"/>
    </xf>
    <xf numFmtId="169" fontId="13" fillId="0" borderId="0" xfId="0" applyNumberFormat="1" applyFont="1" applyAlignment="1">
      <alignment horizontal="center" vertical="center"/>
    </xf>
    <xf numFmtId="169" fontId="13" fillId="4" borderId="0" xfId="0" applyNumberFormat="1" applyFont="1" applyFill="1" applyAlignment="1">
      <alignment horizontal="center" vertical="center" wrapText="1"/>
    </xf>
    <xf numFmtId="169" fontId="8" fillId="4" borderId="0" xfId="0" applyNumberFormat="1" applyFont="1" applyFill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166" fontId="2" fillId="0" borderId="34" xfId="0" applyNumberFormat="1" applyFont="1" applyBorder="1" applyProtection="1">
      <protection locked="0"/>
    </xf>
    <xf numFmtId="166" fontId="2" fillId="0" borderId="35" xfId="0" applyNumberFormat="1" applyFont="1" applyBorder="1" applyProtection="1">
      <protection locked="0"/>
    </xf>
    <xf numFmtId="0" fontId="14" fillId="0" borderId="0" xfId="0" applyFont="1"/>
    <xf numFmtId="0" fontId="14" fillId="0" borderId="0" xfId="0" applyFont="1" applyAlignment="1">
      <alignment horizontal="center" vertical="center"/>
    </xf>
    <xf numFmtId="0" fontId="9" fillId="7" borderId="41" xfId="0" applyFont="1" applyFill="1" applyBorder="1" applyAlignment="1">
      <alignment horizontal="center" vertical="center"/>
    </xf>
    <xf numFmtId="0" fontId="14" fillId="0" borderId="38" xfId="0" applyFont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14" fillId="0" borderId="39" xfId="0" applyFont="1" applyBorder="1" applyAlignment="1">
      <alignment horizontal="center" vertical="center"/>
    </xf>
    <xf numFmtId="0" fontId="14" fillId="0" borderId="37" xfId="0" applyFont="1" applyBorder="1" applyAlignment="1">
      <alignment horizontal="center" vertical="center"/>
    </xf>
    <xf numFmtId="0" fontId="14" fillId="2" borderId="40" xfId="0" applyFont="1" applyFill="1" applyBorder="1" applyAlignment="1">
      <alignment horizontal="center" vertical="center"/>
    </xf>
    <xf numFmtId="0" fontId="14" fillId="0" borderId="36" xfId="0" applyFont="1" applyBorder="1" applyAlignment="1">
      <alignment vertical="center"/>
    </xf>
    <xf numFmtId="0" fontId="14" fillId="0" borderId="39" xfId="0" applyFont="1" applyBorder="1" applyAlignment="1">
      <alignment vertical="center"/>
    </xf>
    <xf numFmtId="0" fontId="14" fillId="0" borderId="37" xfId="0" applyFont="1" applyBorder="1" applyAlignment="1">
      <alignment vertical="center"/>
    </xf>
    <xf numFmtId="0" fontId="7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170" fontId="8" fillId="0" borderId="52" xfId="0" applyNumberFormat="1" applyFont="1" applyBorder="1" applyAlignment="1">
      <alignment horizontal="center" vertical="center"/>
    </xf>
    <xf numFmtId="170" fontId="8" fillId="0" borderId="53" xfId="0" applyNumberFormat="1" applyFont="1" applyBorder="1" applyAlignment="1">
      <alignment horizontal="center" vertical="center"/>
    </xf>
    <xf numFmtId="170" fontId="8" fillId="0" borderId="54" xfId="0" applyNumberFormat="1" applyFont="1" applyBorder="1" applyAlignment="1">
      <alignment horizontal="center" vertical="center"/>
    </xf>
    <xf numFmtId="0" fontId="7" fillId="0" borderId="55" xfId="0" applyFont="1" applyBorder="1" applyAlignment="1">
      <alignment horizontal="center" vertical="center"/>
    </xf>
    <xf numFmtId="0" fontId="7" fillId="0" borderId="58" xfId="0" applyFont="1" applyBorder="1" applyAlignment="1">
      <alignment horizontal="center" vertical="center"/>
    </xf>
    <xf numFmtId="170" fontId="8" fillId="0" borderId="59" xfId="0" applyNumberFormat="1" applyFont="1" applyBorder="1" applyAlignment="1">
      <alignment horizontal="center" vertical="center"/>
    </xf>
    <xf numFmtId="170" fontId="8" fillId="0" borderId="60" xfId="0" applyNumberFormat="1" applyFont="1" applyBorder="1" applyAlignment="1">
      <alignment horizontal="center" vertical="center"/>
    </xf>
    <xf numFmtId="0" fontId="7" fillId="0" borderId="61" xfId="0" applyFont="1" applyBorder="1" applyAlignment="1">
      <alignment horizontal="center" vertical="center"/>
    </xf>
    <xf numFmtId="170" fontId="8" fillId="0" borderId="62" xfId="0" applyNumberFormat="1" applyFont="1" applyBorder="1" applyAlignment="1">
      <alignment horizontal="center" vertical="center"/>
    </xf>
    <xf numFmtId="170" fontId="8" fillId="0" borderId="63" xfId="0" applyNumberFormat="1" applyFont="1" applyBorder="1" applyAlignment="1">
      <alignment horizontal="center" vertical="center"/>
    </xf>
    <xf numFmtId="0" fontId="18" fillId="2" borderId="64" xfId="0" applyFont="1" applyFill="1" applyBorder="1" applyAlignment="1">
      <alignment horizontal="center" vertical="center"/>
    </xf>
    <xf numFmtId="170" fontId="8" fillId="0" borderId="56" xfId="0" applyNumberFormat="1" applyFont="1" applyBorder="1" applyAlignment="1">
      <alignment horizontal="center" vertical="center"/>
    </xf>
    <xf numFmtId="170" fontId="8" fillId="0" borderId="57" xfId="0" applyNumberFormat="1" applyFont="1" applyBorder="1" applyAlignment="1">
      <alignment horizontal="center" vertical="center"/>
    </xf>
    <xf numFmtId="0" fontId="19" fillId="10" borderId="70" xfId="0" applyFont="1" applyFill="1" applyBorder="1" applyAlignment="1">
      <alignment horizontal="center" vertical="center"/>
    </xf>
    <xf numFmtId="0" fontId="7" fillId="8" borderId="73" xfId="0" applyFont="1" applyFill="1" applyBorder="1" applyAlignment="1">
      <alignment horizontal="center" vertical="center"/>
    </xf>
    <xf numFmtId="0" fontId="7" fillId="8" borderId="74" xfId="0" applyFont="1" applyFill="1" applyBorder="1" applyAlignment="1">
      <alignment horizontal="center" vertical="center"/>
    </xf>
    <xf numFmtId="0" fontId="7" fillId="0" borderId="75" xfId="0" applyFont="1" applyBorder="1" applyAlignment="1">
      <alignment horizontal="center" vertical="center"/>
    </xf>
    <xf numFmtId="170" fontId="1" fillId="0" borderId="76" xfId="0" applyNumberFormat="1" applyFont="1" applyBorder="1" applyAlignment="1">
      <alignment horizontal="center" vertical="center"/>
    </xf>
    <xf numFmtId="170" fontId="1" fillId="0" borderId="77" xfId="0" applyNumberFormat="1" applyFont="1" applyBorder="1" applyAlignment="1">
      <alignment horizontal="center" vertical="center"/>
    </xf>
    <xf numFmtId="0" fontId="7" fillId="0" borderId="78" xfId="0" applyFont="1" applyBorder="1" applyAlignment="1">
      <alignment horizontal="center" vertical="center"/>
    </xf>
    <xf numFmtId="170" fontId="1" fillId="0" borderId="79" xfId="0" applyNumberFormat="1" applyFont="1" applyBorder="1" applyAlignment="1">
      <alignment horizontal="center" vertical="center"/>
    </xf>
    <xf numFmtId="170" fontId="1" fillId="0" borderId="80" xfId="0" applyNumberFormat="1" applyFont="1" applyBorder="1" applyAlignment="1">
      <alignment horizontal="center" vertical="center"/>
    </xf>
    <xf numFmtId="0" fontId="7" fillId="0" borderId="81" xfId="0" applyFont="1" applyBorder="1" applyAlignment="1">
      <alignment horizontal="center" vertical="center"/>
    </xf>
    <xf numFmtId="170" fontId="1" fillId="0" borderId="82" xfId="0" applyNumberFormat="1" applyFont="1" applyBorder="1" applyAlignment="1">
      <alignment horizontal="center" vertical="center"/>
    </xf>
    <xf numFmtId="170" fontId="1" fillId="0" borderId="83" xfId="0" applyNumberFormat="1" applyFont="1" applyBorder="1" applyAlignment="1">
      <alignment horizontal="center" vertical="center"/>
    </xf>
    <xf numFmtId="0" fontId="22" fillId="0" borderId="84" xfId="0" applyFont="1" applyBorder="1" applyAlignment="1">
      <alignment horizontal="center" vertical="center"/>
    </xf>
    <xf numFmtId="170" fontId="23" fillId="0" borderId="85" xfId="0" applyNumberFormat="1" applyFont="1" applyBorder="1" applyAlignment="1">
      <alignment horizontal="center" vertical="center"/>
    </xf>
    <xf numFmtId="170" fontId="22" fillId="0" borderId="86" xfId="0" applyNumberFormat="1" applyFont="1" applyBorder="1" applyAlignment="1">
      <alignment horizontal="center" vertical="center"/>
    </xf>
    <xf numFmtId="170" fontId="8" fillId="0" borderId="87" xfId="0" applyNumberFormat="1" applyFont="1" applyBorder="1" applyAlignment="1">
      <alignment horizontal="center" vertical="center"/>
    </xf>
    <xf numFmtId="0" fontId="24" fillId="0" borderId="0" xfId="0" applyFont="1" applyAlignment="1">
      <alignment horizontal="center"/>
    </xf>
    <xf numFmtId="0" fontId="27" fillId="0" borderId="0" xfId="0" applyFont="1" applyAlignment="1">
      <alignment vertical="center"/>
    </xf>
    <xf numFmtId="0" fontId="27" fillId="0" borderId="0" xfId="0" applyFont="1" applyAlignment="1">
      <alignment horizontal="center" vertical="center"/>
    </xf>
    <xf numFmtId="0" fontId="9" fillId="6" borderId="95" xfId="0" applyFont="1" applyFill="1" applyBorder="1" applyAlignment="1">
      <alignment horizontal="center" vertical="center" wrapText="1"/>
    </xf>
    <xf numFmtId="0" fontId="1" fillId="11" borderId="0" xfId="0" applyFont="1" applyFill="1"/>
    <xf numFmtId="0" fontId="1" fillId="11" borderId="100" xfId="0" applyFont="1" applyFill="1" applyBorder="1"/>
    <xf numFmtId="0" fontId="1" fillId="11" borderId="102" xfId="0" applyFont="1" applyFill="1" applyBorder="1"/>
    <xf numFmtId="0" fontId="1" fillId="11" borderId="103" xfId="0" applyFont="1" applyFill="1" applyBorder="1"/>
    <xf numFmtId="0" fontId="6" fillId="0" borderId="0" xfId="0" applyFont="1" applyAlignment="1">
      <alignment horizontal="center"/>
    </xf>
    <xf numFmtId="167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9" fillId="0" borderId="0" xfId="0" applyFont="1" applyAlignment="1">
      <alignment vertical="center"/>
    </xf>
    <xf numFmtId="0" fontId="20" fillId="6" borderId="42" xfId="0" applyFont="1" applyFill="1" applyBorder="1" applyAlignment="1">
      <alignment horizontal="center" vertical="center"/>
    </xf>
    <xf numFmtId="0" fontId="30" fillId="0" borderId="38" xfId="0" applyFont="1" applyBorder="1" applyAlignment="1">
      <alignment horizontal="center" vertical="center"/>
    </xf>
    <xf numFmtId="171" fontId="16" fillId="12" borderId="56" xfId="0" applyNumberFormat="1" applyFont="1" applyFill="1" applyBorder="1" applyAlignment="1">
      <alignment horizontal="center" vertical="center"/>
    </xf>
    <xf numFmtId="171" fontId="16" fillId="12" borderId="57" xfId="0" applyNumberFormat="1" applyFont="1" applyFill="1" applyBorder="1" applyAlignment="1">
      <alignment horizontal="center" vertical="center"/>
    </xf>
    <xf numFmtId="170" fontId="18" fillId="2" borderId="65" xfId="0" applyNumberFormat="1" applyFont="1" applyFill="1" applyBorder="1" applyAlignment="1">
      <alignment horizontal="center" vertical="center"/>
    </xf>
    <xf numFmtId="170" fontId="18" fillId="2" borderId="66" xfId="0" applyNumberFormat="1" applyFont="1" applyFill="1" applyBorder="1" applyAlignment="1">
      <alignment horizontal="center" vertical="center"/>
    </xf>
    <xf numFmtId="170" fontId="19" fillId="10" borderId="71" xfId="0" applyNumberFormat="1" applyFont="1" applyFill="1" applyBorder="1" applyAlignment="1">
      <alignment horizontal="center" vertical="center"/>
    </xf>
    <xf numFmtId="170" fontId="19" fillId="10" borderId="72" xfId="0" applyNumberFormat="1" applyFont="1" applyFill="1" applyBorder="1" applyAlignment="1">
      <alignment horizontal="center" vertical="center"/>
    </xf>
    <xf numFmtId="0" fontId="12" fillId="2" borderId="33" xfId="0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1" fillId="11" borderId="99" xfId="0" applyFont="1" applyFill="1" applyBorder="1" applyAlignment="1">
      <alignment horizontal="center"/>
    </xf>
    <xf numFmtId="0" fontId="1" fillId="11" borderId="101" xfId="0" applyFont="1" applyFill="1" applyBorder="1" applyAlignment="1">
      <alignment horizontal="center"/>
    </xf>
    <xf numFmtId="0" fontId="16" fillId="11" borderId="96" xfId="0" applyFont="1" applyFill="1" applyBorder="1" applyAlignment="1">
      <alignment horizontal="center"/>
    </xf>
    <xf numFmtId="0" fontId="16" fillId="11" borderId="97" xfId="0" applyFont="1" applyFill="1" applyBorder="1" applyAlignment="1">
      <alignment horizontal="center"/>
    </xf>
    <xf numFmtId="0" fontId="16" fillId="11" borderId="98" xfId="0" applyFont="1" applyFill="1" applyBorder="1" applyAlignment="1">
      <alignment horizontal="center"/>
    </xf>
    <xf numFmtId="0" fontId="24" fillId="5" borderId="0" xfId="0" applyFont="1" applyFill="1" applyAlignment="1">
      <alignment horizontal="center"/>
    </xf>
    <xf numFmtId="0" fontId="26" fillId="6" borderId="88" xfId="0" applyFont="1" applyFill="1" applyBorder="1" applyAlignment="1">
      <alignment horizontal="center" vertical="center"/>
    </xf>
    <xf numFmtId="0" fontId="26" fillId="6" borderId="89" xfId="0" applyFont="1" applyFill="1" applyBorder="1" applyAlignment="1">
      <alignment horizontal="center" vertical="center"/>
    </xf>
    <xf numFmtId="0" fontId="26" fillId="6" borderId="90" xfId="0" applyFont="1" applyFill="1" applyBorder="1" applyAlignment="1">
      <alignment horizontal="center" vertical="center"/>
    </xf>
    <xf numFmtId="167" fontId="27" fillId="0" borderId="88" xfId="0" applyNumberFormat="1" applyFont="1" applyBorder="1" applyAlignment="1">
      <alignment horizontal="center" vertical="center"/>
    </xf>
    <xf numFmtId="0" fontId="27" fillId="0" borderId="89" xfId="0" applyFont="1" applyBorder="1" applyAlignment="1">
      <alignment horizontal="center" vertical="center"/>
    </xf>
    <xf numFmtId="0" fontId="27" fillId="0" borderId="90" xfId="0" applyFont="1" applyBorder="1" applyAlignment="1">
      <alignment horizontal="center" vertical="center"/>
    </xf>
    <xf numFmtId="0" fontId="27" fillId="0" borderId="88" xfId="0" applyFont="1" applyBorder="1" applyAlignment="1">
      <alignment horizontal="center" vertical="center"/>
    </xf>
    <xf numFmtId="0" fontId="28" fillId="0" borderId="88" xfId="0" applyFont="1" applyBorder="1" applyAlignment="1">
      <alignment horizontal="center" vertical="center"/>
    </xf>
    <xf numFmtId="0" fontId="28" fillId="0" borderId="89" xfId="0" applyFont="1" applyBorder="1" applyAlignment="1">
      <alignment horizontal="center" vertical="center"/>
    </xf>
    <xf numFmtId="0" fontId="28" fillId="0" borderId="90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167" fontId="4" fillId="3" borderId="30" xfId="0" applyNumberFormat="1" applyFont="1" applyFill="1" applyBorder="1" applyAlignment="1">
      <alignment horizontal="center"/>
    </xf>
    <xf numFmtId="0" fontId="4" fillId="3" borderId="31" xfId="0" applyFont="1" applyFill="1" applyBorder="1" applyAlignment="1">
      <alignment horizontal="center"/>
    </xf>
    <xf numFmtId="0" fontId="4" fillId="3" borderId="32" xfId="0" applyFont="1" applyFill="1" applyBorder="1" applyAlignment="1">
      <alignment horizontal="center"/>
    </xf>
    <xf numFmtId="165" fontId="11" fillId="0" borderId="23" xfId="0" applyNumberFormat="1" applyFont="1" applyBorder="1" applyAlignment="1" applyProtection="1">
      <alignment horizontal="center" vertical="center"/>
      <protection locked="0"/>
    </xf>
    <xf numFmtId="165" fontId="11" fillId="0" borderId="24" xfId="0" applyNumberFormat="1" applyFont="1" applyBorder="1" applyAlignment="1" applyProtection="1">
      <alignment horizontal="center" vertical="center"/>
      <protection locked="0"/>
    </xf>
    <xf numFmtId="165" fontId="11" fillId="0" borderId="25" xfId="0" applyNumberFormat="1" applyFont="1" applyBorder="1" applyAlignment="1" applyProtection="1">
      <alignment horizontal="center" vertical="center"/>
      <protection locked="0"/>
    </xf>
    <xf numFmtId="165" fontId="10" fillId="0" borderId="23" xfId="0" applyNumberFormat="1" applyFont="1" applyBorder="1" applyAlignment="1" applyProtection="1">
      <alignment horizontal="center" vertical="center"/>
      <protection locked="0"/>
    </xf>
    <xf numFmtId="165" fontId="10" fillId="0" borderId="24" xfId="0" applyNumberFormat="1" applyFont="1" applyBorder="1" applyAlignment="1" applyProtection="1">
      <alignment horizontal="center" vertical="center"/>
      <protection locked="0"/>
    </xf>
    <xf numFmtId="165" fontId="10" fillId="0" borderId="28" xfId="0" applyNumberFormat="1" applyFont="1" applyBorder="1" applyAlignment="1" applyProtection="1">
      <alignment horizontal="center" vertical="center"/>
      <protection locked="0"/>
    </xf>
    <xf numFmtId="165" fontId="10" fillId="0" borderId="29" xfId="0" applyNumberFormat="1" applyFont="1" applyBorder="1" applyAlignment="1" applyProtection="1">
      <alignment horizontal="center" vertical="center"/>
      <protection locked="0"/>
    </xf>
    <xf numFmtId="165" fontId="10" fillId="0" borderId="25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1" fillId="0" borderId="3" xfId="0" applyFont="1" applyBorder="1"/>
    <xf numFmtId="167" fontId="1" fillId="0" borderId="3" xfId="0" applyNumberFormat="1" applyFont="1" applyBorder="1" applyAlignment="1">
      <alignment horizontal="center"/>
    </xf>
    <xf numFmtId="167" fontId="1" fillId="0" borderId="7" xfId="0" applyNumberFormat="1" applyFont="1" applyBorder="1" applyAlignment="1">
      <alignment horizontal="center"/>
    </xf>
    <xf numFmtId="167" fontId="1" fillId="0" borderId="5" xfId="0" applyNumberFormat="1" applyFont="1" applyBorder="1" applyAlignment="1">
      <alignment horizontal="center"/>
    </xf>
    <xf numFmtId="0" fontId="1" fillId="0" borderId="21" xfId="0" applyFont="1" applyBorder="1"/>
    <xf numFmtId="167" fontId="1" fillId="0" borderId="21" xfId="0" applyNumberFormat="1" applyFont="1" applyBorder="1" applyAlignment="1">
      <alignment horizontal="center"/>
    </xf>
    <xf numFmtId="167" fontId="1" fillId="0" borderId="22" xfId="0" applyNumberFormat="1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5" fillId="0" borderId="27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1" fillId="0" borderId="7" xfId="0" applyFont="1" applyBorder="1"/>
    <xf numFmtId="0" fontId="1" fillId="0" borderId="11" xfId="0" applyFont="1" applyBorder="1"/>
    <xf numFmtId="0" fontId="1" fillId="0" borderId="8" xfId="0" applyFont="1" applyBorder="1"/>
    <xf numFmtId="167" fontId="1" fillId="0" borderId="13" xfId="0" applyNumberFormat="1" applyFont="1" applyBorder="1" applyAlignment="1">
      <alignment horizontal="center" vertical="center"/>
    </xf>
    <xf numFmtId="167" fontId="1" fillId="0" borderId="0" xfId="0" applyNumberFormat="1" applyFont="1" applyAlignment="1">
      <alignment horizontal="center" vertical="center"/>
    </xf>
    <xf numFmtId="0" fontId="1" fillId="0" borderId="13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30" fillId="0" borderId="104" xfId="0" applyFont="1" applyBorder="1" applyAlignment="1">
      <alignment horizontal="center" vertical="center"/>
    </xf>
    <xf numFmtId="0" fontId="30" fillId="0" borderId="105" xfId="0" applyFont="1" applyBorder="1" applyAlignment="1">
      <alignment horizontal="center" vertical="center"/>
    </xf>
    <xf numFmtId="0" fontId="9" fillId="0" borderId="91" xfId="0" applyFont="1" applyBorder="1" applyAlignment="1">
      <alignment horizontal="center" vertical="center"/>
    </xf>
    <xf numFmtId="0" fontId="9" fillId="0" borderId="92" xfId="0" applyFont="1" applyBorder="1" applyAlignment="1">
      <alignment horizontal="center" vertical="center"/>
    </xf>
    <xf numFmtId="0" fontId="9" fillId="0" borderId="41" xfId="0" applyFont="1" applyBorder="1" applyAlignment="1">
      <alignment horizontal="center" vertical="center"/>
    </xf>
    <xf numFmtId="0" fontId="14" fillId="6" borderId="93" xfId="0" applyFont="1" applyFill="1" applyBorder="1" applyAlignment="1">
      <alignment horizontal="center" vertical="center"/>
    </xf>
    <xf numFmtId="0" fontId="14" fillId="6" borderId="94" xfId="0" applyFont="1" applyFill="1" applyBorder="1" applyAlignment="1">
      <alignment horizontal="center" vertical="center"/>
    </xf>
    <xf numFmtId="0" fontId="15" fillId="9" borderId="43" xfId="0" applyFont="1" applyFill="1" applyBorder="1" applyAlignment="1">
      <alignment horizontal="center" vertical="center"/>
    </xf>
    <xf numFmtId="0" fontId="15" fillId="9" borderId="44" xfId="0" applyFont="1" applyFill="1" applyBorder="1" applyAlignment="1">
      <alignment horizontal="center" vertical="center"/>
    </xf>
    <xf numFmtId="0" fontId="15" fillId="9" borderId="45" xfId="0" applyFont="1" applyFill="1" applyBorder="1" applyAlignment="1">
      <alignment horizontal="center" vertical="center"/>
    </xf>
    <xf numFmtId="0" fontId="32" fillId="9" borderId="46" xfId="0" applyFont="1" applyFill="1" applyBorder="1" applyAlignment="1">
      <alignment horizontal="center" vertical="center"/>
    </xf>
    <xf numFmtId="0" fontId="32" fillId="9" borderId="47" xfId="0" applyFont="1" applyFill="1" applyBorder="1" applyAlignment="1">
      <alignment horizontal="center" vertical="center"/>
    </xf>
    <xf numFmtId="0" fontId="32" fillId="9" borderId="48" xfId="0" applyFont="1" applyFill="1" applyBorder="1" applyAlignment="1">
      <alignment horizontal="center" vertical="center"/>
    </xf>
    <xf numFmtId="0" fontId="17" fillId="9" borderId="49" xfId="0" applyFont="1" applyFill="1" applyBorder="1" applyAlignment="1">
      <alignment horizontal="center" vertical="center"/>
    </xf>
    <xf numFmtId="0" fontId="17" fillId="9" borderId="50" xfId="0" applyFont="1" applyFill="1" applyBorder="1" applyAlignment="1">
      <alignment horizontal="center" vertical="center"/>
    </xf>
    <xf numFmtId="0" fontId="17" fillId="9" borderId="51" xfId="0" applyFont="1" applyFill="1" applyBorder="1" applyAlignment="1">
      <alignment horizontal="center" vertical="center"/>
    </xf>
    <xf numFmtId="0" fontId="17" fillId="9" borderId="67" xfId="0" applyFont="1" applyFill="1" applyBorder="1" applyAlignment="1">
      <alignment horizontal="center" vertical="center"/>
    </xf>
    <xf numFmtId="0" fontId="17" fillId="9" borderId="68" xfId="0" applyFont="1" applyFill="1" applyBorder="1" applyAlignment="1">
      <alignment horizontal="center" vertical="center"/>
    </xf>
    <xf numFmtId="0" fontId="17" fillId="9" borderId="69" xfId="0" applyFont="1" applyFill="1" applyBorder="1" applyAlignment="1">
      <alignment horizontal="center" vertical="center"/>
    </xf>
    <xf numFmtId="0" fontId="19" fillId="0" borderId="106" xfId="0" applyFont="1" applyBorder="1" applyAlignment="1">
      <alignment horizontal="center" vertical="center"/>
    </xf>
    <xf numFmtId="0" fontId="19" fillId="0" borderId="107" xfId="0" applyFont="1" applyBorder="1" applyAlignment="1">
      <alignment horizontal="center" vertical="center"/>
    </xf>
    <xf numFmtId="0" fontId="19" fillId="0" borderId="109" xfId="0" applyFont="1" applyBorder="1" applyAlignment="1">
      <alignment horizontal="center" vertical="center"/>
    </xf>
    <xf numFmtId="0" fontId="19" fillId="0" borderId="110" xfId="0" applyFont="1" applyBorder="1" applyAlignment="1">
      <alignment horizontal="center" vertical="center"/>
    </xf>
    <xf numFmtId="170" fontId="21" fillId="0" borderId="108" xfId="0" applyNumberFormat="1" applyFont="1" applyBorder="1" applyAlignment="1">
      <alignment horizontal="center" vertical="center"/>
    </xf>
    <xf numFmtId="170" fontId="21" fillId="0" borderId="111" xfId="0" applyNumberFormat="1" applyFont="1" applyBorder="1" applyAlignment="1">
      <alignment horizontal="center" vertical="center"/>
    </xf>
    <xf numFmtId="0" fontId="31" fillId="9" borderId="49" xfId="0" applyFont="1" applyFill="1" applyBorder="1" applyAlignment="1">
      <alignment horizontal="center" vertical="center"/>
    </xf>
    <xf numFmtId="0" fontId="31" fillId="9" borderId="50" xfId="0" applyFont="1" applyFill="1" applyBorder="1" applyAlignment="1">
      <alignment horizontal="center" vertical="center"/>
    </xf>
    <xf numFmtId="0" fontId="31" fillId="9" borderId="51" xfId="0" applyFont="1" applyFill="1" applyBorder="1" applyAlignment="1">
      <alignment horizontal="center" vertical="center"/>
    </xf>
  </cellXfs>
  <cellStyles count="1">
    <cellStyle name="Normal" xfId="0" builtinId="0"/>
  </cellStyles>
  <dxfs count="57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Goudy Old Style"/>
        <family val="1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800000"/>
        <name val="Goudy Old Style"/>
        <family val="1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Goudy Old Style"/>
        <family val="1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Goudy Old Style"/>
        <family val="1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499984740745262"/>
      </font>
      <fill>
        <patternFill>
          <bgColor theme="9" tint="0.79998168889431442"/>
        </patternFill>
      </fill>
    </dxf>
    <dxf>
      <font>
        <b/>
        <i val="0"/>
        <color rgb="FFFF0000"/>
      </font>
    </dxf>
    <dxf>
      <font>
        <b/>
        <i val="0"/>
        <color theme="9" tint="-0.24994659260841701"/>
      </font>
      <fill>
        <patternFill>
          <bgColor rgb="FFE8F2E2"/>
        </patternFill>
      </fill>
    </dxf>
    <dxf>
      <font>
        <b/>
        <i val="0"/>
        <color rgb="FFFF0000"/>
      </font>
      <fill>
        <patternFill>
          <bgColor rgb="FFFFD1D1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ill>
        <patternFill>
          <bgColor rgb="FFFFFF00"/>
        </patternFill>
      </fill>
    </dxf>
    <dxf>
      <font>
        <b/>
        <i val="0"/>
        <color theme="9" tint="-0.499984740745262"/>
      </font>
      <fill>
        <patternFill>
          <bgColor rgb="FFCCFF99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  <color rgb="FF8E0000"/>
      </font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  <color theme="8" tint="-0.499984740745262"/>
      </font>
      <fill>
        <patternFill>
          <bgColor theme="8" tint="0.7999816888943144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b/>
        <i val="0"/>
        <color rgb="FF8E0000"/>
      </font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8E0000"/>
      </font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  <color theme="0"/>
      </font>
      <fill>
        <patternFill>
          <bgColor rgb="FFFF5B5B"/>
        </patternFill>
      </fill>
    </dxf>
    <dxf>
      <font>
        <b/>
        <i val="0"/>
        <color theme="0"/>
      </font>
      <fill>
        <patternFill>
          <bgColor rgb="FFFF5B5B"/>
        </patternFill>
      </fill>
    </dxf>
    <dxf>
      <font>
        <b/>
        <i val="0"/>
        <color theme="0"/>
      </font>
      <fill>
        <patternFill>
          <bgColor rgb="FFFF5B5B"/>
        </patternFill>
      </fill>
    </dxf>
    <dxf>
      <font>
        <b/>
        <i val="0"/>
        <color theme="0"/>
      </font>
      <fill>
        <patternFill>
          <bgColor rgb="FFFF5B5B"/>
        </patternFill>
      </fill>
    </dxf>
    <dxf>
      <font>
        <b/>
        <i val="0"/>
        <color theme="0"/>
      </font>
      <fill>
        <patternFill>
          <bgColor rgb="FFFF5B5B"/>
        </patternFill>
      </fill>
    </dxf>
    <dxf>
      <font>
        <b/>
        <i val="0"/>
        <color theme="0"/>
      </font>
      <fill>
        <patternFill>
          <bgColor rgb="FFFF5B5B"/>
        </patternFill>
      </fill>
    </dxf>
    <dxf>
      <font>
        <b/>
        <i val="0"/>
        <color theme="0"/>
      </font>
      <fill>
        <patternFill>
          <bgColor rgb="FFFF5B5B"/>
        </patternFill>
      </fill>
    </dxf>
    <dxf>
      <font>
        <b/>
        <i val="0"/>
        <color theme="0"/>
      </font>
      <fill>
        <patternFill>
          <bgColor rgb="FFFF5B5B"/>
        </patternFill>
      </fill>
    </dxf>
    <dxf>
      <font>
        <b/>
        <i val="0"/>
        <color theme="0"/>
      </font>
      <fill>
        <patternFill>
          <bgColor rgb="FFFF5B5B"/>
        </patternFill>
      </fill>
    </dxf>
    <dxf>
      <font>
        <b/>
        <i val="0"/>
        <color theme="0"/>
      </font>
      <fill>
        <patternFill>
          <bgColor rgb="FFFF5B5B"/>
        </patternFill>
      </fill>
    </dxf>
    <dxf>
      <font>
        <b/>
        <i val="0"/>
        <color theme="0"/>
      </font>
      <fill>
        <patternFill>
          <bgColor rgb="FFFF5B5B"/>
        </patternFill>
      </fill>
    </dxf>
    <dxf>
      <font>
        <b/>
        <i val="0"/>
        <color theme="0"/>
      </font>
      <fill>
        <patternFill>
          <bgColor rgb="FFFF5B5B"/>
        </patternFill>
      </fill>
    </dxf>
    <dxf>
      <font>
        <b/>
        <i val="0"/>
        <color rgb="FF8E0000"/>
      </font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rgb="FF8E0000"/>
      </font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8E000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  <color theme="0"/>
      </font>
      <fill>
        <patternFill>
          <bgColor rgb="FFFF6D6D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</font>
      <fill>
        <patternFill>
          <bgColor rgb="FFDAC2EC"/>
        </patternFill>
      </fill>
    </dxf>
    <dxf>
      <font>
        <b/>
        <i val="0"/>
        <color rgb="FF8E0000"/>
      </font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8E0000"/>
      </font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8E0000"/>
      </font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8E0000"/>
      </font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8E0000"/>
      </font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8E0000"/>
      </font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rgb="FF8E000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FFFFCC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 val="0"/>
        <i val="0"/>
      </font>
      <fill>
        <patternFill>
          <bgColor rgb="FFFFEFFF"/>
        </patternFill>
      </fill>
    </dxf>
    <dxf>
      <font>
        <b val="0"/>
        <i val="0"/>
      </font>
      <fill>
        <patternFill>
          <bgColor rgb="FFFFEFFF"/>
        </patternFill>
      </fill>
    </dxf>
    <dxf>
      <font>
        <b val="0"/>
        <i val="0"/>
      </font>
      <fill>
        <patternFill>
          <bgColor rgb="FFFFEFFF"/>
        </patternFill>
      </fill>
    </dxf>
    <dxf>
      <font>
        <b val="0"/>
        <i val="0"/>
      </font>
      <fill>
        <patternFill>
          <bgColor rgb="FFFFEFFF"/>
        </patternFill>
      </fill>
    </dxf>
    <dxf>
      <font>
        <b val="0"/>
        <i val="0"/>
      </font>
      <fill>
        <patternFill>
          <bgColor rgb="FFFFEFFF"/>
        </patternFill>
      </fill>
    </dxf>
    <dxf>
      <font>
        <b val="0"/>
        <i val="0"/>
      </font>
      <fill>
        <patternFill>
          <bgColor rgb="FFFFEFFF"/>
        </patternFill>
      </fill>
    </dxf>
    <dxf>
      <font>
        <b val="0"/>
        <i val="0"/>
      </font>
      <fill>
        <patternFill>
          <bgColor rgb="FFFFEFFF"/>
        </patternFill>
      </fill>
    </dxf>
    <dxf>
      <font>
        <b val="0"/>
        <i val="0"/>
      </font>
      <fill>
        <patternFill>
          <bgColor rgb="FFFFEFFF"/>
        </patternFill>
      </fill>
    </dxf>
    <dxf>
      <font>
        <b val="0"/>
        <i val="0"/>
      </font>
      <fill>
        <patternFill>
          <bgColor rgb="FFFFEFFF"/>
        </patternFill>
      </fill>
    </dxf>
    <dxf>
      <font>
        <b val="0"/>
        <i val="0"/>
      </font>
      <fill>
        <patternFill>
          <bgColor rgb="FFFFEFFF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patternFill>
          <bgColor rgb="FFFFFFCC"/>
        </patternFill>
      </fill>
    </dxf>
    <dxf>
      <font>
        <b/>
        <i val="0"/>
      </font>
      <fill>
        <patternFill>
          <bgColor rgb="FFFFFFCC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ill>
        <patternFill>
          <bgColor rgb="FFE8DDFF"/>
        </patternFill>
      </fill>
    </dxf>
    <dxf>
      <font>
        <b val="0"/>
        <i val="0"/>
      </font>
      <fill>
        <patternFill>
          <bgColor rgb="FFFFEFFF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</dxfs>
  <tableStyles count="0" defaultTableStyle="TableStyleMedium2" defaultPivotStyle="PivotStyleLight16"/>
  <colors>
    <mruColors>
      <color rgb="FFFA7D00"/>
      <color rgb="FFFFE1FF"/>
      <color rgb="FFCCFF99"/>
      <color rgb="FF99FF99"/>
      <color rgb="FFFFCCFF"/>
      <color rgb="FFFFC5FF"/>
      <color rgb="FF8E0000"/>
      <color rgb="FFFFCDFF"/>
      <color rgb="FFFFFF00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accent2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Budget</a:t>
            </a:r>
            <a:r>
              <a:rPr lang="fr-FR" baseline="0"/>
              <a:t> variation</a:t>
            </a:r>
            <a:endParaRPr lang="fr-FR"/>
          </a:p>
        </c:rich>
      </c:tx>
      <c:overlay val="0"/>
      <c:spPr>
        <a:noFill/>
        <a:ln cap="rnd">
          <a:solidFill>
            <a:srgbClr val="800000"/>
          </a:solidFill>
          <a:beve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accent2">
                  <a:lumMod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A9D18E"/>
            </a:solidFill>
            <a:ln>
              <a:noFill/>
            </a:ln>
            <a:effectLst/>
          </c:spPr>
          <c:invertIfNegative val="1"/>
          <c:val>
            <c:numRef>
              <c:f>BUDGET_MOD!$B$4:$M$4</c:f>
              <c:numCache>
                <c:formatCode>#,##0.00\ "€"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0000"/>
                  </a:solidFill>
                  <a:ln>
                    <a:noFill/>
                  </a:ln>
                  <a:effectLst/>
                </c14:spPr>
              </c14:invertSolidFillFmt>
            </c:ext>
            <c:ext xmlns:c16="http://schemas.microsoft.com/office/drawing/2014/chart" uri="{C3380CC4-5D6E-409C-BE32-E72D297353CC}">
              <c16:uniqueId val="{00000000-B32C-41DF-A9F6-C2C1288D2B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87794600"/>
        <c:axId val="587801816"/>
      </c:barChart>
      <c:catAx>
        <c:axId val="587794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accent2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7801816"/>
        <c:crosses val="autoZero"/>
        <c:auto val="1"/>
        <c:lblAlgn val="ctr"/>
        <c:lblOffset val="100"/>
        <c:noMultiLvlLbl val="0"/>
      </c:catAx>
      <c:valAx>
        <c:axId val="587801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accent2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77946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rgbClr val="FFE4C9"/>
    </a:solidFill>
    <a:ln w="9525" cap="flat" cmpd="sng" algn="ctr">
      <a:solidFill>
        <a:srgbClr val="800000"/>
      </a:solidFill>
      <a:round/>
    </a:ln>
    <a:effectLst/>
  </c:spPr>
  <c:txPr>
    <a:bodyPr/>
    <a:lstStyle/>
    <a:p>
      <a:pPr>
        <a:defRPr>
          <a:solidFill>
            <a:schemeClr val="accent2">
              <a:lumMod val="50000"/>
            </a:schemeClr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1"/>
          <c:order val="0"/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 prstMaterial="matte">
              <a:bevelT w="165100" prst="coolSlant"/>
              <a:bevelB/>
            </a:sp3d>
          </c:spPr>
          <c:invertIfNegative val="0"/>
          <c:cat>
            <c:strRef>
              <c:f>BUDGET_MOD!$A$28:$A$39</c:f>
              <c:strCache>
                <c:ptCount val="12"/>
                <c:pt idx="0">
                  <c:v>Évolution engie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BUDGET_MOD!$C$28:$C$39</c:f>
              <c:numCache>
                <c:formatCode>#,##0.00\ "€"</c:formatCode>
                <c:ptCount val="12"/>
                <c:pt idx="0" formatCode="General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6DD-4988-8831-36BE1E08CC9D}"/>
            </c:ext>
          </c:extLst>
        </c:ser>
        <c:ser>
          <c:idx val="0"/>
          <c:order val="1"/>
          <c:spPr>
            <a:solidFill>
              <a:srgbClr val="FF6565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  <c:invertIfNegative val="0"/>
          <c:cat>
            <c:strRef>
              <c:f>BUDGET_MOD!$A$28:$A$39</c:f>
              <c:strCache>
                <c:ptCount val="12"/>
                <c:pt idx="0">
                  <c:v>Évolution engie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BUDGET_MOD!$B$28:$B$39</c:f>
              <c:numCache>
                <c:formatCode>#,##0.00\ "€"</c:formatCode>
                <c:ptCount val="12"/>
                <c:pt idx="0" formatCode="General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6DD-4988-8831-36BE1E08CC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34041040"/>
        <c:axId val="534032512"/>
      </c:barChart>
      <c:catAx>
        <c:axId val="534041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4032512"/>
        <c:crosses val="autoZero"/>
        <c:auto val="1"/>
        <c:lblAlgn val="ctr"/>
        <c:lblOffset val="100"/>
        <c:noMultiLvlLbl val="0"/>
      </c:catAx>
      <c:valAx>
        <c:axId val="534032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40410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rgbClr val="993300"/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CFB7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13</xdr:row>
      <xdr:rowOff>66675</xdr:rowOff>
    </xdr:from>
    <xdr:to>
      <xdr:col>15</xdr:col>
      <xdr:colOff>4743450</xdr:colOff>
      <xdr:row>27</xdr:row>
      <xdr:rowOff>200024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65CFE07-1842-44B6-8772-4B66821F03C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114300</xdr:colOff>
      <xdr:row>28</xdr:row>
      <xdr:rowOff>0</xdr:rowOff>
    </xdr:from>
    <xdr:to>
      <xdr:col>10</xdr:col>
      <xdr:colOff>200025</xdr:colOff>
      <xdr:row>40</xdr:row>
      <xdr:rowOff>223837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302BA149-6135-4D0A-BD80-5C0FC1E5A91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2546BD7-660A-47E0-8FF1-DC485655CB41}" name="Tableau8106" displayName="Tableau8106" ref="O1:P13" totalsRowShown="0" headerRowDxfId="3" dataDxfId="2">
  <autoFilter ref="O1:P13" xr:uid="{A2546BD7-660A-47E0-8FF1-DC485655CB41}"/>
  <tableColumns count="2">
    <tableColumn id="1" xr3:uid="{D913F73B-ECCA-47CD-9414-BAFB5DE7E19B}" name="Mois" dataDxfId="1"/>
    <tableColumn id="2" xr3:uid="{A88F797B-8E49-42FC-A6A7-E5B1431E2A71}" name="Commentaire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B48333-AD0A-4333-83FA-A21D950FC6F1}">
  <dimension ref="B2:I31"/>
  <sheetViews>
    <sheetView topLeftCell="A4" workbookViewId="0">
      <selection activeCell="C19" sqref="C19"/>
    </sheetView>
  </sheetViews>
  <sheetFormatPr baseColWidth="10" defaultRowHeight="21" x14ac:dyDescent="0.35"/>
  <cols>
    <col min="2" max="2" width="38.140625" style="23" customWidth="1"/>
    <col min="3" max="3" width="27.28515625" style="22" customWidth="1"/>
    <col min="4" max="4" width="30.7109375" style="18" customWidth="1"/>
    <col min="5" max="5" width="34.5703125" style="18" bestFit="1" customWidth="1"/>
    <col min="6" max="6" width="35.5703125" bestFit="1" customWidth="1"/>
    <col min="7" max="7" width="32.7109375" bestFit="1" customWidth="1"/>
    <col min="8" max="8" width="36.140625" bestFit="1" customWidth="1"/>
    <col min="9" max="9" width="33.42578125" bestFit="1" customWidth="1"/>
  </cols>
  <sheetData>
    <row r="2" spans="2:9" ht="28.5" customHeight="1" x14ac:dyDescent="0.25">
      <c r="B2" s="97" t="s">
        <v>1</v>
      </c>
      <c r="C2" s="98"/>
    </row>
    <row r="4" spans="2:9" ht="21.75" thickBot="1" x14ac:dyDescent="0.4">
      <c r="C4" s="22">
        <f>annee_1</f>
        <v>2022</v>
      </c>
      <c r="D4" s="30">
        <f>C4+1</f>
        <v>2023</v>
      </c>
      <c r="E4" s="30">
        <f t="shared" ref="E4:I4" si="0">D4+1</f>
        <v>2024</v>
      </c>
      <c r="F4" s="30">
        <f t="shared" si="0"/>
        <v>2025</v>
      </c>
      <c r="G4" s="30">
        <f t="shared" si="0"/>
        <v>2026</v>
      </c>
      <c r="H4" s="30">
        <f t="shared" si="0"/>
        <v>2027</v>
      </c>
      <c r="I4" s="30">
        <f t="shared" si="0"/>
        <v>2028</v>
      </c>
    </row>
    <row r="5" spans="2:9" ht="16.5" x14ac:dyDescent="0.3">
      <c r="B5" s="28" t="s">
        <v>12</v>
      </c>
      <c r="C5" s="24">
        <f>DATE(mod,1,1)</f>
        <v>44562</v>
      </c>
      <c r="D5" s="24">
        <f t="shared" ref="D5:I5" si="1">DATE(D4,1,1)</f>
        <v>44927</v>
      </c>
      <c r="E5" s="24">
        <f t="shared" si="1"/>
        <v>45292</v>
      </c>
      <c r="F5" s="24">
        <f t="shared" si="1"/>
        <v>45658</v>
      </c>
      <c r="G5" s="24">
        <f t="shared" si="1"/>
        <v>46023</v>
      </c>
      <c r="H5" s="24">
        <f t="shared" si="1"/>
        <v>46388</v>
      </c>
      <c r="I5" s="24">
        <f t="shared" si="1"/>
        <v>46753</v>
      </c>
    </row>
    <row r="6" spans="2:9" ht="16.5" x14ac:dyDescent="0.3">
      <c r="B6" s="29" t="s">
        <v>22</v>
      </c>
      <c r="C6" s="25">
        <f>ROUND(DATE(mod,4,MOD(234-11*MOD(mod,19),30))/7,0)*7-6</f>
        <v>44668</v>
      </c>
      <c r="D6" s="25">
        <f t="shared" ref="D6:I6" si="2">ROUND(DATE(D4,4,MOD(234-11*MOD(D4,19),30))/7,0)*7-6</f>
        <v>45025</v>
      </c>
      <c r="E6" s="25">
        <f t="shared" si="2"/>
        <v>45382</v>
      </c>
      <c r="F6" s="25">
        <f t="shared" si="2"/>
        <v>45767</v>
      </c>
      <c r="G6" s="25">
        <f t="shared" si="2"/>
        <v>46117</v>
      </c>
      <c r="H6" s="25">
        <f t="shared" si="2"/>
        <v>46474</v>
      </c>
      <c r="I6" s="25">
        <f t="shared" si="2"/>
        <v>46859</v>
      </c>
    </row>
    <row r="7" spans="2:9" ht="16.5" x14ac:dyDescent="0.3">
      <c r="B7" s="29" t="s">
        <v>13</v>
      </c>
      <c r="C7" s="25">
        <f>C6+1</f>
        <v>44669</v>
      </c>
      <c r="D7" s="25">
        <f t="shared" ref="D7:I7" si="3">D6+1</f>
        <v>45026</v>
      </c>
      <c r="E7" s="25">
        <f t="shared" si="3"/>
        <v>45383</v>
      </c>
      <c r="F7" s="25">
        <f t="shared" si="3"/>
        <v>45768</v>
      </c>
      <c r="G7" s="25">
        <f t="shared" si="3"/>
        <v>46118</v>
      </c>
      <c r="H7" s="25">
        <f t="shared" si="3"/>
        <v>46475</v>
      </c>
      <c r="I7" s="25">
        <f t="shared" si="3"/>
        <v>46860</v>
      </c>
    </row>
    <row r="8" spans="2:9" ht="16.5" x14ac:dyDescent="0.3">
      <c r="B8" s="29" t="s">
        <v>14</v>
      </c>
      <c r="C8" s="25">
        <f>DATE(mod,5,1)</f>
        <v>44682</v>
      </c>
      <c r="D8" s="25">
        <f t="shared" ref="D8:I8" si="4">DATE(D4,5,1)</f>
        <v>45047</v>
      </c>
      <c r="E8" s="25">
        <f t="shared" si="4"/>
        <v>45413</v>
      </c>
      <c r="F8" s="25">
        <f t="shared" si="4"/>
        <v>45778</v>
      </c>
      <c r="G8" s="25">
        <f t="shared" si="4"/>
        <v>46143</v>
      </c>
      <c r="H8" s="25">
        <f t="shared" si="4"/>
        <v>46508</v>
      </c>
      <c r="I8" s="25">
        <f t="shared" si="4"/>
        <v>46874</v>
      </c>
    </row>
    <row r="9" spans="2:9" ht="16.5" x14ac:dyDescent="0.3">
      <c r="B9" s="29" t="s">
        <v>15</v>
      </c>
      <c r="C9" s="25">
        <f>DATE(mod,5,8)</f>
        <v>44689</v>
      </c>
      <c r="D9" s="25">
        <f t="shared" ref="D9:I9" si="5">DATE(D4,5,8)</f>
        <v>45054</v>
      </c>
      <c r="E9" s="25">
        <f t="shared" si="5"/>
        <v>45420</v>
      </c>
      <c r="F9" s="25">
        <f t="shared" si="5"/>
        <v>45785</v>
      </c>
      <c r="G9" s="25">
        <f t="shared" si="5"/>
        <v>46150</v>
      </c>
      <c r="H9" s="25">
        <f t="shared" si="5"/>
        <v>46515</v>
      </c>
      <c r="I9" s="25">
        <f t="shared" si="5"/>
        <v>46881</v>
      </c>
    </row>
    <row r="10" spans="2:9" ht="16.5" x14ac:dyDescent="0.3">
      <c r="B10" s="29" t="s">
        <v>16</v>
      </c>
      <c r="C10" s="25">
        <f>C6+39</f>
        <v>44707</v>
      </c>
      <c r="D10" s="25">
        <f t="shared" ref="D10:I10" si="6">D6+39</f>
        <v>45064</v>
      </c>
      <c r="E10" s="25">
        <f t="shared" si="6"/>
        <v>45421</v>
      </c>
      <c r="F10" s="25">
        <f t="shared" si="6"/>
        <v>45806</v>
      </c>
      <c r="G10" s="25">
        <f t="shared" si="6"/>
        <v>46156</v>
      </c>
      <c r="H10" s="25">
        <f t="shared" si="6"/>
        <v>46513</v>
      </c>
      <c r="I10" s="25">
        <f t="shared" si="6"/>
        <v>46898</v>
      </c>
    </row>
    <row r="11" spans="2:9" ht="16.5" x14ac:dyDescent="0.3">
      <c r="B11" s="29" t="s">
        <v>23</v>
      </c>
      <c r="C11" s="25">
        <f>C6+49</f>
        <v>44717</v>
      </c>
      <c r="D11" s="25">
        <f t="shared" ref="D11:I11" si="7">D7+49</f>
        <v>45075</v>
      </c>
      <c r="E11" s="25">
        <f t="shared" si="7"/>
        <v>45432</v>
      </c>
      <c r="F11" s="25">
        <f t="shared" si="7"/>
        <v>45817</v>
      </c>
      <c r="G11" s="25">
        <f t="shared" si="7"/>
        <v>46167</v>
      </c>
      <c r="H11" s="25">
        <f t="shared" si="7"/>
        <v>46524</v>
      </c>
      <c r="I11" s="25">
        <f t="shared" si="7"/>
        <v>46909</v>
      </c>
    </row>
    <row r="12" spans="2:9" ht="16.5" x14ac:dyDescent="0.3">
      <c r="B12" s="29" t="s">
        <v>17</v>
      </c>
      <c r="C12" s="25">
        <f>C6+50</f>
        <v>44718</v>
      </c>
      <c r="D12" s="25">
        <f t="shared" ref="D12:I12" si="8">D8+50</f>
        <v>45097</v>
      </c>
      <c r="E12" s="25">
        <f t="shared" si="8"/>
        <v>45463</v>
      </c>
      <c r="F12" s="25">
        <f t="shared" si="8"/>
        <v>45828</v>
      </c>
      <c r="G12" s="25">
        <f t="shared" si="8"/>
        <v>46193</v>
      </c>
      <c r="H12" s="25">
        <f t="shared" si="8"/>
        <v>46558</v>
      </c>
      <c r="I12" s="25">
        <f t="shared" si="8"/>
        <v>46924</v>
      </c>
    </row>
    <row r="13" spans="2:9" ht="16.5" x14ac:dyDescent="0.3">
      <c r="B13" s="29" t="s">
        <v>18</v>
      </c>
      <c r="C13" s="25">
        <f>DATE(mod,7,14)</f>
        <v>44756</v>
      </c>
      <c r="D13" s="25">
        <f t="shared" ref="D13:I13" si="9">DATE(D4,7,14)</f>
        <v>45121</v>
      </c>
      <c r="E13" s="25">
        <f t="shared" si="9"/>
        <v>45487</v>
      </c>
      <c r="F13" s="25">
        <f t="shared" si="9"/>
        <v>45852</v>
      </c>
      <c r="G13" s="25">
        <f t="shared" si="9"/>
        <v>46217</v>
      </c>
      <c r="H13" s="25">
        <f t="shared" si="9"/>
        <v>46582</v>
      </c>
      <c r="I13" s="25">
        <f t="shared" si="9"/>
        <v>46948</v>
      </c>
    </row>
    <row r="14" spans="2:9" ht="16.5" x14ac:dyDescent="0.3">
      <c r="B14" s="29" t="s">
        <v>19</v>
      </c>
      <c r="C14" s="26">
        <f>DATE(mod,8,15)</f>
        <v>44788</v>
      </c>
      <c r="D14" s="26">
        <f t="shared" ref="D14:I14" si="10">DATE(D4,8,15)</f>
        <v>45153</v>
      </c>
      <c r="E14" s="26">
        <f t="shared" si="10"/>
        <v>45519</v>
      </c>
      <c r="F14" s="26">
        <f t="shared" si="10"/>
        <v>45884</v>
      </c>
      <c r="G14" s="26">
        <f t="shared" si="10"/>
        <v>46249</v>
      </c>
      <c r="H14" s="26">
        <f t="shared" si="10"/>
        <v>46614</v>
      </c>
      <c r="I14" s="26">
        <f t="shared" si="10"/>
        <v>46980</v>
      </c>
    </row>
    <row r="15" spans="2:9" ht="16.5" x14ac:dyDescent="0.3">
      <c r="B15" s="29" t="s">
        <v>20</v>
      </c>
      <c r="C15" s="26">
        <f>DATE(mod,11,1)</f>
        <v>44866</v>
      </c>
      <c r="D15" s="26">
        <f t="shared" ref="D15:I15" si="11">DATE(D4,11,1)</f>
        <v>45231</v>
      </c>
      <c r="E15" s="26">
        <f t="shared" si="11"/>
        <v>45597</v>
      </c>
      <c r="F15" s="26">
        <f t="shared" si="11"/>
        <v>45962</v>
      </c>
      <c r="G15" s="26">
        <f t="shared" si="11"/>
        <v>46327</v>
      </c>
      <c r="H15" s="26">
        <f t="shared" si="11"/>
        <v>46692</v>
      </c>
      <c r="I15" s="26">
        <f t="shared" si="11"/>
        <v>47058</v>
      </c>
    </row>
    <row r="16" spans="2:9" ht="16.5" x14ac:dyDescent="0.3">
      <c r="B16" s="29" t="s">
        <v>21</v>
      </c>
      <c r="C16" s="27">
        <f>DATE(mod,11,11)</f>
        <v>44876</v>
      </c>
      <c r="D16" s="27">
        <f t="shared" ref="D16:I16" si="12">DATE(D4,11,11)</f>
        <v>45241</v>
      </c>
      <c r="E16" s="27">
        <f t="shared" si="12"/>
        <v>45607</v>
      </c>
      <c r="F16" s="27">
        <f t="shared" si="12"/>
        <v>45972</v>
      </c>
      <c r="G16" s="27">
        <f t="shared" si="12"/>
        <v>46337</v>
      </c>
      <c r="H16" s="27">
        <f t="shared" si="12"/>
        <v>46702</v>
      </c>
      <c r="I16" s="27">
        <f t="shared" si="12"/>
        <v>47068</v>
      </c>
    </row>
    <row r="17" spans="2:9" ht="16.5" x14ac:dyDescent="0.3">
      <c r="B17" s="29" t="s">
        <v>0</v>
      </c>
      <c r="C17" s="26">
        <f>DATE(mod,12,25)</f>
        <v>44920</v>
      </c>
      <c r="D17" s="26">
        <f t="shared" ref="D17:I17" si="13">DATE(D4,12,25)</f>
        <v>45285</v>
      </c>
      <c r="E17" s="26">
        <f t="shared" si="13"/>
        <v>45651</v>
      </c>
      <c r="F17" s="26">
        <f t="shared" si="13"/>
        <v>46016</v>
      </c>
      <c r="G17" s="26">
        <f t="shared" si="13"/>
        <v>46381</v>
      </c>
      <c r="H17" s="26">
        <f t="shared" si="13"/>
        <v>46746</v>
      </c>
      <c r="I17" s="26">
        <f t="shared" si="13"/>
        <v>47112</v>
      </c>
    </row>
    <row r="19" spans="2:9" x14ac:dyDescent="0.35">
      <c r="F19" s="21"/>
    </row>
    <row r="20" spans="2:9" x14ac:dyDescent="0.35">
      <c r="F20" s="21"/>
    </row>
    <row r="21" spans="2:9" x14ac:dyDescent="0.35">
      <c r="F21" s="21"/>
    </row>
    <row r="22" spans="2:9" x14ac:dyDescent="0.35">
      <c r="F22" s="21"/>
    </row>
    <row r="23" spans="2:9" x14ac:dyDescent="0.35">
      <c r="F23" s="21"/>
    </row>
    <row r="24" spans="2:9" x14ac:dyDescent="0.35">
      <c r="F24" s="21"/>
    </row>
    <row r="25" spans="2:9" x14ac:dyDescent="0.35">
      <c r="F25" s="21"/>
    </row>
    <row r="26" spans="2:9" x14ac:dyDescent="0.35">
      <c r="F26" s="21"/>
    </row>
    <row r="27" spans="2:9" x14ac:dyDescent="0.35">
      <c r="F27" s="21"/>
    </row>
    <row r="28" spans="2:9" x14ac:dyDescent="0.35">
      <c r="F28" s="21"/>
    </row>
    <row r="29" spans="2:9" x14ac:dyDescent="0.35">
      <c r="F29" s="21"/>
    </row>
    <row r="30" spans="2:9" x14ac:dyDescent="0.35">
      <c r="F30" s="21"/>
    </row>
    <row r="31" spans="2:9" x14ac:dyDescent="0.35">
      <c r="F31" s="21"/>
    </row>
  </sheetData>
  <mergeCells count="1">
    <mergeCell ref="B2:C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FAA358-B5A6-4A9A-A4A2-E3D4FE45F535}">
  <dimension ref="A1:AX132"/>
  <sheetViews>
    <sheetView showGridLines="0" topLeftCell="C1" zoomScale="85" zoomScaleNormal="85" workbookViewId="0">
      <selection activeCell="C2" sqref="C2:F2"/>
    </sheetView>
  </sheetViews>
  <sheetFormatPr baseColWidth="10" defaultRowHeight="15.75" x14ac:dyDescent="0.3"/>
  <cols>
    <col min="1" max="1" width="20.42578125" style="4" hidden="1" customWidth="1"/>
    <col min="2" max="2" width="2.85546875" style="4" customWidth="1"/>
    <col min="3" max="3" width="11.42578125" style="4"/>
    <col min="4" max="11" width="5.7109375" style="4" customWidth="1"/>
    <col min="12" max="12" width="6.28515625" style="4" bestFit="1" customWidth="1"/>
    <col min="13" max="13" width="9" style="4" bestFit="1" customWidth="1"/>
    <col min="14" max="45" width="5.7109375" style="4" customWidth="1"/>
    <col min="46" max="46" width="6.42578125" style="33" customWidth="1"/>
    <col min="47" max="47" width="6" style="33" customWidth="1"/>
    <col min="48" max="16384" width="11.42578125" style="4"/>
  </cols>
  <sheetData>
    <row r="1" spans="1:50" ht="35.25" customHeight="1" thickBot="1" x14ac:dyDescent="0.7">
      <c r="B1" s="77"/>
      <c r="C1" s="104">
        <v>2022</v>
      </c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4"/>
      <c r="AF1" s="104"/>
      <c r="AG1" s="104"/>
      <c r="AH1" s="104"/>
      <c r="AI1" s="104"/>
      <c r="AJ1" s="104"/>
      <c r="AK1" s="104"/>
      <c r="AL1" s="104"/>
      <c r="AM1" s="104"/>
      <c r="AN1" s="104"/>
      <c r="AO1" s="104"/>
      <c r="AP1" s="104"/>
      <c r="AQ1" s="104"/>
      <c r="AR1" s="104"/>
      <c r="AS1" s="104"/>
      <c r="AT1" s="104"/>
      <c r="AU1" s="104"/>
      <c r="AV1" s="104"/>
      <c r="AX1" s="4">
        <f>COLUMNS(C2:AV2)</f>
        <v>46</v>
      </c>
    </row>
    <row r="2" spans="1:50" s="7" customFormat="1" ht="35.25" customHeight="1" thickBot="1" x14ac:dyDescent="0.3">
      <c r="C2" s="105" t="s">
        <v>53</v>
      </c>
      <c r="D2" s="106"/>
      <c r="E2" s="106"/>
      <c r="F2" s="107"/>
      <c r="G2" s="108">
        <f>M13+M23+M33+M43+M53+M63+M73+M83+M93+M103+M113+M123</f>
        <v>0</v>
      </c>
      <c r="H2" s="109"/>
      <c r="I2" s="110"/>
      <c r="J2" s="78"/>
      <c r="K2" s="79"/>
      <c r="L2" s="105" t="s">
        <v>54</v>
      </c>
      <c r="M2" s="106"/>
      <c r="N2" s="106"/>
      <c r="O2" s="107"/>
      <c r="P2" s="108">
        <f>AA13+AA23+AA33+AA43+AA53+AA63+AA73+AA83+AA93+AA103+AA113+AA123</f>
        <v>0</v>
      </c>
      <c r="Q2" s="109"/>
      <c r="R2" s="110"/>
      <c r="S2" s="79"/>
      <c r="T2" s="79"/>
      <c r="U2" s="79"/>
      <c r="V2" s="105" t="s">
        <v>55</v>
      </c>
      <c r="W2" s="106"/>
      <c r="X2" s="106"/>
      <c r="Y2" s="107"/>
      <c r="Z2" s="108">
        <f>AO13+AO23+AO33+AO43+AO53+AO63+AO73+AO83+AO93+AO103+AO113+AO123</f>
        <v>0</v>
      </c>
      <c r="AA2" s="109"/>
      <c r="AB2" s="110"/>
      <c r="AC2" s="79"/>
      <c r="AD2" s="79"/>
      <c r="AE2" s="79"/>
      <c r="AF2" s="105" t="s">
        <v>56</v>
      </c>
      <c r="AG2" s="106"/>
      <c r="AH2" s="106"/>
      <c r="AI2" s="107"/>
      <c r="AJ2" s="111">
        <f>AT8+AT18+AT28+AT38+AT48+AT58+AT68+AT78+AT88+AT98+AT108+AT118</f>
        <v>0</v>
      </c>
      <c r="AK2" s="109"/>
      <c r="AL2" s="110"/>
      <c r="AM2" s="79"/>
      <c r="AN2" s="79"/>
      <c r="AO2" s="79"/>
      <c r="AP2" s="105" t="s">
        <v>57</v>
      </c>
      <c r="AQ2" s="106"/>
      <c r="AR2" s="106"/>
      <c r="AS2" s="107"/>
      <c r="AT2" s="112">
        <f>AU9+AU19+AU29+AU39+AU49+AU59+AU69+AU79+AU89+AU99+AU109+AU119</f>
        <v>0</v>
      </c>
      <c r="AU2" s="113"/>
      <c r="AV2" s="114"/>
    </row>
    <row r="3" spans="1:50" ht="16.5" thickBot="1" x14ac:dyDescent="0.35">
      <c r="A3" s="4" t="e">
        <f>#REF!</f>
        <v>#REF!</v>
      </c>
      <c r="C3" s="128"/>
      <c r="D3" s="128"/>
      <c r="F3" s="5"/>
      <c r="G3" s="5"/>
      <c r="I3" s="5"/>
      <c r="J3" s="5"/>
    </row>
    <row r="4" spans="1:50" ht="33.75" thickBot="1" x14ac:dyDescent="0.35">
      <c r="C4" s="120">
        <f>DATE(annee_1,MONTH(1),1)</f>
        <v>44562</v>
      </c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1"/>
      <c r="AD4" s="121"/>
      <c r="AE4" s="121"/>
      <c r="AF4" s="121"/>
      <c r="AG4" s="121"/>
      <c r="AH4" s="121"/>
      <c r="AI4" s="121"/>
      <c r="AJ4" s="121"/>
      <c r="AK4" s="121"/>
      <c r="AL4" s="121"/>
      <c r="AM4" s="121"/>
      <c r="AN4" s="121"/>
      <c r="AO4" s="121"/>
      <c r="AP4" s="121"/>
      <c r="AQ4" s="121"/>
      <c r="AR4" s="121"/>
      <c r="AS4" s="122"/>
      <c r="AT4" s="156" t="s">
        <v>24</v>
      </c>
      <c r="AU4" s="157"/>
      <c r="AV4" s="80" t="s">
        <v>52</v>
      </c>
    </row>
    <row r="5" spans="1:50" x14ac:dyDescent="0.3">
      <c r="A5" s="4">
        <v>35</v>
      </c>
      <c r="C5" s="6" t="s">
        <v>7</v>
      </c>
      <c r="D5" s="7">
        <f>+IF(D7&lt;&gt;"",WEEKNUM(D7,2),IF(J7&lt;&gt;"",WEEKNUM(J7,2),""))</f>
        <v>1</v>
      </c>
      <c r="E5" s="7"/>
      <c r="F5" s="7"/>
      <c r="G5" s="7"/>
      <c r="H5" s="7"/>
      <c r="I5" s="7"/>
      <c r="J5" s="7"/>
      <c r="K5" s="7">
        <f>+IF(K7&lt;&gt;"",WEEKNUM(K7,2),IF(Q7&lt;&gt;"",WEEKNUM(Q7,2),""))</f>
        <v>2</v>
      </c>
      <c r="L5" s="7"/>
      <c r="M5" s="7"/>
      <c r="N5" s="7"/>
      <c r="O5" s="7"/>
      <c r="P5" s="7"/>
      <c r="Q5" s="7"/>
      <c r="R5" s="7">
        <f>+IF(R7&lt;&gt;"",WEEKNUM(R7,2),IF(X7&lt;&gt;"",WEEKNUM(X7,2),""))</f>
        <v>3</v>
      </c>
      <c r="S5" s="7"/>
      <c r="T5" s="7"/>
      <c r="U5" s="7"/>
      <c r="V5" s="7"/>
      <c r="W5" s="7"/>
      <c r="X5" s="7"/>
      <c r="Y5" s="7">
        <f>+IF(Y7&lt;&gt;"",WEEKNUM(Y7,2),IF(AE7&lt;&gt;"",WEEKNUM(AE7,2),""))</f>
        <v>4</v>
      </c>
      <c r="Z5" s="7"/>
      <c r="AA5" s="7"/>
      <c r="AB5" s="7"/>
      <c r="AC5" s="7"/>
      <c r="AD5" s="7"/>
      <c r="AE5" s="7"/>
      <c r="AF5" s="7">
        <f>+IF(AF7&lt;&gt;"",WEEKNUM(AF7,2),IF(AL7&lt;&gt;"",WEEKNUM(AL7,2),""))</f>
        <v>5</v>
      </c>
      <c r="AG5" s="7"/>
      <c r="AH5" s="7"/>
      <c r="AI5" s="7"/>
      <c r="AJ5" s="7"/>
      <c r="AK5" s="7"/>
      <c r="AL5" s="7"/>
      <c r="AM5" s="7">
        <f>+IF(AM7&lt;&gt;"",WEEKNUM(AM7,2),IF(AS7&lt;&gt;"",WEEKNUM(AS7,2),""))</f>
        <v>6</v>
      </c>
      <c r="AN5" s="7"/>
      <c r="AO5" s="7"/>
      <c r="AP5" s="7"/>
      <c r="AQ5" s="7"/>
      <c r="AR5" s="7"/>
      <c r="AS5" s="8"/>
      <c r="AT5" s="34"/>
      <c r="AU5" s="34"/>
      <c r="AV5" s="154"/>
    </row>
    <row r="6" spans="1:50" x14ac:dyDescent="0.3">
      <c r="A6" s="9">
        <f>A5/24</f>
        <v>1.4583333333333333</v>
      </c>
      <c r="C6" s="10"/>
      <c r="D6" s="19" t="str">
        <f>IF(WEEKDAY(Mois_1)=2,Mois_1,"")</f>
        <v/>
      </c>
      <c r="E6" s="19" t="str">
        <f>IF(D6&lt;&gt;"",D6+1,IF(WEEKDAY(Mois_1)=3,Mois_1,""))</f>
        <v/>
      </c>
      <c r="F6" s="19" t="str">
        <f>IF(E6&lt;&gt;"",E6+1,IF(WEEKDAY(Mois_1)=4,Mois_1,""))</f>
        <v/>
      </c>
      <c r="G6" s="19" t="str">
        <f>IF(F6&lt;&gt;"",F6+1,IF(WEEKDAY(Mois_1)=5,Mois_1,""))</f>
        <v/>
      </c>
      <c r="H6" s="19" t="str">
        <f>IF(G6&lt;&gt;"",G6+1,IF(WEEKDAY(Mois_1)=6,Mois_1,""))</f>
        <v/>
      </c>
      <c r="I6" s="19">
        <f>IF(H6&lt;&gt;"",H6+1,IF(WEEKDAY(Mois_1)=7,Mois_1,""))</f>
        <v>44562</v>
      </c>
      <c r="J6" s="19">
        <f>IF(I6&lt;&gt;"",I6+1,IF(WEEKDAY(Mois_1)=1,Mois_1,""))</f>
        <v>44563</v>
      </c>
      <c r="K6" s="19">
        <f>J6+1</f>
        <v>44564</v>
      </c>
      <c r="L6" s="19">
        <f t="shared" ref="L6:AE7" si="0">K6+1</f>
        <v>44565</v>
      </c>
      <c r="M6" s="19">
        <f t="shared" si="0"/>
        <v>44566</v>
      </c>
      <c r="N6" s="19">
        <f t="shared" si="0"/>
        <v>44567</v>
      </c>
      <c r="O6" s="19">
        <f t="shared" si="0"/>
        <v>44568</v>
      </c>
      <c r="P6" s="19">
        <f t="shared" si="0"/>
        <v>44569</v>
      </c>
      <c r="Q6" s="19">
        <f t="shared" si="0"/>
        <v>44570</v>
      </c>
      <c r="R6" s="19">
        <f t="shared" si="0"/>
        <v>44571</v>
      </c>
      <c r="S6" s="19">
        <f t="shared" si="0"/>
        <v>44572</v>
      </c>
      <c r="T6" s="19">
        <f t="shared" si="0"/>
        <v>44573</v>
      </c>
      <c r="U6" s="19">
        <f t="shared" si="0"/>
        <v>44574</v>
      </c>
      <c r="V6" s="19">
        <f t="shared" si="0"/>
        <v>44575</v>
      </c>
      <c r="W6" s="19">
        <f t="shared" si="0"/>
        <v>44576</v>
      </c>
      <c r="X6" s="19">
        <f t="shared" si="0"/>
        <v>44577</v>
      </c>
      <c r="Y6" s="19">
        <f t="shared" si="0"/>
        <v>44578</v>
      </c>
      <c r="Z6" s="19">
        <f t="shared" si="0"/>
        <v>44579</v>
      </c>
      <c r="AA6" s="19">
        <f t="shared" si="0"/>
        <v>44580</v>
      </c>
      <c r="AB6" s="19">
        <f t="shared" si="0"/>
        <v>44581</v>
      </c>
      <c r="AC6" s="19">
        <f t="shared" si="0"/>
        <v>44582</v>
      </c>
      <c r="AD6" s="19">
        <f t="shared" si="0"/>
        <v>44583</v>
      </c>
      <c r="AE6" s="19">
        <f t="shared" si="0"/>
        <v>44584</v>
      </c>
      <c r="AF6" s="19">
        <f t="shared" ref="AF6" si="1">IF(AE6&lt;EOMONTH(Mois_1,0),AE6+1,"")</f>
        <v>44585</v>
      </c>
      <c r="AG6" s="19">
        <f t="shared" ref="AG6" si="2">IF(AF6&lt;EOMONTH(Mois_1,0),AF6+1,"")</f>
        <v>44586</v>
      </c>
      <c r="AH6" s="19">
        <f t="shared" ref="AH6" si="3">IF(AG6&lt;EOMONTH(Mois_1,0),AG6+1,"")</f>
        <v>44587</v>
      </c>
      <c r="AI6" s="19">
        <f t="shared" ref="AI6" si="4">IF(AH6&lt;EOMONTH(Mois_1,0),AH6+1,"")</f>
        <v>44588</v>
      </c>
      <c r="AJ6" s="19">
        <f t="shared" ref="AJ6" si="5">IF(AI6&lt;EOMONTH(Mois_1,0),AI6+1,"")</f>
        <v>44589</v>
      </c>
      <c r="AK6" s="19">
        <f t="shared" ref="AK6" si="6">IF(AJ6&lt;EOMONTH(Mois_1,0),AJ6+1,"")</f>
        <v>44590</v>
      </c>
      <c r="AL6" s="19">
        <f t="shared" ref="AL6" si="7">IF(AK6&lt;EOMONTH(Mois_1,0),AK6+1,"")</f>
        <v>44591</v>
      </c>
      <c r="AM6" s="19">
        <f t="shared" ref="AM6" si="8">IF(AL6&lt;EOMONTH(Mois_1,0),AL6+1,"")</f>
        <v>44592</v>
      </c>
      <c r="AN6" s="19" t="str">
        <f t="shared" ref="AN6" si="9">IF(AM6&lt;EOMONTH(Mois_1,0),AM6+1,"")</f>
        <v/>
      </c>
      <c r="AO6" s="19" t="str">
        <f t="shared" ref="AO6" si="10">IF(AN6&lt;EOMONTH(Mois_1,0),AN6+1,"")</f>
        <v/>
      </c>
      <c r="AP6" s="19" t="str">
        <f t="shared" ref="AP6" si="11">IF(AO6&lt;EOMONTH(Mois_1,0),AO6+1,"")</f>
        <v/>
      </c>
      <c r="AQ6" s="19" t="str">
        <f t="shared" ref="AQ6" si="12">IF(AP6&lt;EOMONTH(Mois_1,0),AP6+1,"")</f>
        <v/>
      </c>
      <c r="AR6" s="19" t="str">
        <f t="shared" ref="AR6" si="13">IF(AQ6&lt;EOMONTH(Mois_1,0),AQ6+1,"")</f>
        <v/>
      </c>
      <c r="AS6" s="20" t="str">
        <f t="shared" ref="AS6" si="14">IF(AR6&lt;EOMONTH(Mois_1,0),AR6+1,"")</f>
        <v/>
      </c>
      <c r="AT6" s="34"/>
      <c r="AU6" s="34"/>
      <c r="AV6" s="155"/>
    </row>
    <row r="7" spans="1:50" ht="16.5" thickBot="1" x14ac:dyDescent="0.35">
      <c r="A7" s="9">
        <f>IF(I10&gt;A6,A6,I10)</f>
        <v>0</v>
      </c>
      <c r="C7" s="13" t="s">
        <v>6</v>
      </c>
      <c r="D7" s="11" t="str">
        <f>IF(WEEKDAY(Mois_1)=2,Mois_1,"")</f>
        <v/>
      </c>
      <c r="E7" s="11" t="str">
        <f>IF(D7&lt;&gt;"",D7+1,IF(WEEKDAY(Mois_1)=3,Mois_1,""))</f>
        <v/>
      </c>
      <c r="F7" s="11" t="str">
        <f>IF(E7&lt;&gt;"",E7+1,IF(WEEKDAY(Mois_1)=4,Mois_1,""))</f>
        <v/>
      </c>
      <c r="G7" s="11" t="str">
        <f>IF(F7&lt;&gt;"",F7+1,IF(WEEKDAY(Mois_1)=5,Mois_1,""))</f>
        <v/>
      </c>
      <c r="H7" s="11" t="str">
        <f>IF(G7&lt;&gt;"",G7+1,IF(WEEKDAY(Mois_1)=6,Mois_1,""))</f>
        <v/>
      </c>
      <c r="I7" s="11">
        <f>IF(H7&lt;&gt;"",H7+1,IF(WEEKDAY(Mois_1)=7,Mois_1,""))</f>
        <v>44562</v>
      </c>
      <c r="J7" s="11">
        <f>IF(I7&lt;&gt;"",I7+1,IF(WEEKDAY(Mois_1)=1,Mois_1,""))</f>
        <v>44563</v>
      </c>
      <c r="K7" s="11">
        <f>J7+1</f>
        <v>44564</v>
      </c>
      <c r="L7" s="11">
        <f t="shared" si="0"/>
        <v>44565</v>
      </c>
      <c r="M7" s="11">
        <f t="shared" si="0"/>
        <v>44566</v>
      </c>
      <c r="N7" s="11">
        <f t="shared" si="0"/>
        <v>44567</v>
      </c>
      <c r="O7" s="11">
        <f t="shared" si="0"/>
        <v>44568</v>
      </c>
      <c r="P7" s="11">
        <f t="shared" si="0"/>
        <v>44569</v>
      </c>
      <c r="Q7" s="11">
        <f t="shared" si="0"/>
        <v>44570</v>
      </c>
      <c r="R7" s="11">
        <f t="shared" si="0"/>
        <v>44571</v>
      </c>
      <c r="S7" s="11">
        <f t="shared" si="0"/>
        <v>44572</v>
      </c>
      <c r="T7" s="11">
        <f t="shared" si="0"/>
        <v>44573</v>
      </c>
      <c r="U7" s="11">
        <f t="shared" si="0"/>
        <v>44574</v>
      </c>
      <c r="V7" s="11">
        <f t="shared" si="0"/>
        <v>44575</v>
      </c>
      <c r="W7" s="11">
        <f t="shared" si="0"/>
        <v>44576</v>
      </c>
      <c r="X7" s="11">
        <f t="shared" si="0"/>
        <v>44577</v>
      </c>
      <c r="Y7" s="11">
        <f t="shared" si="0"/>
        <v>44578</v>
      </c>
      <c r="Z7" s="11">
        <f t="shared" si="0"/>
        <v>44579</v>
      </c>
      <c r="AA7" s="11">
        <f t="shared" si="0"/>
        <v>44580</v>
      </c>
      <c r="AB7" s="11">
        <f t="shared" si="0"/>
        <v>44581</v>
      </c>
      <c r="AC7" s="11">
        <f t="shared" si="0"/>
        <v>44582</v>
      </c>
      <c r="AD7" s="11">
        <f t="shared" si="0"/>
        <v>44583</v>
      </c>
      <c r="AE7" s="11">
        <f t="shared" si="0"/>
        <v>44584</v>
      </c>
      <c r="AF7" s="11">
        <f t="shared" ref="AF7:AS7" si="15">IF(AE7&lt;EOMONTH(Mois_1,0),AE7+1,"")</f>
        <v>44585</v>
      </c>
      <c r="AG7" s="11">
        <f t="shared" si="15"/>
        <v>44586</v>
      </c>
      <c r="AH7" s="11">
        <f t="shared" si="15"/>
        <v>44587</v>
      </c>
      <c r="AI7" s="11">
        <f t="shared" si="15"/>
        <v>44588</v>
      </c>
      <c r="AJ7" s="11">
        <f t="shared" si="15"/>
        <v>44589</v>
      </c>
      <c r="AK7" s="11">
        <f t="shared" si="15"/>
        <v>44590</v>
      </c>
      <c r="AL7" s="11">
        <f t="shared" si="15"/>
        <v>44591</v>
      </c>
      <c r="AM7" s="11">
        <f t="shared" si="15"/>
        <v>44592</v>
      </c>
      <c r="AN7" s="11" t="str">
        <f t="shared" si="15"/>
        <v/>
      </c>
      <c r="AO7" s="11" t="str">
        <f t="shared" si="15"/>
        <v/>
      </c>
      <c r="AP7" s="11" t="str">
        <f t="shared" si="15"/>
        <v/>
      </c>
      <c r="AQ7" s="11" t="str">
        <f t="shared" si="15"/>
        <v/>
      </c>
      <c r="AR7" s="11" t="str">
        <f t="shared" si="15"/>
        <v/>
      </c>
      <c r="AS7" s="12" t="str">
        <f t="shared" si="15"/>
        <v/>
      </c>
      <c r="AT7" s="34"/>
      <c r="AU7" s="34"/>
      <c r="AV7" s="155"/>
    </row>
    <row r="8" spans="1:50" x14ac:dyDescent="0.3">
      <c r="C8" s="13" t="s">
        <v>2</v>
      </c>
      <c r="D8" s="1"/>
      <c r="E8" s="2"/>
      <c r="F8" s="2"/>
      <c r="G8" s="2"/>
      <c r="H8" s="2"/>
      <c r="I8" s="2"/>
      <c r="J8" s="2"/>
      <c r="K8" s="1"/>
      <c r="L8" s="2"/>
      <c r="M8" s="2"/>
      <c r="N8" s="2"/>
      <c r="O8" s="2"/>
      <c r="P8" s="2"/>
      <c r="Q8" s="2"/>
      <c r="R8" s="1"/>
      <c r="S8" s="2"/>
      <c r="T8" s="2"/>
      <c r="U8" s="2"/>
      <c r="V8" s="2"/>
      <c r="W8" s="2"/>
      <c r="X8" s="2"/>
      <c r="Y8" s="1"/>
      <c r="Z8" s="2"/>
      <c r="AA8" s="2"/>
      <c r="AB8" s="2"/>
      <c r="AC8" s="2"/>
      <c r="AD8" s="2"/>
      <c r="AE8" s="2"/>
      <c r="AF8" s="1"/>
      <c r="AG8" s="17"/>
      <c r="AH8" s="17"/>
      <c r="AI8" s="17"/>
      <c r="AJ8" s="17"/>
      <c r="AK8" s="2"/>
      <c r="AL8" s="2"/>
      <c r="AM8" s="1"/>
      <c r="AN8" s="2"/>
      <c r="AO8" s="2"/>
      <c r="AP8" s="2"/>
      <c r="AQ8" s="2"/>
      <c r="AR8" s="2"/>
      <c r="AS8" s="31"/>
      <c r="AT8" s="41">
        <f>COUNTA(D8:AS8)</f>
        <v>0</v>
      </c>
      <c r="AU8" s="42"/>
      <c r="AV8" s="155"/>
    </row>
    <row r="9" spans="1:50" x14ac:dyDescent="0.3">
      <c r="C9" s="13" t="s">
        <v>5</v>
      </c>
      <c r="D9" s="1"/>
      <c r="E9" s="2"/>
      <c r="F9" s="3"/>
      <c r="G9" s="3"/>
      <c r="H9" s="3"/>
      <c r="I9" s="3"/>
      <c r="J9" s="3"/>
      <c r="K9" s="1"/>
      <c r="L9" s="2"/>
      <c r="M9" s="3"/>
      <c r="N9" s="3"/>
      <c r="O9" s="3"/>
      <c r="P9" s="3"/>
      <c r="Q9" s="3"/>
      <c r="R9" s="1"/>
      <c r="S9" s="2"/>
      <c r="T9" s="3"/>
      <c r="U9" s="3"/>
      <c r="V9" s="3"/>
      <c r="W9" s="3"/>
      <c r="X9" s="3"/>
      <c r="Y9" s="1"/>
      <c r="Z9" s="2"/>
      <c r="AA9" s="3"/>
      <c r="AB9" s="3"/>
      <c r="AC9" s="3"/>
      <c r="AD9" s="3"/>
      <c r="AE9" s="3"/>
      <c r="AF9" s="1"/>
      <c r="AG9" s="2"/>
      <c r="AH9" s="2"/>
      <c r="AI9" s="2"/>
      <c r="AJ9" s="2"/>
      <c r="AK9" s="3"/>
      <c r="AL9" s="3"/>
      <c r="AM9" s="1"/>
      <c r="AN9" s="2"/>
      <c r="AO9" s="3"/>
      <c r="AP9" s="3"/>
      <c r="AQ9" s="3"/>
      <c r="AR9" s="3"/>
      <c r="AS9" s="32"/>
      <c r="AU9" s="43">
        <f>COUNTA(D9:AS9)</f>
        <v>0</v>
      </c>
      <c r="AV9" s="155"/>
    </row>
    <row r="10" spans="1:50" ht="17.25" thickBot="1" x14ac:dyDescent="0.35">
      <c r="C10" s="142"/>
      <c r="D10" s="143"/>
      <c r="E10" s="143"/>
      <c r="F10" s="129" t="s">
        <v>8</v>
      </c>
      <c r="G10" s="129"/>
      <c r="H10" s="129"/>
      <c r="I10" s="130">
        <f>SUM(D8:J9)</f>
        <v>0</v>
      </c>
      <c r="J10" s="130"/>
      <c r="K10" s="128"/>
      <c r="L10" s="128"/>
      <c r="M10" s="129" t="s">
        <v>8</v>
      </c>
      <c r="N10" s="129"/>
      <c r="O10" s="129"/>
      <c r="P10" s="130">
        <f>SUM(K8:Q9)</f>
        <v>0</v>
      </c>
      <c r="Q10" s="130"/>
      <c r="R10" s="128"/>
      <c r="S10" s="128"/>
      <c r="T10" s="129" t="s">
        <v>8</v>
      </c>
      <c r="U10" s="129"/>
      <c r="V10" s="129"/>
      <c r="W10" s="130">
        <f>SUM(R8:X9)</f>
        <v>0</v>
      </c>
      <c r="X10" s="130"/>
      <c r="Y10" s="128"/>
      <c r="Z10" s="128"/>
      <c r="AA10" s="129" t="s">
        <v>8</v>
      </c>
      <c r="AB10" s="129"/>
      <c r="AC10" s="129"/>
      <c r="AD10" s="130">
        <f>SUM(Y8:AE9)</f>
        <v>0</v>
      </c>
      <c r="AE10" s="130"/>
      <c r="AF10" s="128"/>
      <c r="AG10" s="128"/>
      <c r="AH10" s="129" t="s">
        <v>8</v>
      </c>
      <c r="AI10" s="129"/>
      <c r="AJ10" s="129"/>
      <c r="AK10" s="130">
        <f>SUM(AF8:AL9)</f>
        <v>0</v>
      </c>
      <c r="AL10" s="130"/>
      <c r="AM10" s="128"/>
      <c r="AN10" s="128"/>
      <c r="AO10" s="129" t="s">
        <v>8</v>
      </c>
      <c r="AP10" s="129"/>
      <c r="AQ10" s="129"/>
      <c r="AR10" s="130">
        <f>SUM(AM8:AS9)</f>
        <v>0</v>
      </c>
      <c r="AS10" s="131"/>
      <c r="AT10" s="90" t="s">
        <v>25</v>
      </c>
      <c r="AU10" s="40">
        <f>SUM(AT8:AU9)</f>
        <v>0</v>
      </c>
      <c r="AV10" s="35">
        <f>80*AU10</f>
        <v>0</v>
      </c>
    </row>
    <row r="11" spans="1:50" x14ac:dyDescent="0.3">
      <c r="C11" s="142"/>
      <c r="D11" s="143"/>
      <c r="E11" s="143"/>
      <c r="F11" s="129" t="s">
        <v>3</v>
      </c>
      <c r="G11" s="129"/>
      <c r="H11" s="129"/>
      <c r="I11" s="130">
        <f>IF(I10&gt;$A$6,IF($A$6+8/24&lt;I10,8/24,I10-$A$6),0)</f>
        <v>0</v>
      </c>
      <c r="J11" s="130"/>
      <c r="K11" s="128"/>
      <c r="L11" s="128"/>
      <c r="M11" s="129" t="s">
        <v>3</v>
      </c>
      <c r="N11" s="129"/>
      <c r="O11" s="129"/>
      <c r="P11" s="130">
        <f>IF(P10&gt;$A$6,IF($A$6+8/24&lt;P10,8/24,P10-$A$6),0)</f>
        <v>0</v>
      </c>
      <c r="Q11" s="130"/>
      <c r="R11" s="128"/>
      <c r="S11" s="128"/>
      <c r="T11" s="129" t="s">
        <v>3</v>
      </c>
      <c r="U11" s="129"/>
      <c r="V11" s="129"/>
      <c r="W11" s="130">
        <f>IF(W10&gt;$A$6,IF($A$6+8/24&lt;W10,8/24,W10-$A$6),0)</f>
        <v>0</v>
      </c>
      <c r="X11" s="130"/>
      <c r="Y11" s="128"/>
      <c r="Z11" s="128"/>
      <c r="AA11" s="129" t="s">
        <v>3</v>
      </c>
      <c r="AB11" s="129"/>
      <c r="AC11" s="129"/>
      <c r="AD11" s="130">
        <f>IF(AD10&gt;$A$6,IF($A$6+8/24&lt;AD10,8/24,AD10-$A$6),0)</f>
        <v>0</v>
      </c>
      <c r="AE11" s="130"/>
      <c r="AF11" s="128"/>
      <c r="AG11" s="128"/>
      <c r="AH11" s="129" t="s">
        <v>3</v>
      </c>
      <c r="AI11" s="129"/>
      <c r="AJ11" s="129"/>
      <c r="AK11" s="130">
        <f>IF(AK10&gt;$A$6,IF($A$6+8/24&lt;AK10,8/24,AK10-$A$6),0)</f>
        <v>0</v>
      </c>
      <c r="AL11" s="130"/>
      <c r="AM11" s="128"/>
      <c r="AN11" s="128"/>
      <c r="AO11" s="129" t="s">
        <v>3</v>
      </c>
      <c r="AP11" s="129"/>
      <c r="AQ11" s="129"/>
      <c r="AR11" s="130">
        <f>IF(AR10&gt;$A$6,IF($A$6+8/24&lt;AR10,8/24,AR10-$A$6),0)</f>
        <v>0</v>
      </c>
      <c r="AS11" s="132"/>
      <c r="AT11" s="34"/>
      <c r="AU11" s="34"/>
      <c r="AV11" s="155"/>
    </row>
    <row r="12" spans="1:50" ht="16.5" thickBot="1" x14ac:dyDescent="0.35">
      <c r="C12" s="142"/>
      <c r="D12" s="143"/>
      <c r="E12" s="143"/>
      <c r="F12" s="129" t="s">
        <v>4</v>
      </c>
      <c r="G12" s="129"/>
      <c r="H12" s="129"/>
      <c r="I12" s="130">
        <f>IF($A$6+I11&lt;I10,I10-$A$6-I11,0)</f>
        <v>0</v>
      </c>
      <c r="J12" s="130"/>
      <c r="K12" s="128"/>
      <c r="L12" s="128"/>
      <c r="M12" s="133" t="s">
        <v>4</v>
      </c>
      <c r="N12" s="133"/>
      <c r="O12" s="133"/>
      <c r="P12" s="134">
        <f>IF($A$6+P11&lt;P10,P10-$A$6-P11,0)</f>
        <v>0</v>
      </c>
      <c r="Q12" s="130"/>
      <c r="R12" s="128"/>
      <c r="S12" s="128"/>
      <c r="T12" s="129" t="s">
        <v>4</v>
      </c>
      <c r="U12" s="129"/>
      <c r="V12" s="129"/>
      <c r="W12" s="134">
        <f>IF($A$6+W11&lt;W10,W10-$A$6-W11,0)</f>
        <v>0</v>
      </c>
      <c r="X12" s="130"/>
      <c r="Y12" s="128"/>
      <c r="Z12" s="128"/>
      <c r="AA12" s="133" t="s">
        <v>4</v>
      </c>
      <c r="AB12" s="133"/>
      <c r="AC12" s="133"/>
      <c r="AD12" s="134">
        <f>IF($A$6+AD11&lt;AD10,AD10-$A$6-AD11,0)</f>
        <v>0</v>
      </c>
      <c r="AE12" s="130"/>
      <c r="AF12" s="128"/>
      <c r="AG12" s="128"/>
      <c r="AH12" s="129" t="s">
        <v>4</v>
      </c>
      <c r="AI12" s="129"/>
      <c r="AJ12" s="129"/>
      <c r="AK12" s="134">
        <f>IF($A$6+AK11&lt;AK10,AK10-$A$6-AK11,0)</f>
        <v>0</v>
      </c>
      <c r="AL12" s="130"/>
      <c r="AM12" s="128"/>
      <c r="AN12" s="128"/>
      <c r="AO12" s="133" t="s">
        <v>4</v>
      </c>
      <c r="AP12" s="133"/>
      <c r="AQ12" s="133"/>
      <c r="AR12" s="134">
        <f>IF($A$6+AR11&lt;AR10,AR10-$A$6-AR11,0)</f>
        <v>0</v>
      </c>
      <c r="AS12" s="135"/>
      <c r="AT12" s="34"/>
      <c r="AU12" s="34"/>
      <c r="AV12" s="155"/>
    </row>
    <row r="13" spans="1:50" ht="16.5" thickBot="1" x14ac:dyDescent="0.35">
      <c r="C13" s="115" t="s">
        <v>9</v>
      </c>
      <c r="D13" s="116"/>
      <c r="E13" s="116"/>
      <c r="F13" s="116"/>
      <c r="G13" s="116"/>
      <c r="H13" s="116"/>
      <c r="I13" s="116"/>
      <c r="J13" s="116"/>
      <c r="K13" s="116"/>
      <c r="L13" s="116"/>
      <c r="M13" s="117">
        <f>SUM(I10+P10+W10+AD10+AK10+AR10)</f>
        <v>0</v>
      </c>
      <c r="N13" s="118"/>
      <c r="O13" s="118"/>
      <c r="P13" s="119"/>
      <c r="Q13" s="116" t="s">
        <v>10</v>
      </c>
      <c r="R13" s="116"/>
      <c r="S13" s="116"/>
      <c r="T13" s="116"/>
      <c r="U13" s="116"/>
      <c r="V13" s="116"/>
      <c r="W13" s="116"/>
      <c r="X13" s="116"/>
      <c r="Y13" s="116"/>
      <c r="Z13" s="116"/>
      <c r="AA13" s="117">
        <f>SUM(I11+P11+W11+AD11+AK11+AR11)</f>
        <v>0</v>
      </c>
      <c r="AB13" s="118"/>
      <c r="AC13" s="118"/>
      <c r="AD13" s="119"/>
      <c r="AE13" s="116" t="s">
        <v>11</v>
      </c>
      <c r="AF13" s="116"/>
      <c r="AG13" s="116"/>
      <c r="AH13" s="116"/>
      <c r="AI13" s="116"/>
      <c r="AJ13" s="116"/>
      <c r="AK13" s="116"/>
      <c r="AL13" s="116"/>
      <c r="AM13" s="116"/>
      <c r="AN13" s="116"/>
      <c r="AO13" s="117">
        <f>SUM(I12+P12+W12+AD12+AK12+AR12)</f>
        <v>0</v>
      </c>
      <c r="AP13" s="118"/>
      <c r="AQ13" s="118"/>
      <c r="AR13" s="118"/>
      <c r="AS13" s="119"/>
      <c r="AT13" s="34"/>
      <c r="AU13" s="34"/>
      <c r="AV13" s="155"/>
    </row>
    <row r="14" spans="1:50" ht="26.25" thickBot="1" x14ac:dyDescent="0.35">
      <c r="C14" s="123">
        <f>EDATE(Mois_1,1)</f>
        <v>44593</v>
      </c>
      <c r="D14" s="124"/>
      <c r="E14" s="124"/>
      <c r="F14" s="124"/>
      <c r="G14" s="124"/>
      <c r="H14" s="124"/>
      <c r="I14" s="124"/>
      <c r="J14" s="124"/>
      <c r="K14" s="124"/>
      <c r="L14" s="124"/>
      <c r="M14" s="125"/>
      <c r="N14" s="125"/>
      <c r="O14" s="125"/>
      <c r="P14" s="125"/>
      <c r="Q14" s="124"/>
      <c r="R14" s="124"/>
      <c r="S14" s="124"/>
      <c r="T14" s="124"/>
      <c r="U14" s="124"/>
      <c r="V14" s="124"/>
      <c r="W14" s="124"/>
      <c r="X14" s="124"/>
      <c r="Y14" s="124"/>
      <c r="Z14" s="124"/>
      <c r="AA14" s="125"/>
      <c r="AB14" s="125"/>
      <c r="AC14" s="125"/>
      <c r="AD14" s="125"/>
      <c r="AE14" s="124"/>
      <c r="AF14" s="124"/>
      <c r="AG14" s="124"/>
      <c r="AH14" s="124"/>
      <c r="AI14" s="124"/>
      <c r="AJ14" s="124"/>
      <c r="AK14" s="124"/>
      <c r="AL14" s="124"/>
      <c r="AM14" s="124"/>
      <c r="AN14" s="124"/>
      <c r="AO14" s="125"/>
      <c r="AP14" s="125"/>
      <c r="AQ14" s="125"/>
      <c r="AR14" s="125"/>
      <c r="AS14" s="126"/>
      <c r="AT14" s="34"/>
      <c r="AU14" s="34"/>
      <c r="AV14" s="155"/>
    </row>
    <row r="15" spans="1:50" x14ac:dyDescent="0.3">
      <c r="C15" s="6" t="s">
        <v>7</v>
      </c>
      <c r="D15" s="7">
        <f>+IF(D17&lt;&gt;"",WEEKNUM(D17,2),IF(J17&lt;&gt;"",WEEKNUM(J17,2),""))</f>
        <v>6</v>
      </c>
      <c r="E15" s="7"/>
      <c r="F15" s="7"/>
      <c r="G15" s="7"/>
      <c r="H15" s="7"/>
      <c r="I15" s="7"/>
      <c r="J15" s="7"/>
      <c r="K15" s="7">
        <f>+IF(K17&lt;&gt;"",WEEKNUM(K17,2),IF(Q17&lt;&gt;"",WEEKNUM(Q17,2),""))</f>
        <v>7</v>
      </c>
      <c r="L15" s="7"/>
      <c r="M15" s="7"/>
      <c r="N15" s="7"/>
      <c r="O15" s="7"/>
      <c r="P15" s="7"/>
      <c r="Q15" s="7"/>
      <c r="R15" s="7">
        <f>+IF(R17&lt;&gt;"",WEEKNUM(R17,2),IF(X17&lt;&gt;"",WEEKNUM(X17,2),""))</f>
        <v>8</v>
      </c>
      <c r="S15" s="7"/>
      <c r="T15" s="7"/>
      <c r="U15" s="7"/>
      <c r="V15" s="7"/>
      <c r="W15" s="7"/>
      <c r="X15" s="7"/>
      <c r="Y15" s="7">
        <f>+IF(Y17&lt;&gt;"",WEEKNUM(Y17,2),IF(AE17&lt;&gt;"",WEEKNUM(AE17,2),""))</f>
        <v>9</v>
      </c>
      <c r="Z15" s="7"/>
      <c r="AA15" s="7"/>
      <c r="AB15" s="7"/>
      <c r="AC15" s="7"/>
      <c r="AD15" s="7"/>
      <c r="AE15" s="7"/>
      <c r="AF15" s="7">
        <f>+IF(AF17&lt;&gt;"",WEEKNUM(AF17,2),IF(AL17&lt;&gt;"",WEEKNUM(AL17,2),""))</f>
        <v>10</v>
      </c>
      <c r="AG15" s="7"/>
      <c r="AH15" s="7"/>
      <c r="AI15" s="7"/>
      <c r="AJ15" s="7"/>
      <c r="AK15" s="7"/>
      <c r="AL15" s="7"/>
      <c r="AM15" s="7" t="str">
        <f>+IF(AM17&lt;&gt;"",WEEKNUM(AM17,2),IF(AL17&lt;&gt;"",WEEKNUM(AL17,2),""))</f>
        <v/>
      </c>
      <c r="AN15" s="7"/>
      <c r="AO15" s="7"/>
      <c r="AP15" s="7"/>
      <c r="AQ15" s="7"/>
      <c r="AR15" s="7"/>
      <c r="AS15" s="8"/>
      <c r="AT15" s="34"/>
      <c r="AU15" s="34"/>
      <c r="AV15" s="155"/>
    </row>
    <row r="16" spans="1:50" s="7" customFormat="1" x14ac:dyDescent="0.3">
      <c r="C16" s="14"/>
      <c r="D16" s="19" t="str">
        <f>IF(WEEKDAY(Mois_2)=2,Mois_2,"")</f>
        <v/>
      </c>
      <c r="E16" s="19">
        <f>IF(D16&lt;&gt;"",D16+1,IF(WEEKDAY(Mois_2)=3,Mois_2,""))</f>
        <v>44593</v>
      </c>
      <c r="F16" s="19">
        <f>IF(E16&lt;&gt;"",E16+1,IF(WEEKDAY(Mois_2)=4,Mois_2,""))</f>
        <v>44594</v>
      </c>
      <c r="G16" s="19">
        <f>IF(F16&lt;&gt;"",F16+1,IF(WEEKDAY(Mois_2)=5,Mois_2,""))</f>
        <v>44595</v>
      </c>
      <c r="H16" s="19">
        <f>IF(G16&lt;&gt;"",G16+1,IF(WEEKDAY(Mois_2)=6,Mois_2,""))</f>
        <v>44596</v>
      </c>
      <c r="I16" s="19">
        <f>IF(H16&lt;&gt;"",H16+1,IF(WEEKDAY(Mois_2)=7,Mois_2,""))</f>
        <v>44597</v>
      </c>
      <c r="J16" s="19">
        <f>IF(I16&lt;&gt;"",I16+1,IF(WEEKDAY(Mois_2)=1,Mois_2,""))</f>
        <v>44598</v>
      </c>
      <c r="K16" s="19">
        <f>J16+1</f>
        <v>44599</v>
      </c>
      <c r="L16" s="19">
        <f t="shared" ref="L16:AE17" si="16">K16+1</f>
        <v>44600</v>
      </c>
      <c r="M16" s="19">
        <f t="shared" si="16"/>
        <v>44601</v>
      </c>
      <c r="N16" s="19">
        <f t="shared" si="16"/>
        <v>44602</v>
      </c>
      <c r="O16" s="19">
        <f t="shared" si="16"/>
        <v>44603</v>
      </c>
      <c r="P16" s="19">
        <f t="shared" si="16"/>
        <v>44604</v>
      </c>
      <c r="Q16" s="19">
        <f t="shared" si="16"/>
        <v>44605</v>
      </c>
      <c r="R16" s="19">
        <f t="shared" si="16"/>
        <v>44606</v>
      </c>
      <c r="S16" s="19">
        <f t="shared" si="16"/>
        <v>44607</v>
      </c>
      <c r="T16" s="19">
        <f t="shared" si="16"/>
        <v>44608</v>
      </c>
      <c r="U16" s="19">
        <f t="shared" si="16"/>
        <v>44609</v>
      </c>
      <c r="V16" s="19">
        <f t="shared" si="16"/>
        <v>44610</v>
      </c>
      <c r="W16" s="19">
        <f t="shared" si="16"/>
        <v>44611</v>
      </c>
      <c r="X16" s="19">
        <f t="shared" si="16"/>
        <v>44612</v>
      </c>
      <c r="Y16" s="19">
        <f t="shared" si="16"/>
        <v>44613</v>
      </c>
      <c r="Z16" s="19">
        <f t="shared" si="16"/>
        <v>44614</v>
      </c>
      <c r="AA16" s="19">
        <f t="shared" si="16"/>
        <v>44615</v>
      </c>
      <c r="AB16" s="19">
        <f t="shared" si="16"/>
        <v>44616</v>
      </c>
      <c r="AC16" s="19">
        <f t="shared" si="16"/>
        <v>44617</v>
      </c>
      <c r="AD16" s="19">
        <f t="shared" si="16"/>
        <v>44618</v>
      </c>
      <c r="AE16" s="19">
        <f t="shared" si="16"/>
        <v>44619</v>
      </c>
      <c r="AF16" s="19">
        <f t="shared" ref="AF16" si="17">IF(AE16&lt;EOMONTH(Mois_2,0),AE16+1,"")</f>
        <v>44620</v>
      </c>
      <c r="AG16" s="19" t="str">
        <f t="shared" ref="AG16" si="18">IF(AF16&lt;EOMONTH(Mois_2,0),AF16+1,"")</f>
        <v/>
      </c>
      <c r="AH16" s="19" t="str">
        <f t="shared" ref="AH16" si="19">IF(AG16&lt;EOMONTH(Mois_2,0),AG16+1,"")</f>
        <v/>
      </c>
      <c r="AI16" s="19" t="str">
        <f t="shared" ref="AI16" si="20">IF(AH16&lt;EOMONTH(Mois_2,0),AH16+1,"")</f>
        <v/>
      </c>
      <c r="AJ16" s="19" t="str">
        <f t="shared" ref="AJ16" si="21">IF(AI16&lt;EOMONTH(Mois_2,0),AI16+1,"")</f>
        <v/>
      </c>
      <c r="AK16" s="19" t="str">
        <f t="shared" ref="AK16" si="22">IF(AJ16&lt;EOMONTH(Mois_2,0),AJ16+1,"")</f>
        <v/>
      </c>
      <c r="AL16" s="19" t="str">
        <f t="shared" ref="AL16" si="23">IF(AK16&lt;EOMONTH(Mois_2,0),AK16+1,"")</f>
        <v/>
      </c>
      <c r="AM16" s="19" t="str">
        <f t="shared" ref="AM16" si="24">IF(AL16&lt;EOMONTH(Mois_2,0),AL16+1,"")</f>
        <v/>
      </c>
      <c r="AN16" s="19" t="str">
        <f t="shared" ref="AN16" si="25">IF(AM16&lt;EOMONTH(Mois_2,0),AM16+1,"")</f>
        <v/>
      </c>
      <c r="AO16" s="19" t="str">
        <f t="shared" ref="AO16" si="26">IF(AN16&lt;EOMONTH(Mois_2,0),AN16+1,"")</f>
        <v/>
      </c>
      <c r="AP16" s="19" t="str">
        <f t="shared" ref="AP16" si="27">IF(AO16&lt;EOMONTH(Mois_2,0),AO16+1,"")</f>
        <v/>
      </c>
      <c r="AQ16" s="19" t="str">
        <f t="shared" ref="AQ16" si="28">IF(AP16&lt;EOMONTH(Mois_2,0),AP16+1,"")</f>
        <v/>
      </c>
      <c r="AR16" s="19" t="str">
        <f t="shared" ref="AR16" si="29">IF(AQ16&lt;EOMONTH(Mois_2,0),AQ16+1,"")</f>
        <v/>
      </c>
      <c r="AS16" s="20" t="str">
        <f t="shared" ref="AS16" si="30">IF(AR16&lt;EOMONTH(Mois_2,0),AR16+1,"")</f>
        <v/>
      </c>
      <c r="AT16" s="34"/>
      <c r="AU16" s="34"/>
      <c r="AV16" s="155"/>
      <c r="AX16" s="4"/>
    </row>
    <row r="17" spans="3:48" ht="16.5" thickBot="1" x14ac:dyDescent="0.35">
      <c r="C17" s="13" t="s">
        <v>6</v>
      </c>
      <c r="D17" s="11" t="str">
        <f>IF(WEEKDAY(Mois_2)=2,Mois_2,"")</f>
        <v/>
      </c>
      <c r="E17" s="11">
        <f>IF(D17&lt;&gt;"",D17+1,IF(WEEKDAY(Mois_2)=3,Mois_2,""))</f>
        <v>44593</v>
      </c>
      <c r="F17" s="11">
        <f>IF(E17&lt;&gt;"",E17+1,IF(WEEKDAY(Mois_2)=4,Mois_2,""))</f>
        <v>44594</v>
      </c>
      <c r="G17" s="11">
        <f>IF(F17&lt;&gt;"",F17+1,IF(WEEKDAY(Mois_2)=5,Mois_2,""))</f>
        <v>44595</v>
      </c>
      <c r="H17" s="11">
        <f>IF(G17&lt;&gt;"",G17+1,IF(WEEKDAY(Mois_2)=6,Mois_2,""))</f>
        <v>44596</v>
      </c>
      <c r="I17" s="11">
        <f>IF(H17&lt;&gt;"",H17+1,IF(WEEKDAY(Mois_2)=7,Mois_2,""))</f>
        <v>44597</v>
      </c>
      <c r="J17" s="11">
        <f>IF(I17&lt;&gt;"",I17+1,IF(WEEKDAY(Mois_2)=1,Mois_2,""))</f>
        <v>44598</v>
      </c>
      <c r="K17" s="11">
        <f>J17+1</f>
        <v>44599</v>
      </c>
      <c r="L17" s="11">
        <f t="shared" si="16"/>
        <v>44600</v>
      </c>
      <c r="M17" s="11">
        <f t="shared" si="16"/>
        <v>44601</v>
      </c>
      <c r="N17" s="11">
        <f t="shared" si="16"/>
        <v>44602</v>
      </c>
      <c r="O17" s="11">
        <f t="shared" si="16"/>
        <v>44603</v>
      </c>
      <c r="P17" s="11">
        <f t="shared" si="16"/>
        <v>44604</v>
      </c>
      <c r="Q17" s="11">
        <f t="shared" si="16"/>
        <v>44605</v>
      </c>
      <c r="R17" s="11">
        <f t="shared" si="16"/>
        <v>44606</v>
      </c>
      <c r="S17" s="11">
        <f t="shared" si="16"/>
        <v>44607</v>
      </c>
      <c r="T17" s="11">
        <f t="shared" si="16"/>
        <v>44608</v>
      </c>
      <c r="U17" s="11">
        <f t="shared" si="16"/>
        <v>44609</v>
      </c>
      <c r="V17" s="11">
        <f t="shared" si="16"/>
        <v>44610</v>
      </c>
      <c r="W17" s="11">
        <f t="shared" si="16"/>
        <v>44611</v>
      </c>
      <c r="X17" s="11">
        <f t="shared" si="16"/>
        <v>44612</v>
      </c>
      <c r="Y17" s="11">
        <f t="shared" si="16"/>
        <v>44613</v>
      </c>
      <c r="Z17" s="11">
        <f t="shared" si="16"/>
        <v>44614</v>
      </c>
      <c r="AA17" s="11">
        <f t="shared" si="16"/>
        <v>44615</v>
      </c>
      <c r="AB17" s="11">
        <f t="shared" si="16"/>
        <v>44616</v>
      </c>
      <c r="AC17" s="11">
        <f t="shared" si="16"/>
        <v>44617</v>
      </c>
      <c r="AD17" s="11">
        <f t="shared" si="16"/>
        <v>44618</v>
      </c>
      <c r="AE17" s="11">
        <f t="shared" si="16"/>
        <v>44619</v>
      </c>
      <c r="AF17" s="11">
        <f t="shared" ref="AF17:AS17" si="31">IF(AE17&lt;EOMONTH(Mois_2,0),AE17+1,"")</f>
        <v>44620</v>
      </c>
      <c r="AG17" s="11" t="str">
        <f t="shared" si="31"/>
        <v/>
      </c>
      <c r="AH17" s="11" t="str">
        <f t="shared" si="31"/>
        <v/>
      </c>
      <c r="AI17" s="11" t="str">
        <f t="shared" si="31"/>
        <v/>
      </c>
      <c r="AJ17" s="11" t="str">
        <f t="shared" si="31"/>
        <v/>
      </c>
      <c r="AK17" s="11" t="str">
        <f t="shared" si="31"/>
        <v/>
      </c>
      <c r="AL17" s="11" t="str">
        <f t="shared" si="31"/>
        <v/>
      </c>
      <c r="AM17" s="11" t="str">
        <f t="shared" si="31"/>
        <v/>
      </c>
      <c r="AN17" s="11" t="str">
        <f t="shared" si="31"/>
        <v/>
      </c>
      <c r="AO17" s="11" t="str">
        <f t="shared" si="31"/>
        <v/>
      </c>
      <c r="AP17" s="11" t="str">
        <f t="shared" si="31"/>
        <v/>
      </c>
      <c r="AQ17" s="11" t="str">
        <f t="shared" si="31"/>
        <v/>
      </c>
      <c r="AR17" s="11" t="str">
        <f t="shared" si="31"/>
        <v/>
      </c>
      <c r="AS17" s="12" t="str">
        <f t="shared" si="31"/>
        <v/>
      </c>
      <c r="AT17" s="34"/>
      <c r="AU17" s="34"/>
      <c r="AV17" s="155"/>
    </row>
    <row r="18" spans="3:48" x14ac:dyDescent="0.3">
      <c r="C18" s="13" t="s">
        <v>2</v>
      </c>
      <c r="D18" s="1"/>
      <c r="E18" s="2"/>
      <c r="F18" s="2"/>
      <c r="G18" s="2"/>
      <c r="H18" s="17"/>
      <c r="I18" s="17"/>
      <c r="J18" s="17"/>
      <c r="K18" s="17"/>
      <c r="L18" s="2"/>
      <c r="M18" s="2"/>
      <c r="N18" s="2"/>
      <c r="O18" s="2"/>
      <c r="P18" s="2"/>
      <c r="Q18" s="2"/>
      <c r="R18" s="1"/>
      <c r="S18" s="2"/>
      <c r="T18" s="2"/>
      <c r="U18" s="2"/>
      <c r="V18" s="2"/>
      <c r="W18" s="2"/>
      <c r="X18" s="2"/>
      <c r="Y18" s="1"/>
      <c r="Z18" s="2"/>
      <c r="AA18" s="2"/>
      <c r="AB18" s="2"/>
      <c r="AC18" s="2"/>
      <c r="AD18" s="2"/>
      <c r="AE18" s="2"/>
      <c r="AF18" s="1"/>
      <c r="AG18" s="2"/>
      <c r="AH18" s="2"/>
      <c r="AI18" s="2"/>
      <c r="AJ18" s="2"/>
      <c r="AK18" s="2"/>
      <c r="AL18" s="2"/>
      <c r="AM18" s="1"/>
      <c r="AN18" s="2"/>
      <c r="AO18" s="2"/>
      <c r="AP18" s="2"/>
      <c r="AQ18" s="2"/>
      <c r="AR18" s="2"/>
      <c r="AS18" s="31"/>
      <c r="AT18" s="37">
        <f>COUNTA(D18:AS18)</f>
        <v>0</v>
      </c>
      <c r="AU18" s="38"/>
      <c r="AV18" s="155"/>
    </row>
    <row r="19" spans="3:48" x14ac:dyDescent="0.3">
      <c r="C19" s="13" t="s">
        <v>5</v>
      </c>
      <c r="D19" s="1"/>
      <c r="E19" s="2"/>
      <c r="F19" s="3"/>
      <c r="G19" s="3"/>
      <c r="H19" s="3"/>
      <c r="I19" s="3"/>
      <c r="J19" s="3"/>
      <c r="K19" s="1"/>
      <c r="L19" s="2"/>
      <c r="M19" s="3"/>
      <c r="N19" s="3"/>
      <c r="O19" s="3"/>
      <c r="P19" s="3"/>
      <c r="Q19" s="3"/>
      <c r="R19" s="1"/>
      <c r="S19" s="2"/>
      <c r="T19" s="3"/>
      <c r="U19" s="3"/>
      <c r="V19" s="3"/>
      <c r="W19" s="3"/>
      <c r="X19" s="3"/>
      <c r="Y19" s="1"/>
      <c r="Z19" s="2"/>
      <c r="AA19" s="3"/>
      <c r="AB19" s="3"/>
      <c r="AC19" s="3"/>
      <c r="AD19" s="3"/>
      <c r="AE19" s="3"/>
      <c r="AF19" s="1"/>
      <c r="AG19" s="2"/>
      <c r="AH19" s="2"/>
      <c r="AI19" s="2"/>
      <c r="AJ19" s="2"/>
      <c r="AK19" s="3"/>
      <c r="AL19" s="3"/>
      <c r="AM19" s="1"/>
      <c r="AN19" s="2"/>
      <c r="AO19" s="3"/>
      <c r="AP19" s="3"/>
      <c r="AQ19" s="3"/>
      <c r="AR19" s="3"/>
      <c r="AS19" s="32"/>
      <c r="AU19" s="39">
        <f>COUNTA(D19:AS19)</f>
        <v>0</v>
      </c>
      <c r="AV19" s="155"/>
    </row>
    <row r="20" spans="3:48" ht="17.25" thickBot="1" x14ac:dyDescent="0.35">
      <c r="C20" s="144"/>
      <c r="D20" s="128"/>
      <c r="E20" s="128"/>
      <c r="F20" s="129" t="s">
        <v>8</v>
      </c>
      <c r="G20" s="129"/>
      <c r="H20" s="129"/>
      <c r="I20" s="130">
        <f>SUM(D18:J19)</f>
        <v>0</v>
      </c>
      <c r="J20" s="130"/>
      <c r="K20" s="128"/>
      <c r="L20" s="128"/>
      <c r="M20" s="129" t="s">
        <v>8</v>
      </c>
      <c r="N20" s="129"/>
      <c r="O20" s="129"/>
      <c r="P20" s="130">
        <f>SUM(K18:Q19)</f>
        <v>0</v>
      </c>
      <c r="Q20" s="130"/>
      <c r="R20" s="128"/>
      <c r="S20" s="128"/>
      <c r="T20" s="129" t="s">
        <v>8</v>
      </c>
      <c r="U20" s="129"/>
      <c r="V20" s="129"/>
      <c r="W20" s="130">
        <f>SUM(R18:X19)</f>
        <v>0</v>
      </c>
      <c r="X20" s="130"/>
      <c r="Y20" s="128"/>
      <c r="Z20" s="128"/>
      <c r="AA20" s="129" t="s">
        <v>8</v>
      </c>
      <c r="AB20" s="129"/>
      <c r="AC20" s="129"/>
      <c r="AD20" s="130">
        <f>SUM(Y18:AE19)</f>
        <v>0</v>
      </c>
      <c r="AE20" s="130"/>
      <c r="AF20" s="128"/>
      <c r="AG20" s="128"/>
      <c r="AH20" s="129" t="s">
        <v>8</v>
      </c>
      <c r="AI20" s="129"/>
      <c r="AJ20" s="129"/>
      <c r="AK20" s="130">
        <f>SUM(AF18:AL19)</f>
        <v>0</v>
      </c>
      <c r="AL20" s="130"/>
      <c r="AM20" s="128"/>
      <c r="AN20" s="128"/>
      <c r="AO20" s="129" t="s">
        <v>8</v>
      </c>
      <c r="AP20" s="129"/>
      <c r="AQ20" s="129"/>
      <c r="AR20" s="130">
        <f>SUM(AM18:AS19)</f>
        <v>0</v>
      </c>
      <c r="AS20" s="131"/>
      <c r="AT20" s="90" t="s">
        <v>25</v>
      </c>
      <c r="AU20" s="40">
        <f>SUM(AT18:AU19)</f>
        <v>0</v>
      </c>
      <c r="AV20" s="35">
        <f>80*AU20</f>
        <v>0</v>
      </c>
    </row>
    <row r="21" spans="3:48" x14ac:dyDescent="0.3">
      <c r="C21" s="144"/>
      <c r="D21" s="128"/>
      <c r="E21" s="128"/>
      <c r="F21" s="129" t="s">
        <v>3</v>
      </c>
      <c r="G21" s="129"/>
      <c r="H21" s="129"/>
      <c r="I21" s="130">
        <f>IF(I20&gt;$A$6,IF($A$6+8/24&lt;I20,8/24,I20-$A$6),0)</f>
        <v>0</v>
      </c>
      <c r="J21" s="130"/>
      <c r="K21" s="128"/>
      <c r="L21" s="128"/>
      <c r="M21" s="129" t="s">
        <v>3</v>
      </c>
      <c r="N21" s="129"/>
      <c r="O21" s="129"/>
      <c r="P21" s="130">
        <f>IF(P20&gt;$A$6,IF($A$6+8/24&lt;P20,8/24,P20-$A$6),0)</f>
        <v>0</v>
      </c>
      <c r="Q21" s="130"/>
      <c r="R21" s="128"/>
      <c r="S21" s="128"/>
      <c r="T21" s="129" t="s">
        <v>3</v>
      </c>
      <c r="U21" s="129"/>
      <c r="V21" s="129"/>
      <c r="W21" s="130">
        <f>IF(W20&gt;$A$6,IF($A$6+8/24&lt;W20,8/24,W20-$A$6),0)</f>
        <v>0</v>
      </c>
      <c r="X21" s="130"/>
      <c r="Y21" s="128"/>
      <c r="Z21" s="128"/>
      <c r="AA21" s="129" t="s">
        <v>3</v>
      </c>
      <c r="AB21" s="129"/>
      <c r="AC21" s="129"/>
      <c r="AD21" s="130">
        <f>IF(AD20&gt;$A$6,IF($A$6+8/24&lt;AD20,8/24,AD20-$A$6),0)</f>
        <v>0</v>
      </c>
      <c r="AE21" s="130"/>
      <c r="AF21" s="128"/>
      <c r="AG21" s="128"/>
      <c r="AH21" s="129" t="s">
        <v>3</v>
      </c>
      <c r="AI21" s="129"/>
      <c r="AJ21" s="129"/>
      <c r="AK21" s="130">
        <f>IF(AK20&gt;$A$6,IF($A$6+8/24&lt;AK20,8/24,AK20-$A$6),0)</f>
        <v>0</v>
      </c>
      <c r="AL21" s="130"/>
      <c r="AM21" s="128"/>
      <c r="AN21" s="128"/>
      <c r="AO21" s="129" t="s">
        <v>3</v>
      </c>
      <c r="AP21" s="129"/>
      <c r="AQ21" s="129"/>
      <c r="AR21" s="130">
        <f>IF(AR20&gt;$A$6,IF($A$6+8/24&lt;AR20,8/24,AR20-$A$6),0)</f>
        <v>0</v>
      </c>
      <c r="AS21" s="132"/>
      <c r="AT21" s="34"/>
      <c r="AU21" s="34"/>
      <c r="AV21" s="155"/>
    </row>
    <row r="22" spans="3:48" ht="16.5" thickBot="1" x14ac:dyDescent="0.35">
      <c r="C22" s="144"/>
      <c r="D22" s="128"/>
      <c r="E22" s="128"/>
      <c r="F22" s="129" t="s">
        <v>4</v>
      </c>
      <c r="G22" s="129"/>
      <c r="H22" s="129"/>
      <c r="I22" s="130">
        <f>IF($A$6+I21&lt;I20,I20-$A$6-I21,0)</f>
        <v>0</v>
      </c>
      <c r="J22" s="130"/>
      <c r="K22" s="128"/>
      <c r="L22" s="128"/>
      <c r="M22" s="129" t="s">
        <v>4</v>
      </c>
      <c r="N22" s="129"/>
      <c r="O22" s="129"/>
      <c r="P22" s="130">
        <f>IF($A$6+P21&lt;P20,P20-$A$6-P21,0)</f>
        <v>0</v>
      </c>
      <c r="Q22" s="130"/>
      <c r="R22" s="128"/>
      <c r="S22" s="128"/>
      <c r="T22" s="129" t="s">
        <v>4</v>
      </c>
      <c r="U22" s="129"/>
      <c r="V22" s="129"/>
      <c r="W22" s="130">
        <f>IF($A$6+W21&lt;W20,W20-$A$6-W21,0)</f>
        <v>0</v>
      </c>
      <c r="X22" s="130"/>
      <c r="Y22" s="128"/>
      <c r="Z22" s="128"/>
      <c r="AA22" s="129" t="s">
        <v>4</v>
      </c>
      <c r="AB22" s="129"/>
      <c r="AC22" s="129"/>
      <c r="AD22" s="130">
        <f>IF($A$6+AD21&lt;AD20,AD20-$A$6-AD21,0)</f>
        <v>0</v>
      </c>
      <c r="AE22" s="130"/>
      <c r="AF22" s="128"/>
      <c r="AG22" s="128"/>
      <c r="AH22" s="129" t="s">
        <v>4</v>
      </c>
      <c r="AI22" s="129"/>
      <c r="AJ22" s="129"/>
      <c r="AK22" s="130">
        <f>IF($A$6+AK21&lt;AK20,AK20-$A$6-AK21,0)</f>
        <v>0</v>
      </c>
      <c r="AL22" s="130"/>
      <c r="AM22" s="128"/>
      <c r="AN22" s="128"/>
      <c r="AO22" s="129" t="s">
        <v>4</v>
      </c>
      <c r="AP22" s="129"/>
      <c r="AQ22" s="129"/>
      <c r="AR22" s="130">
        <f>IF($A$6+AR21&lt;AR20,AR20-$A$6-AR21,0)</f>
        <v>0</v>
      </c>
      <c r="AS22" s="132"/>
      <c r="AT22" s="34"/>
      <c r="AU22" s="34"/>
      <c r="AV22" s="155"/>
    </row>
    <row r="23" spans="3:48" ht="16.5" thickBot="1" x14ac:dyDescent="0.35">
      <c r="C23" s="115" t="s">
        <v>9</v>
      </c>
      <c r="D23" s="116"/>
      <c r="E23" s="116"/>
      <c r="F23" s="116"/>
      <c r="G23" s="116"/>
      <c r="H23" s="116"/>
      <c r="I23" s="116"/>
      <c r="J23" s="116"/>
      <c r="K23" s="116"/>
      <c r="L23" s="116"/>
      <c r="M23" s="117">
        <f>SUM(I20+P20+W20+AD20+AK20+AR20)</f>
        <v>0</v>
      </c>
      <c r="N23" s="118"/>
      <c r="O23" s="118"/>
      <c r="P23" s="119"/>
      <c r="Q23" s="116" t="s">
        <v>10</v>
      </c>
      <c r="R23" s="116"/>
      <c r="S23" s="116"/>
      <c r="T23" s="116"/>
      <c r="U23" s="116"/>
      <c r="V23" s="116"/>
      <c r="W23" s="116"/>
      <c r="X23" s="116"/>
      <c r="Y23" s="116"/>
      <c r="Z23" s="116"/>
      <c r="AA23" s="117">
        <f>SUM(I21+P21+W21+AD21+AK21+AR21)</f>
        <v>0</v>
      </c>
      <c r="AB23" s="118"/>
      <c r="AC23" s="118"/>
      <c r="AD23" s="119"/>
      <c r="AE23" s="116" t="s">
        <v>11</v>
      </c>
      <c r="AF23" s="116"/>
      <c r="AG23" s="116"/>
      <c r="AH23" s="116"/>
      <c r="AI23" s="116"/>
      <c r="AJ23" s="116"/>
      <c r="AK23" s="116"/>
      <c r="AL23" s="116"/>
      <c r="AM23" s="116"/>
      <c r="AN23" s="116"/>
      <c r="AO23" s="117">
        <f>SUM(I22+P22+W22+AD22+AK22+AR22)</f>
        <v>0</v>
      </c>
      <c r="AP23" s="118"/>
      <c r="AQ23" s="118"/>
      <c r="AR23" s="118"/>
      <c r="AS23" s="119"/>
      <c r="AT23" s="34"/>
      <c r="AU23" s="34"/>
      <c r="AV23" s="155"/>
    </row>
    <row r="24" spans="3:48" ht="26.25" thickBot="1" x14ac:dyDescent="0.35">
      <c r="C24" s="123">
        <f>EDATE(Mois_1,2)</f>
        <v>44621</v>
      </c>
      <c r="D24" s="124"/>
      <c r="E24" s="124"/>
      <c r="F24" s="124"/>
      <c r="G24" s="124"/>
      <c r="H24" s="124"/>
      <c r="I24" s="124"/>
      <c r="J24" s="124"/>
      <c r="K24" s="124"/>
      <c r="L24" s="124"/>
      <c r="M24" s="124"/>
      <c r="N24" s="124"/>
      <c r="O24" s="124"/>
      <c r="P24" s="124"/>
      <c r="Q24" s="124"/>
      <c r="R24" s="124"/>
      <c r="S24" s="124"/>
      <c r="T24" s="124"/>
      <c r="U24" s="124"/>
      <c r="V24" s="124"/>
      <c r="W24" s="124"/>
      <c r="X24" s="124"/>
      <c r="Y24" s="124"/>
      <c r="Z24" s="124"/>
      <c r="AA24" s="124"/>
      <c r="AB24" s="124"/>
      <c r="AC24" s="124"/>
      <c r="AD24" s="124"/>
      <c r="AE24" s="124"/>
      <c r="AF24" s="124"/>
      <c r="AG24" s="124"/>
      <c r="AH24" s="124"/>
      <c r="AI24" s="124"/>
      <c r="AJ24" s="124"/>
      <c r="AK24" s="124"/>
      <c r="AL24" s="124"/>
      <c r="AM24" s="124"/>
      <c r="AN24" s="124"/>
      <c r="AO24" s="124"/>
      <c r="AP24" s="124"/>
      <c r="AQ24" s="124"/>
      <c r="AR24" s="124"/>
      <c r="AS24" s="127"/>
      <c r="AT24" s="34"/>
      <c r="AU24" s="34"/>
      <c r="AV24" s="155"/>
    </row>
    <row r="25" spans="3:48" x14ac:dyDescent="0.3">
      <c r="C25" s="6" t="s">
        <v>7</v>
      </c>
      <c r="D25" s="7">
        <f>+IF(D27&lt;&gt;"",WEEKNUM(D27,2),IF(J27&lt;&gt;"",WEEKNUM(J27,2),""))</f>
        <v>10</v>
      </c>
      <c r="E25" s="7"/>
      <c r="F25" s="7"/>
      <c r="G25" s="7"/>
      <c r="H25" s="7"/>
      <c r="I25" s="7"/>
      <c r="J25" s="7"/>
      <c r="K25" s="7">
        <f>+IF(K27&lt;&gt;"",WEEKNUM(K27,2),IF(Q27&lt;&gt;"",WEEKNUM(Q27,2),""))</f>
        <v>11</v>
      </c>
      <c r="L25" s="7"/>
      <c r="M25" s="7"/>
      <c r="N25" s="7"/>
      <c r="O25" s="7"/>
      <c r="P25" s="7"/>
      <c r="Q25" s="7"/>
      <c r="R25" s="7">
        <f>+IF(R27&lt;&gt;"",WEEKNUM(R27,2),IF(X27&lt;&gt;"",WEEKNUM(X27,2),""))</f>
        <v>12</v>
      </c>
      <c r="S25" s="7"/>
      <c r="T25" s="7"/>
      <c r="U25" s="7"/>
      <c r="V25" s="7"/>
      <c r="W25" s="7"/>
      <c r="X25" s="7"/>
      <c r="Y25" s="7">
        <f>+IF(Y27&lt;&gt;"",WEEKNUM(Y27,2),IF(AE27&lt;&gt;"",WEEKNUM(AE27,2),""))</f>
        <v>13</v>
      </c>
      <c r="Z25" s="7"/>
      <c r="AA25" s="7"/>
      <c r="AB25" s="7"/>
      <c r="AC25" s="7"/>
      <c r="AD25" s="7"/>
      <c r="AE25" s="7"/>
      <c r="AF25" s="7">
        <f>+IF(AF27&lt;&gt;"",WEEKNUM(AF27,2),IF(AL27&lt;&gt;"",WEEKNUM(AL27,2),""))</f>
        <v>14</v>
      </c>
      <c r="AG25" s="7"/>
      <c r="AH25" s="7"/>
      <c r="AI25" s="7"/>
      <c r="AJ25" s="7"/>
      <c r="AK25" s="7"/>
      <c r="AL25" s="7"/>
      <c r="AM25" s="7" t="str">
        <f>+IF(AM27&lt;&gt;"",WEEKNUM(AM27,2),IF(AS27&lt;&gt;"",WEEKNUM(AS27,2),""))</f>
        <v/>
      </c>
      <c r="AN25" s="7"/>
      <c r="AO25" s="7"/>
      <c r="AP25" s="7"/>
      <c r="AQ25" s="7"/>
      <c r="AR25" s="7"/>
      <c r="AS25" s="8"/>
      <c r="AT25" s="34"/>
      <c r="AU25" s="34"/>
      <c r="AV25" s="155"/>
    </row>
    <row r="26" spans="3:48" s="7" customFormat="1" x14ac:dyDescent="0.25">
      <c r="C26" s="14"/>
      <c r="D26" s="19" t="str">
        <f>IF(WEEKDAY(Mois_3)=2,Mois_3,"")</f>
        <v/>
      </c>
      <c r="E26" s="19">
        <f>IF(D26&lt;&gt;"",D26+1,IF(WEEKDAY(Mois_3)=3,Mois_3,""))</f>
        <v>44621</v>
      </c>
      <c r="F26" s="19">
        <f>IF(E26&lt;&gt;"",E26+1,IF(WEEKDAY(Mois_3)=4,Mois_3,""))</f>
        <v>44622</v>
      </c>
      <c r="G26" s="19">
        <f>IF(F26&lt;&gt;"",F26+1,IF(WEEKDAY(Mois_3)=5,Mois_3,""))</f>
        <v>44623</v>
      </c>
      <c r="H26" s="19">
        <f>IF(G26&lt;&gt;"",G26+1,IF(WEEKDAY(Mois_3)=6,Mois_3,""))</f>
        <v>44624</v>
      </c>
      <c r="I26" s="19">
        <f>IF(H26&lt;&gt;"",H26+1,IF(WEEKDAY(Mois_3)=7,Mois_3,""))</f>
        <v>44625</v>
      </c>
      <c r="J26" s="19">
        <f>IF(I26&lt;&gt;"",I26+1,IF(WEEKDAY(Mois_3)=1,Mois_3,""))</f>
        <v>44626</v>
      </c>
      <c r="K26" s="19">
        <f>J26+1</f>
        <v>44627</v>
      </c>
      <c r="L26" s="19">
        <f t="shared" ref="L26:AE27" si="32">K26+1</f>
        <v>44628</v>
      </c>
      <c r="M26" s="19">
        <f t="shared" si="32"/>
        <v>44629</v>
      </c>
      <c r="N26" s="19">
        <f t="shared" si="32"/>
        <v>44630</v>
      </c>
      <c r="O26" s="19">
        <f t="shared" si="32"/>
        <v>44631</v>
      </c>
      <c r="P26" s="19">
        <f t="shared" si="32"/>
        <v>44632</v>
      </c>
      <c r="Q26" s="19">
        <f t="shared" si="32"/>
        <v>44633</v>
      </c>
      <c r="R26" s="19">
        <f t="shared" si="32"/>
        <v>44634</v>
      </c>
      <c r="S26" s="19">
        <f t="shared" si="32"/>
        <v>44635</v>
      </c>
      <c r="T26" s="19">
        <f t="shared" si="32"/>
        <v>44636</v>
      </c>
      <c r="U26" s="19">
        <f t="shared" si="32"/>
        <v>44637</v>
      </c>
      <c r="V26" s="19">
        <f t="shared" si="32"/>
        <v>44638</v>
      </c>
      <c r="W26" s="19">
        <f t="shared" si="32"/>
        <v>44639</v>
      </c>
      <c r="X26" s="19">
        <f t="shared" si="32"/>
        <v>44640</v>
      </c>
      <c r="Y26" s="19">
        <f t="shared" si="32"/>
        <v>44641</v>
      </c>
      <c r="Z26" s="19">
        <f t="shared" si="32"/>
        <v>44642</v>
      </c>
      <c r="AA26" s="19">
        <f t="shared" si="32"/>
        <v>44643</v>
      </c>
      <c r="AB26" s="19">
        <f t="shared" si="32"/>
        <v>44644</v>
      </c>
      <c r="AC26" s="19">
        <f t="shared" si="32"/>
        <v>44645</v>
      </c>
      <c r="AD26" s="19">
        <f t="shared" si="32"/>
        <v>44646</v>
      </c>
      <c r="AE26" s="19">
        <f t="shared" si="32"/>
        <v>44647</v>
      </c>
      <c r="AF26" s="19">
        <f t="shared" ref="AF26" si="33">IF(AE26&lt;EOMONTH(Mois_3,0),AE26+1,"")</f>
        <v>44648</v>
      </c>
      <c r="AG26" s="19">
        <f t="shared" ref="AG26" si="34">IF(AF26&lt;EOMONTH(Mois_3,0),AF26+1,"")</f>
        <v>44649</v>
      </c>
      <c r="AH26" s="19">
        <f t="shared" ref="AH26" si="35">IF(AG26&lt;EOMONTH(Mois_3,0),AG26+1,"")</f>
        <v>44650</v>
      </c>
      <c r="AI26" s="19">
        <f t="shared" ref="AI26" si="36">IF(AH26&lt;EOMONTH(Mois_3,0),AH26+1,"")</f>
        <v>44651</v>
      </c>
      <c r="AJ26" s="19" t="str">
        <f t="shared" ref="AJ26" si="37">IF(AI26&lt;EOMONTH(Mois_3,0),AI26+1,"")</f>
        <v/>
      </c>
      <c r="AK26" s="19" t="str">
        <f t="shared" ref="AK26" si="38">IF(AJ26&lt;EOMONTH(Mois_3,0),AJ26+1,"")</f>
        <v/>
      </c>
      <c r="AL26" s="19" t="str">
        <f t="shared" ref="AL26" si="39">IF(AK26&lt;EOMONTH(Mois_3,0),AK26+1,"")</f>
        <v/>
      </c>
      <c r="AM26" s="19" t="str">
        <f t="shared" ref="AM26" si="40">IF(AL26&lt;EOMONTH(Mois_3,0),AL26+1,"")</f>
        <v/>
      </c>
      <c r="AN26" s="19" t="str">
        <f t="shared" ref="AN26" si="41">IF(AM26&lt;EOMONTH(Mois_3,0),AM26+1,"")</f>
        <v/>
      </c>
      <c r="AO26" s="19" t="str">
        <f t="shared" ref="AO26" si="42">IF(AN26&lt;EOMONTH(Mois_3,0),AN26+1,"")</f>
        <v/>
      </c>
      <c r="AP26" s="19" t="str">
        <f t="shared" ref="AP26" si="43">IF(AO26&lt;EOMONTH(Mois_3,0),AO26+1,"")</f>
        <v/>
      </c>
      <c r="AQ26" s="19" t="str">
        <f t="shared" ref="AQ26" si="44">IF(AP26&lt;EOMONTH(Mois_3,0),AP26+1,"")</f>
        <v/>
      </c>
      <c r="AR26" s="19" t="str">
        <f t="shared" ref="AR26" si="45">IF(AQ26&lt;EOMONTH(Mois_3,0),AQ26+1,"")</f>
        <v/>
      </c>
      <c r="AS26" s="20" t="str">
        <f t="shared" ref="AS26" si="46">IF(AR26&lt;EOMONTH(Mois_3,0),AR26+1,"")</f>
        <v/>
      </c>
      <c r="AT26" s="34"/>
      <c r="AU26" s="34"/>
      <c r="AV26" s="155"/>
    </row>
    <row r="27" spans="3:48" ht="16.5" thickBot="1" x14ac:dyDescent="0.35">
      <c r="C27" s="13" t="s">
        <v>6</v>
      </c>
      <c r="D27" s="11" t="str">
        <f>IF(WEEKDAY(Mois_3)=2,Mois_3,"")</f>
        <v/>
      </c>
      <c r="E27" s="11">
        <f>IF(D27&lt;&gt;"",D27+1,IF(WEEKDAY(Mois_3)=3,Mois_3,""))</f>
        <v>44621</v>
      </c>
      <c r="F27" s="11">
        <f>IF(E27&lt;&gt;"",E27+1,IF(WEEKDAY(Mois_3)=4,Mois_3,""))</f>
        <v>44622</v>
      </c>
      <c r="G27" s="11">
        <f>IF(F27&lt;&gt;"",F27+1,IF(WEEKDAY(Mois_3)=5,Mois_3,""))</f>
        <v>44623</v>
      </c>
      <c r="H27" s="11">
        <f>IF(G27&lt;&gt;"",G27+1,IF(WEEKDAY(Mois_3)=6,Mois_3,""))</f>
        <v>44624</v>
      </c>
      <c r="I27" s="11">
        <f>IF(H27&lt;&gt;"",H27+1,IF(WEEKDAY(Mois_3)=7,Mois_3,""))</f>
        <v>44625</v>
      </c>
      <c r="J27" s="11">
        <f>IF(I27&lt;&gt;"",I27+1,IF(WEEKDAY(Mois_3)=1,Mois_3,""))</f>
        <v>44626</v>
      </c>
      <c r="K27" s="11">
        <f>J27+1</f>
        <v>44627</v>
      </c>
      <c r="L27" s="11">
        <f t="shared" si="32"/>
        <v>44628</v>
      </c>
      <c r="M27" s="11">
        <f t="shared" si="32"/>
        <v>44629</v>
      </c>
      <c r="N27" s="11">
        <f t="shared" si="32"/>
        <v>44630</v>
      </c>
      <c r="O27" s="11">
        <f t="shared" si="32"/>
        <v>44631</v>
      </c>
      <c r="P27" s="11">
        <f t="shared" si="32"/>
        <v>44632</v>
      </c>
      <c r="Q27" s="11">
        <f t="shared" si="32"/>
        <v>44633</v>
      </c>
      <c r="R27" s="11">
        <f t="shared" si="32"/>
        <v>44634</v>
      </c>
      <c r="S27" s="11">
        <f t="shared" si="32"/>
        <v>44635</v>
      </c>
      <c r="T27" s="11">
        <f t="shared" si="32"/>
        <v>44636</v>
      </c>
      <c r="U27" s="11">
        <f t="shared" si="32"/>
        <v>44637</v>
      </c>
      <c r="V27" s="11">
        <f t="shared" si="32"/>
        <v>44638</v>
      </c>
      <c r="W27" s="11">
        <f t="shared" si="32"/>
        <v>44639</v>
      </c>
      <c r="X27" s="11">
        <f t="shared" si="32"/>
        <v>44640</v>
      </c>
      <c r="Y27" s="11">
        <f t="shared" si="32"/>
        <v>44641</v>
      </c>
      <c r="Z27" s="11">
        <f t="shared" si="32"/>
        <v>44642</v>
      </c>
      <c r="AA27" s="11">
        <f t="shared" si="32"/>
        <v>44643</v>
      </c>
      <c r="AB27" s="11">
        <f t="shared" si="32"/>
        <v>44644</v>
      </c>
      <c r="AC27" s="11">
        <f t="shared" si="32"/>
        <v>44645</v>
      </c>
      <c r="AD27" s="11">
        <f t="shared" si="32"/>
        <v>44646</v>
      </c>
      <c r="AE27" s="11">
        <f t="shared" si="32"/>
        <v>44647</v>
      </c>
      <c r="AF27" s="11">
        <f t="shared" ref="AF27:AS27" si="47">IF(AE27&lt;EOMONTH(Mois_3,0),AE27+1,"")</f>
        <v>44648</v>
      </c>
      <c r="AG27" s="11">
        <f t="shared" si="47"/>
        <v>44649</v>
      </c>
      <c r="AH27" s="11">
        <f t="shared" si="47"/>
        <v>44650</v>
      </c>
      <c r="AI27" s="11">
        <f t="shared" si="47"/>
        <v>44651</v>
      </c>
      <c r="AJ27" s="11" t="str">
        <f t="shared" si="47"/>
        <v/>
      </c>
      <c r="AK27" s="11" t="str">
        <f t="shared" si="47"/>
        <v/>
      </c>
      <c r="AL27" s="11" t="str">
        <f t="shared" si="47"/>
        <v/>
      </c>
      <c r="AM27" s="11" t="str">
        <f t="shared" si="47"/>
        <v/>
      </c>
      <c r="AN27" s="11" t="str">
        <f t="shared" si="47"/>
        <v/>
      </c>
      <c r="AO27" s="11" t="str">
        <f t="shared" si="47"/>
        <v/>
      </c>
      <c r="AP27" s="11" t="str">
        <f t="shared" si="47"/>
        <v/>
      </c>
      <c r="AQ27" s="11" t="str">
        <f t="shared" si="47"/>
        <v/>
      </c>
      <c r="AR27" s="11" t="str">
        <f t="shared" si="47"/>
        <v/>
      </c>
      <c r="AS27" s="12" t="str">
        <f t="shared" si="47"/>
        <v/>
      </c>
      <c r="AT27" s="34"/>
      <c r="AU27" s="34"/>
      <c r="AV27" s="155"/>
    </row>
    <row r="28" spans="3:48" x14ac:dyDescent="0.3">
      <c r="C28" s="13" t="s">
        <v>2</v>
      </c>
      <c r="D28" s="1"/>
      <c r="E28" s="2"/>
      <c r="F28" s="2"/>
      <c r="G28" s="2"/>
      <c r="H28" s="2"/>
      <c r="I28" s="2"/>
      <c r="J28" s="2"/>
      <c r="K28" s="1"/>
      <c r="L28" s="2"/>
      <c r="M28" s="2"/>
      <c r="N28" s="2"/>
      <c r="O28" s="2"/>
      <c r="P28" s="2"/>
      <c r="Q28" s="2"/>
      <c r="R28" s="1"/>
      <c r="S28" s="2"/>
      <c r="T28" s="2"/>
      <c r="U28" s="2"/>
      <c r="V28" s="2"/>
      <c r="W28" s="2"/>
      <c r="X28" s="2"/>
      <c r="Y28" s="1"/>
      <c r="Z28" s="2"/>
      <c r="AA28" s="2"/>
      <c r="AB28" s="2"/>
      <c r="AC28" s="2"/>
      <c r="AD28" s="2"/>
      <c r="AE28" s="2"/>
      <c r="AF28" s="1"/>
      <c r="AG28" s="2"/>
      <c r="AH28" s="2"/>
      <c r="AI28" s="2"/>
      <c r="AJ28" s="2"/>
      <c r="AK28" s="2"/>
      <c r="AL28" s="2"/>
      <c r="AM28" s="1"/>
      <c r="AN28" s="2"/>
      <c r="AO28" s="2"/>
      <c r="AP28" s="2"/>
      <c r="AQ28" s="2"/>
      <c r="AR28" s="2"/>
      <c r="AS28" s="31"/>
      <c r="AT28" s="37">
        <f>COUNTA(D28:AS28)</f>
        <v>0</v>
      </c>
      <c r="AU28" s="38"/>
      <c r="AV28" s="155"/>
    </row>
    <row r="29" spans="3:48" x14ac:dyDescent="0.3">
      <c r="C29" s="13" t="s">
        <v>5</v>
      </c>
      <c r="D29" s="1"/>
      <c r="E29" s="2"/>
      <c r="F29" s="3"/>
      <c r="G29" s="3"/>
      <c r="H29" s="3"/>
      <c r="I29" s="3"/>
      <c r="J29" s="3"/>
      <c r="K29" s="1"/>
      <c r="L29" s="2"/>
      <c r="M29" s="3"/>
      <c r="N29" s="3"/>
      <c r="O29" s="3"/>
      <c r="P29" s="3"/>
      <c r="Q29" s="3"/>
      <c r="R29" s="1"/>
      <c r="S29" s="2"/>
      <c r="T29" s="3"/>
      <c r="U29" s="3"/>
      <c r="V29" s="3"/>
      <c r="W29" s="3"/>
      <c r="X29" s="3"/>
      <c r="Y29" s="1"/>
      <c r="Z29" s="2"/>
      <c r="AA29" s="3"/>
      <c r="AB29" s="3"/>
      <c r="AC29" s="3"/>
      <c r="AD29" s="3"/>
      <c r="AE29" s="3"/>
      <c r="AF29" s="1"/>
      <c r="AG29" s="2"/>
      <c r="AH29" s="3"/>
      <c r="AI29" s="3"/>
      <c r="AJ29" s="3"/>
      <c r="AK29" s="3"/>
      <c r="AL29" s="3"/>
      <c r="AM29" s="1"/>
      <c r="AN29" s="2"/>
      <c r="AO29" s="3"/>
      <c r="AP29" s="3"/>
      <c r="AQ29" s="3"/>
      <c r="AR29" s="3"/>
      <c r="AS29" s="32"/>
      <c r="AU29" s="39">
        <f>COUNTA(D29:AS29)</f>
        <v>0</v>
      </c>
      <c r="AV29" s="155"/>
    </row>
    <row r="30" spans="3:48" ht="17.25" thickBot="1" x14ac:dyDescent="0.35">
      <c r="C30" s="144"/>
      <c r="D30" s="128"/>
      <c r="E30" s="128"/>
      <c r="F30" s="129" t="s">
        <v>8</v>
      </c>
      <c r="G30" s="129"/>
      <c r="H30" s="129"/>
      <c r="I30" s="130">
        <f>SUM(D28:J29)</f>
        <v>0</v>
      </c>
      <c r="J30" s="130"/>
      <c r="K30" s="128"/>
      <c r="L30" s="128"/>
      <c r="M30" s="129" t="s">
        <v>8</v>
      </c>
      <c r="N30" s="129"/>
      <c r="O30" s="129"/>
      <c r="P30" s="130">
        <f>SUM(K28:Q29)</f>
        <v>0</v>
      </c>
      <c r="Q30" s="130"/>
      <c r="R30" s="128"/>
      <c r="S30" s="128"/>
      <c r="T30" s="129" t="s">
        <v>8</v>
      </c>
      <c r="U30" s="129"/>
      <c r="V30" s="129"/>
      <c r="W30" s="130">
        <f>SUM(R28:X29)</f>
        <v>0</v>
      </c>
      <c r="X30" s="130"/>
      <c r="Y30" s="128"/>
      <c r="Z30" s="128"/>
      <c r="AA30" s="129" t="s">
        <v>8</v>
      </c>
      <c r="AB30" s="129"/>
      <c r="AC30" s="129"/>
      <c r="AD30" s="130">
        <f>SUM(Y28:AE29)</f>
        <v>0</v>
      </c>
      <c r="AE30" s="130"/>
      <c r="AF30" s="128"/>
      <c r="AG30" s="128"/>
      <c r="AH30" s="129" t="s">
        <v>8</v>
      </c>
      <c r="AI30" s="129"/>
      <c r="AJ30" s="129"/>
      <c r="AK30" s="130">
        <f>SUM(AF28:AL29)</f>
        <v>0</v>
      </c>
      <c r="AL30" s="130"/>
      <c r="AM30" s="128"/>
      <c r="AN30" s="128"/>
      <c r="AO30" s="129" t="s">
        <v>8</v>
      </c>
      <c r="AP30" s="129"/>
      <c r="AQ30" s="129"/>
      <c r="AR30" s="130">
        <f>SUM(AM28:AS29)</f>
        <v>0</v>
      </c>
      <c r="AS30" s="131"/>
      <c r="AT30" s="90" t="s">
        <v>25</v>
      </c>
      <c r="AU30" s="40">
        <f>SUM(AT28:AU29)</f>
        <v>0</v>
      </c>
      <c r="AV30" s="35">
        <f>80*AU30</f>
        <v>0</v>
      </c>
    </row>
    <row r="31" spans="3:48" x14ac:dyDescent="0.3">
      <c r="C31" s="144"/>
      <c r="D31" s="128"/>
      <c r="E31" s="128"/>
      <c r="F31" s="129" t="s">
        <v>3</v>
      </c>
      <c r="G31" s="129"/>
      <c r="H31" s="129"/>
      <c r="I31" s="130">
        <f>IF(I30&gt;$A$6,IF($A$6+8/24&lt;I30,8/24,I30-$A$6),0)</f>
        <v>0</v>
      </c>
      <c r="J31" s="130"/>
      <c r="K31" s="128"/>
      <c r="L31" s="128"/>
      <c r="M31" s="129" t="s">
        <v>3</v>
      </c>
      <c r="N31" s="129"/>
      <c r="O31" s="129"/>
      <c r="P31" s="130">
        <f>IF(P30&gt;$A$6,IF($A$6+8/24&lt;P30,8/24,P30-$A$6),0)</f>
        <v>0</v>
      </c>
      <c r="Q31" s="130"/>
      <c r="R31" s="128"/>
      <c r="S31" s="128"/>
      <c r="T31" s="129" t="s">
        <v>3</v>
      </c>
      <c r="U31" s="129"/>
      <c r="V31" s="129"/>
      <c r="W31" s="130">
        <f>IF(W30&gt;$A$6,IF($A$6+8/24&lt;W30,8/24,W30-$A$6),0)</f>
        <v>0</v>
      </c>
      <c r="X31" s="130"/>
      <c r="Y31" s="128"/>
      <c r="Z31" s="128"/>
      <c r="AA31" s="129" t="s">
        <v>3</v>
      </c>
      <c r="AB31" s="129"/>
      <c r="AC31" s="129"/>
      <c r="AD31" s="130">
        <f>IF(AD30&gt;$A$6,IF($A$6+8/24&lt;AD30,8/24,AD30-$A$6),0)</f>
        <v>0</v>
      </c>
      <c r="AE31" s="130"/>
      <c r="AF31" s="128"/>
      <c r="AG31" s="128"/>
      <c r="AH31" s="129" t="s">
        <v>3</v>
      </c>
      <c r="AI31" s="129"/>
      <c r="AJ31" s="129"/>
      <c r="AK31" s="130">
        <f>IF(AK30&gt;$A$6,IF($A$6+8/24&lt;AK30,8/24,AK30-$A$6),0)</f>
        <v>0</v>
      </c>
      <c r="AL31" s="130"/>
      <c r="AM31" s="128"/>
      <c r="AN31" s="128"/>
      <c r="AO31" s="129" t="s">
        <v>3</v>
      </c>
      <c r="AP31" s="129"/>
      <c r="AQ31" s="129"/>
      <c r="AR31" s="130">
        <f>IF(AR30&gt;$A$6,IF($A$6+8/24&lt;AR30,8/24,AR30-$A$6),0)</f>
        <v>0</v>
      </c>
      <c r="AS31" s="132"/>
      <c r="AT31" s="34"/>
      <c r="AU31" s="34"/>
      <c r="AV31" s="155"/>
    </row>
    <row r="32" spans="3:48" ht="16.5" thickBot="1" x14ac:dyDescent="0.35">
      <c r="C32" s="144"/>
      <c r="D32" s="128"/>
      <c r="E32" s="128"/>
      <c r="F32" s="129" t="s">
        <v>4</v>
      </c>
      <c r="G32" s="129"/>
      <c r="H32" s="129"/>
      <c r="I32" s="130">
        <f>IF($A$6+I31&lt;I30,I30-$A$6-I31,0)</f>
        <v>0</v>
      </c>
      <c r="J32" s="130"/>
      <c r="K32" s="128"/>
      <c r="L32" s="128"/>
      <c r="M32" s="129" t="s">
        <v>4</v>
      </c>
      <c r="N32" s="129"/>
      <c r="O32" s="129"/>
      <c r="P32" s="130">
        <f>IF($A$6+P31&lt;P30,P30-$A$6-P31,0)</f>
        <v>0</v>
      </c>
      <c r="Q32" s="130"/>
      <c r="R32" s="128"/>
      <c r="S32" s="128"/>
      <c r="T32" s="129" t="s">
        <v>4</v>
      </c>
      <c r="U32" s="129"/>
      <c r="V32" s="129"/>
      <c r="W32" s="130">
        <f>IF($A$6+W31&lt;W30,W30-$A$6-W31,0)</f>
        <v>0</v>
      </c>
      <c r="X32" s="130"/>
      <c r="Y32" s="128"/>
      <c r="Z32" s="128"/>
      <c r="AA32" s="129" t="s">
        <v>4</v>
      </c>
      <c r="AB32" s="129"/>
      <c r="AC32" s="129"/>
      <c r="AD32" s="130">
        <f>IF($A$6+AD31&lt;AD30,AD30-$A$6-AD31,0)</f>
        <v>0</v>
      </c>
      <c r="AE32" s="130"/>
      <c r="AF32" s="128"/>
      <c r="AG32" s="128"/>
      <c r="AH32" s="129" t="s">
        <v>4</v>
      </c>
      <c r="AI32" s="129"/>
      <c r="AJ32" s="129"/>
      <c r="AK32" s="130">
        <f>IF($A$6+AK31&lt;AK30,AK30-$A$6-AK31,0)</f>
        <v>0</v>
      </c>
      <c r="AL32" s="130"/>
      <c r="AM32" s="128"/>
      <c r="AN32" s="128"/>
      <c r="AO32" s="129" t="s">
        <v>4</v>
      </c>
      <c r="AP32" s="129"/>
      <c r="AQ32" s="129"/>
      <c r="AR32" s="130">
        <f>IF($A$6+AR31&lt;AR30,AR30-$A$6-AR31,0)</f>
        <v>0</v>
      </c>
      <c r="AS32" s="132"/>
      <c r="AT32" s="34"/>
      <c r="AU32" s="34"/>
      <c r="AV32" s="155"/>
    </row>
    <row r="33" spans="3:48" ht="16.5" thickBot="1" x14ac:dyDescent="0.35">
      <c r="C33" s="115" t="s">
        <v>9</v>
      </c>
      <c r="D33" s="116"/>
      <c r="E33" s="116"/>
      <c r="F33" s="116"/>
      <c r="G33" s="116"/>
      <c r="H33" s="116"/>
      <c r="I33" s="116"/>
      <c r="J33" s="116"/>
      <c r="K33" s="116"/>
      <c r="L33" s="116"/>
      <c r="M33" s="117">
        <f>SUM(I30+P30+W30+AD30+AK30+AR30)</f>
        <v>0</v>
      </c>
      <c r="N33" s="118"/>
      <c r="O33" s="118"/>
      <c r="P33" s="119"/>
      <c r="Q33" s="116" t="s">
        <v>10</v>
      </c>
      <c r="R33" s="116"/>
      <c r="S33" s="116"/>
      <c r="T33" s="116"/>
      <c r="U33" s="116"/>
      <c r="V33" s="116"/>
      <c r="W33" s="116"/>
      <c r="X33" s="116"/>
      <c r="Y33" s="116"/>
      <c r="Z33" s="116"/>
      <c r="AA33" s="117">
        <f>SUM(I31+P31+W31+AD31+AK31+AR31)</f>
        <v>0</v>
      </c>
      <c r="AB33" s="118"/>
      <c r="AC33" s="118"/>
      <c r="AD33" s="119"/>
      <c r="AE33" s="116" t="s">
        <v>11</v>
      </c>
      <c r="AF33" s="116"/>
      <c r="AG33" s="116"/>
      <c r="AH33" s="116"/>
      <c r="AI33" s="116"/>
      <c r="AJ33" s="116"/>
      <c r="AK33" s="116"/>
      <c r="AL33" s="116"/>
      <c r="AM33" s="116"/>
      <c r="AN33" s="116"/>
      <c r="AO33" s="117">
        <f>SUM(I32+P32+W32+AD32+AK32+AR32)</f>
        <v>0</v>
      </c>
      <c r="AP33" s="118"/>
      <c r="AQ33" s="118"/>
      <c r="AR33" s="118"/>
      <c r="AS33" s="119"/>
      <c r="AT33" s="34"/>
      <c r="AU33" s="34"/>
      <c r="AV33" s="155"/>
    </row>
    <row r="34" spans="3:48" ht="26.25" thickBot="1" x14ac:dyDescent="0.35">
      <c r="C34" s="123">
        <f>EDATE(Mois_1,3)</f>
        <v>44652</v>
      </c>
      <c r="D34" s="124"/>
      <c r="E34" s="124"/>
      <c r="F34" s="124"/>
      <c r="G34" s="124"/>
      <c r="H34" s="124"/>
      <c r="I34" s="124"/>
      <c r="J34" s="124"/>
      <c r="K34" s="124"/>
      <c r="L34" s="124"/>
      <c r="M34" s="124"/>
      <c r="N34" s="124"/>
      <c r="O34" s="124"/>
      <c r="P34" s="124"/>
      <c r="Q34" s="124"/>
      <c r="R34" s="124"/>
      <c r="S34" s="124"/>
      <c r="T34" s="124"/>
      <c r="U34" s="124"/>
      <c r="V34" s="124"/>
      <c r="W34" s="124"/>
      <c r="X34" s="124"/>
      <c r="Y34" s="124"/>
      <c r="Z34" s="124"/>
      <c r="AA34" s="124"/>
      <c r="AB34" s="124"/>
      <c r="AC34" s="124"/>
      <c r="AD34" s="124"/>
      <c r="AE34" s="124"/>
      <c r="AF34" s="124"/>
      <c r="AG34" s="124"/>
      <c r="AH34" s="124"/>
      <c r="AI34" s="124"/>
      <c r="AJ34" s="124"/>
      <c r="AK34" s="124"/>
      <c r="AL34" s="124"/>
      <c r="AM34" s="124"/>
      <c r="AN34" s="124"/>
      <c r="AO34" s="124"/>
      <c r="AP34" s="124"/>
      <c r="AQ34" s="124"/>
      <c r="AR34" s="124"/>
      <c r="AS34" s="127"/>
      <c r="AT34" s="34"/>
      <c r="AU34" s="34"/>
      <c r="AV34" s="155"/>
    </row>
    <row r="35" spans="3:48" x14ac:dyDescent="0.3">
      <c r="C35" s="6" t="s">
        <v>7</v>
      </c>
      <c r="D35" s="7">
        <f>+IF(D37&lt;&gt;"",WEEKNUM(D37,2),IF(J37&lt;&gt;"",WEEKNUM(J37,2),""))</f>
        <v>14</v>
      </c>
      <c r="E35" s="7"/>
      <c r="F35" s="7"/>
      <c r="G35" s="7"/>
      <c r="H35" s="7"/>
      <c r="I35" s="7"/>
      <c r="J35" s="7"/>
      <c r="K35" s="7">
        <f>+IF(K37&lt;&gt;"",WEEKNUM(K37,2),IF(Q37&lt;&gt;"",WEEKNUM(Q37,2),""))</f>
        <v>15</v>
      </c>
      <c r="L35" s="7"/>
      <c r="M35" s="7"/>
      <c r="N35" s="7"/>
      <c r="O35" s="7"/>
      <c r="P35" s="7"/>
      <c r="Q35" s="7"/>
      <c r="R35" s="7">
        <f>+IF(R37&lt;&gt;"",WEEKNUM(R37,2),IF(X37&lt;&gt;"",WEEKNUM(X37,2),""))</f>
        <v>16</v>
      </c>
      <c r="S35" s="7"/>
      <c r="T35" s="7"/>
      <c r="U35" s="7"/>
      <c r="V35" s="7"/>
      <c r="W35" s="7"/>
      <c r="X35" s="7"/>
      <c r="Y35" s="7">
        <f>+IF(Y37&lt;&gt;"",WEEKNUM(Y37,2),IF(AE37&lt;&gt;"",WEEKNUM(AE37,2),""))</f>
        <v>17</v>
      </c>
      <c r="Z35" s="7"/>
      <c r="AA35" s="7"/>
      <c r="AB35" s="7"/>
      <c r="AC35" s="7"/>
      <c r="AD35" s="7"/>
      <c r="AE35" s="7"/>
      <c r="AF35" s="7">
        <f>+IF(AF37&lt;&gt;"",WEEKNUM(AF37,2),IF(AL37&lt;&gt;"",WEEKNUM(AL37,2),""))</f>
        <v>18</v>
      </c>
      <c r="AG35" s="7"/>
      <c r="AH35" s="7"/>
      <c r="AI35" s="7"/>
      <c r="AJ35" s="7"/>
      <c r="AK35" s="7"/>
      <c r="AL35" s="7"/>
      <c r="AM35" s="7" t="str">
        <f>+IF(AM37&lt;&gt;"",WEEKNUM(AM37,2),IF(AS37&lt;&gt;"",WEEKNUM(AS37,2),""))</f>
        <v/>
      </c>
      <c r="AN35" s="7"/>
      <c r="AO35" s="7"/>
      <c r="AP35" s="7"/>
      <c r="AQ35" s="7"/>
      <c r="AR35" s="7"/>
      <c r="AS35" s="8"/>
      <c r="AT35" s="34"/>
      <c r="AU35" s="34"/>
      <c r="AV35" s="155"/>
    </row>
    <row r="36" spans="3:48" s="7" customFormat="1" x14ac:dyDescent="0.25">
      <c r="C36" s="14"/>
      <c r="D36" s="19" t="str">
        <f>IF(WEEKDAY(Mois_4)=2,Mois_4,"")</f>
        <v/>
      </c>
      <c r="E36" s="19" t="str">
        <f>IF(D36&lt;&gt;"",D36+1,IF(WEEKDAY(Mois_4)=3,Mois_4,""))</f>
        <v/>
      </c>
      <c r="F36" s="19" t="str">
        <f>IF(E36&lt;&gt;"",E36+1,IF(WEEKDAY(Mois_4)=4,Mois_4,""))</f>
        <v/>
      </c>
      <c r="G36" s="19" t="str">
        <f>IF(F36&lt;&gt;"",F36+1,IF(WEEKDAY(Mois_4)=5,Mois_4,""))</f>
        <v/>
      </c>
      <c r="H36" s="19">
        <f>IF(G36&lt;&gt;"",G36+1,IF(WEEKDAY(Mois_4)=6,Mois_4,""))</f>
        <v>44652</v>
      </c>
      <c r="I36" s="19">
        <f>IF(H36&lt;&gt;"",H36+1,IF(WEEKDAY(Mois_4)=7,Mois_4,""))</f>
        <v>44653</v>
      </c>
      <c r="J36" s="19">
        <f>IF(I36&lt;&gt;"",I36+1,IF(WEEKDAY(Mois_4)=1,Mois_4,""))</f>
        <v>44654</v>
      </c>
      <c r="K36" s="19">
        <f>J36+1</f>
        <v>44655</v>
      </c>
      <c r="L36" s="19">
        <f t="shared" ref="L36:AE37" si="48">K36+1</f>
        <v>44656</v>
      </c>
      <c r="M36" s="19">
        <f t="shared" si="48"/>
        <v>44657</v>
      </c>
      <c r="N36" s="19">
        <f t="shared" si="48"/>
        <v>44658</v>
      </c>
      <c r="O36" s="19">
        <f t="shared" si="48"/>
        <v>44659</v>
      </c>
      <c r="P36" s="19">
        <f t="shared" si="48"/>
        <v>44660</v>
      </c>
      <c r="Q36" s="19">
        <f t="shared" si="48"/>
        <v>44661</v>
      </c>
      <c r="R36" s="19">
        <f t="shared" si="48"/>
        <v>44662</v>
      </c>
      <c r="S36" s="19">
        <f t="shared" si="48"/>
        <v>44663</v>
      </c>
      <c r="T36" s="19">
        <f t="shared" si="48"/>
        <v>44664</v>
      </c>
      <c r="U36" s="19">
        <f t="shared" si="48"/>
        <v>44665</v>
      </c>
      <c r="V36" s="19">
        <f t="shared" si="48"/>
        <v>44666</v>
      </c>
      <c r="W36" s="19">
        <f t="shared" si="48"/>
        <v>44667</v>
      </c>
      <c r="X36" s="19">
        <f t="shared" si="48"/>
        <v>44668</v>
      </c>
      <c r="Y36" s="19">
        <f t="shared" si="48"/>
        <v>44669</v>
      </c>
      <c r="Z36" s="19">
        <f t="shared" si="48"/>
        <v>44670</v>
      </c>
      <c r="AA36" s="19">
        <f t="shared" si="48"/>
        <v>44671</v>
      </c>
      <c r="AB36" s="19">
        <f t="shared" si="48"/>
        <v>44672</v>
      </c>
      <c r="AC36" s="19">
        <f t="shared" si="48"/>
        <v>44673</v>
      </c>
      <c r="AD36" s="19">
        <f t="shared" si="48"/>
        <v>44674</v>
      </c>
      <c r="AE36" s="19">
        <f t="shared" si="48"/>
        <v>44675</v>
      </c>
      <c r="AF36" s="19">
        <f t="shared" ref="AF36" si="49">IF(AE36&lt;EOMONTH(Mois_4,0),AE36+1,"")</f>
        <v>44676</v>
      </c>
      <c r="AG36" s="19">
        <f t="shared" ref="AG36" si="50">IF(AF36&lt;EOMONTH(Mois_4,0),AF36+1,"")</f>
        <v>44677</v>
      </c>
      <c r="AH36" s="19">
        <f t="shared" ref="AH36" si="51">IF(AG36&lt;EOMONTH(Mois_4,0),AG36+1,"")</f>
        <v>44678</v>
      </c>
      <c r="AI36" s="19">
        <f t="shared" ref="AI36" si="52">IF(AH36&lt;EOMONTH(Mois_4,0),AH36+1,"")</f>
        <v>44679</v>
      </c>
      <c r="AJ36" s="19">
        <f t="shared" ref="AJ36" si="53">IF(AI36&lt;EOMONTH(Mois_4,0),AI36+1,"")</f>
        <v>44680</v>
      </c>
      <c r="AK36" s="19">
        <f t="shared" ref="AK36" si="54">IF(AJ36&lt;EOMONTH(Mois_4,0),AJ36+1,"")</f>
        <v>44681</v>
      </c>
      <c r="AL36" s="19" t="str">
        <f t="shared" ref="AL36" si="55">IF(AK36&lt;EOMONTH(Mois_4,0),AK36+1,"")</f>
        <v/>
      </c>
      <c r="AM36" s="19" t="str">
        <f t="shared" ref="AM36" si="56">IF(AL36&lt;EOMONTH(Mois_4,0),AL36+1,"")</f>
        <v/>
      </c>
      <c r="AN36" s="19" t="str">
        <f t="shared" ref="AN36" si="57">IF(AM36&lt;EOMONTH(Mois_4,0),AM36+1,"")</f>
        <v/>
      </c>
      <c r="AO36" s="19" t="str">
        <f t="shared" ref="AO36" si="58">IF(AN36&lt;EOMONTH(Mois_4,0),AN36+1,"")</f>
        <v/>
      </c>
      <c r="AP36" s="19" t="str">
        <f t="shared" ref="AP36" si="59">IF(AO36&lt;EOMONTH(Mois_4,0),AO36+1,"")</f>
        <v/>
      </c>
      <c r="AQ36" s="19" t="str">
        <f t="shared" ref="AQ36" si="60">IF(AP36&lt;EOMONTH(Mois_4,0),AP36+1,"")</f>
        <v/>
      </c>
      <c r="AR36" s="19" t="str">
        <f t="shared" ref="AR36" si="61">IF(AQ36&lt;EOMONTH(Mois_4,0),AQ36+1,"")</f>
        <v/>
      </c>
      <c r="AS36" s="20" t="str">
        <f t="shared" ref="AS36" si="62">IF(AR36&lt;EOMONTH(Mois_4,0),AR36+1,"")</f>
        <v/>
      </c>
      <c r="AT36" s="34"/>
      <c r="AU36" s="34"/>
      <c r="AV36" s="155"/>
    </row>
    <row r="37" spans="3:48" ht="16.5" thickBot="1" x14ac:dyDescent="0.35">
      <c r="C37" s="13" t="s">
        <v>6</v>
      </c>
      <c r="D37" s="11" t="str">
        <f>IF(WEEKDAY(Mois_4)=2,Mois_4,"")</f>
        <v/>
      </c>
      <c r="E37" s="11" t="str">
        <f>IF(D37&lt;&gt;"",D37+1,IF(WEEKDAY(Mois_4)=3,Mois_4,""))</f>
        <v/>
      </c>
      <c r="F37" s="11" t="str">
        <f>IF(E37&lt;&gt;"",E37+1,IF(WEEKDAY(Mois_4)=4,Mois_4,""))</f>
        <v/>
      </c>
      <c r="G37" s="11" t="str">
        <f>IF(F37&lt;&gt;"",F37+1,IF(WEEKDAY(Mois_4)=5,Mois_4,""))</f>
        <v/>
      </c>
      <c r="H37" s="11">
        <f>IF(G37&lt;&gt;"",G37+1,IF(WEEKDAY(Mois_4)=6,Mois_4,""))</f>
        <v>44652</v>
      </c>
      <c r="I37" s="11">
        <f>IF(H37&lt;&gt;"",H37+1,IF(WEEKDAY(Mois_4)=7,Mois_4,""))</f>
        <v>44653</v>
      </c>
      <c r="J37" s="11">
        <f>IF(I37&lt;&gt;"",I37+1,IF(WEEKDAY(Mois_4)=1,Mois_4,""))</f>
        <v>44654</v>
      </c>
      <c r="K37" s="11">
        <f>J37+1</f>
        <v>44655</v>
      </c>
      <c r="L37" s="11">
        <f t="shared" si="48"/>
        <v>44656</v>
      </c>
      <c r="M37" s="11">
        <f t="shared" si="48"/>
        <v>44657</v>
      </c>
      <c r="N37" s="11">
        <f t="shared" si="48"/>
        <v>44658</v>
      </c>
      <c r="O37" s="11">
        <f t="shared" si="48"/>
        <v>44659</v>
      </c>
      <c r="P37" s="11">
        <f t="shared" si="48"/>
        <v>44660</v>
      </c>
      <c r="Q37" s="11">
        <f t="shared" si="48"/>
        <v>44661</v>
      </c>
      <c r="R37" s="11">
        <f t="shared" si="48"/>
        <v>44662</v>
      </c>
      <c r="S37" s="11">
        <f t="shared" si="48"/>
        <v>44663</v>
      </c>
      <c r="T37" s="11">
        <f t="shared" si="48"/>
        <v>44664</v>
      </c>
      <c r="U37" s="11">
        <f t="shared" si="48"/>
        <v>44665</v>
      </c>
      <c r="V37" s="11">
        <f t="shared" si="48"/>
        <v>44666</v>
      </c>
      <c r="W37" s="11">
        <f t="shared" si="48"/>
        <v>44667</v>
      </c>
      <c r="X37" s="11">
        <f t="shared" si="48"/>
        <v>44668</v>
      </c>
      <c r="Y37" s="11">
        <f t="shared" si="48"/>
        <v>44669</v>
      </c>
      <c r="Z37" s="11">
        <f t="shared" si="48"/>
        <v>44670</v>
      </c>
      <c r="AA37" s="11">
        <f t="shared" si="48"/>
        <v>44671</v>
      </c>
      <c r="AB37" s="11">
        <f t="shared" si="48"/>
        <v>44672</v>
      </c>
      <c r="AC37" s="11">
        <f t="shared" si="48"/>
        <v>44673</v>
      </c>
      <c r="AD37" s="11">
        <f t="shared" si="48"/>
        <v>44674</v>
      </c>
      <c r="AE37" s="11">
        <f t="shared" si="48"/>
        <v>44675</v>
      </c>
      <c r="AF37" s="11">
        <f t="shared" ref="AF37:AS37" si="63">IF(AE37&lt;EOMONTH(Mois_4,0),AE37+1,"")</f>
        <v>44676</v>
      </c>
      <c r="AG37" s="11">
        <f t="shared" si="63"/>
        <v>44677</v>
      </c>
      <c r="AH37" s="11">
        <f t="shared" si="63"/>
        <v>44678</v>
      </c>
      <c r="AI37" s="11">
        <f t="shared" si="63"/>
        <v>44679</v>
      </c>
      <c r="AJ37" s="11">
        <f t="shared" si="63"/>
        <v>44680</v>
      </c>
      <c r="AK37" s="11">
        <f t="shared" si="63"/>
        <v>44681</v>
      </c>
      <c r="AL37" s="11" t="str">
        <f t="shared" si="63"/>
        <v/>
      </c>
      <c r="AM37" s="11" t="str">
        <f t="shared" si="63"/>
        <v/>
      </c>
      <c r="AN37" s="11" t="str">
        <f t="shared" si="63"/>
        <v/>
      </c>
      <c r="AO37" s="11" t="str">
        <f t="shared" si="63"/>
        <v/>
      </c>
      <c r="AP37" s="11" t="str">
        <f t="shared" si="63"/>
        <v/>
      </c>
      <c r="AQ37" s="11" t="str">
        <f t="shared" si="63"/>
        <v/>
      </c>
      <c r="AR37" s="11" t="str">
        <f t="shared" si="63"/>
        <v/>
      </c>
      <c r="AS37" s="12" t="str">
        <f t="shared" si="63"/>
        <v/>
      </c>
      <c r="AT37" s="34"/>
      <c r="AU37" s="34"/>
      <c r="AV37" s="155"/>
    </row>
    <row r="38" spans="3:48" x14ac:dyDescent="0.3">
      <c r="C38" s="13" t="s">
        <v>2</v>
      </c>
      <c r="D38" s="1"/>
      <c r="E38" s="2"/>
      <c r="F38" s="2"/>
      <c r="G38" s="2"/>
      <c r="H38" s="2"/>
      <c r="I38" s="2"/>
      <c r="J38" s="2"/>
      <c r="K38" s="1"/>
      <c r="L38" s="2"/>
      <c r="M38" s="2"/>
      <c r="N38" s="2"/>
      <c r="O38" s="2"/>
      <c r="P38" s="2"/>
      <c r="Q38" s="2"/>
      <c r="R38" s="1"/>
      <c r="S38" s="2"/>
      <c r="T38" s="2"/>
      <c r="U38" s="2"/>
      <c r="V38" s="2"/>
      <c r="W38" s="2"/>
      <c r="X38" s="2"/>
      <c r="Y38" s="1"/>
      <c r="Z38" s="2"/>
      <c r="AA38" s="2"/>
      <c r="AB38" s="2"/>
      <c r="AC38" s="2"/>
      <c r="AD38" s="2"/>
      <c r="AE38" s="2"/>
      <c r="AF38" s="1"/>
      <c r="AG38" s="2"/>
      <c r="AH38" s="2"/>
      <c r="AI38" s="2"/>
      <c r="AJ38" s="2"/>
      <c r="AK38" s="2"/>
      <c r="AL38" s="2"/>
      <c r="AM38" s="1"/>
      <c r="AN38" s="2"/>
      <c r="AO38" s="2"/>
      <c r="AP38" s="2"/>
      <c r="AQ38" s="2"/>
      <c r="AR38" s="2"/>
      <c r="AS38" s="31"/>
      <c r="AT38" s="37">
        <f>COUNTA(D38:AS38)</f>
        <v>0</v>
      </c>
      <c r="AU38" s="38"/>
      <c r="AV38" s="155"/>
    </row>
    <row r="39" spans="3:48" x14ac:dyDescent="0.3">
      <c r="C39" s="13" t="s">
        <v>5</v>
      </c>
      <c r="D39" s="1"/>
      <c r="E39" s="2"/>
      <c r="F39" s="3"/>
      <c r="G39" s="3"/>
      <c r="H39" s="3"/>
      <c r="I39" s="3"/>
      <c r="J39" s="3"/>
      <c r="K39" s="1"/>
      <c r="L39" s="2"/>
      <c r="M39" s="3"/>
      <c r="N39" s="3"/>
      <c r="O39" s="3"/>
      <c r="P39" s="3"/>
      <c r="Q39" s="3"/>
      <c r="R39" s="1"/>
      <c r="S39" s="2"/>
      <c r="T39" s="3"/>
      <c r="U39" s="3"/>
      <c r="V39" s="3"/>
      <c r="W39" s="3"/>
      <c r="X39" s="3"/>
      <c r="Y39" s="1"/>
      <c r="Z39" s="2"/>
      <c r="AA39" s="3"/>
      <c r="AB39" s="3"/>
      <c r="AC39" s="3"/>
      <c r="AD39" s="3"/>
      <c r="AE39" s="3"/>
      <c r="AF39" s="1"/>
      <c r="AG39" s="2"/>
      <c r="AH39" s="3"/>
      <c r="AI39" s="3"/>
      <c r="AJ39" s="3"/>
      <c r="AK39" s="3"/>
      <c r="AL39" s="3"/>
      <c r="AM39" s="1"/>
      <c r="AN39" s="2"/>
      <c r="AO39" s="3"/>
      <c r="AP39" s="3"/>
      <c r="AQ39" s="3"/>
      <c r="AR39" s="3"/>
      <c r="AS39" s="32"/>
      <c r="AU39" s="39">
        <f>COUNTA(D39:AS39)</f>
        <v>0</v>
      </c>
      <c r="AV39" s="155"/>
    </row>
    <row r="40" spans="3:48" ht="17.25" thickBot="1" x14ac:dyDescent="0.35">
      <c r="C40" s="144"/>
      <c r="D40" s="128"/>
      <c r="E40" s="145"/>
      <c r="F40" s="139" t="s">
        <v>8</v>
      </c>
      <c r="G40" s="140"/>
      <c r="H40" s="141"/>
      <c r="I40" s="130">
        <f>SUM(D38:J39)</f>
        <v>0</v>
      </c>
      <c r="J40" s="130"/>
      <c r="K40" s="128"/>
      <c r="L40" s="128"/>
      <c r="M40" s="129" t="s">
        <v>8</v>
      </c>
      <c r="N40" s="129"/>
      <c r="O40" s="129"/>
      <c r="P40" s="130">
        <f>SUM(K38:Q39)</f>
        <v>0</v>
      </c>
      <c r="Q40" s="130"/>
      <c r="R40" s="128"/>
      <c r="S40" s="128"/>
      <c r="T40" s="129" t="s">
        <v>8</v>
      </c>
      <c r="U40" s="129"/>
      <c r="V40" s="129"/>
      <c r="W40" s="130">
        <f>SUM(R38:X39)</f>
        <v>0</v>
      </c>
      <c r="X40" s="130"/>
      <c r="Y40" s="128"/>
      <c r="Z40" s="128"/>
      <c r="AA40" s="129" t="s">
        <v>8</v>
      </c>
      <c r="AB40" s="129"/>
      <c r="AC40" s="129"/>
      <c r="AD40" s="130">
        <f>SUM(Y38:AE39)</f>
        <v>0</v>
      </c>
      <c r="AE40" s="130"/>
      <c r="AF40" s="128"/>
      <c r="AG40" s="128"/>
      <c r="AH40" s="129" t="s">
        <v>8</v>
      </c>
      <c r="AI40" s="129"/>
      <c r="AJ40" s="129"/>
      <c r="AK40" s="130">
        <f>SUM(AF38:AL39)</f>
        <v>0</v>
      </c>
      <c r="AL40" s="130"/>
      <c r="AM40" s="128"/>
      <c r="AN40" s="128"/>
      <c r="AO40" s="129" t="s">
        <v>8</v>
      </c>
      <c r="AP40" s="129"/>
      <c r="AQ40" s="129"/>
      <c r="AR40" s="130">
        <f>SUM(AM38:AS39)</f>
        <v>0</v>
      </c>
      <c r="AS40" s="131"/>
      <c r="AT40" s="90" t="s">
        <v>25</v>
      </c>
      <c r="AU40" s="40">
        <f>SUM(AT38:AU39)</f>
        <v>0</v>
      </c>
      <c r="AV40" s="35">
        <f>80*AU40</f>
        <v>0</v>
      </c>
    </row>
    <row r="41" spans="3:48" x14ac:dyDescent="0.3">
      <c r="C41" s="144"/>
      <c r="D41" s="128"/>
      <c r="E41" s="145"/>
      <c r="F41" s="139" t="s">
        <v>3</v>
      </c>
      <c r="G41" s="140"/>
      <c r="H41" s="141"/>
      <c r="I41" s="130">
        <f>IF(I40&gt;$A$6,IF($A$6+8/24&lt;I40,8/24,I40-$A$6),0)</f>
        <v>0</v>
      </c>
      <c r="J41" s="130"/>
      <c r="K41" s="128"/>
      <c r="L41" s="128"/>
      <c r="M41" s="129" t="s">
        <v>3</v>
      </c>
      <c r="N41" s="129"/>
      <c r="O41" s="129"/>
      <c r="P41" s="130">
        <f>IF(P40&gt;$A$6,IF($A$6+8/24&lt;P40,8/24,P40-$A$6),0)</f>
        <v>0</v>
      </c>
      <c r="Q41" s="130"/>
      <c r="R41" s="128"/>
      <c r="S41" s="128"/>
      <c r="T41" s="129" t="s">
        <v>3</v>
      </c>
      <c r="U41" s="129"/>
      <c r="V41" s="129"/>
      <c r="W41" s="130">
        <f>IF(W40&gt;$A$6,IF($A$6+8/24&lt;W40,8/24,W40-$A$6),0)</f>
        <v>0</v>
      </c>
      <c r="X41" s="130"/>
      <c r="Y41" s="128"/>
      <c r="Z41" s="128"/>
      <c r="AA41" s="129" t="s">
        <v>3</v>
      </c>
      <c r="AB41" s="129"/>
      <c r="AC41" s="129"/>
      <c r="AD41" s="130">
        <f>IF(AD40&gt;$A$6,IF($A$6+8/24&lt;AD40,8/24,AD40-$A$6),0)</f>
        <v>0</v>
      </c>
      <c r="AE41" s="130"/>
      <c r="AF41" s="128"/>
      <c r="AG41" s="128"/>
      <c r="AH41" s="129" t="s">
        <v>3</v>
      </c>
      <c r="AI41" s="129"/>
      <c r="AJ41" s="129"/>
      <c r="AK41" s="130">
        <f>IF(AK40&gt;$A$6,IF($A$6+8/24&lt;AK40,8/24,AK40-$A$6),0)</f>
        <v>0</v>
      </c>
      <c r="AL41" s="130"/>
      <c r="AM41" s="128"/>
      <c r="AN41" s="128"/>
      <c r="AO41" s="129" t="s">
        <v>3</v>
      </c>
      <c r="AP41" s="129"/>
      <c r="AQ41" s="129"/>
      <c r="AR41" s="130">
        <f>IF(AR40&gt;$A$6,IF($A$6+8/24&lt;AR40,8/24,AR40-$A$6),0)</f>
        <v>0</v>
      </c>
      <c r="AS41" s="132"/>
      <c r="AT41" s="34"/>
      <c r="AU41" s="34"/>
      <c r="AV41" s="155"/>
    </row>
    <row r="42" spans="3:48" ht="16.5" thickBot="1" x14ac:dyDescent="0.35">
      <c r="C42" s="144"/>
      <c r="D42" s="128"/>
      <c r="E42" s="145"/>
      <c r="F42" s="139" t="s">
        <v>4</v>
      </c>
      <c r="G42" s="140"/>
      <c r="H42" s="141"/>
      <c r="I42" s="130">
        <f>IF($A$6+I41&lt;I40,I40-$A$6-I41,0)</f>
        <v>0</v>
      </c>
      <c r="J42" s="130"/>
      <c r="K42" s="128"/>
      <c r="L42" s="128"/>
      <c r="M42" s="129" t="s">
        <v>4</v>
      </c>
      <c r="N42" s="129"/>
      <c r="O42" s="129"/>
      <c r="P42" s="130">
        <f>IF($A$6+P41&lt;P40,P40-$A$6-P41,0)</f>
        <v>0</v>
      </c>
      <c r="Q42" s="130"/>
      <c r="R42" s="128"/>
      <c r="S42" s="128"/>
      <c r="T42" s="129" t="s">
        <v>4</v>
      </c>
      <c r="U42" s="129"/>
      <c r="V42" s="129"/>
      <c r="W42" s="130">
        <f>IF($A$6+W41&lt;W40,W40-$A$6-W41,0)</f>
        <v>0</v>
      </c>
      <c r="X42" s="130"/>
      <c r="Y42" s="128"/>
      <c r="Z42" s="128"/>
      <c r="AA42" s="129" t="s">
        <v>4</v>
      </c>
      <c r="AB42" s="129"/>
      <c r="AC42" s="129"/>
      <c r="AD42" s="130">
        <f>IF($A$6+AD41&lt;AD40,AD40-$A$6-AD41,0)</f>
        <v>0</v>
      </c>
      <c r="AE42" s="130"/>
      <c r="AF42" s="128"/>
      <c r="AG42" s="128"/>
      <c r="AH42" s="129" t="s">
        <v>4</v>
      </c>
      <c r="AI42" s="129"/>
      <c r="AJ42" s="129"/>
      <c r="AK42" s="130">
        <f>IF($A$6+AK41&lt;AK40,AK40-$A$6-AK41,0)</f>
        <v>0</v>
      </c>
      <c r="AL42" s="130"/>
      <c r="AM42" s="128"/>
      <c r="AN42" s="128"/>
      <c r="AO42" s="129" t="s">
        <v>4</v>
      </c>
      <c r="AP42" s="129"/>
      <c r="AQ42" s="129"/>
      <c r="AR42" s="130">
        <f>IF($A$6+AR41&lt;AR40,AR40-$A$6-AR41,0)</f>
        <v>0</v>
      </c>
      <c r="AS42" s="132"/>
      <c r="AT42" s="34"/>
      <c r="AU42" s="34"/>
      <c r="AV42" s="155"/>
    </row>
    <row r="43" spans="3:48" ht="16.5" thickBot="1" x14ac:dyDescent="0.35">
      <c r="C43" s="115" t="s">
        <v>9</v>
      </c>
      <c r="D43" s="116"/>
      <c r="E43" s="116"/>
      <c r="F43" s="116"/>
      <c r="G43" s="116"/>
      <c r="H43" s="116"/>
      <c r="I43" s="116"/>
      <c r="J43" s="116"/>
      <c r="K43" s="116"/>
      <c r="L43" s="116"/>
      <c r="M43" s="117">
        <f>SUM(I40+P40+W40+AD40+AK40+AR40)</f>
        <v>0</v>
      </c>
      <c r="N43" s="118"/>
      <c r="O43" s="118"/>
      <c r="P43" s="119"/>
      <c r="Q43" s="116" t="s">
        <v>10</v>
      </c>
      <c r="R43" s="116"/>
      <c r="S43" s="116"/>
      <c r="T43" s="116"/>
      <c r="U43" s="116"/>
      <c r="V43" s="116"/>
      <c r="W43" s="116"/>
      <c r="X43" s="116"/>
      <c r="Y43" s="116"/>
      <c r="Z43" s="116"/>
      <c r="AA43" s="117">
        <f>SUM(I41+P41+W41+AD41+AK41+AR41)</f>
        <v>0</v>
      </c>
      <c r="AB43" s="118"/>
      <c r="AC43" s="118"/>
      <c r="AD43" s="119"/>
      <c r="AE43" s="116" t="s">
        <v>11</v>
      </c>
      <c r="AF43" s="116"/>
      <c r="AG43" s="116"/>
      <c r="AH43" s="116"/>
      <c r="AI43" s="116"/>
      <c r="AJ43" s="116"/>
      <c r="AK43" s="116"/>
      <c r="AL43" s="116"/>
      <c r="AM43" s="116"/>
      <c r="AN43" s="116"/>
      <c r="AO43" s="117">
        <f>SUM(I42+P42+W42+AD42+AK42+AR42)</f>
        <v>0</v>
      </c>
      <c r="AP43" s="118"/>
      <c r="AQ43" s="118"/>
      <c r="AR43" s="118"/>
      <c r="AS43" s="119"/>
      <c r="AT43" s="34"/>
      <c r="AU43" s="34"/>
      <c r="AV43" s="155"/>
    </row>
    <row r="44" spans="3:48" ht="26.25" thickBot="1" x14ac:dyDescent="0.35">
      <c r="C44" s="123">
        <f>EDATE(Mois_1,4)</f>
        <v>44682</v>
      </c>
      <c r="D44" s="124"/>
      <c r="E44" s="124"/>
      <c r="F44" s="124"/>
      <c r="G44" s="124"/>
      <c r="H44" s="124"/>
      <c r="I44" s="124"/>
      <c r="J44" s="124"/>
      <c r="K44" s="124"/>
      <c r="L44" s="124"/>
      <c r="M44" s="124"/>
      <c r="N44" s="124"/>
      <c r="O44" s="124"/>
      <c r="P44" s="124"/>
      <c r="Q44" s="124"/>
      <c r="R44" s="124"/>
      <c r="S44" s="124"/>
      <c r="T44" s="124"/>
      <c r="U44" s="124"/>
      <c r="V44" s="124"/>
      <c r="W44" s="124"/>
      <c r="X44" s="124"/>
      <c r="Y44" s="124"/>
      <c r="Z44" s="124"/>
      <c r="AA44" s="124"/>
      <c r="AB44" s="124"/>
      <c r="AC44" s="124"/>
      <c r="AD44" s="124"/>
      <c r="AE44" s="124"/>
      <c r="AF44" s="124"/>
      <c r="AG44" s="124"/>
      <c r="AH44" s="124"/>
      <c r="AI44" s="124"/>
      <c r="AJ44" s="124"/>
      <c r="AK44" s="124"/>
      <c r="AL44" s="124"/>
      <c r="AM44" s="124"/>
      <c r="AN44" s="124"/>
      <c r="AO44" s="124"/>
      <c r="AP44" s="124"/>
      <c r="AQ44" s="124"/>
      <c r="AR44" s="124"/>
      <c r="AS44" s="127"/>
      <c r="AT44" s="34"/>
      <c r="AU44" s="34"/>
      <c r="AV44" s="155"/>
    </row>
    <row r="45" spans="3:48" x14ac:dyDescent="0.3">
      <c r="C45" s="15" t="s">
        <v>7</v>
      </c>
      <c r="D45" s="7">
        <f>+IF(D47&lt;&gt;"",WEEKNUM(D47,2),IF(J47&lt;&gt;"",WEEKNUM(J47,2),""))</f>
        <v>18</v>
      </c>
      <c r="E45" s="7"/>
      <c r="F45" s="7"/>
      <c r="G45" s="7"/>
      <c r="H45" s="7"/>
      <c r="I45" s="7"/>
      <c r="J45" s="7"/>
      <c r="K45" s="7">
        <f>+IF(K47&lt;&gt;"",WEEKNUM(K47,2),IF(Q47&lt;&gt;"",WEEKNUM(Q47,2),""))</f>
        <v>19</v>
      </c>
      <c r="L45" s="7"/>
      <c r="M45" s="7"/>
      <c r="N45" s="7"/>
      <c r="O45" s="7"/>
      <c r="P45" s="7"/>
      <c r="Q45" s="7"/>
      <c r="R45" s="7">
        <f>+IF(R47&lt;&gt;"",WEEKNUM(R47,2),IF(X47&lt;&gt;"",WEEKNUM(X47,2),""))</f>
        <v>20</v>
      </c>
      <c r="S45" s="7"/>
      <c r="T45" s="7"/>
      <c r="U45" s="7"/>
      <c r="V45" s="7"/>
      <c r="W45" s="7"/>
      <c r="X45" s="7"/>
      <c r="Y45" s="7">
        <f>+IF(Y47&lt;&gt;"",WEEKNUM(Y47,2),IF(AE47&lt;&gt;"",WEEKNUM(AE47,2),""))</f>
        <v>21</v>
      </c>
      <c r="Z45" s="7"/>
      <c r="AA45" s="7"/>
      <c r="AB45" s="7"/>
      <c r="AC45" s="7"/>
      <c r="AD45" s="7"/>
      <c r="AE45" s="7"/>
      <c r="AF45" s="7">
        <f>+IF(AF47&lt;&gt;"",WEEKNUM(AF47,2),IF(AL47&lt;&gt;"",WEEKNUM(AL47,2),""))</f>
        <v>22</v>
      </c>
      <c r="AG45" s="7"/>
      <c r="AH45" s="7"/>
      <c r="AI45" s="7"/>
      <c r="AJ45" s="7"/>
      <c r="AK45" s="7"/>
      <c r="AL45" s="7"/>
      <c r="AM45" s="7">
        <f>+IF(AM47&lt;&gt;"",WEEKNUM(AM47,2),IF(AS47&lt;&gt;"",WEEKNUM(AS47,2),""))</f>
        <v>23</v>
      </c>
      <c r="AN45" s="7"/>
      <c r="AO45" s="7"/>
      <c r="AP45" s="7"/>
      <c r="AQ45" s="7"/>
      <c r="AR45" s="7"/>
      <c r="AS45" s="8"/>
      <c r="AT45" s="34"/>
      <c r="AU45" s="34"/>
      <c r="AV45" s="155"/>
    </row>
    <row r="46" spans="3:48" x14ac:dyDescent="0.3">
      <c r="C46" s="10"/>
      <c r="D46" s="19" t="str">
        <f>IF(WEEKDAY(Mois_5)=2,Mois_5,"")</f>
        <v/>
      </c>
      <c r="E46" s="19" t="str">
        <f>IF(D46&lt;&gt;"",D46+1,IF(WEEKDAY(Mois_5)=3,Mois_5,""))</f>
        <v/>
      </c>
      <c r="F46" s="19" t="str">
        <f>IF(E46&lt;&gt;"",E46+1,IF(WEEKDAY(Mois_5)=4,Mois_5,""))</f>
        <v/>
      </c>
      <c r="G46" s="19" t="str">
        <f>IF(F46&lt;&gt;"",F46+1,IF(WEEKDAY(Mois_5)=5,Mois_5,""))</f>
        <v/>
      </c>
      <c r="H46" s="19" t="str">
        <f>IF(G46&lt;&gt;"",G46+1,IF(WEEKDAY(Mois_5)=6,Mois_5,""))</f>
        <v/>
      </c>
      <c r="I46" s="19" t="str">
        <f>IF(H46&lt;&gt;"",H46+1,IF(WEEKDAY(Mois_5)=7,Mois_5,""))</f>
        <v/>
      </c>
      <c r="J46" s="19">
        <f>IF(I46&lt;&gt;"",I46+1,IF(WEEKDAY(Mois_5)=1,Mois_5,""))</f>
        <v>44682</v>
      </c>
      <c r="K46" s="19">
        <f>J46+1</f>
        <v>44683</v>
      </c>
      <c r="L46" s="19">
        <f t="shared" ref="L46:AE47" si="64">K46+1</f>
        <v>44684</v>
      </c>
      <c r="M46" s="19">
        <f t="shared" si="64"/>
        <v>44685</v>
      </c>
      <c r="N46" s="19">
        <f t="shared" si="64"/>
        <v>44686</v>
      </c>
      <c r="O46" s="19">
        <f t="shared" si="64"/>
        <v>44687</v>
      </c>
      <c r="P46" s="19">
        <f t="shared" si="64"/>
        <v>44688</v>
      </c>
      <c r="Q46" s="19">
        <f t="shared" si="64"/>
        <v>44689</v>
      </c>
      <c r="R46" s="19">
        <f t="shared" si="64"/>
        <v>44690</v>
      </c>
      <c r="S46" s="19">
        <f t="shared" si="64"/>
        <v>44691</v>
      </c>
      <c r="T46" s="19">
        <f t="shared" si="64"/>
        <v>44692</v>
      </c>
      <c r="U46" s="19">
        <f t="shared" si="64"/>
        <v>44693</v>
      </c>
      <c r="V46" s="19">
        <f t="shared" si="64"/>
        <v>44694</v>
      </c>
      <c r="W46" s="19">
        <f t="shared" si="64"/>
        <v>44695</v>
      </c>
      <c r="X46" s="19">
        <f t="shared" si="64"/>
        <v>44696</v>
      </c>
      <c r="Y46" s="19">
        <f t="shared" si="64"/>
        <v>44697</v>
      </c>
      <c r="Z46" s="19">
        <f t="shared" si="64"/>
        <v>44698</v>
      </c>
      <c r="AA46" s="19">
        <f t="shared" si="64"/>
        <v>44699</v>
      </c>
      <c r="AB46" s="19">
        <f t="shared" si="64"/>
        <v>44700</v>
      </c>
      <c r="AC46" s="19">
        <f t="shared" si="64"/>
        <v>44701</v>
      </c>
      <c r="AD46" s="19">
        <f t="shared" si="64"/>
        <v>44702</v>
      </c>
      <c r="AE46" s="19">
        <f t="shared" si="64"/>
        <v>44703</v>
      </c>
      <c r="AF46" s="19">
        <f t="shared" ref="AF46" si="65">IF(AE46&lt;EOMONTH(Mois_5,0),AE46+1,"")</f>
        <v>44704</v>
      </c>
      <c r="AG46" s="19">
        <f t="shared" ref="AG46" si="66">IF(AF46&lt;EOMONTH(Mois_5,0),AF46+1,"")</f>
        <v>44705</v>
      </c>
      <c r="AH46" s="19">
        <f t="shared" ref="AH46" si="67">IF(AG46&lt;EOMONTH(Mois_5,0),AG46+1,"")</f>
        <v>44706</v>
      </c>
      <c r="AI46" s="19">
        <f t="shared" ref="AI46" si="68">IF(AH46&lt;EOMONTH(Mois_5,0),AH46+1,"")</f>
        <v>44707</v>
      </c>
      <c r="AJ46" s="19">
        <f t="shared" ref="AJ46" si="69">IF(AI46&lt;EOMONTH(Mois_5,0),AI46+1,"")</f>
        <v>44708</v>
      </c>
      <c r="AK46" s="19">
        <f t="shared" ref="AK46" si="70">IF(AJ46&lt;EOMONTH(Mois_5,0),AJ46+1,"")</f>
        <v>44709</v>
      </c>
      <c r="AL46" s="19">
        <f t="shared" ref="AL46" si="71">IF(AK46&lt;EOMONTH(Mois_5,0),AK46+1,"")</f>
        <v>44710</v>
      </c>
      <c r="AM46" s="19">
        <f t="shared" ref="AM46" si="72">IF(AL46&lt;EOMONTH(Mois_5,0),AL46+1,"")</f>
        <v>44711</v>
      </c>
      <c r="AN46" s="19">
        <f t="shared" ref="AN46" si="73">IF(AM46&lt;EOMONTH(Mois_5,0),AM46+1,"")</f>
        <v>44712</v>
      </c>
      <c r="AO46" s="19" t="str">
        <f t="shared" ref="AO46" si="74">IF(AN46&lt;EOMONTH(Mois_5,0),AN46+1,"")</f>
        <v/>
      </c>
      <c r="AP46" s="19" t="str">
        <f t="shared" ref="AP46" si="75">IF(AO46&lt;EOMONTH(Mois_5,0),AO46+1,"")</f>
        <v/>
      </c>
      <c r="AQ46" s="19" t="str">
        <f t="shared" ref="AQ46" si="76">IF(AP46&lt;EOMONTH(Mois_5,0),AP46+1,"")</f>
        <v/>
      </c>
      <c r="AR46" s="19" t="str">
        <f t="shared" ref="AR46" si="77">IF(AQ46&lt;EOMONTH(Mois_5,0),AQ46+1,"")</f>
        <v/>
      </c>
      <c r="AS46" s="20" t="str">
        <f t="shared" ref="AS46" si="78">IF(AR46&lt;EOMONTH(Mois_5,0),AR46+1,"")</f>
        <v/>
      </c>
      <c r="AT46" s="34"/>
      <c r="AU46" s="34"/>
      <c r="AV46" s="155"/>
    </row>
    <row r="47" spans="3:48" ht="16.5" thickBot="1" x14ac:dyDescent="0.35">
      <c r="C47" s="13" t="s">
        <v>6</v>
      </c>
      <c r="D47" s="11" t="str">
        <f>IF(WEEKDAY(Mois_5)=2,Mois_5,"")</f>
        <v/>
      </c>
      <c r="E47" s="11" t="str">
        <f>IF(D47&lt;&gt;"",D47+1,IF(WEEKDAY(Mois_5)=3,Mois_5,""))</f>
        <v/>
      </c>
      <c r="F47" s="11" t="str">
        <f>IF(E47&lt;&gt;"",E47+1,IF(WEEKDAY(Mois_5)=4,Mois_5,""))</f>
        <v/>
      </c>
      <c r="G47" s="11" t="str">
        <f>IF(F47&lt;&gt;"",F47+1,IF(WEEKDAY(Mois_5)=5,Mois_5,""))</f>
        <v/>
      </c>
      <c r="H47" s="11" t="str">
        <f>IF(G47&lt;&gt;"",G47+1,IF(WEEKDAY(Mois_5)=6,Mois_5,""))</f>
        <v/>
      </c>
      <c r="I47" s="11" t="str">
        <f>IF(H47&lt;&gt;"",H47+1,IF(WEEKDAY(Mois_5)=7,Mois_5,""))</f>
        <v/>
      </c>
      <c r="J47" s="11">
        <f>IF(I47&lt;&gt;"",I47+1,IF(WEEKDAY(Mois_5)=1,Mois_5,""))</f>
        <v>44682</v>
      </c>
      <c r="K47" s="11">
        <f>J47+1</f>
        <v>44683</v>
      </c>
      <c r="L47" s="11">
        <f t="shared" si="64"/>
        <v>44684</v>
      </c>
      <c r="M47" s="11">
        <f t="shared" si="64"/>
        <v>44685</v>
      </c>
      <c r="N47" s="11">
        <f t="shared" si="64"/>
        <v>44686</v>
      </c>
      <c r="O47" s="11">
        <f t="shared" si="64"/>
        <v>44687</v>
      </c>
      <c r="P47" s="11">
        <f t="shared" si="64"/>
        <v>44688</v>
      </c>
      <c r="Q47" s="11">
        <f t="shared" si="64"/>
        <v>44689</v>
      </c>
      <c r="R47" s="11">
        <f t="shared" si="64"/>
        <v>44690</v>
      </c>
      <c r="S47" s="11">
        <f t="shared" si="64"/>
        <v>44691</v>
      </c>
      <c r="T47" s="11">
        <f t="shared" si="64"/>
        <v>44692</v>
      </c>
      <c r="U47" s="11">
        <f t="shared" si="64"/>
        <v>44693</v>
      </c>
      <c r="V47" s="11">
        <f t="shared" si="64"/>
        <v>44694</v>
      </c>
      <c r="W47" s="11">
        <f t="shared" si="64"/>
        <v>44695</v>
      </c>
      <c r="X47" s="11">
        <f t="shared" si="64"/>
        <v>44696</v>
      </c>
      <c r="Y47" s="11">
        <f t="shared" si="64"/>
        <v>44697</v>
      </c>
      <c r="Z47" s="11">
        <f t="shared" si="64"/>
        <v>44698</v>
      </c>
      <c r="AA47" s="11">
        <f t="shared" si="64"/>
        <v>44699</v>
      </c>
      <c r="AB47" s="11">
        <f t="shared" si="64"/>
        <v>44700</v>
      </c>
      <c r="AC47" s="11">
        <f t="shared" si="64"/>
        <v>44701</v>
      </c>
      <c r="AD47" s="11">
        <f t="shared" si="64"/>
        <v>44702</v>
      </c>
      <c r="AE47" s="11">
        <f t="shared" si="64"/>
        <v>44703</v>
      </c>
      <c r="AF47" s="11">
        <f t="shared" ref="AF47:AS47" si="79">IF(AE47&lt;EOMONTH(Mois_5,0),AE47+1,"")</f>
        <v>44704</v>
      </c>
      <c r="AG47" s="11">
        <f t="shared" si="79"/>
        <v>44705</v>
      </c>
      <c r="AH47" s="11">
        <f t="shared" si="79"/>
        <v>44706</v>
      </c>
      <c r="AI47" s="11">
        <f t="shared" si="79"/>
        <v>44707</v>
      </c>
      <c r="AJ47" s="11">
        <f t="shared" si="79"/>
        <v>44708</v>
      </c>
      <c r="AK47" s="11">
        <f t="shared" si="79"/>
        <v>44709</v>
      </c>
      <c r="AL47" s="11">
        <f t="shared" si="79"/>
        <v>44710</v>
      </c>
      <c r="AM47" s="11">
        <f t="shared" si="79"/>
        <v>44711</v>
      </c>
      <c r="AN47" s="11">
        <f t="shared" si="79"/>
        <v>44712</v>
      </c>
      <c r="AO47" s="11" t="str">
        <f t="shared" si="79"/>
        <v/>
      </c>
      <c r="AP47" s="11" t="str">
        <f t="shared" si="79"/>
        <v/>
      </c>
      <c r="AQ47" s="11" t="str">
        <f t="shared" si="79"/>
        <v/>
      </c>
      <c r="AR47" s="11" t="str">
        <f t="shared" si="79"/>
        <v/>
      </c>
      <c r="AS47" s="12" t="str">
        <f t="shared" si="79"/>
        <v/>
      </c>
      <c r="AT47" s="34"/>
      <c r="AU47" s="34"/>
      <c r="AV47" s="155"/>
    </row>
    <row r="48" spans="3:48" x14ac:dyDescent="0.3">
      <c r="C48" s="13" t="s">
        <v>2</v>
      </c>
      <c r="D48" s="1"/>
      <c r="E48" s="2"/>
      <c r="F48" s="2"/>
      <c r="G48" s="2"/>
      <c r="H48" s="2"/>
      <c r="I48" s="2"/>
      <c r="J48" s="2"/>
      <c r="K48" s="1"/>
      <c r="L48" s="2"/>
      <c r="M48" s="2"/>
      <c r="N48" s="2"/>
      <c r="O48" s="2"/>
      <c r="P48" s="2"/>
      <c r="Q48" s="2"/>
      <c r="R48" s="1"/>
      <c r="S48" s="2"/>
      <c r="T48" s="2"/>
      <c r="U48" s="2"/>
      <c r="V48" s="2"/>
      <c r="W48" s="2"/>
      <c r="X48" s="2"/>
      <c r="Y48" s="1"/>
      <c r="Z48" s="2"/>
      <c r="AA48" s="2"/>
      <c r="AB48" s="2"/>
      <c r="AC48" s="2"/>
      <c r="AD48" s="2"/>
      <c r="AE48" s="2"/>
      <c r="AF48" s="1"/>
      <c r="AG48" s="2"/>
      <c r="AH48" s="2"/>
      <c r="AI48" s="2"/>
      <c r="AJ48" s="2"/>
      <c r="AK48" s="2"/>
      <c r="AL48" s="2"/>
      <c r="AM48" s="1"/>
      <c r="AN48" s="2"/>
      <c r="AO48" s="2"/>
      <c r="AP48" s="2"/>
      <c r="AQ48" s="2"/>
      <c r="AR48" s="2"/>
      <c r="AS48" s="31"/>
      <c r="AT48" s="37">
        <f>COUNTA(D48:AS48)</f>
        <v>0</v>
      </c>
      <c r="AU48" s="38"/>
      <c r="AV48" s="155"/>
    </row>
    <row r="49" spans="3:48" x14ac:dyDescent="0.3">
      <c r="C49" s="13" t="s">
        <v>5</v>
      </c>
      <c r="D49" s="1"/>
      <c r="E49" s="2"/>
      <c r="F49" s="3"/>
      <c r="G49" s="3"/>
      <c r="H49" s="3"/>
      <c r="I49" s="3"/>
      <c r="J49" s="3"/>
      <c r="K49" s="1"/>
      <c r="L49" s="2"/>
      <c r="M49" s="3"/>
      <c r="N49" s="3"/>
      <c r="O49" s="3"/>
      <c r="P49" s="3"/>
      <c r="Q49" s="3"/>
      <c r="R49" s="1"/>
      <c r="S49" s="2"/>
      <c r="T49" s="3"/>
      <c r="U49" s="3"/>
      <c r="V49" s="3"/>
      <c r="W49" s="3"/>
      <c r="X49" s="3"/>
      <c r="Y49" s="1"/>
      <c r="Z49" s="2"/>
      <c r="AA49" s="3"/>
      <c r="AB49" s="3"/>
      <c r="AC49" s="3"/>
      <c r="AD49" s="3"/>
      <c r="AE49" s="3"/>
      <c r="AF49" s="1"/>
      <c r="AG49" s="2"/>
      <c r="AH49" s="3"/>
      <c r="AI49" s="3"/>
      <c r="AJ49" s="3"/>
      <c r="AK49" s="3"/>
      <c r="AL49" s="3"/>
      <c r="AM49" s="1"/>
      <c r="AN49" s="2"/>
      <c r="AO49" s="3"/>
      <c r="AP49" s="3"/>
      <c r="AQ49" s="3"/>
      <c r="AR49" s="3"/>
      <c r="AS49" s="32"/>
      <c r="AU49" s="39">
        <f>COUNTA(D49:AS49)</f>
        <v>0</v>
      </c>
      <c r="AV49" s="155"/>
    </row>
    <row r="50" spans="3:48" ht="17.25" thickBot="1" x14ac:dyDescent="0.35">
      <c r="C50" s="144"/>
      <c r="D50" s="128"/>
      <c r="E50" s="128"/>
      <c r="F50" s="129" t="s">
        <v>8</v>
      </c>
      <c r="G50" s="129"/>
      <c r="H50" s="129"/>
      <c r="I50" s="130">
        <f>SUM(D48:J49)</f>
        <v>0</v>
      </c>
      <c r="J50" s="130"/>
      <c r="K50" s="128"/>
      <c r="L50" s="128"/>
      <c r="M50" s="129" t="s">
        <v>8</v>
      </c>
      <c r="N50" s="129"/>
      <c r="O50" s="129"/>
      <c r="P50" s="130">
        <f>SUM(K48:Q49)</f>
        <v>0</v>
      </c>
      <c r="Q50" s="130"/>
      <c r="R50" s="128"/>
      <c r="S50" s="128"/>
      <c r="T50" s="129" t="s">
        <v>8</v>
      </c>
      <c r="U50" s="129"/>
      <c r="V50" s="129"/>
      <c r="W50" s="130">
        <f>SUM(R48:X49)</f>
        <v>0</v>
      </c>
      <c r="X50" s="130"/>
      <c r="Y50" s="128"/>
      <c r="Z50" s="128"/>
      <c r="AA50" s="129" t="s">
        <v>8</v>
      </c>
      <c r="AB50" s="129"/>
      <c r="AC50" s="129"/>
      <c r="AD50" s="130">
        <f>SUM(Y48:AE49)</f>
        <v>0</v>
      </c>
      <c r="AE50" s="130"/>
      <c r="AF50" s="128"/>
      <c r="AG50" s="128"/>
      <c r="AH50" s="129" t="s">
        <v>8</v>
      </c>
      <c r="AI50" s="129"/>
      <c r="AJ50" s="129"/>
      <c r="AK50" s="130">
        <f>SUM(AF48:AL49)</f>
        <v>0</v>
      </c>
      <c r="AL50" s="130"/>
      <c r="AM50" s="128"/>
      <c r="AN50" s="128"/>
      <c r="AO50" s="129" t="s">
        <v>8</v>
      </c>
      <c r="AP50" s="129"/>
      <c r="AQ50" s="129"/>
      <c r="AR50" s="130">
        <f>SUM(AM48:AS49)</f>
        <v>0</v>
      </c>
      <c r="AS50" s="131"/>
      <c r="AT50" s="90" t="s">
        <v>25</v>
      </c>
      <c r="AU50" s="40">
        <f>SUM(AT48:AU49)</f>
        <v>0</v>
      </c>
      <c r="AV50" s="35">
        <f>80*AU50</f>
        <v>0</v>
      </c>
    </row>
    <row r="51" spans="3:48" x14ac:dyDescent="0.3">
      <c r="C51" s="144"/>
      <c r="D51" s="128"/>
      <c r="E51" s="128"/>
      <c r="F51" s="129" t="s">
        <v>3</v>
      </c>
      <c r="G51" s="129"/>
      <c r="H51" s="129"/>
      <c r="I51" s="130">
        <f>IF(I50&gt;$A$6,IF($A$6+8/24&lt;I50,8/24,I50-$A$6),0)</f>
        <v>0</v>
      </c>
      <c r="J51" s="130"/>
      <c r="K51" s="128"/>
      <c r="L51" s="128"/>
      <c r="M51" s="129" t="s">
        <v>3</v>
      </c>
      <c r="N51" s="129"/>
      <c r="O51" s="129"/>
      <c r="P51" s="130">
        <f>IF(P50&gt;$A$6,IF($A$6+8/24&lt;P50,8/24,P50-$A$6),0)</f>
        <v>0</v>
      </c>
      <c r="Q51" s="130"/>
      <c r="R51" s="128"/>
      <c r="S51" s="128"/>
      <c r="T51" s="129" t="s">
        <v>3</v>
      </c>
      <c r="U51" s="129"/>
      <c r="V51" s="129"/>
      <c r="W51" s="130">
        <f>IF(W50&gt;$A$6,IF($A$6+8/24&lt;W50,8/24,W50-$A$6),0)</f>
        <v>0</v>
      </c>
      <c r="X51" s="130"/>
      <c r="Y51" s="128"/>
      <c r="Z51" s="128"/>
      <c r="AA51" s="129" t="s">
        <v>3</v>
      </c>
      <c r="AB51" s="129"/>
      <c r="AC51" s="129"/>
      <c r="AD51" s="130">
        <f>IF(AD50&gt;$A$6,IF($A$6+8/24&lt;AD50,8/24,AD50-$A$6),0)</f>
        <v>0</v>
      </c>
      <c r="AE51" s="130"/>
      <c r="AF51" s="128"/>
      <c r="AG51" s="128"/>
      <c r="AH51" s="129" t="s">
        <v>3</v>
      </c>
      <c r="AI51" s="129"/>
      <c r="AJ51" s="129"/>
      <c r="AK51" s="130">
        <f>IF(AK50&gt;$A$6,IF($A$6+8/24&lt;AK50,8/24,AK50-$A$6),0)</f>
        <v>0</v>
      </c>
      <c r="AL51" s="130"/>
      <c r="AM51" s="128"/>
      <c r="AN51" s="128"/>
      <c r="AO51" s="129" t="s">
        <v>3</v>
      </c>
      <c r="AP51" s="129"/>
      <c r="AQ51" s="129"/>
      <c r="AR51" s="130">
        <f>IF(AR50&gt;$A$6,IF($A$6+8/24&lt;AR50,8/24,AR50-$A$6),0)</f>
        <v>0</v>
      </c>
      <c r="AS51" s="132"/>
      <c r="AT51" s="34"/>
      <c r="AU51" s="34"/>
      <c r="AV51" s="155"/>
    </row>
    <row r="52" spans="3:48" ht="16.5" thickBot="1" x14ac:dyDescent="0.35">
      <c r="C52" s="144"/>
      <c r="D52" s="128"/>
      <c r="E52" s="128"/>
      <c r="F52" s="129" t="s">
        <v>4</v>
      </c>
      <c r="G52" s="129"/>
      <c r="H52" s="129"/>
      <c r="I52" s="130">
        <f>IF($A$6+I51&lt;I50,I50-$A$6-I51,0)</f>
        <v>0</v>
      </c>
      <c r="J52" s="130"/>
      <c r="K52" s="128"/>
      <c r="L52" s="128"/>
      <c r="M52" s="129" t="s">
        <v>4</v>
      </c>
      <c r="N52" s="129"/>
      <c r="O52" s="129"/>
      <c r="P52" s="130">
        <f>IF($A$6+P51&lt;P50,P50-$A$6-P51,0)</f>
        <v>0</v>
      </c>
      <c r="Q52" s="130"/>
      <c r="R52" s="128"/>
      <c r="S52" s="128"/>
      <c r="T52" s="129" t="s">
        <v>4</v>
      </c>
      <c r="U52" s="129"/>
      <c r="V52" s="129"/>
      <c r="W52" s="130">
        <f>IF($A$6+W51&lt;W50,W50-$A$6-W51,0)</f>
        <v>0</v>
      </c>
      <c r="X52" s="130"/>
      <c r="Y52" s="128"/>
      <c r="Z52" s="128"/>
      <c r="AA52" s="129" t="s">
        <v>4</v>
      </c>
      <c r="AB52" s="129"/>
      <c r="AC52" s="129"/>
      <c r="AD52" s="130">
        <f>IF($A$6+AD51&lt;AD50,AD50-$A$6-AD51,0)</f>
        <v>0</v>
      </c>
      <c r="AE52" s="130"/>
      <c r="AF52" s="128"/>
      <c r="AG52" s="128"/>
      <c r="AH52" s="129" t="s">
        <v>4</v>
      </c>
      <c r="AI52" s="129"/>
      <c r="AJ52" s="129"/>
      <c r="AK52" s="130">
        <f>IF($A$6+AK51&lt;AK50,AK50-$A$6-AK51,0)</f>
        <v>0</v>
      </c>
      <c r="AL52" s="130"/>
      <c r="AM52" s="128"/>
      <c r="AN52" s="128"/>
      <c r="AO52" s="129" t="s">
        <v>4</v>
      </c>
      <c r="AP52" s="129"/>
      <c r="AQ52" s="129"/>
      <c r="AR52" s="130">
        <f>IF($A$6+AR51&lt;AR50,AR50-$A$6-AR51,0)</f>
        <v>0</v>
      </c>
      <c r="AS52" s="132"/>
      <c r="AT52" s="34"/>
      <c r="AU52" s="34"/>
      <c r="AV52" s="155"/>
    </row>
    <row r="53" spans="3:48" ht="16.5" thickBot="1" x14ac:dyDescent="0.35">
      <c r="C53" s="115" t="s">
        <v>9</v>
      </c>
      <c r="D53" s="116"/>
      <c r="E53" s="116"/>
      <c r="F53" s="116"/>
      <c r="G53" s="116"/>
      <c r="H53" s="116"/>
      <c r="I53" s="116"/>
      <c r="J53" s="116"/>
      <c r="K53" s="116"/>
      <c r="L53" s="116"/>
      <c r="M53" s="117">
        <f>SUM(I50+P50+W50+AD50+AK50+AR50)</f>
        <v>0</v>
      </c>
      <c r="N53" s="118"/>
      <c r="O53" s="118"/>
      <c r="P53" s="119"/>
      <c r="Q53" s="116" t="s">
        <v>10</v>
      </c>
      <c r="R53" s="116"/>
      <c r="S53" s="116"/>
      <c r="T53" s="116"/>
      <c r="U53" s="116"/>
      <c r="V53" s="116"/>
      <c r="W53" s="116"/>
      <c r="X53" s="116"/>
      <c r="Y53" s="116"/>
      <c r="Z53" s="116"/>
      <c r="AA53" s="117">
        <f>SUM(I51+P51+W51+AD51+AK51+AR51)</f>
        <v>0</v>
      </c>
      <c r="AB53" s="118"/>
      <c r="AC53" s="118"/>
      <c r="AD53" s="119"/>
      <c r="AE53" s="116" t="s">
        <v>11</v>
      </c>
      <c r="AF53" s="116"/>
      <c r="AG53" s="116"/>
      <c r="AH53" s="116"/>
      <c r="AI53" s="116"/>
      <c r="AJ53" s="116"/>
      <c r="AK53" s="116"/>
      <c r="AL53" s="116"/>
      <c r="AM53" s="116"/>
      <c r="AN53" s="116"/>
      <c r="AO53" s="117">
        <f>SUM(I52+P52+W52+AD52+AK52+AR52)</f>
        <v>0</v>
      </c>
      <c r="AP53" s="118"/>
      <c r="AQ53" s="118"/>
      <c r="AR53" s="118"/>
      <c r="AS53" s="119"/>
      <c r="AT53" s="34"/>
      <c r="AU53" s="34"/>
      <c r="AV53" s="155"/>
    </row>
    <row r="54" spans="3:48" ht="26.25" thickBot="1" x14ac:dyDescent="0.35">
      <c r="C54" s="123">
        <f>EDATE(Mois_1,5)</f>
        <v>44713</v>
      </c>
      <c r="D54" s="124"/>
      <c r="E54" s="124"/>
      <c r="F54" s="124"/>
      <c r="G54" s="124"/>
      <c r="H54" s="124"/>
      <c r="I54" s="124"/>
      <c r="J54" s="124"/>
      <c r="K54" s="124"/>
      <c r="L54" s="124"/>
      <c r="M54" s="124"/>
      <c r="N54" s="124"/>
      <c r="O54" s="124"/>
      <c r="P54" s="124"/>
      <c r="Q54" s="124"/>
      <c r="R54" s="124"/>
      <c r="S54" s="124"/>
      <c r="T54" s="124"/>
      <c r="U54" s="124"/>
      <c r="V54" s="124"/>
      <c r="W54" s="124"/>
      <c r="X54" s="124"/>
      <c r="Y54" s="124"/>
      <c r="Z54" s="124"/>
      <c r="AA54" s="124"/>
      <c r="AB54" s="124"/>
      <c r="AC54" s="124"/>
      <c r="AD54" s="124"/>
      <c r="AE54" s="124"/>
      <c r="AF54" s="124"/>
      <c r="AG54" s="124"/>
      <c r="AH54" s="124"/>
      <c r="AI54" s="124"/>
      <c r="AJ54" s="124"/>
      <c r="AK54" s="124"/>
      <c r="AL54" s="124"/>
      <c r="AM54" s="124"/>
      <c r="AN54" s="124"/>
      <c r="AO54" s="124"/>
      <c r="AP54" s="124"/>
      <c r="AQ54" s="124"/>
      <c r="AR54" s="124"/>
      <c r="AS54" s="127"/>
      <c r="AT54" s="34"/>
      <c r="AU54" s="34"/>
      <c r="AV54" s="155"/>
    </row>
    <row r="55" spans="3:48" x14ac:dyDescent="0.3">
      <c r="C55" s="15" t="s">
        <v>7</v>
      </c>
      <c r="D55" s="7">
        <f>+IF(D57&lt;&gt;"",WEEKNUM(D57,2),IF(J57&lt;&gt;"",WEEKNUM(J57,2),""))</f>
        <v>23</v>
      </c>
      <c r="E55" s="7"/>
      <c r="F55" s="7"/>
      <c r="G55" s="7"/>
      <c r="H55" s="7"/>
      <c r="I55" s="7"/>
      <c r="J55" s="7"/>
      <c r="K55" s="7">
        <f>+IF(K57&lt;&gt;"",WEEKNUM(K57,2),IF(Q57&lt;&gt;"",WEEKNUM(Q57,2),""))</f>
        <v>24</v>
      </c>
      <c r="L55" s="7"/>
      <c r="M55" s="7"/>
      <c r="N55" s="7"/>
      <c r="O55" s="7"/>
      <c r="P55" s="7"/>
      <c r="Q55" s="7"/>
      <c r="R55" s="7">
        <f>+IF(R57&lt;&gt;"",WEEKNUM(R57,2),IF(X57&lt;&gt;"",WEEKNUM(X57,2),""))</f>
        <v>25</v>
      </c>
      <c r="S55" s="7"/>
      <c r="T55" s="7"/>
      <c r="U55" s="7"/>
      <c r="V55" s="7"/>
      <c r="W55" s="7"/>
      <c r="X55" s="7"/>
      <c r="Y55" s="7">
        <f>+IF(Y57&lt;&gt;"",WEEKNUM(Y57,2),IF(AE57&lt;&gt;"",WEEKNUM(AE57,2),""))</f>
        <v>26</v>
      </c>
      <c r="Z55" s="7"/>
      <c r="AA55" s="7"/>
      <c r="AB55" s="7"/>
      <c r="AC55" s="7"/>
      <c r="AD55" s="7"/>
      <c r="AE55" s="7"/>
      <c r="AF55" s="7">
        <f>+IF(AF57&lt;&gt;"",WEEKNUM(AF57,2),IF(AL57&lt;&gt;"",WEEKNUM(AL57,2),""))</f>
        <v>27</v>
      </c>
      <c r="AG55" s="7"/>
      <c r="AH55" s="7"/>
      <c r="AI55" s="7"/>
      <c r="AJ55" s="7"/>
      <c r="AK55" s="7"/>
      <c r="AL55" s="7"/>
      <c r="AM55" s="7" t="str">
        <f>+IF(AM57&lt;&gt;"",WEEKNUM(AM57,2),IF(AS57&lt;&gt;"",WEEKNUM(AS57,2),""))</f>
        <v/>
      </c>
      <c r="AN55" s="7"/>
      <c r="AO55" s="7"/>
      <c r="AP55" s="7"/>
      <c r="AQ55" s="7"/>
      <c r="AR55" s="7"/>
      <c r="AS55" s="8"/>
      <c r="AT55" s="34"/>
      <c r="AU55" s="34"/>
      <c r="AV55" s="155"/>
    </row>
    <row r="56" spans="3:48" s="7" customFormat="1" x14ac:dyDescent="0.25">
      <c r="C56" s="14"/>
      <c r="D56" s="19" t="str">
        <f>IF(WEEKDAY(Mois_6)=2,Mois_6,"")</f>
        <v/>
      </c>
      <c r="E56" s="19" t="str">
        <f>IF(D56&lt;&gt;"",D56+1,IF(WEEKDAY(Mois_6)=3,Mois_6,""))</f>
        <v/>
      </c>
      <c r="F56" s="19">
        <f>IF(E56&lt;&gt;"",E56+1,IF(WEEKDAY(Mois_6)=4,Mois_6,""))</f>
        <v>44713</v>
      </c>
      <c r="G56" s="19">
        <f>IF(F56&lt;&gt;"",F56+1,IF(WEEKDAY(Mois_6)=5,Mois_6,""))</f>
        <v>44714</v>
      </c>
      <c r="H56" s="19">
        <f>IF(G56&lt;&gt;"",G56+1,IF(WEEKDAY(Mois_6)=6,Mois_6,""))</f>
        <v>44715</v>
      </c>
      <c r="I56" s="19">
        <f>IF(H56&lt;&gt;"",H56+1,IF(WEEKDAY(Mois_6)=7,Mois_6,""))</f>
        <v>44716</v>
      </c>
      <c r="J56" s="19">
        <f>IF(I56&lt;&gt;"",I56+1,IF(WEEKDAY(Mois_6)=1,Mois_6,""))</f>
        <v>44717</v>
      </c>
      <c r="K56" s="19">
        <f>J56+1</f>
        <v>44718</v>
      </c>
      <c r="L56" s="19">
        <f t="shared" ref="L56:AE57" si="80">K56+1</f>
        <v>44719</v>
      </c>
      <c r="M56" s="19">
        <f t="shared" si="80"/>
        <v>44720</v>
      </c>
      <c r="N56" s="19">
        <f t="shared" si="80"/>
        <v>44721</v>
      </c>
      <c r="O56" s="19">
        <f t="shared" si="80"/>
        <v>44722</v>
      </c>
      <c r="P56" s="19">
        <f t="shared" si="80"/>
        <v>44723</v>
      </c>
      <c r="Q56" s="19">
        <f t="shared" si="80"/>
        <v>44724</v>
      </c>
      <c r="R56" s="19">
        <f t="shared" si="80"/>
        <v>44725</v>
      </c>
      <c r="S56" s="19">
        <f t="shared" si="80"/>
        <v>44726</v>
      </c>
      <c r="T56" s="19">
        <f t="shared" si="80"/>
        <v>44727</v>
      </c>
      <c r="U56" s="19">
        <f t="shared" si="80"/>
        <v>44728</v>
      </c>
      <c r="V56" s="19">
        <f t="shared" si="80"/>
        <v>44729</v>
      </c>
      <c r="W56" s="19">
        <f t="shared" si="80"/>
        <v>44730</v>
      </c>
      <c r="X56" s="19">
        <f t="shared" si="80"/>
        <v>44731</v>
      </c>
      <c r="Y56" s="19">
        <f t="shared" si="80"/>
        <v>44732</v>
      </c>
      <c r="Z56" s="19">
        <f t="shared" si="80"/>
        <v>44733</v>
      </c>
      <c r="AA56" s="19">
        <f t="shared" si="80"/>
        <v>44734</v>
      </c>
      <c r="AB56" s="19">
        <f t="shared" si="80"/>
        <v>44735</v>
      </c>
      <c r="AC56" s="19">
        <f t="shared" si="80"/>
        <v>44736</v>
      </c>
      <c r="AD56" s="19">
        <f t="shared" si="80"/>
        <v>44737</v>
      </c>
      <c r="AE56" s="19">
        <f t="shared" si="80"/>
        <v>44738</v>
      </c>
      <c r="AF56" s="19">
        <f t="shared" ref="AF56" si="81">IF(AE56&lt;EOMONTH(Mois_6,0),AE56+1,"")</f>
        <v>44739</v>
      </c>
      <c r="AG56" s="19">
        <f t="shared" ref="AG56" si="82">IF(AF56&lt;EOMONTH(Mois_6,0),AF56+1,"")</f>
        <v>44740</v>
      </c>
      <c r="AH56" s="19">
        <f t="shared" ref="AH56" si="83">IF(AG56&lt;EOMONTH(Mois_6,0),AG56+1,"")</f>
        <v>44741</v>
      </c>
      <c r="AI56" s="19">
        <f t="shared" ref="AI56" si="84">IF(AH56&lt;EOMONTH(Mois_6,0),AH56+1,"")</f>
        <v>44742</v>
      </c>
      <c r="AJ56" s="19" t="str">
        <f t="shared" ref="AJ56" si="85">IF(AI56&lt;EOMONTH(Mois_6,0),AI56+1,"")</f>
        <v/>
      </c>
      <c r="AK56" s="19" t="str">
        <f t="shared" ref="AK56" si="86">IF(AJ56&lt;EOMONTH(Mois_6,0),AJ56+1,"")</f>
        <v/>
      </c>
      <c r="AL56" s="19" t="str">
        <f t="shared" ref="AL56" si="87">IF(AK56&lt;EOMONTH(Mois_6,0),AK56+1,"")</f>
        <v/>
      </c>
      <c r="AM56" s="19" t="str">
        <f t="shared" ref="AM56" si="88">IF(AL56&lt;EOMONTH(Mois_6,0),AL56+1,"")</f>
        <v/>
      </c>
      <c r="AN56" s="19" t="str">
        <f t="shared" ref="AN56" si="89">IF(AM56&lt;EOMONTH(Mois_6,0),AM56+1,"")</f>
        <v/>
      </c>
      <c r="AO56" s="19" t="str">
        <f t="shared" ref="AO56" si="90">IF(AN56&lt;EOMONTH(Mois_6,0),AN56+1,"")</f>
        <v/>
      </c>
      <c r="AP56" s="19" t="str">
        <f t="shared" ref="AP56" si="91">IF(AO56&lt;EOMONTH(Mois_6,0),AO56+1,"")</f>
        <v/>
      </c>
      <c r="AQ56" s="19" t="str">
        <f t="shared" ref="AQ56" si="92">IF(AP56&lt;EOMONTH(Mois_6,0),AP56+1,"")</f>
        <v/>
      </c>
      <c r="AR56" s="19" t="str">
        <f t="shared" ref="AR56" si="93">IF(AQ56&lt;EOMONTH(Mois_6,0),AQ56+1,"")</f>
        <v/>
      </c>
      <c r="AS56" s="19" t="str">
        <f t="shared" ref="AS56" si="94">IF(AR56&lt;EOMONTH(Mois_6,0),AR56+1,"")</f>
        <v/>
      </c>
      <c r="AT56" s="34"/>
      <c r="AU56" s="34"/>
      <c r="AV56" s="155"/>
    </row>
    <row r="57" spans="3:48" ht="16.5" thickBot="1" x14ac:dyDescent="0.35">
      <c r="C57" s="13" t="s">
        <v>6</v>
      </c>
      <c r="D57" s="11" t="str">
        <f>IF(WEEKDAY(Mois_6)=2,Mois_6,"")</f>
        <v/>
      </c>
      <c r="E57" s="11" t="str">
        <f>IF(D57&lt;&gt;"",D57+1,IF(WEEKDAY(Mois_6)=3,Mois_6,""))</f>
        <v/>
      </c>
      <c r="F57" s="11">
        <f>IF(E57&lt;&gt;"",E57+1,IF(WEEKDAY(Mois_6)=4,Mois_6,""))</f>
        <v>44713</v>
      </c>
      <c r="G57" s="11">
        <f>IF(F57&lt;&gt;"",F57+1,IF(WEEKDAY(Mois_6)=5,Mois_6,""))</f>
        <v>44714</v>
      </c>
      <c r="H57" s="11">
        <f>IF(G57&lt;&gt;"",G57+1,IF(WEEKDAY(Mois_6)=6,Mois_6,""))</f>
        <v>44715</v>
      </c>
      <c r="I57" s="11">
        <f>IF(H57&lt;&gt;"",H57+1,IF(WEEKDAY(Mois_6)=7,Mois_6,""))</f>
        <v>44716</v>
      </c>
      <c r="J57" s="11">
        <f>IF(I57&lt;&gt;"",I57+1,IF(WEEKDAY(Mois_6)=1,Mois_6,""))</f>
        <v>44717</v>
      </c>
      <c r="K57" s="11">
        <f>J57+1</f>
        <v>44718</v>
      </c>
      <c r="L57" s="11">
        <f t="shared" si="80"/>
        <v>44719</v>
      </c>
      <c r="M57" s="11">
        <f t="shared" si="80"/>
        <v>44720</v>
      </c>
      <c r="N57" s="11">
        <f t="shared" si="80"/>
        <v>44721</v>
      </c>
      <c r="O57" s="11">
        <f t="shared" si="80"/>
        <v>44722</v>
      </c>
      <c r="P57" s="11">
        <f t="shared" si="80"/>
        <v>44723</v>
      </c>
      <c r="Q57" s="11">
        <f t="shared" si="80"/>
        <v>44724</v>
      </c>
      <c r="R57" s="11">
        <f t="shared" si="80"/>
        <v>44725</v>
      </c>
      <c r="S57" s="11">
        <f t="shared" si="80"/>
        <v>44726</v>
      </c>
      <c r="T57" s="11">
        <f t="shared" si="80"/>
        <v>44727</v>
      </c>
      <c r="U57" s="11">
        <f t="shared" si="80"/>
        <v>44728</v>
      </c>
      <c r="V57" s="11">
        <f t="shared" si="80"/>
        <v>44729</v>
      </c>
      <c r="W57" s="11">
        <f t="shared" si="80"/>
        <v>44730</v>
      </c>
      <c r="X57" s="11">
        <f t="shared" si="80"/>
        <v>44731</v>
      </c>
      <c r="Y57" s="11">
        <f t="shared" si="80"/>
        <v>44732</v>
      </c>
      <c r="Z57" s="11">
        <f t="shared" si="80"/>
        <v>44733</v>
      </c>
      <c r="AA57" s="11">
        <f t="shared" si="80"/>
        <v>44734</v>
      </c>
      <c r="AB57" s="11">
        <f t="shared" si="80"/>
        <v>44735</v>
      </c>
      <c r="AC57" s="11">
        <f t="shared" si="80"/>
        <v>44736</v>
      </c>
      <c r="AD57" s="11">
        <f t="shared" si="80"/>
        <v>44737</v>
      </c>
      <c r="AE57" s="11">
        <f t="shared" si="80"/>
        <v>44738</v>
      </c>
      <c r="AF57" s="11">
        <f t="shared" ref="AF57:AS57" si="95">IF(AE57&lt;EOMONTH(Mois_6,0),AE57+1,"")</f>
        <v>44739</v>
      </c>
      <c r="AG57" s="11">
        <f t="shared" si="95"/>
        <v>44740</v>
      </c>
      <c r="AH57" s="11">
        <f t="shared" si="95"/>
        <v>44741</v>
      </c>
      <c r="AI57" s="11">
        <f t="shared" si="95"/>
        <v>44742</v>
      </c>
      <c r="AJ57" s="11" t="str">
        <f t="shared" si="95"/>
        <v/>
      </c>
      <c r="AK57" s="11" t="str">
        <f t="shared" si="95"/>
        <v/>
      </c>
      <c r="AL57" s="11" t="str">
        <f t="shared" si="95"/>
        <v/>
      </c>
      <c r="AM57" s="11" t="str">
        <f t="shared" si="95"/>
        <v/>
      </c>
      <c r="AN57" s="11" t="str">
        <f t="shared" si="95"/>
        <v/>
      </c>
      <c r="AO57" s="11" t="str">
        <f t="shared" si="95"/>
        <v/>
      </c>
      <c r="AP57" s="11" t="str">
        <f t="shared" si="95"/>
        <v/>
      </c>
      <c r="AQ57" s="11" t="str">
        <f t="shared" si="95"/>
        <v/>
      </c>
      <c r="AR57" s="11" t="str">
        <f t="shared" si="95"/>
        <v/>
      </c>
      <c r="AS57" s="11" t="str">
        <f t="shared" si="95"/>
        <v/>
      </c>
      <c r="AT57" s="34"/>
      <c r="AU57" s="34"/>
      <c r="AV57" s="155"/>
    </row>
    <row r="58" spans="3:48" x14ac:dyDescent="0.3">
      <c r="C58" s="13" t="s">
        <v>2</v>
      </c>
      <c r="D58" s="1"/>
      <c r="E58" s="2"/>
      <c r="F58" s="2"/>
      <c r="G58" s="2"/>
      <c r="H58" s="2"/>
      <c r="I58" s="2"/>
      <c r="J58" s="2"/>
      <c r="K58" s="1"/>
      <c r="L58" s="2"/>
      <c r="M58" s="2"/>
      <c r="N58" s="2"/>
      <c r="O58" s="2"/>
      <c r="P58" s="2"/>
      <c r="Q58" s="2"/>
      <c r="R58" s="1"/>
      <c r="S58" s="2"/>
      <c r="T58" s="2"/>
      <c r="U58" s="2"/>
      <c r="V58" s="2"/>
      <c r="W58" s="2"/>
      <c r="X58" s="2"/>
      <c r="Y58" s="1"/>
      <c r="Z58" s="2"/>
      <c r="AA58" s="2"/>
      <c r="AB58" s="2"/>
      <c r="AC58" s="2"/>
      <c r="AD58" s="2"/>
      <c r="AE58" s="2"/>
      <c r="AF58" s="1"/>
      <c r="AG58" s="2"/>
      <c r="AH58" s="2"/>
      <c r="AI58" s="2"/>
      <c r="AJ58" s="2"/>
      <c r="AK58" s="2"/>
      <c r="AL58" s="2"/>
      <c r="AM58" s="1"/>
      <c r="AN58" s="2"/>
      <c r="AO58" s="2"/>
      <c r="AP58" s="2"/>
      <c r="AQ58" s="2"/>
      <c r="AR58" s="2"/>
      <c r="AS58" s="31"/>
      <c r="AT58" s="37">
        <f>COUNTA(D58:AS58)</f>
        <v>0</v>
      </c>
      <c r="AU58" s="38"/>
      <c r="AV58" s="155"/>
    </row>
    <row r="59" spans="3:48" x14ac:dyDescent="0.3">
      <c r="C59" s="13" t="s">
        <v>5</v>
      </c>
      <c r="D59" s="1"/>
      <c r="E59" s="2"/>
      <c r="F59" s="3"/>
      <c r="G59" s="3"/>
      <c r="H59" s="3"/>
      <c r="I59" s="3"/>
      <c r="J59" s="3"/>
      <c r="K59" s="1"/>
      <c r="L59" s="2"/>
      <c r="M59" s="3"/>
      <c r="N59" s="3"/>
      <c r="O59" s="3"/>
      <c r="P59" s="3"/>
      <c r="Q59" s="3"/>
      <c r="R59" s="1"/>
      <c r="S59" s="2"/>
      <c r="T59" s="3"/>
      <c r="U59" s="3"/>
      <c r="V59" s="3"/>
      <c r="W59" s="3"/>
      <c r="X59" s="3"/>
      <c r="Y59" s="1"/>
      <c r="Z59" s="2"/>
      <c r="AA59" s="3"/>
      <c r="AB59" s="3"/>
      <c r="AC59" s="3"/>
      <c r="AD59" s="3"/>
      <c r="AE59" s="3"/>
      <c r="AF59" s="1"/>
      <c r="AG59" s="2"/>
      <c r="AH59" s="3"/>
      <c r="AI59" s="3"/>
      <c r="AJ59" s="3"/>
      <c r="AK59" s="3"/>
      <c r="AL59" s="3"/>
      <c r="AM59" s="1"/>
      <c r="AN59" s="2"/>
      <c r="AO59" s="3"/>
      <c r="AP59" s="3"/>
      <c r="AQ59" s="3"/>
      <c r="AR59" s="3"/>
      <c r="AS59" s="32"/>
      <c r="AU59" s="39">
        <f>COUNTA(D59:AS59)</f>
        <v>0</v>
      </c>
      <c r="AV59" s="155"/>
    </row>
    <row r="60" spans="3:48" ht="17.25" thickBot="1" x14ac:dyDescent="0.35">
      <c r="C60" s="144"/>
      <c r="D60" s="128"/>
      <c r="E60" s="128"/>
      <c r="F60" s="129" t="s">
        <v>8</v>
      </c>
      <c r="G60" s="129"/>
      <c r="H60" s="129"/>
      <c r="I60" s="130">
        <f>SUM(D58:J59)</f>
        <v>0</v>
      </c>
      <c r="J60" s="130"/>
      <c r="K60" s="128"/>
      <c r="L60" s="128"/>
      <c r="M60" s="129" t="s">
        <v>8</v>
      </c>
      <c r="N60" s="129"/>
      <c r="O60" s="129"/>
      <c r="P60" s="130">
        <f>SUM(K58:Q59)</f>
        <v>0</v>
      </c>
      <c r="Q60" s="130"/>
      <c r="R60" s="128"/>
      <c r="S60" s="128"/>
      <c r="T60" s="129" t="s">
        <v>8</v>
      </c>
      <c r="U60" s="129"/>
      <c r="V60" s="129"/>
      <c r="W60" s="130">
        <f>SUM(R58:X59)</f>
        <v>0</v>
      </c>
      <c r="X60" s="130"/>
      <c r="Y60" s="128"/>
      <c r="Z60" s="128"/>
      <c r="AA60" s="129" t="s">
        <v>8</v>
      </c>
      <c r="AB60" s="129"/>
      <c r="AC60" s="129"/>
      <c r="AD60" s="130">
        <f>SUM(Y58:AE59)</f>
        <v>0</v>
      </c>
      <c r="AE60" s="130"/>
      <c r="AF60" s="128"/>
      <c r="AG60" s="128"/>
      <c r="AH60" s="129" t="s">
        <v>8</v>
      </c>
      <c r="AI60" s="129"/>
      <c r="AJ60" s="129"/>
      <c r="AK60" s="130">
        <f>SUM(AF58:AL59)</f>
        <v>0</v>
      </c>
      <c r="AL60" s="130"/>
      <c r="AM60" s="128"/>
      <c r="AN60" s="128"/>
      <c r="AO60" s="129" t="s">
        <v>8</v>
      </c>
      <c r="AP60" s="129"/>
      <c r="AQ60" s="129"/>
      <c r="AR60" s="130">
        <f>SUM(AM58:AS59)</f>
        <v>0</v>
      </c>
      <c r="AS60" s="131"/>
      <c r="AT60" s="90" t="s">
        <v>25</v>
      </c>
      <c r="AU60" s="40">
        <f>SUM(AT58:AU59)</f>
        <v>0</v>
      </c>
      <c r="AV60" s="35">
        <f>80*AU60</f>
        <v>0</v>
      </c>
    </row>
    <row r="61" spans="3:48" x14ac:dyDescent="0.3">
      <c r="C61" s="144"/>
      <c r="D61" s="128"/>
      <c r="E61" s="128"/>
      <c r="F61" s="129" t="s">
        <v>3</v>
      </c>
      <c r="G61" s="129"/>
      <c r="H61" s="129"/>
      <c r="I61" s="130">
        <f>IF(I60&gt;$A$6,IF($A$6+8/24&lt;I60,8/24,I60-$A$6),0)</f>
        <v>0</v>
      </c>
      <c r="J61" s="130"/>
      <c r="K61" s="128"/>
      <c r="L61" s="128"/>
      <c r="M61" s="129" t="s">
        <v>3</v>
      </c>
      <c r="N61" s="129"/>
      <c r="O61" s="129"/>
      <c r="P61" s="130">
        <f>IF(P60&gt;$A$6,IF($A$6+8/24&lt;P60,8/24,P60-$A$6),0)</f>
        <v>0</v>
      </c>
      <c r="Q61" s="130"/>
      <c r="R61" s="128"/>
      <c r="S61" s="128"/>
      <c r="T61" s="129" t="s">
        <v>3</v>
      </c>
      <c r="U61" s="129"/>
      <c r="V61" s="129"/>
      <c r="W61" s="130">
        <f>IF(W60&gt;$A$6,IF($A$6+8/24&lt;W60,8/24,W60-$A$6),0)</f>
        <v>0</v>
      </c>
      <c r="X61" s="130"/>
      <c r="Y61" s="128"/>
      <c r="Z61" s="128"/>
      <c r="AA61" s="129" t="s">
        <v>3</v>
      </c>
      <c r="AB61" s="129"/>
      <c r="AC61" s="129"/>
      <c r="AD61" s="130">
        <f>IF(AD60&gt;$A$6,IF($A$6+8/24&lt;AD60,8/24,AD60-$A$6),0)</f>
        <v>0</v>
      </c>
      <c r="AE61" s="130"/>
      <c r="AF61" s="128"/>
      <c r="AG61" s="128"/>
      <c r="AH61" s="129" t="s">
        <v>3</v>
      </c>
      <c r="AI61" s="129"/>
      <c r="AJ61" s="129"/>
      <c r="AK61" s="130">
        <f>IF(AK60&gt;$A$6,IF($A$6+8/24&lt;AK60,8/24,AK60-$A$6),0)</f>
        <v>0</v>
      </c>
      <c r="AL61" s="130"/>
      <c r="AM61" s="128"/>
      <c r="AN61" s="128"/>
      <c r="AO61" s="129" t="s">
        <v>3</v>
      </c>
      <c r="AP61" s="129"/>
      <c r="AQ61" s="129"/>
      <c r="AR61" s="130">
        <f>IF(AR60&gt;$A$6,IF($A$6+8/24&lt;AR60,8/24,AR60-$A$6),0)</f>
        <v>0</v>
      </c>
      <c r="AS61" s="132"/>
      <c r="AT61" s="34"/>
      <c r="AU61" s="34"/>
      <c r="AV61" s="155"/>
    </row>
    <row r="62" spans="3:48" ht="16.5" thickBot="1" x14ac:dyDescent="0.35">
      <c r="C62" s="144"/>
      <c r="D62" s="128"/>
      <c r="E62" s="128"/>
      <c r="F62" s="129" t="s">
        <v>4</v>
      </c>
      <c r="G62" s="129"/>
      <c r="H62" s="129"/>
      <c r="I62" s="130">
        <f>IF($A$6+I61&lt;I60,I60-$A$6-I61,0)</f>
        <v>0</v>
      </c>
      <c r="J62" s="130"/>
      <c r="K62" s="128"/>
      <c r="L62" s="128"/>
      <c r="M62" s="129" t="s">
        <v>4</v>
      </c>
      <c r="N62" s="129"/>
      <c r="O62" s="129"/>
      <c r="P62" s="130">
        <f>IF($A$6+P61&lt;P60,P60-$A$6-P61,0)</f>
        <v>0</v>
      </c>
      <c r="Q62" s="130"/>
      <c r="R62" s="128"/>
      <c r="S62" s="128"/>
      <c r="T62" s="129" t="s">
        <v>4</v>
      </c>
      <c r="U62" s="129"/>
      <c r="V62" s="129"/>
      <c r="W62" s="130">
        <f>IF($A$6+W61&lt;W60,W60-$A$6-W61,0)</f>
        <v>0</v>
      </c>
      <c r="X62" s="130"/>
      <c r="Y62" s="128"/>
      <c r="Z62" s="128"/>
      <c r="AA62" s="129" t="s">
        <v>4</v>
      </c>
      <c r="AB62" s="129"/>
      <c r="AC62" s="129"/>
      <c r="AD62" s="130">
        <f>IF($A$6+AD61&lt;AD60,AD60-$A$6-AD61,0)</f>
        <v>0</v>
      </c>
      <c r="AE62" s="130"/>
      <c r="AF62" s="128"/>
      <c r="AG62" s="128"/>
      <c r="AH62" s="129" t="s">
        <v>4</v>
      </c>
      <c r="AI62" s="129"/>
      <c r="AJ62" s="129"/>
      <c r="AK62" s="130">
        <f>IF($A$6+AK61&lt;AK60,AK60-$A$6-AK61,0)</f>
        <v>0</v>
      </c>
      <c r="AL62" s="130"/>
      <c r="AM62" s="128"/>
      <c r="AN62" s="128"/>
      <c r="AO62" s="129" t="s">
        <v>4</v>
      </c>
      <c r="AP62" s="129"/>
      <c r="AQ62" s="129"/>
      <c r="AR62" s="130">
        <f>IF($A$6+AR61&lt;AR60,AR60-$A$6-AR61,0)</f>
        <v>0</v>
      </c>
      <c r="AS62" s="132"/>
      <c r="AT62" s="34"/>
      <c r="AU62" s="34"/>
      <c r="AV62" s="155"/>
    </row>
    <row r="63" spans="3:48" ht="16.5" thickBot="1" x14ac:dyDescent="0.35">
      <c r="C63" s="115" t="s">
        <v>9</v>
      </c>
      <c r="D63" s="116"/>
      <c r="E63" s="116"/>
      <c r="F63" s="116"/>
      <c r="G63" s="116"/>
      <c r="H63" s="116"/>
      <c r="I63" s="116"/>
      <c r="J63" s="116"/>
      <c r="K63" s="116"/>
      <c r="L63" s="116"/>
      <c r="M63" s="117">
        <f>SUM(I60+P60+W60+AD60+AK60+AR60)</f>
        <v>0</v>
      </c>
      <c r="N63" s="118"/>
      <c r="O63" s="118"/>
      <c r="P63" s="119"/>
      <c r="Q63" s="116" t="s">
        <v>10</v>
      </c>
      <c r="R63" s="116"/>
      <c r="S63" s="116"/>
      <c r="T63" s="116"/>
      <c r="U63" s="116"/>
      <c r="V63" s="116"/>
      <c r="W63" s="116"/>
      <c r="X63" s="116"/>
      <c r="Y63" s="116"/>
      <c r="Z63" s="116"/>
      <c r="AA63" s="117">
        <f>SUM(I61+P61+W61+AD61+AK61+AR61)</f>
        <v>0</v>
      </c>
      <c r="AB63" s="118"/>
      <c r="AC63" s="118"/>
      <c r="AD63" s="119"/>
      <c r="AE63" s="116" t="s">
        <v>11</v>
      </c>
      <c r="AF63" s="116"/>
      <c r="AG63" s="116"/>
      <c r="AH63" s="116"/>
      <c r="AI63" s="116"/>
      <c r="AJ63" s="116"/>
      <c r="AK63" s="116"/>
      <c r="AL63" s="116"/>
      <c r="AM63" s="116"/>
      <c r="AN63" s="116"/>
      <c r="AO63" s="117">
        <f>SUM(I62+P62+W62+AD62+AK62+AR62)</f>
        <v>0</v>
      </c>
      <c r="AP63" s="118"/>
      <c r="AQ63" s="118"/>
      <c r="AR63" s="118"/>
      <c r="AS63" s="119"/>
      <c r="AT63" s="34"/>
      <c r="AU63" s="34"/>
      <c r="AV63" s="155"/>
    </row>
    <row r="64" spans="3:48" ht="26.25" thickBot="1" x14ac:dyDescent="0.35">
      <c r="C64" s="123">
        <f>EDATE(Mois_1,6)</f>
        <v>44743</v>
      </c>
      <c r="D64" s="124"/>
      <c r="E64" s="124"/>
      <c r="F64" s="124"/>
      <c r="G64" s="124"/>
      <c r="H64" s="124"/>
      <c r="I64" s="124"/>
      <c r="J64" s="124"/>
      <c r="K64" s="124"/>
      <c r="L64" s="124"/>
      <c r="M64" s="124"/>
      <c r="N64" s="124"/>
      <c r="O64" s="124"/>
      <c r="P64" s="124"/>
      <c r="Q64" s="124"/>
      <c r="R64" s="124"/>
      <c r="S64" s="124"/>
      <c r="T64" s="124"/>
      <c r="U64" s="124"/>
      <c r="V64" s="124"/>
      <c r="W64" s="124"/>
      <c r="X64" s="124"/>
      <c r="Y64" s="124"/>
      <c r="Z64" s="124"/>
      <c r="AA64" s="124"/>
      <c r="AB64" s="124"/>
      <c r="AC64" s="124"/>
      <c r="AD64" s="124"/>
      <c r="AE64" s="124"/>
      <c r="AF64" s="124"/>
      <c r="AG64" s="124"/>
      <c r="AH64" s="124"/>
      <c r="AI64" s="124"/>
      <c r="AJ64" s="124"/>
      <c r="AK64" s="124"/>
      <c r="AL64" s="124"/>
      <c r="AM64" s="124"/>
      <c r="AN64" s="124"/>
      <c r="AO64" s="124"/>
      <c r="AP64" s="124"/>
      <c r="AQ64" s="124"/>
      <c r="AR64" s="124"/>
      <c r="AS64" s="127"/>
      <c r="AT64" s="34"/>
      <c r="AU64" s="34"/>
      <c r="AV64" s="155"/>
    </row>
    <row r="65" spans="3:48" x14ac:dyDescent="0.3">
      <c r="C65" s="6" t="s">
        <v>7</v>
      </c>
      <c r="D65" s="7">
        <f>+IF(D67&lt;&gt;"",WEEKNUM(D67,2),IF(J67&lt;&gt;"",WEEKNUM(J67,2),""))</f>
        <v>27</v>
      </c>
      <c r="E65" s="7"/>
      <c r="F65" s="7"/>
      <c r="G65" s="7"/>
      <c r="H65" s="7"/>
      <c r="I65" s="7"/>
      <c r="J65" s="7"/>
      <c r="K65" s="7">
        <f>+IF(K67&lt;&gt;"",WEEKNUM(K67,2),IF(Q67&lt;&gt;"",WEEKNUM(Q67,2),""))</f>
        <v>28</v>
      </c>
      <c r="L65" s="7"/>
      <c r="M65" s="7"/>
      <c r="N65" s="7"/>
      <c r="O65" s="7"/>
      <c r="P65" s="7"/>
      <c r="Q65" s="7"/>
      <c r="R65" s="7">
        <f>+IF(R67&lt;&gt;"",WEEKNUM(R67,2),IF(X67&lt;&gt;"",WEEKNUM(X67,2),""))</f>
        <v>29</v>
      </c>
      <c r="S65" s="7"/>
      <c r="T65" s="7"/>
      <c r="U65" s="7"/>
      <c r="V65" s="7"/>
      <c r="W65" s="7"/>
      <c r="X65" s="7"/>
      <c r="Y65" s="7">
        <f>+IF(Y67&lt;&gt;"",WEEKNUM(Y67,2),IF(AE67&lt;&gt;"",WEEKNUM(AE67,2),""))</f>
        <v>30</v>
      </c>
      <c r="Z65" s="7"/>
      <c r="AA65" s="7"/>
      <c r="AB65" s="7"/>
      <c r="AC65" s="7"/>
      <c r="AD65" s="7"/>
      <c r="AE65" s="7"/>
      <c r="AF65" s="7">
        <f>+IF(AF67&lt;&gt;"",WEEKNUM(AF67,2),IF(AL67&lt;&gt;"",WEEKNUM(AL67,2),""))</f>
        <v>31</v>
      </c>
      <c r="AG65" s="7"/>
      <c r="AH65" s="7"/>
      <c r="AI65" s="7"/>
      <c r="AJ65" s="7"/>
      <c r="AK65" s="7"/>
      <c r="AL65" s="7"/>
      <c r="AM65" s="7" t="str">
        <f>+IF(AM67&lt;&gt;"",WEEKNUM(AM67,2),IF(AS67&lt;&gt;"",WEEKNUM(AS67,2),""))</f>
        <v/>
      </c>
      <c r="AN65" s="7"/>
      <c r="AO65" s="7"/>
      <c r="AP65" s="7"/>
      <c r="AQ65" s="7"/>
      <c r="AR65" s="7"/>
      <c r="AS65" s="8"/>
      <c r="AT65" s="34"/>
      <c r="AU65" s="34"/>
      <c r="AV65" s="155"/>
    </row>
    <row r="66" spans="3:48" s="7" customFormat="1" x14ac:dyDescent="0.25">
      <c r="C66" s="14"/>
      <c r="D66" s="19" t="str">
        <f>IF(WEEKDAY(Mois_7)=2,Mois_7,"")</f>
        <v/>
      </c>
      <c r="E66" s="19" t="str">
        <f>IF(D66&lt;&gt;"",D66+1,IF(WEEKDAY(Mois_7)=3,Mois_7,""))</f>
        <v/>
      </c>
      <c r="F66" s="19" t="str">
        <f>IF(E66&lt;&gt;"",E66+1,IF(WEEKDAY(Mois_7)=4,Mois_7,""))</f>
        <v/>
      </c>
      <c r="G66" s="19" t="str">
        <f>IF(F66&lt;&gt;"",F66+1,IF(WEEKDAY(Mois_7)=5,Mois_7,""))</f>
        <v/>
      </c>
      <c r="H66" s="19">
        <f>IF(G66&lt;&gt;"",G66+1,IF(WEEKDAY(Mois_7)=6,Mois_7,""))</f>
        <v>44743</v>
      </c>
      <c r="I66" s="19">
        <f>IF(H66&lt;&gt;"",H66+1,IF(WEEKDAY(Mois_7)=7,Mois_7,""))</f>
        <v>44744</v>
      </c>
      <c r="J66" s="19">
        <f>IF(I66&lt;&gt;"",I66+1,IF(WEEKDAY(Mois_7)=1,Mois_7,""))</f>
        <v>44745</v>
      </c>
      <c r="K66" s="19">
        <f>J66+1</f>
        <v>44746</v>
      </c>
      <c r="L66" s="19">
        <f t="shared" ref="L66:AE67" si="96">K66+1</f>
        <v>44747</v>
      </c>
      <c r="M66" s="19">
        <f t="shared" si="96"/>
        <v>44748</v>
      </c>
      <c r="N66" s="19">
        <f t="shared" si="96"/>
        <v>44749</v>
      </c>
      <c r="O66" s="19">
        <f t="shared" si="96"/>
        <v>44750</v>
      </c>
      <c r="P66" s="19">
        <f t="shared" si="96"/>
        <v>44751</v>
      </c>
      <c r="Q66" s="19">
        <f t="shared" si="96"/>
        <v>44752</v>
      </c>
      <c r="R66" s="19">
        <f t="shared" si="96"/>
        <v>44753</v>
      </c>
      <c r="S66" s="19">
        <f t="shared" si="96"/>
        <v>44754</v>
      </c>
      <c r="T66" s="19">
        <f t="shared" si="96"/>
        <v>44755</v>
      </c>
      <c r="U66" s="19">
        <f t="shared" si="96"/>
        <v>44756</v>
      </c>
      <c r="V66" s="19">
        <f t="shared" si="96"/>
        <v>44757</v>
      </c>
      <c r="W66" s="19">
        <f t="shared" si="96"/>
        <v>44758</v>
      </c>
      <c r="X66" s="19">
        <f t="shared" si="96"/>
        <v>44759</v>
      </c>
      <c r="Y66" s="19">
        <f t="shared" si="96"/>
        <v>44760</v>
      </c>
      <c r="Z66" s="19">
        <f t="shared" si="96"/>
        <v>44761</v>
      </c>
      <c r="AA66" s="19">
        <f t="shared" si="96"/>
        <v>44762</v>
      </c>
      <c r="AB66" s="19">
        <f t="shared" si="96"/>
        <v>44763</v>
      </c>
      <c r="AC66" s="19">
        <f t="shared" si="96"/>
        <v>44764</v>
      </c>
      <c r="AD66" s="19">
        <f t="shared" si="96"/>
        <v>44765</v>
      </c>
      <c r="AE66" s="19">
        <f t="shared" si="96"/>
        <v>44766</v>
      </c>
      <c r="AF66" s="19">
        <f t="shared" ref="AF66" si="97">IF(AE66&lt;EOMONTH(Mois_7,0),AE66+1,"")</f>
        <v>44767</v>
      </c>
      <c r="AG66" s="19">
        <f t="shared" ref="AG66" si="98">IF(AF66&lt;EOMONTH(Mois_7,0),AF66+1,"")</f>
        <v>44768</v>
      </c>
      <c r="AH66" s="19">
        <f t="shared" ref="AH66" si="99">IF(AG66&lt;EOMONTH(Mois_7,0),AG66+1,"")</f>
        <v>44769</v>
      </c>
      <c r="AI66" s="19">
        <f t="shared" ref="AI66" si="100">IF(AH66&lt;EOMONTH(Mois_7,0),AH66+1,"")</f>
        <v>44770</v>
      </c>
      <c r="AJ66" s="19">
        <f t="shared" ref="AJ66" si="101">IF(AI66&lt;EOMONTH(Mois_7,0),AI66+1,"")</f>
        <v>44771</v>
      </c>
      <c r="AK66" s="19">
        <f t="shared" ref="AK66" si="102">IF(AJ66&lt;EOMONTH(Mois_7,0),AJ66+1,"")</f>
        <v>44772</v>
      </c>
      <c r="AL66" s="19">
        <f t="shared" ref="AL66" si="103">IF(AK66&lt;EOMONTH(Mois_7,0),AK66+1,"")</f>
        <v>44773</v>
      </c>
      <c r="AM66" s="19" t="str">
        <f t="shared" ref="AM66" si="104">IF(AL66&lt;EOMONTH(Mois_7,0),AL66+1,"")</f>
        <v/>
      </c>
      <c r="AN66" s="19" t="str">
        <f t="shared" ref="AN66" si="105">IF(AM66&lt;EOMONTH(Mois_7,0),AM66+1,"")</f>
        <v/>
      </c>
      <c r="AO66" s="19" t="str">
        <f t="shared" ref="AO66" si="106">IF(AN66&lt;EOMONTH(Mois_7,0),AN66+1,"")</f>
        <v/>
      </c>
      <c r="AP66" s="19" t="str">
        <f t="shared" ref="AP66" si="107">IF(AO66&lt;EOMONTH(Mois_7,0),AO66+1,"")</f>
        <v/>
      </c>
      <c r="AQ66" s="19" t="str">
        <f t="shared" ref="AQ66" si="108">IF(AP66&lt;EOMONTH(Mois_7,0),AP66+1,"")</f>
        <v/>
      </c>
      <c r="AR66" s="19" t="str">
        <f t="shared" ref="AR66" si="109">IF(AQ66&lt;EOMONTH(Mois_7,0),AQ66+1,"")</f>
        <v/>
      </c>
      <c r="AS66" s="20" t="str">
        <f t="shared" ref="AS66" si="110">IF(AR66&lt;EOMONTH(Mois_7,0),AR66+1,"")</f>
        <v/>
      </c>
      <c r="AT66" s="34"/>
      <c r="AU66" s="34"/>
      <c r="AV66" s="155"/>
    </row>
    <row r="67" spans="3:48" ht="16.5" thickBot="1" x14ac:dyDescent="0.35">
      <c r="C67" s="13" t="s">
        <v>6</v>
      </c>
      <c r="D67" s="11" t="str">
        <f>IF(WEEKDAY(Mois_7)=2,Mois_7,"")</f>
        <v/>
      </c>
      <c r="E67" s="11" t="str">
        <f>IF(D67&lt;&gt;"",D67+1,IF(WEEKDAY(Mois_7)=3,Mois_7,""))</f>
        <v/>
      </c>
      <c r="F67" s="11" t="str">
        <f>IF(E67&lt;&gt;"",E67+1,IF(WEEKDAY(Mois_7)=4,Mois_7,""))</f>
        <v/>
      </c>
      <c r="G67" s="11" t="str">
        <f>IF(F67&lt;&gt;"",F67+1,IF(WEEKDAY(Mois_7)=5,Mois_7,""))</f>
        <v/>
      </c>
      <c r="H67" s="11">
        <f>IF(G67&lt;&gt;"",G67+1,IF(WEEKDAY(Mois_7)=6,Mois_7,""))</f>
        <v>44743</v>
      </c>
      <c r="I67" s="11">
        <f>IF(H67&lt;&gt;"",H67+1,IF(WEEKDAY(Mois_7)=7,Mois_7,""))</f>
        <v>44744</v>
      </c>
      <c r="J67" s="11">
        <f>IF(I67&lt;&gt;"",I67+1,IF(WEEKDAY(Mois_7)=1,Mois_7,""))</f>
        <v>44745</v>
      </c>
      <c r="K67" s="11">
        <f>J67+1</f>
        <v>44746</v>
      </c>
      <c r="L67" s="11">
        <f t="shared" si="96"/>
        <v>44747</v>
      </c>
      <c r="M67" s="11">
        <f t="shared" si="96"/>
        <v>44748</v>
      </c>
      <c r="N67" s="11">
        <f t="shared" si="96"/>
        <v>44749</v>
      </c>
      <c r="O67" s="11">
        <f t="shared" si="96"/>
        <v>44750</v>
      </c>
      <c r="P67" s="11">
        <f t="shared" si="96"/>
        <v>44751</v>
      </c>
      <c r="Q67" s="11">
        <f t="shared" si="96"/>
        <v>44752</v>
      </c>
      <c r="R67" s="11">
        <f t="shared" si="96"/>
        <v>44753</v>
      </c>
      <c r="S67" s="11">
        <f t="shared" si="96"/>
        <v>44754</v>
      </c>
      <c r="T67" s="11">
        <f t="shared" si="96"/>
        <v>44755</v>
      </c>
      <c r="U67" s="11">
        <f t="shared" si="96"/>
        <v>44756</v>
      </c>
      <c r="V67" s="11">
        <f t="shared" si="96"/>
        <v>44757</v>
      </c>
      <c r="W67" s="11">
        <f t="shared" si="96"/>
        <v>44758</v>
      </c>
      <c r="X67" s="11">
        <f t="shared" si="96"/>
        <v>44759</v>
      </c>
      <c r="Y67" s="11">
        <f t="shared" si="96"/>
        <v>44760</v>
      </c>
      <c r="Z67" s="11">
        <f t="shared" si="96"/>
        <v>44761</v>
      </c>
      <c r="AA67" s="11">
        <f t="shared" si="96"/>
        <v>44762</v>
      </c>
      <c r="AB67" s="11">
        <f t="shared" si="96"/>
        <v>44763</v>
      </c>
      <c r="AC67" s="11">
        <f t="shared" si="96"/>
        <v>44764</v>
      </c>
      <c r="AD67" s="11">
        <f t="shared" si="96"/>
        <v>44765</v>
      </c>
      <c r="AE67" s="11">
        <f t="shared" si="96"/>
        <v>44766</v>
      </c>
      <c r="AF67" s="11">
        <f t="shared" ref="AF67:AS67" si="111">IF(AE67&lt;EOMONTH(Mois_7,0),AE67+1,"")</f>
        <v>44767</v>
      </c>
      <c r="AG67" s="11">
        <f t="shared" si="111"/>
        <v>44768</v>
      </c>
      <c r="AH67" s="11">
        <f t="shared" si="111"/>
        <v>44769</v>
      </c>
      <c r="AI67" s="11">
        <f t="shared" si="111"/>
        <v>44770</v>
      </c>
      <c r="AJ67" s="11">
        <f t="shared" si="111"/>
        <v>44771</v>
      </c>
      <c r="AK67" s="11">
        <f t="shared" si="111"/>
        <v>44772</v>
      </c>
      <c r="AL67" s="11">
        <f t="shared" si="111"/>
        <v>44773</v>
      </c>
      <c r="AM67" s="11" t="str">
        <f t="shared" si="111"/>
        <v/>
      </c>
      <c r="AN67" s="11" t="str">
        <f t="shared" si="111"/>
        <v/>
      </c>
      <c r="AO67" s="11" t="str">
        <f t="shared" si="111"/>
        <v/>
      </c>
      <c r="AP67" s="11" t="str">
        <f t="shared" si="111"/>
        <v/>
      </c>
      <c r="AQ67" s="11" t="str">
        <f t="shared" si="111"/>
        <v/>
      </c>
      <c r="AR67" s="11" t="str">
        <f t="shared" si="111"/>
        <v/>
      </c>
      <c r="AS67" s="12" t="str">
        <f t="shared" si="111"/>
        <v/>
      </c>
      <c r="AT67" s="34"/>
      <c r="AU67" s="34"/>
      <c r="AV67" s="155"/>
    </row>
    <row r="68" spans="3:48" x14ac:dyDescent="0.3">
      <c r="C68" s="13" t="s">
        <v>2</v>
      </c>
      <c r="D68" s="1"/>
      <c r="E68" s="2"/>
      <c r="F68" s="2"/>
      <c r="G68" s="2"/>
      <c r="H68" s="2"/>
      <c r="I68" s="2"/>
      <c r="J68" s="2"/>
      <c r="K68" s="1"/>
      <c r="L68" s="2"/>
      <c r="M68" s="2"/>
      <c r="N68" s="2"/>
      <c r="O68" s="2"/>
      <c r="P68" s="2"/>
      <c r="Q68" s="2"/>
      <c r="R68" s="1"/>
      <c r="S68" s="2"/>
      <c r="T68" s="2"/>
      <c r="U68" s="2"/>
      <c r="V68" s="2"/>
      <c r="W68" s="2"/>
      <c r="X68" s="2"/>
      <c r="Y68" s="1"/>
      <c r="Z68" s="2"/>
      <c r="AA68" s="2"/>
      <c r="AB68" s="2"/>
      <c r="AC68" s="2"/>
      <c r="AD68" s="2"/>
      <c r="AE68" s="2"/>
      <c r="AF68" s="1"/>
      <c r="AG68" s="2"/>
      <c r="AH68" s="2"/>
      <c r="AI68" s="2"/>
      <c r="AJ68" s="2"/>
      <c r="AK68" s="2"/>
      <c r="AL68" s="2"/>
      <c r="AM68" s="1"/>
      <c r="AN68" s="2"/>
      <c r="AO68" s="2"/>
      <c r="AP68" s="2"/>
      <c r="AQ68" s="2"/>
      <c r="AR68" s="2"/>
      <c r="AS68" s="31"/>
      <c r="AT68" s="37">
        <f>COUNTA(D68:AS68)</f>
        <v>0</v>
      </c>
      <c r="AU68" s="38"/>
      <c r="AV68" s="155"/>
    </row>
    <row r="69" spans="3:48" x14ac:dyDescent="0.3">
      <c r="C69" s="13" t="s">
        <v>5</v>
      </c>
      <c r="D69" s="1"/>
      <c r="E69" s="2"/>
      <c r="F69" s="3"/>
      <c r="G69" s="3"/>
      <c r="H69" s="3"/>
      <c r="I69" s="3"/>
      <c r="J69" s="3"/>
      <c r="K69" s="1"/>
      <c r="L69" s="2"/>
      <c r="M69" s="3"/>
      <c r="N69" s="3"/>
      <c r="O69" s="3"/>
      <c r="P69" s="3"/>
      <c r="Q69" s="3"/>
      <c r="R69" s="1"/>
      <c r="S69" s="2"/>
      <c r="T69" s="3"/>
      <c r="U69" s="3"/>
      <c r="V69" s="3"/>
      <c r="W69" s="3"/>
      <c r="X69" s="3"/>
      <c r="Y69" s="1"/>
      <c r="Z69" s="2"/>
      <c r="AA69" s="3"/>
      <c r="AB69" s="3"/>
      <c r="AC69" s="3"/>
      <c r="AD69" s="3"/>
      <c r="AE69" s="3"/>
      <c r="AF69" s="1"/>
      <c r="AG69" s="2"/>
      <c r="AH69" s="3"/>
      <c r="AI69" s="3"/>
      <c r="AJ69" s="3"/>
      <c r="AK69" s="3"/>
      <c r="AL69" s="3"/>
      <c r="AM69" s="1"/>
      <c r="AN69" s="2"/>
      <c r="AO69" s="3"/>
      <c r="AP69" s="3"/>
      <c r="AQ69" s="3"/>
      <c r="AR69" s="3"/>
      <c r="AS69" s="32"/>
      <c r="AU69" s="39">
        <f>COUNTA(D69:AS69)</f>
        <v>0</v>
      </c>
      <c r="AV69" s="155"/>
    </row>
    <row r="70" spans="3:48" ht="17.25" thickBot="1" x14ac:dyDescent="0.35">
      <c r="C70" s="144"/>
      <c r="D70" s="128"/>
      <c r="E70" s="128"/>
      <c r="F70" s="129" t="s">
        <v>8</v>
      </c>
      <c r="G70" s="129"/>
      <c r="H70" s="129"/>
      <c r="I70" s="130">
        <f>SUM(D68:J69)</f>
        <v>0</v>
      </c>
      <c r="J70" s="130"/>
      <c r="K70" s="128"/>
      <c r="L70" s="128"/>
      <c r="M70" s="129" t="s">
        <v>8</v>
      </c>
      <c r="N70" s="129"/>
      <c r="O70" s="129"/>
      <c r="P70" s="130">
        <f>SUM(K68:Q69)</f>
        <v>0</v>
      </c>
      <c r="Q70" s="130"/>
      <c r="R70" s="146"/>
      <c r="S70" s="147"/>
      <c r="T70" s="139" t="s">
        <v>8</v>
      </c>
      <c r="U70" s="140"/>
      <c r="V70" s="141"/>
      <c r="W70" s="130">
        <f>SUM(R68:X69)</f>
        <v>0</v>
      </c>
      <c r="X70" s="130"/>
      <c r="Y70" s="128"/>
      <c r="Z70" s="128"/>
      <c r="AA70" s="129" t="s">
        <v>8</v>
      </c>
      <c r="AB70" s="129"/>
      <c r="AC70" s="129"/>
      <c r="AD70" s="130">
        <f>SUM(Y68:AE69)</f>
        <v>0</v>
      </c>
      <c r="AE70" s="130"/>
      <c r="AF70" s="128"/>
      <c r="AG70" s="128"/>
      <c r="AH70" s="129" t="s">
        <v>8</v>
      </c>
      <c r="AI70" s="129"/>
      <c r="AJ70" s="129"/>
      <c r="AK70" s="130">
        <f>SUM(AF68:AL69)</f>
        <v>0</v>
      </c>
      <c r="AL70" s="130"/>
      <c r="AM70" s="128"/>
      <c r="AN70" s="128"/>
      <c r="AO70" s="129" t="s">
        <v>8</v>
      </c>
      <c r="AP70" s="129"/>
      <c r="AQ70" s="129"/>
      <c r="AR70" s="130">
        <f>SUM(AM68:AS69)</f>
        <v>0</v>
      </c>
      <c r="AS70" s="131"/>
      <c r="AT70" s="36" t="s">
        <v>25</v>
      </c>
      <c r="AU70" s="40">
        <f>SUM(AT68:AU69)</f>
        <v>0</v>
      </c>
      <c r="AV70" s="35">
        <f>80*AU70</f>
        <v>0</v>
      </c>
    </row>
    <row r="71" spans="3:48" x14ac:dyDescent="0.3">
      <c r="C71" s="144"/>
      <c r="D71" s="128"/>
      <c r="E71" s="128"/>
      <c r="F71" s="129" t="s">
        <v>3</v>
      </c>
      <c r="G71" s="129"/>
      <c r="H71" s="129"/>
      <c r="I71" s="130">
        <f>IF(I70&gt;$A$6,IF($A$6+8/24&lt;I70,8/24,I70-$A$6),0)</f>
        <v>0</v>
      </c>
      <c r="J71" s="130"/>
      <c r="K71" s="128"/>
      <c r="L71" s="128"/>
      <c r="M71" s="129" t="s">
        <v>3</v>
      </c>
      <c r="N71" s="129"/>
      <c r="O71" s="129"/>
      <c r="P71" s="130">
        <f>IF(P70&gt;$A$6,IF($A$6+8/24&lt;P70,8/24,P70-$A$6),0)</f>
        <v>0</v>
      </c>
      <c r="Q71" s="130"/>
      <c r="R71" s="128"/>
      <c r="S71" s="145"/>
      <c r="T71" s="139" t="s">
        <v>3</v>
      </c>
      <c r="U71" s="140"/>
      <c r="V71" s="141"/>
      <c r="W71" s="130">
        <f>IF(W70&gt;$A$6,IF($A$6+8/24&lt;W70,8/24,W70-$A$6),0)</f>
        <v>0</v>
      </c>
      <c r="X71" s="130"/>
      <c r="Y71" s="128"/>
      <c r="Z71" s="128"/>
      <c r="AA71" s="129" t="s">
        <v>3</v>
      </c>
      <c r="AB71" s="129"/>
      <c r="AC71" s="129"/>
      <c r="AD71" s="130">
        <f>IF(AD70&gt;$A$6,IF($A$6+8/24&lt;AD70,8/24,AD70-$A$6),0)</f>
        <v>0</v>
      </c>
      <c r="AE71" s="130"/>
      <c r="AF71" s="128"/>
      <c r="AG71" s="128"/>
      <c r="AH71" s="129" t="s">
        <v>3</v>
      </c>
      <c r="AI71" s="129"/>
      <c r="AJ71" s="129"/>
      <c r="AK71" s="130">
        <f>IF(AK70&gt;$A$6,IF($A$6+8/24&lt;AK70,8/24,AK70-$A$6),0)</f>
        <v>0</v>
      </c>
      <c r="AL71" s="130"/>
      <c r="AM71" s="128"/>
      <c r="AN71" s="128"/>
      <c r="AO71" s="129" t="s">
        <v>3</v>
      </c>
      <c r="AP71" s="129"/>
      <c r="AQ71" s="129"/>
      <c r="AR71" s="130">
        <f>IF(AR70&gt;$A$6,IF($A$6+8/24&lt;AR70,8/24,AR70-$A$6),0)</f>
        <v>0</v>
      </c>
      <c r="AS71" s="132"/>
      <c r="AT71" s="34"/>
      <c r="AU71" s="34"/>
      <c r="AV71" s="155"/>
    </row>
    <row r="72" spans="3:48" ht="16.5" thickBot="1" x14ac:dyDescent="0.35">
      <c r="C72" s="144"/>
      <c r="D72" s="128"/>
      <c r="E72" s="128"/>
      <c r="F72" s="129" t="s">
        <v>4</v>
      </c>
      <c r="G72" s="129"/>
      <c r="H72" s="129"/>
      <c r="I72" s="130">
        <f>IF($A$6+I71&lt;I70,I70-$A$6-I71,0)</f>
        <v>0</v>
      </c>
      <c r="J72" s="130"/>
      <c r="K72" s="128"/>
      <c r="L72" s="128"/>
      <c r="M72" s="129" t="s">
        <v>4</v>
      </c>
      <c r="N72" s="129"/>
      <c r="O72" s="129"/>
      <c r="P72" s="130">
        <f>IF($A$6+P71&lt;P70,P70-$A$6-P71,0)</f>
        <v>0</v>
      </c>
      <c r="Q72" s="130"/>
      <c r="R72" s="128"/>
      <c r="S72" s="145"/>
      <c r="T72" s="139" t="s">
        <v>4</v>
      </c>
      <c r="U72" s="140"/>
      <c r="V72" s="141"/>
      <c r="W72" s="130">
        <f>IF($A$6+W71&lt;W70,W70-$A$6-W71,0)</f>
        <v>0</v>
      </c>
      <c r="X72" s="130"/>
      <c r="Y72" s="128"/>
      <c r="Z72" s="128"/>
      <c r="AA72" s="129" t="s">
        <v>4</v>
      </c>
      <c r="AB72" s="129"/>
      <c r="AC72" s="129"/>
      <c r="AD72" s="130">
        <f>IF($A$6+AD71&lt;AD70,AD70-$A$6-AD71,0)</f>
        <v>0</v>
      </c>
      <c r="AE72" s="130"/>
      <c r="AF72" s="128"/>
      <c r="AG72" s="128"/>
      <c r="AH72" s="129" t="s">
        <v>4</v>
      </c>
      <c r="AI72" s="129"/>
      <c r="AJ72" s="129"/>
      <c r="AK72" s="130">
        <f>IF($A$6+AK71&lt;AK70,AK70-$A$6-AK71,0)</f>
        <v>0</v>
      </c>
      <c r="AL72" s="130"/>
      <c r="AM72" s="128"/>
      <c r="AN72" s="128"/>
      <c r="AO72" s="129" t="s">
        <v>4</v>
      </c>
      <c r="AP72" s="129"/>
      <c r="AQ72" s="129"/>
      <c r="AR72" s="130">
        <f>IF($A$6+AR71&lt;AR70,AR70-$A$6-AR71,0)</f>
        <v>0</v>
      </c>
      <c r="AS72" s="132"/>
      <c r="AT72" s="34"/>
      <c r="AU72" s="34"/>
      <c r="AV72" s="155"/>
    </row>
    <row r="73" spans="3:48" ht="16.5" thickBot="1" x14ac:dyDescent="0.35">
      <c r="C73" s="115" t="s">
        <v>9</v>
      </c>
      <c r="D73" s="116"/>
      <c r="E73" s="116"/>
      <c r="F73" s="116"/>
      <c r="G73" s="116"/>
      <c r="H73" s="116"/>
      <c r="I73" s="116"/>
      <c r="J73" s="116"/>
      <c r="K73" s="116"/>
      <c r="L73" s="116"/>
      <c r="M73" s="117">
        <f>SUM(I70+P70+W70+AD70+AK70+AR70)</f>
        <v>0</v>
      </c>
      <c r="N73" s="118"/>
      <c r="O73" s="118"/>
      <c r="P73" s="119"/>
      <c r="Q73" s="116" t="s">
        <v>10</v>
      </c>
      <c r="R73" s="116"/>
      <c r="S73" s="116"/>
      <c r="T73" s="116"/>
      <c r="U73" s="116"/>
      <c r="V73" s="116"/>
      <c r="W73" s="116"/>
      <c r="X73" s="116"/>
      <c r="Y73" s="116"/>
      <c r="Z73" s="116"/>
      <c r="AA73" s="117">
        <f>SUM(I71+P71+W71+AD71+AK71+AR71)</f>
        <v>0</v>
      </c>
      <c r="AB73" s="118"/>
      <c r="AC73" s="118"/>
      <c r="AD73" s="119"/>
      <c r="AE73" s="116" t="s">
        <v>11</v>
      </c>
      <c r="AF73" s="116"/>
      <c r="AG73" s="116"/>
      <c r="AH73" s="116"/>
      <c r="AI73" s="116"/>
      <c r="AJ73" s="116"/>
      <c r="AK73" s="116"/>
      <c r="AL73" s="116"/>
      <c r="AM73" s="116"/>
      <c r="AN73" s="116"/>
      <c r="AO73" s="117">
        <f>SUM(I72+P72+W72+AD72+AK72+AR72)</f>
        <v>0</v>
      </c>
      <c r="AP73" s="118"/>
      <c r="AQ73" s="118"/>
      <c r="AR73" s="118"/>
      <c r="AS73" s="119"/>
      <c r="AT73" s="34"/>
      <c r="AU73" s="34"/>
      <c r="AV73" s="155"/>
    </row>
    <row r="74" spans="3:48" ht="26.25" thickBot="1" x14ac:dyDescent="0.35">
      <c r="C74" s="123">
        <f>EDATE(Mois_1,7)</f>
        <v>44774</v>
      </c>
      <c r="D74" s="124"/>
      <c r="E74" s="124"/>
      <c r="F74" s="124"/>
      <c r="G74" s="124"/>
      <c r="H74" s="124"/>
      <c r="I74" s="124"/>
      <c r="J74" s="124"/>
      <c r="K74" s="124"/>
      <c r="L74" s="124"/>
      <c r="M74" s="124"/>
      <c r="N74" s="124"/>
      <c r="O74" s="124"/>
      <c r="P74" s="124"/>
      <c r="Q74" s="124"/>
      <c r="R74" s="124"/>
      <c r="S74" s="124"/>
      <c r="T74" s="124"/>
      <c r="U74" s="124"/>
      <c r="V74" s="124"/>
      <c r="W74" s="124"/>
      <c r="X74" s="124"/>
      <c r="Y74" s="124"/>
      <c r="Z74" s="124"/>
      <c r="AA74" s="124"/>
      <c r="AB74" s="124"/>
      <c r="AC74" s="124"/>
      <c r="AD74" s="124"/>
      <c r="AE74" s="124"/>
      <c r="AF74" s="124"/>
      <c r="AG74" s="124"/>
      <c r="AH74" s="124"/>
      <c r="AI74" s="124"/>
      <c r="AJ74" s="124"/>
      <c r="AK74" s="124"/>
      <c r="AL74" s="124"/>
      <c r="AM74" s="124"/>
      <c r="AN74" s="124"/>
      <c r="AO74" s="124"/>
      <c r="AP74" s="124"/>
      <c r="AQ74" s="124"/>
      <c r="AR74" s="124"/>
      <c r="AS74" s="127"/>
      <c r="AT74" s="34"/>
      <c r="AU74" s="34"/>
      <c r="AV74" s="155"/>
    </row>
    <row r="75" spans="3:48" x14ac:dyDescent="0.3">
      <c r="C75" s="6" t="s">
        <v>7</v>
      </c>
      <c r="D75" s="7">
        <f>+IF(D77&lt;&gt;"",WEEKNUM(D77,2),IF(J77&lt;&gt;"",WEEKNUM(J77,2),""))</f>
        <v>32</v>
      </c>
      <c r="E75" s="7"/>
      <c r="F75" s="7"/>
      <c r="G75" s="7"/>
      <c r="H75" s="7"/>
      <c r="I75" s="7"/>
      <c r="J75" s="7"/>
      <c r="K75" s="7">
        <f>+IF(K77&lt;&gt;"",WEEKNUM(K77,2),IF(Q77&lt;&gt;"",WEEKNUM(Q77,2),""))</f>
        <v>33</v>
      </c>
      <c r="L75" s="7"/>
      <c r="M75" s="7"/>
      <c r="N75" s="7"/>
      <c r="O75" s="7"/>
      <c r="P75" s="7"/>
      <c r="Q75" s="7"/>
      <c r="R75" s="7">
        <f>+IF(R77&lt;&gt;"",WEEKNUM(R77,2),IF(X77&lt;&gt;"",WEEKNUM(X77,2),""))</f>
        <v>34</v>
      </c>
      <c r="S75" s="7"/>
      <c r="T75" s="7"/>
      <c r="U75" s="7"/>
      <c r="V75" s="7"/>
      <c r="W75" s="7"/>
      <c r="X75" s="7"/>
      <c r="Y75" s="7">
        <f>+IF(Y77&lt;&gt;"",WEEKNUM(Y77,2),IF(AE77&lt;&gt;"",WEEKNUM(AE77,2),""))</f>
        <v>35</v>
      </c>
      <c r="Z75" s="7"/>
      <c r="AA75" s="7"/>
      <c r="AB75" s="7"/>
      <c r="AC75" s="7"/>
      <c r="AD75" s="7"/>
      <c r="AE75" s="7"/>
      <c r="AF75" s="7">
        <f>+IF(AF77&lt;&gt;"",WEEKNUM(AF77,2),IF(AL77&lt;&gt;"",WEEKNUM(AL77,2),""))</f>
        <v>36</v>
      </c>
      <c r="AG75" s="7"/>
      <c r="AH75" s="7"/>
      <c r="AI75" s="7"/>
      <c r="AJ75" s="7"/>
      <c r="AK75" s="7"/>
      <c r="AL75" s="7"/>
      <c r="AM75" s="7" t="str">
        <f>+IF(AM77&lt;&gt;"",WEEKNUM(AM77,2),IF(AS77&lt;&gt;"",WEEKNUM(AS77,2),""))</f>
        <v/>
      </c>
      <c r="AN75" s="7"/>
      <c r="AO75" s="7"/>
      <c r="AP75" s="7"/>
      <c r="AQ75" s="7"/>
      <c r="AR75" s="7"/>
      <c r="AS75" s="8"/>
      <c r="AT75" s="34"/>
      <c r="AU75" s="34"/>
      <c r="AV75" s="155"/>
    </row>
    <row r="76" spans="3:48" s="7" customFormat="1" x14ac:dyDescent="0.25">
      <c r="C76" s="14"/>
      <c r="D76" s="19">
        <f>IF(WEEKDAY(Mois_8)=2,Mois_8,"")</f>
        <v>44774</v>
      </c>
      <c r="E76" s="19">
        <f>IF(D76&lt;&gt;"",D76+1,IF(WEEKDAY(Mois_8)=3,Mois_8,""))</f>
        <v>44775</v>
      </c>
      <c r="F76" s="19">
        <f>IF(E76&lt;&gt;"",E76+1,IF(WEEKDAY(Mois_8)=4,Mois_8,""))</f>
        <v>44776</v>
      </c>
      <c r="G76" s="19">
        <f>IF(F76&lt;&gt;"",F76+1,IF(WEEKDAY(Mois_8)=5,Mois_8,""))</f>
        <v>44777</v>
      </c>
      <c r="H76" s="19">
        <f>IF(G76&lt;&gt;"",G76+1,IF(WEEKDAY(Mois_8)=6,Mois_8,""))</f>
        <v>44778</v>
      </c>
      <c r="I76" s="19">
        <f>IF(H76&lt;&gt;"",H76+1,IF(WEEKDAY(Mois_8)=7,Mois_8,""))</f>
        <v>44779</v>
      </c>
      <c r="J76" s="19">
        <f>IF(I76&lt;&gt;"",I76+1,IF(WEEKDAY(Mois_8)=1,Mois_8,""))</f>
        <v>44780</v>
      </c>
      <c r="K76" s="19">
        <f>J76+1</f>
        <v>44781</v>
      </c>
      <c r="L76" s="19">
        <f t="shared" ref="L76:AE77" si="112">K76+1</f>
        <v>44782</v>
      </c>
      <c r="M76" s="19">
        <f t="shared" si="112"/>
        <v>44783</v>
      </c>
      <c r="N76" s="19">
        <f t="shared" si="112"/>
        <v>44784</v>
      </c>
      <c r="O76" s="19">
        <f t="shared" si="112"/>
        <v>44785</v>
      </c>
      <c r="P76" s="19">
        <f t="shared" si="112"/>
        <v>44786</v>
      </c>
      <c r="Q76" s="19">
        <f t="shared" si="112"/>
        <v>44787</v>
      </c>
      <c r="R76" s="19">
        <f t="shared" si="112"/>
        <v>44788</v>
      </c>
      <c r="S76" s="19">
        <f t="shared" si="112"/>
        <v>44789</v>
      </c>
      <c r="T76" s="19">
        <f t="shared" si="112"/>
        <v>44790</v>
      </c>
      <c r="U76" s="19">
        <f t="shared" si="112"/>
        <v>44791</v>
      </c>
      <c r="V76" s="19">
        <f t="shared" si="112"/>
        <v>44792</v>
      </c>
      <c r="W76" s="19">
        <f t="shared" si="112"/>
        <v>44793</v>
      </c>
      <c r="X76" s="19">
        <f t="shared" si="112"/>
        <v>44794</v>
      </c>
      <c r="Y76" s="19">
        <f t="shared" si="112"/>
        <v>44795</v>
      </c>
      <c r="Z76" s="19">
        <f t="shared" si="112"/>
        <v>44796</v>
      </c>
      <c r="AA76" s="19">
        <f t="shared" si="112"/>
        <v>44797</v>
      </c>
      <c r="AB76" s="19">
        <f t="shared" si="112"/>
        <v>44798</v>
      </c>
      <c r="AC76" s="19">
        <f t="shared" si="112"/>
        <v>44799</v>
      </c>
      <c r="AD76" s="19">
        <f t="shared" si="112"/>
        <v>44800</v>
      </c>
      <c r="AE76" s="19">
        <f t="shared" si="112"/>
        <v>44801</v>
      </c>
      <c r="AF76" s="19">
        <f t="shared" ref="AF76" si="113">IF(AE76&lt;EOMONTH(Mois_8,0),AE76+1,"")</f>
        <v>44802</v>
      </c>
      <c r="AG76" s="19">
        <f t="shared" ref="AG76" si="114">IF(AF76&lt;EOMONTH(Mois_8,0),AF76+1,"")</f>
        <v>44803</v>
      </c>
      <c r="AH76" s="19">
        <f t="shared" ref="AH76" si="115">IF(AG76&lt;EOMONTH(Mois_8,0),AG76+1,"")</f>
        <v>44804</v>
      </c>
      <c r="AI76" s="19" t="str">
        <f t="shared" ref="AI76" si="116">IF(AH76&lt;EOMONTH(Mois_8,0),AH76+1,"")</f>
        <v/>
      </c>
      <c r="AJ76" s="19" t="str">
        <f t="shared" ref="AJ76" si="117">IF(AI76&lt;EOMONTH(Mois_8,0),AI76+1,"")</f>
        <v/>
      </c>
      <c r="AK76" s="19" t="str">
        <f t="shared" ref="AK76" si="118">IF(AJ76&lt;EOMONTH(Mois_8,0),AJ76+1,"")</f>
        <v/>
      </c>
      <c r="AL76" s="19" t="str">
        <f t="shared" ref="AL76" si="119">IF(AK76&lt;EOMONTH(Mois_8,0),AK76+1,"")</f>
        <v/>
      </c>
      <c r="AM76" s="19" t="str">
        <f t="shared" ref="AM76" si="120">IF(AL76&lt;EOMONTH(Mois_8,0),AL76+1,"")</f>
        <v/>
      </c>
      <c r="AN76" s="19" t="str">
        <f t="shared" ref="AN76" si="121">IF(AM76&lt;EOMONTH(Mois_8,0),AM76+1,"")</f>
        <v/>
      </c>
      <c r="AO76" s="19" t="str">
        <f t="shared" ref="AO76" si="122">IF(AN76&lt;EOMONTH(Mois_8,0),AN76+1,"")</f>
        <v/>
      </c>
      <c r="AP76" s="19" t="str">
        <f t="shared" ref="AP76" si="123">IF(AO76&lt;EOMONTH(Mois_8,0),AO76+1,"")</f>
        <v/>
      </c>
      <c r="AQ76" s="19" t="str">
        <f t="shared" ref="AQ76" si="124">IF(AP76&lt;EOMONTH(Mois_8,0),AP76+1,"")</f>
        <v/>
      </c>
      <c r="AR76" s="19" t="str">
        <f t="shared" ref="AR76" si="125">IF(AQ76&lt;EOMONTH(Mois_8,0),AQ76+1,"")</f>
        <v/>
      </c>
      <c r="AS76" s="20" t="str">
        <f t="shared" ref="AS76" si="126">IF(AR76&lt;EOMONTH(Mois_8,0),AR76+1,"")</f>
        <v/>
      </c>
      <c r="AT76" s="34"/>
      <c r="AU76" s="34"/>
      <c r="AV76" s="155"/>
    </row>
    <row r="77" spans="3:48" ht="16.5" thickBot="1" x14ac:dyDescent="0.35">
      <c r="C77" s="13" t="s">
        <v>6</v>
      </c>
      <c r="D77" s="11">
        <f>IF(WEEKDAY(Mois_8)=2,Mois_8,"")</f>
        <v>44774</v>
      </c>
      <c r="E77" s="11">
        <f>IF(D77&lt;&gt;"",D77+1,IF(WEEKDAY(Mois_8)=3,Mois_8,""))</f>
        <v>44775</v>
      </c>
      <c r="F77" s="11">
        <f>IF(E77&lt;&gt;"",E77+1,IF(WEEKDAY(Mois_8)=4,Mois_8,""))</f>
        <v>44776</v>
      </c>
      <c r="G77" s="11">
        <f>IF(F77&lt;&gt;"",F77+1,IF(WEEKDAY(Mois_8)=5,Mois_8,""))</f>
        <v>44777</v>
      </c>
      <c r="H77" s="11">
        <f>IF(G77&lt;&gt;"",G77+1,IF(WEEKDAY(Mois_8)=6,Mois_8,""))</f>
        <v>44778</v>
      </c>
      <c r="I77" s="11">
        <f>IF(H77&lt;&gt;"",H77+1,IF(WEEKDAY(Mois_8)=7,Mois_8,""))</f>
        <v>44779</v>
      </c>
      <c r="J77" s="11">
        <f>IF(I77&lt;&gt;"",I77+1,IF(WEEKDAY(Mois_8)=1,Mois_8,""))</f>
        <v>44780</v>
      </c>
      <c r="K77" s="11">
        <f>J77+1</f>
        <v>44781</v>
      </c>
      <c r="L77" s="11">
        <f t="shared" si="112"/>
        <v>44782</v>
      </c>
      <c r="M77" s="11">
        <f t="shared" si="112"/>
        <v>44783</v>
      </c>
      <c r="N77" s="11">
        <f t="shared" si="112"/>
        <v>44784</v>
      </c>
      <c r="O77" s="11">
        <f t="shared" si="112"/>
        <v>44785</v>
      </c>
      <c r="P77" s="11">
        <f t="shared" si="112"/>
        <v>44786</v>
      </c>
      <c r="Q77" s="11">
        <f t="shared" si="112"/>
        <v>44787</v>
      </c>
      <c r="R77" s="11">
        <f t="shared" si="112"/>
        <v>44788</v>
      </c>
      <c r="S77" s="11">
        <f t="shared" si="112"/>
        <v>44789</v>
      </c>
      <c r="T77" s="11">
        <f t="shared" si="112"/>
        <v>44790</v>
      </c>
      <c r="U77" s="11">
        <f t="shared" si="112"/>
        <v>44791</v>
      </c>
      <c r="V77" s="11">
        <f t="shared" si="112"/>
        <v>44792</v>
      </c>
      <c r="W77" s="11">
        <f t="shared" si="112"/>
        <v>44793</v>
      </c>
      <c r="X77" s="11">
        <f t="shared" si="112"/>
        <v>44794</v>
      </c>
      <c r="Y77" s="11">
        <f t="shared" si="112"/>
        <v>44795</v>
      </c>
      <c r="Z77" s="11">
        <f t="shared" si="112"/>
        <v>44796</v>
      </c>
      <c r="AA77" s="11">
        <f t="shared" si="112"/>
        <v>44797</v>
      </c>
      <c r="AB77" s="11">
        <f t="shared" si="112"/>
        <v>44798</v>
      </c>
      <c r="AC77" s="11">
        <f t="shared" si="112"/>
        <v>44799</v>
      </c>
      <c r="AD77" s="11">
        <f t="shared" si="112"/>
        <v>44800</v>
      </c>
      <c r="AE77" s="11">
        <f t="shared" si="112"/>
        <v>44801</v>
      </c>
      <c r="AF77" s="11">
        <f t="shared" ref="AF77:AS77" si="127">IF(AE77&lt;EOMONTH(Mois_8,0),AE77+1,"")</f>
        <v>44802</v>
      </c>
      <c r="AG77" s="11">
        <f t="shared" si="127"/>
        <v>44803</v>
      </c>
      <c r="AH77" s="11">
        <f t="shared" si="127"/>
        <v>44804</v>
      </c>
      <c r="AI77" s="11" t="str">
        <f t="shared" si="127"/>
        <v/>
      </c>
      <c r="AJ77" s="11" t="str">
        <f t="shared" si="127"/>
        <v/>
      </c>
      <c r="AK77" s="11" t="str">
        <f t="shared" si="127"/>
        <v/>
      </c>
      <c r="AL77" s="11" t="str">
        <f t="shared" si="127"/>
        <v/>
      </c>
      <c r="AM77" s="11" t="str">
        <f t="shared" si="127"/>
        <v/>
      </c>
      <c r="AN77" s="11" t="str">
        <f t="shared" si="127"/>
        <v/>
      </c>
      <c r="AO77" s="11" t="str">
        <f t="shared" si="127"/>
        <v/>
      </c>
      <c r="AP77" s="11" t="str">
        <f t="shared" si="127"/>
        <v/>
      </c>
      <c r="AQ77" s="11" t="str">
        <f t="shared" si="127"/>
        <v/>
      </c>
      <c r="AR77" s="11" t="str">
        <f t="shared" si="127"/>
        <v/>
      </c>
      <c r="AS77" s="12" t="str">
        <f t="shared" si="127"/>
        <v/>
      </c>
      <c r="AT77" s="34"/>
      <c r="AU77" s="34"/>
      <c r="AV77" s="155"/>
    </row>
    <row r="78" spans="3:48" x14ac:dyDescent="0.3">
      <c r="C78" s="13" t="s">
        <v>2</v>
      </c>
      <c r="D78" s="1"/>
      <c r="E78" s="2"/>
      <c r="F78" s="2"/>
      <c r="G78" s="2"/>
      <c r="H78" s="2"/>
      <c r="I78" s="2"/>
      <c r="J78" s="2"/>
      <c r="K78" s="1"/>
      <c r="L78" s="2"/>
      <c r="M78" s="2"/>
      <c r="N78" s="2"/>
      <c r="O78" s="2"/>
      <c r="P78" s="2"/>
      <c r="Q78" s="2"/>
      <c r="R78" s="1"/>
      <c r="S78" s="2"/>
      <c r="T78" s="2"/>
      <c r="U78" s="2"/>
      <c r="V78" s="2"/>
      <c r="W78" s="2"/>
      <c r="X78" s="2"/>
      <c r="Y78" s="1"/>
      <c r="Z78" s="2"/>
      <c r="AA78" s="2"/>
      <c r="AB78" s="2"/>
      <c r="AC78" s="2"/>
      <c r="AD78" s="2"/>
      <c r="AE78" s="2"/>
      <c r="AF78" s="1"/>
      <c r="AG78" s="2"/>
      <c r="AH78" s="2"/>
      <c r="AI78" s="2"/>
      <c r="AJ78" s="2"/>
      <c r="AK78" s="2"/>
      <c r="AL78" s="2"/>
      <c r="AM78" s="1"/>
      <c r="AN78" s="2"/>
      <c r="AO78" s="2"/>
      <c r="AP78" s="2"/>
      <c r="AQ78" s="2"/>
      <c r="AR78" s="2"/>
      <c r="AS78" s="31"/>
      <c r="AT78" s="37">
        <f>COUNTA(D78:AS78)</f>
        <v>0</v>
      </c>
      <c r="AU78" s="38"/>
      <c r="AV78" s="155"/>
    </row>
    <row r="79" spans="3:48" x14ac:dyDescent="0.3">
      <c r="C79" s="13" t="s">
        <v>5</v>
      </c>
      <c r="D79" s="1"/>
      <c r="E79" s="2"/>
      <c r="F79" s="3"/>
      <c r="G79" s="3"/>
      <c r="H79" s="3"/>
      <c r="I79" s="3"/>
      <c r="J79" s="3"/>
      <c r="K79" s="1"/>
      <c r="L79" s="2"/>
      <c r="M79" s="3"/>
      <c r="N79" s="3"/>
      <c r="O79" s="3"/>
      <c r="P79" s="3"/>
      <c r="Q79" s="3"/>
      <c r="R79" s="1"/>
      <c r="S79" s="2"/>
      <c r="T79" s="3"/>
      <c r="U79" s="3"/>
      <c r="V79" s="3"/>
      <c r="W79" s="3"/>
      <c r="X79" s="3"/>
      <c r="Y79" s="1"/>
      <c r="Z79" s="2"/>
      <c r="AA79" s="3"/>
      <c r="AB79" s="3"/>
      <c r="AC79" s="3"/>
      <c r="AD79" s="3"/>
      <c r="AE79" s="3"/>
      <c r="AF79" s="1"/>
      <c r="AG79" s="2"/>
      <c r="AH79" s="3"/>
      <c r="AI79" s="3"/>
      <c r="AJ79" s="3"/>
      <c r="AK79" s="3"/>
      <c r="AL79" s="3"/>
      <c r="AM79" s="1"/>
      <c r="AN79" s="2"/>
      <c r="AO79" s="3"/>
      <c r="AP79" s="3"/>
      <c r="AQ79" s="3"/>
      <c r="AR79" s="3"/>
      <c r="AS79" s="32"/>
      <c r="AU79" s="39">
        <f>COUNTA(D79:AS79)</f>
        <v>0</v>
      </c>
      <c r="AV79" s="155"/>
    </row>
    <row r="80" spans="3:48" ht="17.25" thickBot="1" x14ac:dyDescent="0.35">
      <c r="C80" s="144"/>
      <c r="D80" s="128"/>
      <c r="E80" s="128"/>
      <c r="F80" s="129" t="s">
        <v>8</v>
      </c>
      <c r="G80" s="129"/>
      <c r="H80" s="129"/>
      <c r="I80" s="130">
        <f>SUM(D78:J79)</f>
        <v>0</v>
      </c>
      <c r="J80" s="130"/>
      <c r="K80" s="128"/>
      <c r="L80" s="128"/>
      <c r="M80" s="129" t="s">
        <v>8</v>
      </c>
      <c r="N80" s="129"/>
      <c r="O80" s="129"/>
      <c r="P80" s="130">
        <f>SUM(K78:Q79)</f>
        <v>0</v>
      </c>
      <c r="Q80" s="130"/>
      <c r="R80" s="128"/>
      <c r="S80" s="128"/>
      <c r="T80" s="129" t="s">
        <v>8</v>
      </c>
      <c r="U80" s="129"/>
      <c r="V80" s="129"/>
      <c r="W80" s="130">
        <f>SUM(R78:X79)</f>
        <v>0</v>
      </c>
      <c r="X80" s="130"/>
      <c r="Y80" s="128"/>
      <c r="Z80" s="128"/>
      <c r="AA80" s="129" t="s">
        <v>8</v>
      </c>
      <c r="AB80" s="129"/>
      <c r="AC80" s="129"/>
      <c r="AD80" s="130">
        <f>SUM(Y78:AE79)</f>
        <v>0</v>
      </c>
      <c r="AE80" s="130"/>
      <c r="AF80" s="128"/>
      <c r="AG80" s="128"/>
      <c r="AH80" s="129" t="s">
        <v>8</v>
      </c>
      <c r="AI80" s="129"/>
      <c r="AJ80" s="129"/>
      <c r="AK80" s="130">
        <f>SUM(AF78:AL79)</f>
        <v>0</v>
      </c>
      <c r="AL80" s="130"/>
      <c r="AM80" s="128"/>
      <c r="AN80" s="128"/>
      <c r="AO80" s="129" t="s">
        <v>8</v>
      </c>
      <c r="AP80" s="129"/>
      <c r="AQ80" s="129"/>
      <c r="AR80" s="130">
        <f>SUM(AM78:AS79)</f>
        <v>0</v>
      </c>
      <c r="AS80" s="131"/>
      <c r="AT80" s="90" t="s">
        <v>25</v>
      </c>
      <c r="AU80" s="40">
        <f>SUM(AT78:AU79)</f>
        <v>0</v>
      </c>
      <c r="AV80" s="35">
        <f>80*AU80</f>
        <v>0</v>
      </c>
    </row>
    <row r="81" spans="3:48" x14ac:dyDescent="0.3">
      <c r="C81" s="144"/>
      <c r="D81" s="128"/>
      <c r="E81" s="128"/>
      <c r="F81" s="129" t="s">
        <v>3</v>
      </c>
      <c r="G81" s="129"/>
      <c r="H81" s="129"/>
      <c r="I81" s="130">
        <f>IF(I80&gt;$A$6,IF($A$6+8/24&lt;I80,8/24,I80-$A$6),0)</f>
        <v>0</v>
      </c>
      <c r="J81" s="130"/>
      <c r="K81" s="128"/>
      <c r="L81" s="128"/>
      <c r="M81" s="129" t="s">
        <v>3</v>
      </c>
      <c r="N81" s="129"/>
      <c r="O81" s="129"/>
      <c r="P81" s="130">
        <f>IF(P80&gt;$A$6,IF($A$6+8/24&lt;P80,8/24,P80-$A$6),0)</f>
        <v>0</v>
      </c>
      <c r="Q81" s="130"/>
      <c r="R81" s="128"/>
      <c r="S81" s="128"/>
      <c r="T81" s="129" t="s">
        <v>3</v>
      </c>
      <c r="U81" s="129"/>
      <c r="V81" s="129"/>
      <c r="W81" s="130">
        <f>IF(W80&gt;$A$6,IF($A$6+8/24&lt;W80,8/24,W80-$A$6),0)</f>
        <v>0</v>
      </c>
      <c r="X81" s="130"/>
      <c r="Y81" s="128"/>
      <c r="Z81" s="128"/>
      <c r="AA81" s="129" t="s">
        <v>3</v>
      </c>
      <c r="AB81" s="129"/>
      <c r="AC81" s="129"/>
      <c r="AD81" s="130">
        <f>IF(AD80&gt;$A$6,IF($A$6+8/24&lt;AD80,8/24,AD80-$A$6),0)</f>
        <v>0</v>
      </c>
      <c r="AE81" s="130"/>
      <c r="AF81" s="128"/>
      <c r="AG81" s="128"/>
      <c r="AH81" s="129" t="s">
        <v>3</v>
      </c>
      <c r="AI81" s="129"/>
      <c r="AJ81" s="129"/>
      <c r="AK81" s="130">
        <f>IF(AK80&gt;$A$6,IF($A$6+8/24&lt;AK80,8/24,AK80-$A$6),0)</f>
        <v>0</v>
      </c>
      <c r="AL81" s="130"/>
      <c r="AM81" s="128"/>
      <c r="AN81" s="128"/>
      <c r="AO81" s="129" t="s">
        <v>3</v>
      </c>
      <c r="AP81" s="129"/>
      <c r="AQ81" s="129"/>
      <c r="AR81" s="130">
        <f>IF(AR80&gt;$A$6,IF($A$6+8/24&lt;AR80,8/24,AR80-$A$6),0)</f>
        <v>0</v>
      </c>
      <c r="AS81" s="132"/>
      <c r="AT81" s="34"/>
      <c r="AU81" s="34"/>
      <c r="AV81" s="155"/>
    </row>
    <row r="82" spans="3:48" ht="16.5" thickBot="1" x14ac:dyDescent="0.35">
      <c r="C82" s="144"/>
      <c r="D82" s="128"/>
      <c r="E82" s="128"/>
      <c r="F82" s="129" t="s">
        <v>4</v>
      </c>
      <c r="G82" s="129"/>
      <c r="H82" s="129"/>
      <c r="I82" s="130">
        <f>IF($A$6+I81&lt;I80,I80-$A$6-I81,0)</f>
        <v>0</v>
      </c>
      <c r="J82" s="130"/>
      <c r="K82" s="128"/>
      <c r="L82" s="128"/>
      <c r="M82" s="129" t="s">
        <v>4</v>
      </c>
      <c r="N82" s="129"/>
      <c r="O82" s="129"/>
      <c r="P82" s="130">
        <f>IF($A$6+P81&lt;P80,P80-$A$6-P81,0)</f>
        <v>0</v>
      </c>
      <c r="Q82" s="130"/>
      <c r="R82" s="128"/>
      <c r="S82" s="128"/>
      <c r="T82" s="129" t="s">
        <v>4</v>
      </c>
      <c r="U82" s="129"/>
      <c r="V82" s="129"/>
      <c r="W82" s="130">
        <f>IF($A$6+W81&lt;W80,W80-$A$6-W81,0)</f>
        <v>0</v>
      </c>
      <c r="X82" s="130"/>
      <c r="Y82" s="128"/>
      <c r="Z82" s="128"/>
      <c r="AA82" s="129" t="s">
        <v>4</v>
      </c>
      <c r="AB82" s="129"/>
      <c r="AC82" s="129"/>
      <c r="AD82" s="130">
        <f>IF($A$6+AD81&lt;AD80,AD80-$A$6-AD81,0)</f>
        <v>0</v>
      </c>
      <c r="AE82" s="130"/>
      <c r="AF82" s="128"/>
      <c r="AG82" s="128"/>
      <c r="AH82" s="129" t="s">
        <v>4</v>
      </c>
      <c r="AI82" s="129"/>
      <c r="AJ82" s="129"/>
      <c r="AK82" s="130">
        <f>IF($A$6+AK81&lt;AK80,AK80-$A$6-AK81,0)</f>
        <v>0</v>
      </c>
      <c r="AL82" s="130"/>
      <c r="AM82" s="128"/>
      <c r="AN82" s="128"/>
      <c r="AO82" s="129" t="s">
        <v>4</v>
      </c>
      <c r="AP82" s="129"/>
      <c r="AQ82" s="129"/>
      <c r="AR82" s="130">
        <f>IF($A$6+AR81&lt;AR80,AR80-$A$6-AR81,0)</f>
        <v>0</v>
      </c>
      <c r="AS82" s="132"/>
      <c r="AT82" s="34"/>
      <c r="AU82" s="34"/>
      <c r="AV82" s="155"/>
    </row>
    <row r="83" spans="3:48" ht="16.5" thickBot="1" x14ac:dyDescent="0.35">
      <c r="C83" s="115" t="s">
        <v>9</v>
      </c>
      <c r="D83" s="116"/>
      <c r="E83" s="116"/>
      <c r="F83" s="116"/>
      <c r="G83" s="116"/>
      <c r="H83" s="116"/>
      <c r="I83" s="116"/>
      <c r="J83" s="116"/>
      <c r="K83" s="116"/>
      <c r="L83" s="116"/>
      <c r="M83" s="117">
        <f>SUM(I80+P80+W80+AD80+AK80+AR80)</f>
        <v>0</v>
      </c>
      <c r="N83" s="118"/>
      <c r="O83" s="118"/>
      <c r="P83" s="119"/>
      <c r="Q83" s="116" t="s">
        <v>10</v>
      </c>
      <c r="R83" s="116"/>
      <c r="S83" s="116"/>
      <c r="T83" s="116"/>
      <c r="U83" s="116"/>
      <c r="V83" s="116"/>
      <c r="W83" s="116"/>
      <c r="X83" s="116"/>
      <c r="Y83" s="116"/>
      <c r="Z83" s="116"/>
      <c r="AA83" s="117">
        <f>SUM(I81+P81+W81+AD81+AK81+AR81)</f>
        <v>0</v>
      </c>
      <c r="AB83" s="118"/>
      <c r="AC83" s="118"/>
      <c r="AD83" s="119"/>
      <c r="AE83" s="116" t="s">
        <v>11</v>
      </c>
      <c r="AF83" s="116"/>
      <c r="AG83" s="116"/>
      <c r="AH83" s="116"/>
      <c r="AI83" s="116"/>
      <c r="AJ83" s="116"/>
      <c r="AK83" s="116"/>
      <c r="AL83" s="116"/>
      <c r="AM83" s="116"/>
      <c r="AN83" s="116"/>
      <c r="AO83" s="117">
        <f>SUM(I82+P82+W82+AD82+AK82+AR82)</f>
        <v>0</v>
      </c>
      <c r="AP83" s="118"/>
      <c r="AQ83" s="118"/>
      <c r="AR83" s="118"/>
      <c r="AS83" s="119"/>
      <c r="AT83" s="34"/>
      <c r="AU83" s="34"/>
      <c r="AV83" s="155"/>
    </row>
    <row r="84" spans="3:48" ht="26.25" thickBot="1" x14ac:dyDescent="0.35">
      <c r="C84" s="123">
        <f>EDATE(Mois_1,8)</f>
        <v>44805</v>
      </c>
      <c r="D84" s="124"/>
      <c r="E84" s="124"/>
      <c r="F84" s="124"/>
      <c r="G84" s="124"/>
      <c r="H84" s="124"/>
      <c r="I84" s="124"/>
      <c r="J84" s="124"/>
      <c r="K84" s="124"/>
      <c r="L84" s="124"/>
      <c r="M84" s="124"/>
      <c r="N84" s="124"/>
      <c r="O84" s="124"/>
      <c r="P84" s="124"/>
      <c r="Q84" s="124"/>
      <c r="R84" s="124"/>
      <c r="S84" s="124"/>
      <c r="T84" s="124"/>
      <c r="U84" s="124"/>
      <c r="V84" s="124"/>
      <c r="W84" s="124"/>
      <c r="X84" s="124"/>
      <c r="Y84" s="124"/>
      <c r="Z84" s="124"/>
      <c r="AA84" s="124"/>
      <c r="AB84" s="124"/>
      <c r="AC84" s="124"/>
      <c r="AD84" s="124"/>
      <c r="AE84" s="124"/>
      <c r="AF84" s="124"/>
      <c r="AG84" s="124"/>
      <c r="AH84" s="124"/>
      <c r="AI84" s="124"/>
      <c r="AJ84" s="124"/>
      <c r="AK84" s="124"/>
      <c r="AL84" s="124"/>
      <c r="AM84" s="124"/>
      <c r="AN84" s="124"/>
      <c r="AO84" s="124"/>
      <c r="AP84" s="124"/>
      <c r="AQ84" s="124"/>
      <c r="AR84" s="124"/>
      <c r="AS84" s="127"/>
      <c r="AT84" s="34"/>
      <c r="AU84" s="34"/>
      <c r="AV84" s="155"/>
    </row>
    <row r="85" spans="3:48" x14ac:dyDescent="0.3">
      <c r="C85" s="6" t="s">
        <v>7</v>
      </c>
      <c r="D85" s="7">
        <f>+IF(D87&lt;&gt;"",WEEKNUM(D87,2),IF(J87&lt;&gt;"",WEEKNUM(J87,2),""))</f>
        <v>36</v>
      </c>
      <c r="E85" s="7"/>
      <c r="F85" s="7"/>
      <c r="G85" s="7"/>
      <c r="H85" s="7"/>
      <c r="I85" s="7"/>
      <c r="J85" s="7"/>
      <c r="K85" s="7">
        <f>+IF(K87&lt;&gt;"",WEEKNUM(K87,2),IF(Q87&lt;&gt;"",WEEKNUM(Q87,2),""))</f>
        <v>37</v>
      </c>
      <c r="L85" s="7"/>
      <c r="M85" s="7"/>
      <c r="N85" s="7"/>
      <c r="O85" s="7"/>
      <c r="P85" s="7"/>
      <c r="Q85" s="7"/>
      <c r="R85" s="7">
        <f>+IF(R87&lt;&gt;"",WEEKNUM(R87,2),IF(X87&lt;&gt;"",WEEKNUM(X87,2),""))</f>
        <v>38</v>
      </c>
      <c r="S85" s="7"/>
      <c r="T85" s="7"/>
      <c r="U85" s="7"/>
      <c r="V85" s="7"/>
      <c r="W85" s="7"/>
      <c r="X85" s="7"/>
      <c r="Y85" s="7">
        <f>+IF(Y87&lt;&gt;"",WEEKNUM(Y87,2),IF(AE87&lt;&gt;"",WEEKNUM(AE87,2),""))</f>
        <v>39</v>
      </c>
      <c r="Z85" s="7"/>
      <c r="AA85" s="7"/>
      <c r="AB85" s="7"/>
      <c r="AC85" s="7"/>
      <c r="AD85" s="7"/>
      <c r="AE85" s="7"/>
      <c r="AF85" s="7">
        <f>+IF(AF87&lt;&gt;"",WEEKNUM(AF87,2),IF(AL87&lt;&gt;"",WEEKNUM(AL87,2),""))</f>
        <v>40</v>
      </c>
      <c r="AG85" s="7"/>
      <c r="AH85" s="7"/>
      <c r="AI85" s="7"/>
      <c r="AJ85" s="7"/>
      <c r="AK85" s="7"/>
      <c r="AL85" s="7"/>
      <c r="AM85" s="7" t="str">
        <f>+IF(AM87&lt;&gt;"",WEEKNUM(AM87,2),IF(AS87&lt;&gt;"",WEEKNUM(AS87,2),""))</f>
        <v/>
      </c>
      <c r="AN85" s="7"/>
      <c r="AO85" s="7"/>
      <c r="AP85" s="7"/>
      <c r="AQ85" s="7"/>
      <c r="AR85" s="7"/>
      <c r="AS85" s="8"/>
      <c r="AT85" s="34"/>
      <c r="AU85" s="34"/>
      <c r="AV85" s="155"/>
    </row>
    <row r="86" spans="3:48" s="7" customFormat="1" x14ac:dyDescent="0.25">
      <c r="C86" s="14"/>
      <c r="D86" s="19" t="str">
        <f>IF(WEEKDAY(Mois_9)=2,Mois_9,"")</f>
        <v/>
      </c>
      <c r="E86" s="19" t="str">
        <f>IF(D86&lt;&gt;"",D86+1,IF(WEEKDAY(Mois_9)=3,Mois_9,""))</f>
        <v/>
      </c>
      <c r="F86" s="19" t="str">
        <f>IF(E86&lt;&gt;"",E86+1,IF(WEEKDAY(Mois_9)=4,Mois_9,""))</f>
        <v/>
      </c>
      <c r="G86" s="19">
        <f>IF(F86&lt;&gt;"",F86+1,IF(WEEKDAY(Mois_9)=5,Mois_9,""))</f>
        <v>44805</v>
      </c>
      <c r="H86" s="19">
        <f>IF(G86&lt;&gt;"",G86+1,IF(WEEKDAY(Mois_9)=6,Mois_9,""))</f>
        <v>44806</v>
      </c>
      <c r="I86" s="19">
        <f>IF(H86&lt;&gt;"",H86+1,IF(WEEKDAY(Mois_9)=7,Mois_9,""))</f>
        <v>44807</v>
      </c>
      <c r="J86" s="19">
        <f>IF(I86&lt;&gt;"",I86+1,IF(WEEKDAY(Mois_9)=1,Mois_9,""))</f>
        <v>44808</v>
      </c>
      <c r="K86" s="19">
        <f>J86+1</f>
        <v>44809</v>
      </c>
      <c r="L86" s="19">
        <f t="shared" ref="L86:AE87" si="128">K86+1</f>
        <v>44810</v>
      </c>
      <c r="M86" s="19">
        <f t="shared" si="128"/>
        <v>44811</v>
      </c>
      <c r="N86" s="19">
        <f t="shared" si="128"/>
        <v>44812</v>
      </c>
      <c r="O86" s="19">
        <f t="shared" si="128"/>
        <v>44813</v>
      </c>
      <c r="P86" s="19">
        <f t="shared" si="128"/>
        <v>44814</v>
      </c>
      <c r="Q86" s="19">
        <f t="shared" si="128"/>
        <v>44815</v>
      </c>
      <c r="R86" s="19">
        <f t="shared" si="128"/>
        <v>44816</v>
      </c>
      <c r="S86" s="19">
        <f t="shared" si="128"/>
        <v>44817</v>
      </c>
      <c r="T86" s="19">
        <f t="shared" si="128"/>
        <v>44818</v>
      </c>
      <c r="U86" s="19">
        <f t="shared" si="128"/>
        <v>44819</v>
      </c>
      <c r="V86" s="19">
        <f t="shared" si="128"/>
        <v>44820</v>
      </c>
      <c r="W86" s="19">
        <f t="shared" si="128"/>
        <v>44821</v>
      </c>
      <c r="X86" s="19">
        <f t="shared" si="128"/>
        <v>44822</v>
      </c>
      <c r="Y86" s="19">
        <f t="shared" si="128"/>
        <v>44823</v>
      </c>
      <c r="Z86" s="19">
        <f t="shared" si="128"/>
        <v>44824</v>
      </c>
      <c r="AA86" s="19">
        <f t="shared" si="128"/>
        <v>44825</v>
      </c>
      <c r="AB86" s="19">
        <f t="shared" si="128"/>
        <v>44826</v>
      </c>
      <c r="AC86" s="19">
        <f t="shared" si="128"/>
        <v>44827</v>
      </c>
      <c r="AD86" s="19">
        <f t="shared" si="128"/>
        <v>44828</v>
      </c>
      <c r="AE86" s="19">
        <f t="shared" si="128"/>
        <v>44829</v>
      </c>
      <c r="AF86" s="19">
        <f t="shared" ref="AF86" si="129">IF(AE86&lt;EOMONTH(Mois_9,0),AE86+1,"")</f>
        <v>44830</v>
      </c>
      <c r="AG86" s="19">
        <f t="shared" ref="AG86" si="130">IF(AF86&lt;EOMONTH(Mois_9,0),AF86+1,"")</f>
        <v>44831</v>
      </c>
      <c r="AH86" s="19">
        <f t="shared" ref="AH86" si="131">IF(AG86&lt;EOMONTH(Mois_9,0),AG86+1,"")</f>
        <v>44832</v>
      </c>
      <c r="AI86" s="19">
        <f t="shared" ref="AI86" si="132">IF(AH86&lt;EOMONTH(Mois_9,0),AH86+1,"")</f>
        <v>44833</v>
      </c>
      <c r="AJ86" s="19">
        <f t="shared" ref="AJ86" si="133">IF(AI86&lt;EOMONTH(Mois_9,0),AI86+1,"")</f>
        <v>44834</v>
      </c>
      <c r="AK86" s="19" t="str">
        <f t="shared" ref="AK86" si="134">IF(AJ86&lt;EOMONTH(Mois_9,0),AJ86+1,"")</f>
        <v/>
      </c>
      <c r="AL86" s="19" t="str">
        <f t="shared" ref="AL86" si="135">IF(AK86&lt;EOMONTH(Mois_9,0),AK86+1,"")</f>
        <v/>
      </c>
      <c r="AM86" s="19" t="str">
        <f t="shared" ref="AM86" si="136">IF(AL86&lt;EOMONTH(Mois_9,0),AL86+1,"")</f>
        <v/>
      </c>
      <c r="AN86" s="19" t="str">
        <f t="shared" ref="AN86" si="137">IF(AM86&lt;EOMONTH(Mois_9,0),AM86+1,"")</f>
        <v/>
      </c>
      <c r="AO86" s="19" t="str">
        <f t="shared" ref="AO86" si="138">IF(AN86&lt;EOMONTH(Mois_9,0),AN86+1,"")</f>
        <v/>
      </c>
      <c r="AP86" s="19" t="str">
        <f t="shared" ref="AP86" si="139">IF(AO86&lt;EOMONTH(Mois_9,0),AO86+1,"")</f>
        <v/>
      </c>
      <c r="AQ86" s="19" t="str">
        <f t="shared" ref="AQ86" si="140">IF(AP86&lt;EOMONTH(Mois_9,0),AP86+1,"")</f>
        <v/>
      </c>
      <c r="AR86" s="19" t="str">
        <f t="shared" ref="AR86" si="141">IF(AQ86&lt;EOMONTH(Mois_9,0),AQ86+1,"")</f>
        <v/>
      </c>
      <c r="AS86" s="20" t="str">
        <f t="shared" ref="AS86" si="142">IF(AR86&lt;EOMONTH(Mois_9,0),AR86+1,"")</f>
        <v/>
      </c>
      <c r="AT86" s="34"/>
      <c r="AU86" s="34"/>
      <c r="AV86" s="155"/>
    </row>
    <row r="87" spans="3:48" ht="16.5" thickBot="1" x14ac:dyDescent="0.35">
      <c r="C87" s="13" t="s">
        <v>6</v>
      </c>
      <c r="D87" s="11" t="str">
        <f>IF(WEEKDAY(Mois_9)=2,Mois_9,"")</f>
        <v/>
      </c>
      <c r="E87" s="11" t="str">
        <f>IF(D87&lt;&gt;"",D87+1,IF(WEEKDAY(Mois_9)=3,Mois_9,""))</f>
        <v/>
      </c>
      <c r="F87" s="11" t="str">
        <f>IF(E87&lt;&gt;"",E87+1,IF(WEEKDAY(Mois_9)=4,Mois_9,""))</f>
        <v/>
      </c>
      <c r="G87" s="11">
        <f>IF(F87&lt;&gt;"",F87+1,IF(WEEKDAY(Mois_9)=5,Mois_9,""))</f>
        <v>44805</v>
      </c>
      <c r="H87" s="11">
        <f>IF(G87&lt;&gt;"",G87+1,IF(WEEKDAY(Mois_9)=6,Mois_9,""))</f>
        <v>44806</v>
      </c>
      <c r="I87" s="11">
        <f>IF(H87&lt;&gt;"",H87+1,IF(WEEKDAY(Mois_9)=7,Mois_9,""))</f>
        <v>44807</v>
      </c>
      <c r="J87" s="11">
        <f>IF(I87&lt;&gt;"",I87+1,IF(WEEKDAY(Mois_9)=1,Mois_9,""))</f>
        <v>44808</v>
      </c>
      <c r="K87" s="11">
        <f>J87+1</f>
        <v>44809</v>
      </c>
      <c r="L87" s="11">
        <f t="shared" si="128"/>
        <v>44810</v>
      </c>
      <c r="M87" s="11">
        <f t="shared" si="128"/>
        <v>44811</v>
      </c>
      <c r="N87" s="11">
        <f t="shared" si="128"/>
        <v>44812</v>
      </c>
      <c r="O87" s="11">
        <f t="shared" si="128"/>
        <v>44813</v>
      </c>
      <c r="P87" s="11">
        <f t="shared" si="128"/>
        <v>44814</v>
      </c>
      <c r="Q87" s="11">
        <f t="shared" si="128"/>
        <v>44815</v>
      </c>
      <c r="R87" s="11">
        <f t="shared" si="128"/>
        <v>44816</v>
      </c>
      <c r="S87" s="11">
        <f t="shared" si="128"/>
        <v>44817</v>
      </c>
      <c r="T87" s="11">
        <f t="shared" si="128"/>
        <v>44818</v>
      </c>
      <c r="U87" s="11">
        <f t="shared" si="128"/>
        <v>44819</v>
      </c>
      <c r="V87" s="11">
        <f t="shared" si="128"/>
        <v>44820</v>
      </c>
      <c r="W87" s="11">
        <f t="shared" si="128"/>
        <v>44821</v>
      </c>
      <c r="X87" s="11">
        <f t="shared" si="128"/>
        <v>44822</v>
      </c>
      <c r="Y87" s="11">
        <f t="shared" si="128"/>
        <v>44823</v>
      </c>
      <c r="Z87" s="11">
        <f t="shared" si="128"/>
        <v>44824</v>
      </c>
      <c r="AA87" s="11">
        <f t="shared" si="128"/>
        <v>44825</v>
      </c>
      <c r="AB87" s="11">
        <f t="shared" si="128"/>
        <v>44826</v>
      </c>
      <c r="AC87" s="11">
        <f t="shared" si="128"/>
        <v>44827</v>
      </c>
      <c r="AD87" s="11">
        <f t="shared" si="128"/>
        <v>44828</v>
      </c>
      <c r="AE87" s="11">
        <f t="shared" si="128"/>
        <v>44829</v>
      </c>
      <c r="AF87" s="11">
        <f t="shared" ref="AF87:AS87" si="143">IF(AE87&lt;EOMONTH(Mois_9,0),AE87+1,"")</f>
        <v>44830</v>
      </c>
      <c r="AG87" s="11">
        <f t="shared" si="143"/>
        <v>44831</v>
      </c>
      <c r="AH87" s="11">
        <f t="shared" si="143"/>
        <v>44832</v>
      </c>
      <c r="AI87" s="11">
        <f t="shared" si="143"/>
        <v>44833</v>
      </c>
      <c r="AJ87" s="11">
        <f t="shared" si="143"/>
        <v>44834</v>
      </c>
      <c r="AK87" s="11" t="str">
        <f t="shared" si="143"/>
        <v/>
      </c>
      <c r="AL87" s="11" t="str">
        <f t="shared" si="143"/>
        <v/>
      </c>
      <c r="AM87" s="11" t="str">
        <f t="shared" si="143"/>
        <v/>
      </c>
      <c r="AN87" s="11" t="str">
        <f t="shared" si="143"/>
        <v/>
      </c>
      <c r="AO87" s="11" t="str">
        <f t="shared" si="143"/>
        <v/>
      </c>
      <c r="AP87" s="11" t="str">
        <f t="shared" si="143"/>
        <v/>
      </c>
      <c r="AQ87" s="11" t="str">
        <f t="shared" si="143"/>
        <v/>
      </c>
      <c r="AR87" s="11" t="str">
        <f t="shared" si="143"/>
        <v/>
      </c>
      <c r="AS87" s="12" t="str">
        <f t="shared" si="143"/>
        <v/>
      </c>
      <c r="AT87" s="34"/>
      <c r="AU87" s="34"/>
      <c r="AV87" s="155"/>
    </row>
    <row r="88" spans="3:48" x14ac:dyDescent="0.3">
      <c r="C88" s="13" t="s">
        <v>2</v>
      </c>
      <c r="D88" s="1"/>
      <c r="E88" s="2"/>
      <c r="F88" s="2"/>
      <c r="G88" s="2"/>
      <c r="H88" s="2"/>
      <c r="I88" s="2"/>
      <c r="J88" s="2"/>
      <c r="K88" s="1"/>
      <c r="L88" s="2"/>
      <c r="M88" s="2"/>
      <c r="N88" s="2"/>
      <c r="O88" s="2"/>
      <c r="P88" s="2"/>
      <c r="Q88" s="2"/>
      <c r="R88" s="1"/>
      <c r="S88" s="2"/>
      <c r="T88" s="2"/>
      <c r="U88" s="2"/>
      <c r="V88" s="2"/>
      <c r="W88" s="2"/>
      <c r="X88" s="2"/>
      <c r="Y88" s="1"/>
      <c r="Z88" s="2"/>
      <c r="AA88" s="2"/>
      <c r="AB88" s="2"/>
      <c r="AC88" s="2"/>
      <c r="AD88" s="2"/>
      <c r="AE88" s="2"/>
      <c r="AF88" s="1"/>
      <c r="AG88" s="2"/>
      <c r="AH88" s="2"/>
      <c r="AI88" s="2"/>
      <c r="AJ88" s="2"/>
      <c r="AK88" s="2"/>
      <c r="AL88" s="2"/>
      <c r="AM88" s="1"/>
      <c r="AN88" s="2"/>
      <c r="AO88" s="2"/>
      <c r="AP88" s="2"/>
      <c r="AQ88" s="2"/>
      <c r="AR88" s="2"/>
      <c r="AS88" s="31"/>
      <c r="AT88" s="37">
        <f>COUNTA(D88:AS88)</f>
        <v>0</v>
      </c>
      <c r="AU88" s="38"/>
      <c r="AV88" s="155"/>
    </row>
    <row r="89" spans="3:48" x14ac:dyDescent="0.3">
      <c r="C89" s="13" t="s">
        <v>5</v>
      </c>
      <c r="D89" s="1"/>
      <c r="E89" s="2"/>
      <c r="F89" s="3"/>
      <c r="G89" s="3"/>
      <c r="H89" s="3"/>
      <c r="I89" s="3"/>
      <c r="J89" s="3"/>
      <c r="K89" s="1"/>
      <c r="L89" s="2"/>
      <c r="M89" s="3"/>
      <c r="N89" s="3"/>
      <c r="O89" s="3"/>
      <c r="P89" s="3"/>
      <c r="Q89" s="3"/>
      <c r="R89" s="1"/>
      <c r="S89" s="2"/>
      <c r="T89" s="3"/>
      <c r="U89" s="3"/>
      <c r="V89" s="3"/>
      <c r="W89" s="3"/>
      <c r="X89" s="3"/>
      <c r="Y89" s="1"/>
      <c r="Z89" s="2"/>
      <c r="AA89" s="3"/>
      <c r="AB89" s="3"/>
      <c r="AC89" s="3"/>
      <c r="AD89" s="3"/>
      <c r="AE89" s="3"/>
      <c r="AF89" s="1"/>
      <c r="AG89" s="2"/>
      <c r="AH89" s="2"/>
      <c r="AI89" s="2"/>
      <c r="AJ89" s="3"/>
      <c r="AK89" s="3"/>
      <c r="AL89" s="3"/>
      <c r="AM89" s="1"/>
      <c r="AN89" s="2"/>
      <c r="AO89" s="3"/>
      <c r="AP89" s="3"/>
      <c r="AQ89" s="3"/>
      <c r="AR89" s="3"/>
      <c r="AS89" s="32"/>
      <c r="AU89" s="39">
        <f>COUNTA(D89:AS89)</f>
        <v>0</v>
      </c>
      <c r="AV89" s="155"/>
    </row>
    <row r="90" spans="3:48" ht="17.25" thickBot="1" x14ac:dyDescent="0.35">
      <c r="C90" s="144"/>
      <c r="D90" s="128"/>
      <c r="E90" s="128"/>
      <c r="F90" s="129" t="s">
        <v>8</v>
      </c>
      <c r="G90" s="129"/>
      <c r="H90" s="129"/>
      <c r="I90" s="130">
        <f>SUM(D88:J89)</f>
        <v>0</v>
      </c>
      <c r="J90" s="130"/>
      <c r="K90" s="128"/>
      <c r="L90" s="128"/>
      <c r="M90" s="129" t="s">
        <v>8</v>
      </c>
      <c r="N90" s="129"/>
      <c r="O90" s="129"/>
      <c r="P90" s="130">
        <f>SUM(K88:Q89)</f>
        <v>0</v>
      </c>
      <c r="Q90" s="130"/>
      <c r="R90" s="128"/>
      <c r="S90" s="128"/>
      <c r="T90" s="129" t="s">
        <v>8</v>
      </c>
      <c r="U90" s="129"/>
      <c r="V90" s="129"/>
      <c r="W90" s="130">
        <f>SUM(R88:X89)</f>
        <v>0</v>
      </c>
      <c r="X90" s="130"/>
      <c r="Y90" s="146"/>
      <c r="Z90" s="147"/>
      <c r="AA90" s="139" t="s">
        <v>8</v>
      </c>
      <c r="AB90" s="140"/>
      <c r="AC90" s="141"/>
      <c r="AD90" s="130">
        <f>SUM(Y88:AE89)</f>
        <v>0</v>
      </c>
      <c r="AE90" s="130"/>
      <c r="AF90" s="128"/>
      <c r="AG90" s="128"/>
      <c r="AH90" s="129" t="s">
        <v>8</v>
      </c>
      <c r="AI90" s="129"/>
      <c r="AJ90" s="129"/>
      <c r="AK90" s="130">
        <f>SUM(AF88:AL89)</f>
        <v>0</v>
      </c>
      <c r="AL90" s="130"/>
      <c r="AM90" s="128"/>
      <c r="AN90" s="128"/>
      <c r="AO90" s="129" t="s">
        <v>8</v>
      </c>
      <c r="AP90" s="129"/>
      <c r="AQ90" s="129"/>
      <c r="AR90" s="130">
        <f>SUM(AM88:AS89)</f>
        <v>0</v>
      </c>
      <c r="AS90" s="131"/>
      <c r="AT90" s="90" t="s">
        <v>25</v>
      </c>
      <c r="AU90" s="40">
        <f>SUM(AT88:AU89)</f>
        <v>0</v>
      </c>
      <c r="AV90" s="35">
        <f>80*AU90</f>
        <v>0</v>
      </c>
    </row>
    <row r="91" spans="3:48" x14ac:dyDescent="0.3">
      <c r="C91" s="144"/>
      <c r="D91" s="128"/>
      <c r="E91" s="128"/>
      <c r="F91" s="129" t="s">
        <v>3</v>
      </c>
      <c r="G91" s="129"/>
      <c r="H91" s="129"/>
      <c r="I91" s="130">
        <f>IF(I90&gt;$A$6,IF($A$6+8/24&lt;I90,8/24,I90-$A$6),0)</f>
        <v>0</v>
      </c>
      <c r="J91" s="130"/>
      <c r="K91" s="128"/>
      <c r="L91" s="128"/>
      <c r="M91" s="129" t="s">
        <v>3</v>
      </c>
      <c r="N91" s="129"/>
      <c r="O91" s="129"/>
      <c r="P91" s="130">
        <f>IF(P90&gt;$A$6,IF($A$6+8/24&lt;P90,8/24,P90-$A$6),0)</f>
        <v>0</v>
      </c>
      <c r="Q91" s="130"/>
      <c r="R91" s="128"/>
      <c r="S91" s="128"/>
      <c r="T91" s="129" t="s">
        <v>3</v>
      </c>
      <c r="U91" s="129"/>
      <c r="V91" s="129"/>
      <c r="W91" s="130">
        <f>IF(W90&gt;$A$6,IF($A$6+8/24&lt;W90,8/24,W90-$A$6),0)</f>
        <v>0</v>
      </c>
      <c r="X91" s="130"/>
      <c r="Y91" s="128"/>
      <c r="Z91" s="145"/>
      <c r="AA91" s="139" t="s">
        <v>3</v>
      </c>
      <c r="AB91" s="140"/>
      <c r="AC91" s="141"/>
      <c r="AD91" s="130">
        <f>IF(AD90&gt;$A$6,IF($A$6+8/24&lt;AD90,8/24,AD90-$A$6),0)</f>
        <v>0</v>
      </c>
      <c r="AE91" s="130"/>
      <c r="AF91" s="128"/>
      <c r="AG91" s="128"/>
      <c r="AH91" s="129" t="s">
        <v>3</v>
      </c>
      <c r="AI91" s="129"/>
      <c r="AJ91" s="129"/>
      <c r="AK91" s="130">
        <f>IF(AK90&gt;$A$6,IF($A$6+8/24&lt;AK90,8/24,AK90-$A$6),0)</f>
        <v>0</v>
      </c>
      <c r="AL91" s="130"/>
      <c r="AM91" s="128"/>
      <c r="AN91" s="128"/>
      <c r="AO91" s="129" t="s">
        <v>3</v>
      </c>
      <c r="AP91" s="129"/>
      <c r="AQ91" s="129"/>
      <c r="AR91" s="130">
        <f>IF(AR90&gt;$A$6,IF($A$6+8/24&lt;AR90,8/24,AR90-$A$6),0)</f>
        <v>0</v>
      </c>
      <c r="AS91" s="132"/>
      <c r="AT91" s="34"/>
      <c r="AU91" s="34"/>
      <c r="AV91" s="155"/>
    </row>
    <row r="92" spans="3:48" ht="16.5" thickBot="1" x14ac:dyDescent="0.35">
      <c r="C92" s="144"/>
      <c r="D92" s="128"/>
      <c r="E92" s="128"/>
      <c r="F92" s="129" t="s">
        <v>4</v>
      </c>
      <c r="G92" s="129"/>
      <c r="H92" s="129"/>
      <c r="I92" s="130">
        <f>IF($A$6+I91&lt;I90,I90-$A$6-I91,0)</f>
        <v>0</v>
      </c>
      <c r="J92" s="130"/>
      <c r="K92" s="128"/>
      <c r="L92" s="128"/>
      <c r="M92" s="129" t="s">
        <v>4</v>
      </c>
      <c r="N92" s="129"/>
      <c r="O92" s="129"/>
      <c r="P92" s="130">
        <f>IF($A$6+P91&lt;P90,P90-$A$6-P91,0)</f>
        <v>0</v>
      </c>
      <c r="Q92" s="130"/>
      <c r="R92" s="128"/>
      <c r="S92" s="128"/>
      <c r="T92" s="129" t="s">
        <v>4</v>
      </c>
      <c r="U92" s="129"/>
      <c r="V92" s="129"/>
      <c r="W92" s="130">
        <f>IF($A$6+W91&lt;W90,W90-$A$6-W91,0)</f>
        <v>0</v>
      </c>
      <c r="X92" s="130"/>
      <c r="Y92" s="128"/>
      <c r="Z92" s="145"/>
      <c r="AA92" s="139" t="s">
        <v>4</v>
      </c>
      <c r="AB92" s="140"/>
      <c r="AC92" s="141"/>
      <c r="AD92" s="130">
        <f>IF($A$6+AD91&lt;AD90,AD90-$A$6-AD91,0)</f>
        <v>0</v>
      </c>
      <c r="AE92" s="130"/>
      <c r="AF92" s="128"/>
      <c r="AG92" s="128"/>
      <c r="AH92" s="129" t="s">
        <v>4</v>
      </c>
      <c r="AI92" s="129"/>
      <c r="AJ92" s="129"/>
      <c r="AK92" s="130">
        <f>IF($A$6+AK91&lt;AK90,AK90-$A$6-AK91,0)</f>
        <v>0</v>
      </c>
      <c r="AL92" s="130"/>
      <c r="AM92" s="128"/>
      <c r="AN92" s="128"/>
      <c r="AO92" s="129" t="s">
        <v>4</v>
      </c>
      <c r="AP92" s="129"/>
      <c r="AQ92" s="129"/>
      <c r="AR92" s="130">
        <f>IF($A$6+AR91&lt;AR90,AR90-$A$6-AR91,0)</f>
        <v>0</v>
      </c>
      <c r="AS92" s="132"/>
      <c r="AT92" s="34"/>
      <c r="AU92" s="34"/>
      <c r="AV92" s="155"/>
    </row>
    <row r="93" spans="3:48" ht="16.5" thickBot="1" x14ac:dyDescent="0.35">
      <c r="C93" s="115" t="s">
        <v>9</v>
      </c>
      <c r="D93" s="116"/>
      <c r="E93" s="116"/>
      <c r="F93" s="116"/>
      <c r="G93" s="116"/>
      <c r="H93" s="116"/>
      <c r="I93" s="116"/>
      <c r="J93" s="116"/>
      <c r="K93" s="116"/>
      <c r="L93" s="116"/>
      <c r="M93" s="117">
        <f>SUM(I90+P90+W90+AD90+AK90+AR90)</f>
        <v>0</v>
      </c>
      <c r="N93" s="118"/>
      <c r="O93" s="118"/>
      <c r="P93" s="119"/>
      <c r="Q93" s="116" t="s">
        <v>10</v>
      </c>
      <c r="R93" s="116"/>
      <c r="S93" s="116"/>
      <c r="T93" s="116"/>
      <c r="U93" s="116"/>
      <c r="V93" s="116"/>
      <c r="W93" s="116"/>
      <c r="X93" s="116"/>
      <c r="Y93" s="116"/>
      <c r="Z93" s="116"/>
      <c r="AA93" s="117">
        <f>SUM(I91+P91+W91+AD91+AK91+AR91)</f>
        <v>0</v>
      </c>
      <c r="AB93" s="118"/>
      <c r="AC93" s="118"/>
      <c r="AD93" s="119"/>
      <c r="AE93" s="116" t="s">
        <v>11</v>
      </c>
      <c r="AF93" s="116"/>
      <c r="AG93" s="116"/>
      <c r="AH93" s="116"/>
      <c r="AI93" s="116"/>
      <c r="AJ93" s="116"/>
      <c r="AK93" s="116"/>
      <c r="AL93" s="116"/>
      <c r="AM93" s="116"/>
      <c r="AN93" s="116"/>
      <c r="AO93" s="117">
        <f>SUM(I92+P92+W92+AD92+AK92+AR92)</f>
        <v>0</v>
      </c>
      <c r="AP93" s="118"/>
      <c r="AQ93" s="118"/>
      <c r="AR93" s="118"/>
      <c r="AS93" s="119"/>
      <c r="AT93" s="34"/>
      <c r="AU93" s="34"/>
      <c r="AV93" s="155"/>
    </row>
    <row r="94" spans="3:48" ht="26.25" thickBot="1" x14ac:dyDescent="0.35">
      <c r="C94" s="123">
        <f>EDATE(Mois_1,9)</f>
        <v>44835</v>
      </c>
      <c r="D94" s="124"/>
      <c r="E94" s="124"/>
      <c r="F94" s="124"/>
      <c r="G94" s="124"/>
      <c r="H94" s="124"/>
      <c r="I94" s="124"/>
      <c r="J94" s="124"/>
      <c r="K94" s="124"/>
      <c r="L94" s="124"/>
      <c r="M94" s="124"/>
      <c r="N94" s="124"/>
      <c r="O94" s="124"/>
      <c r="P94" s="124"/>
      <c r="Q94" s="124"/>
      <c r="R94" s="124"/>
      <c r="S94" s="124"/>
      <c r="T94" s="124"/>
      <c r="U94" s="124"/>
      <c r="V94" s="124"/>
      <c r="W94" s="124"/>
      <c r="X94" s="124"/>
      <c r="Y94" s="124"/>
      <c r="Z94" s="124"/>
      <c r="AA94" s="124"/>
      <c r="AB94" s="124"/>
      <c r="AC94" s="124"/>
      <c r="AD94" s="124"/>
      <c r="AE94" s="124"/>
      <c r="AF94" s="124"/>
      <c r="AG94" s="124"/>
      <c r="AH94" s="124"/>
      <c r="AI94" s="124"/>
      <c r="AJ94" s="124"/>
      <c r="AK94" s="124"/>
      <c r="AL94" s="124"/>
      <c r="AM94" s="124"/>
      <c r="AN94" s="124"/>
      <c r="AO94" s="124"/>
      <c r="AP94" s="124"/>
      <c r="AQ94" s="124"/>
      <c r="AR94" s="124"/>
      <c r="AS94" s="127"/>
      <c r="AT94" s="34"/>
      <c r="AU94" s="34"/>
      <c r="AV94" s="155"/>
    </row>
    <row r="95" spans="3:48" x14ac:dyDescent="0.3">
      <c r="C95" s="6" t="s">
        <v>7</v>
      </c>
      <c r="D95" s="7">
        <f>+IF(D97&lt;&gt;"",WEEKNUM(D97,2),IF(J97&lt;&gt;"",WEEKNUM(J97,2),""))</f>
        <v>40</v>
      </c>
      <c r="E95" s="7"/>
      <c r="F95" s="7"/>
      <c r="G95" s="7"/>
      <c r="H95" s="7"/>
      <c r="I95" s="7"/>
      <c r="J95" s="7"/>
      <c r="K95" s="7">
        <f>+IF(K97&lt;&gt;"",WEEKNUM(K97,2),IF(Q97&lt;&gt;"",WEEKNUM(Q97,2),""))</f>
        <v>41</v>
      </c>
      <c r="L95" s="7"/>
      <c r="M95" s="7"/>
      <c r="N95" s="7"/>
      <c r="O95" s="7"/>
      <c r="P95" s="7"/>
      <c r="Q95" s="7"/>
      <c r="R95" s="7">
        <f>+IF(R97&lt;&gt;"",WEEKNUM(R97,2),IF(X97&lt;&gt;"",WEEKNUM(X97,2),""))</f>
        <v>42</v>
      </c>
      <c r="S95" s="7"/>
      <c r="T95" s="7"/>
      <c r="U95" s="7"/>
      <c r="V95" s="7"/>
      <c r="W95" s="7"/>
      <c r="X95" s="7"/>
      <c r="Y95" s="7">
        <f>+IF(Y97&lt;&gt;"",WEEKNUM(Y97,2),IF(AE97&lt;&gt;"",WEEKNUM(AE97,2),""))</f>
        <v>43</v>
      </c>
      <c r="Z95" s="7"/>
      <c r="AA95" s="7"/>
      <c r="AB95" s="7"/>
      <c r="AC95" s="7"/>
      <c r="AD95" s="7"/>
      <c r="AE95" s="7"/>
      <c r="AF95" s="7">
        <f>+IF(AF97&lt;&gt;"",WEEKNUM(AF97,2),IF(AL97&lt;&gt;"",WEEKNUM(AL97,2),""))</f>
        <v>44</v>
      </c>
      <c r="AG95" s="7"/>
      <c r="AH95" s="7"/>
      <c r="AI95" s="7"/>
      <c r="AJ95" s="7"/>
      <c r="AK95" s="7"/>
      <c r="AL95" s="7"/>
      <c r="AM95" s="7">
        <f>+IF(AM97&lt;&gt;"",WEEKNUM(AM97,2),IF(AS97&lt;&gt;"",WEEKNUM(AS97,2),""))</f>
        <v>45</v>
      </c>
      <c r="AN95" s="7"/>
      <c r="AO95" s="7"/>
      <c r="AP95" s="7"/>
      <c r="AQ95" s="7"/>
      <c r="AR95" s="7"/>
      <c r="AS95" s="8"/>
      <c r="AT95" s="34"/>
      <c r="AU95" s="34"/>
      <c r="AV95" s="155"/>
    </row>
    <row r="96" spans="3:48" s="7" customFormat="1" x14ac:dyDescent="0.25">
      <c r="C96" s="14"/>
      <c r="D96" s="19" t="str">
        <f>IF(WEEKDAY(Mois_10)=2,Mois_10,"")</f>
        <v/>
      </c>
      <c r="E96" s="19" t="str">
        <f>IF(D96&lt;&gt;"",D96+1,IF(WEEKDAY(Mois_10)=3,Mois_10,""))</f>
        <v/>
      </c>
      <c r="F96" s="19" t="str">
        <f>IF(E96&lt;&gt;"",E96+1,IF(WEEKDAY(Mois_10)=4,Mois_10,""))</f>
        <v/>
      </c>
      <c r="G96" s="19" t="str">
        <f>IF(F96&lt;&gt;"",F96+1,IF(WEEKDAY(Mois_10)=5,Mois_10,""))</f>
        <v/>
      </c>
      <c r="H96" s="19" t="str">
        <f>IF(G96&lt;&gt;"",G96+1,IF(WEEKDAY(Mois_10)=6,Mois_10,""))</f>
        <v/>
      </c>
      <c r="I96" s="19">
        <f>IF(H96&lt;&gt;"",H96+1,IF(WEEKDAY(Mois_10)=7,Mois_10,""))</f>
        <v>44835</v>
      </c>
      <c r="J96" s="19">
        <f>IF(I96&lt;&gt;"",I96+1,IF(WEEKDAY(Mois_10)=1,Mois_10,""))</f>
        <v>44836</v>
      </c>
      <c r="K96" s="19">
        <f>J96+1</f>
        <v>44837</v>
      </c>
      <c r="L96" s="19">
        <f t="shared" ref="L96:AE97" si="144">K96+1</f>
        <v>44838</v>
      </c>
      <c r="M96" s="19">
        <f t="shared" si="144"/>
        <v>44839</v>
      </c>
      <c r="N96" s="19">
        <f t="shared" si="144"/>
        <v>44840</v>
      </c>
      <c r="O96" s="19">
        <f t="shared" si="144"/>
        <v>44841</v>
      </c>
      <c r="P96" s="19">
        <f t="shared" si="144"/>
        <v>44842</v>
      </c>
      <c r="Q96" s="19">
        <f t="shared" si="144"/>
        <v>44843</v>
      </c>
      <c r="R96" s="19">
        <f t="shared" si="144"/>
        <v>44844</v>
      </c>
      <c r="S96" s="19">
        <f t="shared" si="144"/>
        <v>44845</v>
      </c>
      <c r="T96" s="19">
        <f t="shared" si="144"/>
        <v>44846</v>
      </c>
      <c r="U96" s="19">
        <f t="shared" si="144"/>
        <v>44847</v>
      </c>
      <c r="V96" s="19">
        <f t="shared" si="144"/>
        <v>44848</v>
      </c>
      <c r="W96" s="19">
        <f t="shared" si="144"/>
        <v>44849</v>
      </c>
      <c r="X96" s="19">
        <f t="shared" si="144"/>
        <v>44850</v>
      </c>
      <c r="Y96" s="19">
        <f t="shared" si="144"/>
        <v>44851</v>
      </c>
      <c r="Z96" s="19">
        <f t="shared" si="144"/>
        <v>44852</v>
      </c>
      <c r="AA96" s="19">
        <f t="shared" si="144"/>
        <v>44853</v>
      </c>
      <c r="AB96" s="19">
        <f t="shared" si="144"/>
        <v>44854</v>
      </c>
      <c r="AC96" s="19">
        <f t="shared" si="144"/>
        <v>44855</v>
      </c>
      <c r="AD96" s="19">
        <f t="shared" si="144"/>
        <v>44856</v>
      </c>
      <c r="AE96" s="19">
        <f t="shared" si="144"/>
        <v>44857</v>
      </c>
      <c r="AF96" s="19">
        <f t="shared" ref="AF96" si="145">IF(AE96&lt;EOMONTH(Mois_10,0),AE96+1,"")</f>
        <v>44858</v>
      </c>
      <c r="AG96" s="19">
        <f t="shared" ref="AG96" si="146">IF(AF96&lt;EOMONTH(Mois_10,0),AF96+1,"")</f>
        <v>44859</v>
      </c>
      <c r="AH96" s="19">
        <f t="shared" ref="AH96" si="147">IF(AG96&lt;EOMONTH(Mois_10,0),AG96+1,"")</f>
        <v>44860</v>
      </c>
      <c r="AI96" s="19">
        <f t="shared" ref="AI96" si="148">IF(AH96&lt;EOMONTH(Mois_10,0),AH96+1,"")</f>
        <v>44861</v>
      </c>
      <c r="AJ96" s="19">
        <f t="shared" ref="AJ96" si="149">IF(AI96&lt;EOMONTH(Mois_10,0),AI96+1,"")</f>
        <v>44862</v>
      </c>
      <c r="AK96" s="19">
        <f t="shared" ref="AK96" si="150">IF(AJ96&lt;EOMONTH(Mois_10,0),AJ96+1,"")</f>
        <v>44863</v>
      </c>
      <c r="AL96" s="19">
        <f t="shared" ref="AL96" si="151">IF(AK96&lt;EOMONTH(Mois_10,0),AK96+1,"")</f>
        <v>44864</v>
      </c>
      <c r="AM96" s="19">
        <f t="shared" ref="AM96" si="152">IF(AL96&lt;EOMONTH(Mois_10,0),AL96+1,"")</f>
        <v>44865</v>
      </c>
      <c r="AN96" s="19" t="str">
        <f t="shared" ref="AN96" si="153">IF(AM96&lt;EOMONTH(Mois_10,0),AM96+1,"")</f>
        <v/>
      </c>
      <c r="AO96" s="19" t="str">
        <f t="shared" ref="AO96" si="154">IF(AN96&lt;EOMONTH(Mois_10,0),AN96+1,"")</f>
        <v/>
      </c>
      <c r="AP96" s="19" t="str">
        <f t="shared" ref="AP96" si="155">IF(AO96&lt;EOMONTH(Mois_10,0),AO96+1,"")</f>
        <v/>
      </c>
      <c r="AQ96" s="19" t="str">
        <f t="shared" ref="AQ96" si="156">IF(AP96&lt;EOMONTH(Mois_10,0),AP96+1,"")</f>
        <v/>
      </c>
      <c r="AR96" s="19" t="str">
        <f t="shared" ref="AR96" si="157">IF(AQ96&lt;EOMONTH(Mois_10,0),AQ96+1,"")</f>
        <v/>
      </c>
      <c r="AS96" s="20" t="str">
        <f t="shared" ref="AS96" si="158">IF(AR96&lt;EOMONTH(Mois_10,0),AR96+1,"")</f>
        <v/>
      </c>
      <c r="AT96" s="34"/>
      <c r="AU96" s="34"/>
      <c r="AV96" s="155"/>
    </row>
    <row r="97" spans="3:48" ht="16.5" thickBot="1" x14ac:dyDescent="0.35">
      <c r="C97" s="13" t="s">
        <v>6</v>
      </c>
      <c r="D97" s="11" t="str">
        <f>IF(WEEKDAY(Mois_10)=2,Mois_10,"")</f>
        <v/>
      </c>
      <c r="E97" s="11" t="str">
        <f>IF(D97&lt;&gt;"",D97+1,IF(WEEKDAY(Mois_10)=3,Mois_10,""))</f>
        <v/>
      </c>
      <c r="F97" s="11" t="str">
        <f>IF(E97&lt;&gt;"",E97+1,IF(WEEKDAY(Mois_10)=4,Mois_10,""))</f>
        <v/>
      </c>
      <c r="G97" s="11" t="str">
        <f>IF(F97&lt;&gt;"",F97+1,IF(WEEKDAY(Mois_10)=5,Mois_10,""))</f>
        <v/>
      </c>
      <c r="H97" s="11" t="str">
        <f>IF(G97&lt;&gt;"",G97+1,IF(WEEKDAY(Mois_10)=6,Mois_10,""))</f>
        <v/>
      </c>
      <c r="I97" s="11">
        <f>IF(H97&lt;&gt;"",H97+1,IF(WEEKDAY(Mois_10)=7,Mois_10,""))</f>
        <v>44835</v>
      </c>
      <c r="J97" s="11">
        <f>IF(I97&lt;&gt;"",I97+1,IF(WEEKDAY(Mois_10)=1,Mois_10,""))</f>
        <v>44836</v>
      </c>
      <c r="K97" s="11">
        <f>J97+1</f>
        <v>44837</v>
      </c>
      <c r="L97" s="11">
        <f t="shared" si="144"/>
        <v>44838</v>
      </c>
      <c r="M97" s="11">
        <f t="shared" si="144"/>
        <v>44839</v>
      </c>
      <c r="N97" s="11">
        <f t="shared" si="144"/>
        <v>44840</v>
      </c>
      <c r="O97" s="11">
        <f t="shared" si="144"/>
        <v>44841</v>
      </c>
      <c r="P97" s="11">
        <f t="shared" si="144"/>
        <v>44842</v>
      </c>
      <c r="Q97" s="11">
        <f t="shared" si="144"/>
        <v>44843</v>
      </c>
      <c r="R97" s="11">
        <f t="shared" si="144"/>
        <v>44844</v>
      </c>
      <c r="S97" s="11">
        <f t="shared" si="144"/>
        <v>44845</v>
      </c>
      <c r="T97" s="11">
        <f t="shared" si="144"/>
        <v>44846</v>
      </c>
      <c r="U97" s="11">
        <f t="shared" si="144"/>
        <v>44847</v>
      </c>
      <c r="V97" s="11">
        <f t="shared" si="144"/>
        <v>44848</v>
      </c>
      <c r="W97" s="11">
        <f t="shared" si="144"/>
        <v>44849</v>
      </c>
      <c r="X97" s="11">
        <f t="shared" si="144"/>
        <v>44850</v>
      </c>
      <c r="Y97" s="11">
        <f t="shared" si="144"/>
        <v>44851</v>
      </c>
      <c r="Z97" s="11">
        <f t="shared" si="144"/>
        <v>44852</v>
      </c>
      <c r="AA97" s="11">
        <f t="shared" si="144"/>
        <v>44853</v>
      </c>
      <c r="AB97" s="11">
        <f t="shared" si="144"/>
        <v>44854</v>
      </c>
      <c r="AC97" s="11">
        <f t="shared" si="144"/>
        <v>44855</v>
      </c>
      <c r="AD97" s="11">
        <f t="shared" si="144"/>
        <v>44856</v>
      </c>
      <c r="AE97" s="11">
        <f t="shared" si="144"/>
        <v>44857</v>
      </c>
      <c r="AF97" s="11">
        <f t="shared" ref="AF97:AS97" si="159">IF(AE97&lt;EOMONTH(Mois_10,0),AE97+1,"")</f>
        <v>44858</v>
      </c>
      <c r="AG97" s="11">
        <f t="shared" si="159"/>
        <v>44859</v>
      </c>
      <c r="AH97" s="11">
        <f t="shared" si="159"/>
        <v>44860</v>
      </c>
      <c r="AI97" s="11">
        <f t="shared" si="159"/>
        <v>44861</v>
      </c>
      <c r="AJ97" s="11">
        <f t="shared" si="159"/>
        <v>44862</v>
      </c>
      <c r="AK97" s="11">
        <f t="shared" si="159"/>
        <v>44863</v>
      </c>
      <c r="AL97" s="11">
        <f t="shared" si="159"/>
        <v>44864</v>
      </c>
      <c r="AM97" s="11">
        <f t="shared" si="159"/>
        <v>44865</v>
      </c>
      <c r="AN97" s="11" t="str">
        <f t="shared" si="159"/>
        <v/>
      </c>
      <c r="AO97" s="11" t="str">
        <f t="shared" si="159"/>
        <v/>
      </c>
      <c r="AP97" s="11" t="str">
        <f t="shared" si="159"/>
        <v/>
      </c>
      <c r="AQ97" s="11" t="str">
        <f t="shared" si="159"/>
        <v/>
      </c>
      <c r="AR97" s="11" t="str">
        <f t="shared" si="159"/>
        <v/>
      </c>
      <c r="AS97" s="12" t="str">
        <f t="shared" si="159"/>
        <v/>
      </c>
      <c r="AT97" s="34"/>
      <c r="AU97" s="34"/>
      <c r="AV97" s="155"/>
    </row>
    <row r="98" spans="3:48" x14ac:dyDescent="0.3">
      <c r="C98" s="13" t="s">
        <v>2</v>
      </c>
      <c r="D98" s="1"/>
      <c r="E98" s="2"/>
      <c r="F98" s="2"/>
      <c r="G98" s="2"/>
      <c r="H98" s="2"/>
      <c r="I98" s="2"/>
      <c r="J98" s="2"/>
      <c r="K98" s="1"/>
      <c r="L98" s="2"/>
      <c r="M98" s="2"/>
      <c r="N98" s="2"/>
      <c r="O98" s="2"/>
      <c r="P98" s="2"/>
      <c r="Q98" s="2"/>
      <c r="R98" s="1"/>
      <c r="S98" s="2"/>
      <c r="T98" s="2"/>
      <c r="U98" s="2"/>
      <c r="V98" s="2"/>
      <c r="W98" s="2"/>
      <c r="X98" s="2"/>
      <c r="Y98" s="1"/>
      <c r="Z98" s="2"/>
      <c r="AA98" s="2"/>
      <c r="AB98" s="2"/>
      <c r="AC98" s="2"/>
      <c r="AD98" s="2"/>
      <c r="AE98" s="2"/>
      <c r="AF98" s="1"/>
      <c r="AG98" s="2"/>
      <c r="AH98" s="2"/>
      <c r="AI98" s="2"/>
      <c r="AJ98" s="2"/>
      <c r="AK98" s="2"/>
      <c r="AL98" s="2"/>
      <c r="AM98" s="1"/>
      <c r="AN98" s="2"/>
      <c r="AO98" s="2"/>
      <c r="AP98" s="2"/>
      <c r="AQ98" s="2"/>
      <c r="AR98" s="2"/>
      <c r="AS98" s="31"/>
      <c r="AT98" s="37">
        <f>COUNTA(D98:AS98)</f>
        <v>0</v>
      </c>
      <c r="AU98" s="38"/>
      <c r="AV98" s="155"/>
    </row>
    <row r="99" spans="3:48" x14ac:dyDescent="0.3">
      <c r="C99" s="13" t="s">
        <v>5</v>
      </c>
      <c r="D99" s="1"/>
      <c r="E99" s="2"/>
      <c r="F99" s="3"/>
      <c r="G99" s="3"/>
      <c r="H99" s="3"/>
      <c r="I99" s="3"/>
      <c r="J99" s="3"/>
      <c r="K99" s="1"/>
      <c r="L99" s="2"/>
      <c r="M99" s="3"/>
      <c r="N99" s="3"/>
      <c r="O99" s="3"/>
      <c r="P99" s="3"/>
      <c r="Q99" s="3"/>
      <c r="R99" s="1"/>
      <c r="S99" s="2"/>
      <c r="T99" s="3"/>
      <c r="U99" s="3"/>
      <c r="V99" s="3"/>
      <c r="W99" s="3"/>
      <c r="X99" s="3"/>
      <c r="Y99" s="1"/>
      <c r="Z99" s="2"/>
      <c r="AA99" s="3"/>
      <c r="AB99" s="3"/>
      <c r="AC99" s="3"/>
      <c r="AD99" s="3"/>
      <c r="AE99" s="3"/>
      <c r="AF99" s="1"/>
      <c r="AG99" s="2"/>
      <c r="AH99" s="3"/>
      <c r="AI99" s="3"/>
      <c r="AJ99" s="3"/>
      <c r="AK99" s="3"/>
      <c r="AL99" s="3"/>
      <c r="AM99" s="1"/>
      <c r="AN99" s="2"/>
      <c r="AO99" s="3"/>
      <c r="AP99" s="3"/>
      <c r="AQ99" s="3"/>
      <c r="AR99" s="3"/>
      <c r="AS99" s="32"/>
      <c r="AU99" s="39">
        <f>COUNTA(D99:AS99)</f>
        <v>0</v>
      </c>
      <c r="AV99" s="155"/>
    </row>
    <row r="100" spans="3:48" ht="17.25" thickBot="1" x14ac:dyDescent="0.35">
      <c r="C100" s="144"/>
      <c r="D100" s="128"/>
      <c r="E100" s="128"/>
      <c r="F100" s="129" t="s">
        <v>8</v>
      </c>
      <c r="G100" s="129"/>
      <c r="H100" s="129"/>
      <c r="I100" s="130">
        <f>SUM(D98:J99)</f>
        <v>0</v>
      </c>
      <c r="J100" s="130"/>
      <c r="K100" s="146"/>
      <c r="L100" s="146"/>
      <c r="M100" s="129" t="s">
        <v>8</v>
      </c>
      <c r="N100" s="129"/>
      <c r="O100" s="129"/>
      <c r="P100" s="130">
        <f>SUM(K98:Q99)</f>
        <v>0</v>
      </c>
      <c r="Q100" s="130"/>
      <c r="R100" s="128"/>
      <c r="S100" s="128"/>
      <c r="T100" s="129" t="s">
        <v>8</v>
      </c>
      <c r="U100" s="129"/>
      <c r="V100" s="129"/>
      <c r="W100" s="130">
        <f>SUM(R98:X99)</f>
        <v>0</v>
      </c>
      <c r="X100" s="130"/>
      <c r="Y100" s="128"/>
      <c r="Z100" s="128"/>
      <c r="AA100" s="129" t="s">
        <v>8</v>
      </c>
      <c r="AB100" s="129"/>
      <c r="AC100" s="129"/>
      <c r="AD100" s="130">
        <f>SUM(Y98:AE99)</f>
        <v>0</v>
      </c>
      <c r="AE100" s="130"/>
      <c r="AF100" s="128"/>
      <c r="AG100" s="128"/>
      <c r="AH100" s="129" t="s">
        <v>8</v>
      </c>
      <c r="AI100" s="129"/>
      <c r="AJ100" s="129"/>
      <c r="AK100" s="130">
        <f>SUM(AF98:AL99)</f>
        <v>0</v>
      </c>
      <c r="AL100" s="130"/>
      <c r="AM100" s="128"/>
      <c r="AN100" s="128"/>
      <c r="AO100" s="129" t="s">
        <v>8</v>
      </c>
      <c r="AP100" s="129"/>
      <c r="AQ100" s="129"/>
      <c r="AR100" s="130">
        <f>SUM(AM98:AS99)</f>
        <v>0</v>
      </c>
      <c r="AS100" s="131"/>
      <c r="AT100" s="90" t="s">
        <v>25</v>
      </c>
      <c r="AU100" s="40">
        <f>SUM(AT98:AU99)</f>
        <v>0</v>
      </c>
      <c r="AV100" s="35">
        <f>80*AU100</f>
        <v>0</v>
      </c>
    </row>
    <row r="101" spans="3:48" x14ac:dyDescent="0.3">
      <c r="C101" s="144"/>
      <c r="D101" s="128"/>
      <c r="E101" s="128"/>
      <c r="F101" s="129" t="s">
        <v>3</v>
      </c>
      <c r="G101" s="129"/>
      <c r="H101" s="129"/>
      <c r="I101" s="130">
        <f>IF(I100&gt;$A$6,IF($A$6+8/24&lt;I100,8/24,I100-$A$6),0)</f>
        <v>0</v>
      </c>
      <c r="J101" s="130"/>
      <c r="K101" s="128"/>
      <c r="L101" s="128"/>
      <c r="M101" s="129" t="s">
        <v>3</v>
      </c>
      <c r="N101" s="129"/>
      <c r="O101" s="129"/>
      <c r="P101" s="130">
        <f>IF(P100&gt;$A$6,IF($A$6+8/24&lt;P100,8/24,P100-$A$6),0)</f>
        <v>0</v>
      </c>
      <c r="Q101" s="130"/>
      <c r="R101" s="128"/>
      <c r="S101" s="128"/>
      <c r="T101" s="129" t="s">
        <v>3</v>
      </c>
      <c r="U101" s="129"/>
      <c r="V101" s="129"/>
      <c r="W101" s="130">
        <f>IF(W100&gt;$A$6,IF($A$6+8/24&lt;W100,8/24,W100-$A$6),0)</f>
        <v>0</v>
      </c>
      <c r="X101" s="130"/>
      <c r="Y101" s="128"/>
      <c r="Z101" s="128"/>
      <c r="AA101" s="129" t="s">
        <v>3</v>
      </c>
      <c r="AB101" s="129"/>
      <c r="AC101" s="129"/>
      <c r="AD101" s="130">
        <f>IF(AD100&gt;$A$6,IF($A$6+8/24&lt;AD100,8/24,AD100-$A$6),0)</f>
        <v>0</v>
      </c>
      <c r="AE101" s="130"/>
      <c r="AF101" s="128"/>
      <c r="AG101" s="128"/>
      <c r="AH101" s="129" t="s">
        <v>3</v>
      </c>
      <c r="AI101" s="129"/>
      <c r="AJ101" s="129"/>
      <c r="AK101" s="130">
        <f>IF(AK100&gt;$A$6,IF($A$6+8/24&lt;AK100,8/24,AK100-$A$6),0)</f>
        <v>0</v>
      </c>
      <c r="AL101" s="130"/>
      <c r="AM101" s="128"/>
      <c r="AN101" s="128"/>
      <c r="AO101" s="129" t="s">
        <v>3</v>
      </c>
      <c r="AP101" s="129"/>
      <c r="AQ101" s="129"/>
      <c r="AR101" s="130">
        <f>IF(AR100&gt;$A$6,IF($A$6+8/24&lt;AR100,8/24,AR100-$A$6),0)</f>
        <v>0</v>
      </c>
      <c r="AS101" s="132"/>
      <c r="AT101" s="34"/>
      <c r="AU101" s="34"/>
      <c r="AV101" s="155"/>
    </row>
    <row r="102" spans="3:48" ht="16.5" thickBot="1" x14ac:dyDescent="0.35">
      <c r="C102" s="144"/>
      <c r="D102" s="128"/>
      <c r="E102" s="128"/>
      <c r="F102" s="129" t="s">
        <v>4</v>
      </c>
      <c r="G102" s="129"/>
      <c r="H102" s="129"/>
      <c r="I102" s="130">
        <f>IF($A$6+I101&lt;I100,I100-$A$6-I101,0)</f>
        <v>0</v>
      </c>
      <c r="J102" s="130"/>
      <c r="K102" s="128"/>
      <c r="L102" s="128"/>
      <c r="M102" s="129" t="s">
        <v>4</v>
      </c>
      <c r="N102" s="129"/>
      <c r="O102" s="129"/>
      <c r="P102" s="130">
        <f>IF($A$6+P101&lt;P100,P100-$A$6-P101,0)</f>
        <v>0</v>
      </c>
      <c r="Q102" s="130"/>
      <c r="R102" s="128"/>
      <c r="S102" s="128"/>
      <c r="T102" s="129" t="s">
        <v>4</v>
      </c>
      <c r="U102" s="129"/>
      <c r="V102" s="129"/>
      <c r="W102" s="130">
        <f>IF($A$6+W101&lt;W100,W100-$A$6-W101,0)</f>
        <v>0</v>
      </c>
      <c r="X102" s="130"/>
      <c r="Y102" s="128"/>
      <c r="Z102" s="128"/>
      <c r="AA102" s="129" t="s">
        <v>4</v>
      </c>
      <c r="AB102" s="129"/>
      <c r="AC102" s="129"/>
      <c r="AD102" s="130">
        <f>IF($A$6+AD101&lt;AD100,AD100-$A$6-AD101,0)</f>
        <v>0</v>
      </c>
      <c r="AE102" s="130"/>
      <c r="AF102" s="128"/>
      <c r="AG102" s="128"/>
      <c r="AH102" s="129" t="s">
        <v>4</v>
      </c>
      <c r="AI102" s="129"/>
      <c r="AJ102" s="129"/>
      <c r="AK102" s="130">
        <f>IF($A$6+AK101&lt;AK100,AK100-$A$6-AK101,0)</f>
        <v>0</v>
      </c>
      <c r="AL102" s="130"/>
      <c r="AM102" s="128"/>
      <c r="AN102" s="128"/>
      <c r="AO102" s="129" t="s">
        <v>4</v>
      </c>
      <c r="AP102" s="129"/>
      <c r="AQ102" s="129"/>
      <c r="AR102" s="130">
        <f>IF($A$6+AR101&lt;AR100,AR100-$A$6-AR101,0)</f>
        <v>0</v>
      </c>
      <c r="AS102" s="132"/>
      <c r="AT102" s="34"/>
      <c r="AU102" s="34"/>
      <c r="AV102" s="155"/>
    </row>
    <row r="103" spans="3:48" ht="16.5" thickBot="1" x14ac:dyDescent="0.35">
      <c r="C103" s="136" t="s">
        <v>9</v>
      </c>
      <c r="D103" s="137"/>
      <c r="E103" s="137"/>
      <c r="F103" s="137"/>
      <c r="G103" s="137"/>
      <c r="H103" s="137"/>
      <c r="I103" s="137"/>
      <c r="J103" s="137"/>
      <c r="K103" s="137"/>
      <c r="L103" s="137"/>
      <c r="M103" s="117">
        <f>SUM(I100+P100+W100+AD100+AK100+AR100)</f>
        <v>0</v>
      </c>
      <c r="N103" s="118"/>
      <c r="O103" s="118"/>
      <c r="P103" s="119"/>
      <c r="Q103" s="138" t="s">
        <v>10</v>
      </c>
      <c r="R103" s="138"/>
      <c r="S103" s="138"/>
      <c r="T103" s="138"/>
      <c r="U103" s="138"/>
      <c r="V103" s="138"/>
      <c r="W103" s="138"/>
      <c r="X103" s="138"/>
      <c r="Y103" s="138"/>
      <c r="Z103" s="138"/>
      <c r="AA103" s="117">
        <f>SUM(I101+P101+W101+AD101+AK101+AR101)</f>
        <v>0</v>
      </c>
      <c r="AB103" s="118"/>
      <c r="AC103" s="118"/>
      <c r="AD103" s="119"/>
      <c r="AE103" s="138" t="s">
        <v>11</v>
      </c>
      <c r="AF103" s="138"/>
      <c r="AG103" s="138"/>
      <c r="AH103" s="138"/>
      <c r="AI103" s="138"/>
      <c r="AJ103" s="138"/>
      <c r="AK103" s="138"/>
      <c r="AL103" s="138"/>
      <c r="AM103" s="138"/>
      <c r="AN103" s="138"/>
      <c r="AO103" s="117">
        <f>SUM(I102+P102+W102+AD102+AK102+AR102)</f>
        <v>0</v>
      </c>
      <c r="AP103" s="118"/>
      <c r="AQ103" s="118"/>
      <c r="AR103" s="118"/>
      <c r="AS103" s="119"/>
      <c r="AT103" s="34"/>
      <c r="AU103" s="34"/>
      <c r="AV103" s="155"/>
    </row>
    <row r="104" spans="3:48" ht="26.25" thickBot="1" x14ac:dyDescent="0.35">
      <c r="C104" s="123">
        <f>EDATE(Mois_1,10)</f>
        <v>44866</v>
      </c>
      <c r="D104" s="124"/>
      <c r="E104" s="124"/>
      <c r="F104" s="124"/>
      <c r="G104" s="124"/>
      <c r="H104" s="124"/>
      <c r="I104" s="124"/>
      <c r="J104" s="124"/>
      <c r="K104" s="124"/>
      <c r="L104" s="124"/>
      <c r="M104" s="124"/>
      <c r="N104" s="124"/>
      <c r="O104" s="124"/>
      <c r="P104" s="124"/>
      <c r="Q104" s="124"/>
      <c r="R104" s="124"/>
      <c r="S104" s="124"/>
      <c r="T104" s="124"/>
      <c r="U104" s="124"/>
      <c r="V104" s="124"/>
      <c r="W104" s="124"/>
      <c r="X104" s="124"/>
      <c r="Y104" s="124"/>
      <c r="Z104" s="124"/>
      <c r="AA104" s="124"/>
      <c r="AB104" s="124"/>
      <c r="AC104" s="124"/>
      <c r="AD104" s="124"/>
      <c r="AE104" s="124"/>
      <c r="AF104" s="124"/>
      <c r="AG104" s="124"/>
      <c r="AH104" s="124"/>
      <c r="AI104" s="124"/>
      <c r="AJ104" s="124"/>
      <c r="AK104" s="124"/>
      <c r="AL104" s="124"/>
      <c r="AM104" s="124"/>
      <c r="AN104" s="124"/>
      <c r="AO104" s="124"/>
      <c r="AP104" s="124"/>
      <c r="AQ104" s="124"/>
      <c r="AR104" s="124"/>
      <c r="AS104" s="127"/>
      <c r="AT104" s="34"/>
      <c r="AU104" s="34"/>
      <c r="AV104" s="155"/>
    </row>
    <row r="105" spans="3:48" x14ac:dyDescent="0.3">
      <c r="C105" s="6" t="s">
        <v>7</v>
      </c>
      <c r="D105" s="7">
        <f>+IF(D107&lt;&gt;"",WEEKNUM(D107,2),IF(J107&lt;&gt;"",WEEKNUM(J107,2),""))</f>
        <v>45</v>
      </c>
      <c r="E105" s="7"/>
      <c r="F105" s="7"/>
      <c r="G105" s="7"/>
      <c r="H105" s="7"/>
      <c r="I105" s="7"/>
      <c r="J105" s="7"/>
      <c r="K105" s="7">
        <f>+IF(K107&lt;&gt;"",WEEKNUM(K107,2),IF(Q107&lt;&gt;"",WEEKNUM(Q107,2),""))</f>
        <v>46</v>
      </c>
      <c r="L105" s="7"/>
      <c r="M105" s="7"/>
      <c r="N105" s="7"/>
      <c r="O105" s="7"/>
      <c r="P105" s="7"/>
      <c r="Q105" s="7"/>
      <c r="R105" s="7">
        <f>+IF(R107&lt;&gt;"",WEEKNUM(R107,2),IF(X107&lt;&gt;"",WEEKNUM(X107,2),""))</f>
        <v>47</v>
      </c>
      <c r="S105" s="7"/>
      <c r="T105" s="7"/>
      <c r="U105" s="7"/>
      <c r="V105" s="7"/>
      <c r="W105" s="7"/>
      <c r="X105" s="7"/>
      <c r="Y105" s="7">
        <f>+IF(Y107&lt;&gt;"",WEEKNUM(Y107,2),IF(AE107&lt;&gt;"",WEEKNUM(AE107,2),""))</f>
        <v>48</v>
      </c>
      <c r="Z105" s="7"/>
      <c r="AA105" s="7"/>
      <c r="AB105" s="7"/>
      <c r="AC105" s="7"/>
      <c r="AD105" s="7"/>
      <c r="AE105" s="7"/>
      <c r="AF105" s="7">
        <f>+IF(AF107&lt;&gt;"",WEEKNUM(AF107,2),IF(AL107&lt;&gt;"",WEEKNUM(AL107,2),""))</f>
        <v>49</v>
      </c>
      <c r="AG105" s="7"/>
      <c r="AH105" s="7"/>
      <c r="AI105" s="7"/>
      <c r="AJ105" s="7"/>
      <c r="AK105" s="7"/>
      <c r="AL105" s="7"/>
      <c r="AM105" s="7" t="str">
        <f>+IF(AM107&lt;&gt;"",WEEKNUM(AM107,2),IF(AS107&lt;&gt;"",WEEKNUM(AS107,2),""))</f>
        <v/>
      </c>
      <c r="AN105" s="7"/>
      <c r="AO105" s="7"/>
      <c r="AP105" s="7"/>
      <c r="AQ105" s="7"/>
      <c r="AR105" s="7"/>
      <c r="AS105" s="8"/>
      <c r="AT105" s="34"/>
      <c r="AU105" s="34"/>
      <c r="AV105" s="155"/>
    </row>
    <row r="106" spans="3:48" s="7" customFormat="1" x14ac:dyDescent="0.25">
      <c r="C106" s="14"/>
      <c r="D106" s="19" t="str">
        <f>IF(WEEKDAY(Mois_11)=2,Mois_11,"")</f>
        <v/>
      </c>
      <c r="E106" s="19">
        <f>IF(D106&lt;&gt;"",D106+1,IF(WEEKDAY(Mois_11)=3,Mois_11,""))</f>
        <v>44866</v>
      </c>
      <c r="F106" s="19">
        <f>IF(E106&lt;&gt;"",E106+1,IF(WEEKDAY(Mois_11)=4,Mois_11,""))</f>
        <v>44867</v>
      </c>
      <c r="G106" s="19">
        <f>IF(F106&lt;&gt;"",F106+1,IF(WEEKDAY(Mois_11)=5,Mois_11,""))</f>
        <v>44868</v>
      </c>
      <c r="H106" s="19">
        <f>IF(G106&lt;&gt;"",G106+1,IF(WEEKDAY(Mois_11)=6,Mois_11,""))</f>
        <v>44869</v>
      </c>
      <c r="I106" s="19">
        <f>IF(H106&lt;&gt;"",H106+1,IF(WEEKDAY(Mois_11)=7,Mois_11,""))</f>
        <v>44870</v>
      </c>
      <c r="J106" s="19">
        <f>IF(I106&lt;&gt;"",I106+1,IF(WEEKDAY(Mois_11)=1,Mois_11,""))</f>
        <v>44871</v>
      </c>
      <c r="K106" s="19">
        <f>J106+1</f>
        <v>44872</v>
      </c>
      <c r="L106" s="19">
        <f t="shared" ref="L106:AE107" si="160">K106+1</f>
        <v>44873</v>
      </c>
      <c r="M106" s="19">
        <f t="shared" si="160"/>
        <v>44874</v>
      </c>
      <c r="N106" s="19">
        <f t="shared" si="160"/>
        <v>44875</v>
      </c>
      <c r="O106" s="19">
        <f t="shared" si="160"/>
        <v>44876</v>
      </c>
      <c r="P106" s="19">
        <f t="shared" si="160"/>
        <v>44877</v>
      </c>
      <c r="Q106" s="19">
        <f t="shared" si="160"/>
        <v>44878</v>
      </c>
      <c r="R106" s="19">
        <f t="shared" si="160"/>
        <v>44879</v>
      </c>
      <c r="S106" s="19">
        <f t="shared" si="160"/>
        <v>44880</v>
      </c>
      <c r="T106" s="19">
        <f t="shared" si="160"/>
        <v>44881</v>
      </c>
      <c r="U106" s="19">
        <f t="shared" si="160"/>
        <v>44882</v>
      </c>
      <c r="V106" s="19">
        <f t="shared" si="160"/>
        <v>44883</v>
      </c>
      <c r="W106" s="19">
        <f t="shared" si="160"/>
        <v>44884</v>
      </c>
      <c r="X106" s="19">
        <f t="shared" si="160"/>
        <v>44885</v>
      </c>
      <c r="Y106" s="19">
        <f t="shared" si="160"/>
        <v>44886</v>
      </c>
      <c r="Z106" s="19">
        <f t="shared" si="160"/>
        <v>44887</v>
      </c>
      <c r="AA106" s="19">
        <f t="shared" si="160"/>
        <v>44888</v>
      </c>
      <c r="AB106" s="19">
        <f t="shared" si="160"/>
        <v>44889</v>
      </c>
      <c r="AC106" s="19">
        <f t="shared" si="160"/>
        <v>44890</v>
      </c>
      <c r="AD106" s="19">
        <f t="shared" si="160"/>
        <v>44891</v>
      </c>
      <c r="AE106" s="19">
        <f t="shared" si="160"/>
        <v>44892</v>
      </c>
      <c r="AF106" s="19">
        <f t="shared" ref="AF106" si="161">IF(AE106&lt;EOMONTH(Mois_11,0),AE106+1,"")</f>
        <v>44893</v>
      </c>
      <c r="AG106" s="19">
        <f t="shared" ref="AG106" si="162">IF(AF106&lt;EOMONTH(Mois_11,0),AF106+1,"")</f>
        <v>44894</v>
      </c>
      <c r="AH106" s="19">
        <f t="shared" ref="AH106" si="163">IF(AG106&lt;EOMONTH(Mois_11,0),AG106+1,"")</f>
        <v>44895</v>
      </c>
      <c r="AI106" s="19" t="str">
        <f t="shared" ref="AI106" si="164">IF(AH106&lt;EOMONTH(Mois_11,0),AH106+1,"")</f>
        <v/>
      </c>
      <c r="AJ106" s="19" t="str">
        <f t="shared" ref="AJ106" si="165">IF(AI106&lt;EOMONTH(Mois_11,0),AI106+1,"")</f>
        <v/>
      </c>
      <c r="AK106" s="19" t="str">
        <f t="shared" ref="AK106" si="166">IF(AJ106&lt;EOMONTH(Mois_11,0),AJ106+1,"")</f>
        <v/>
      </c>
      <c r="AL106" s="19" t="str">
        <f t="shared" ref="AL106" si="167">IF(AK106&lt;EOMONTH(Mois_11,0),AK106+1,"")</f>
        <v/>
      </c>
      <c r="AM106" s="19" t="str">
        <f t="shared" ref="AM106" si="168">IF(AL106&lt;EOMONTH(Mois_11,0),AL106+1,"")</f>
        <v/>
      </c>
      <c r="AN106" s="19" t="str">
        <f t="shared" ref="AN106" si="169">IF(AM106&lt;EOMONTH(Mois_11,0),AM106+1,"")</f>
        <v/>
      </c>
      <c r="AO106" s="19" t="str">
        <f t="shared" ref="AO106" si="170">IF(AN106&lt;EOMONTH(Mois_11,0),AN106+1,"")</f>
        <v/>
      </c>
      <c r="AP106" s="19" t="str">
        <f t="shared" ref="AP106" si="171">IF(AO106&lt;EOMONTH(Mois_11,0),AO106+1,"")</f>
        <v/>
      </c>
      <c r="AQ106" s="19" t="str">
        <f t="shared" ref="AQ106" si="172">IF(AP106&lt;EOMONTH(Mois_11,0),AP106+1,"")</f>
        <v/>
      </c>
      <c r="AR106" s="19" t="str">
        <f t="shared" ref="AR106" si="173">IF(AQ106&lt;EOMONTH(Mois_11,0),AQ106+1,"")</f>
        <v/>
      </c>
      <c r="AS106" s="20" t="str">
        <f t="shared" ref="AS106" si="174">IF(AR106&lt;EOMONTH(Mois_11,0),AR106+1,"")</f>
        <v/>
      </c>
      <c r="AT106" s="34"/>
      <c r="AU106" s="34"/>
      <c r="AV106" s="155"/>
    </row>
    <row r="107" spans="3:48" ht="16.5" thickBot="1" x14ac:dyDescent="0.35">
      <c r="C107" s="13" t="s">
        <v>6</v>
      </c>
      <c r="D107" s="11" t="str">
        <f>IF(WEEKDAY(Mois_11)=2,Mois_11,"")</f>
        <v/>
      </c>
      <c r="E107" s="11">
        <f>IF(D107&lt;&gt;"",D107+1,IF(WEEKDAY(Mois_11)=3,Mois_11,""))</f>
        <v>44866</v>
      </c>
      <c r="F107" s="11">
        <f>IF(E107&lt;&gt;"",E107+1,IF(WEEKDAY(Mois_11)=4,Mois_11,""))</f>
        <v>44867</v>
      </c>
      <c r="G107" s="11">
        <f>IF(F107&lt;&gt;"",F107+1,IF(WEEKDAY(Mois_11)=5,Mois_11,""))</f>
        <v>44868</v>
      </c>
      <c r="H107" s="11">
        <f>IF(G107&lt;&gt;"",G107+1,IF(WEEKDAY(Mois_11)=6,Mois_11,""))</f>
        <v>44869</v>
      </c>
      <c r="I107" s="11">
        <f>IF(H107&lt;&gt;"",H107+1,IF(WEEKDAY(Mois_11)=7,Mois_11,""))</f>
        <v>44870</v>
      </c>
      <c r="J107" s="11">
        <f>IF(I107&lt;&gt;"",I107+1,IF(WEEKDAY(Mois_11)=1,Mois_11,""))</f>
        <v>44871</v>
      </c>
      <c r="K107" s="11">
        <f>J107+1</f>
        <v>44872</v>
      </c>
      <c r="L107" s="11">
        <f t="shared" si="160"/>
        <v>44873</v>
      </c>
      <c r="M107" s="11">
        <f t="shared" si="160"/>
        <v>44874</v>
      </c>
      <c r="N107" s="11">
        <f t="shared" si="160"/>
        <v>44875</v>
      </c>
      <c r="O107" s="11">
        <f t="shared" si="160"/>
        <v>44876</v>
      </c>
      <c r="P107" s="11">
        <f t="shared" si="160"/>
        <v>44877</v>
      </c>
      <c r="Q107" s="11">
        <f t="shared" si="160"/>
        <v>44878</v>
      </c>
      <c r="R107" s="11">
        <f t="shared" si="160"/>
        <v>44879</v>
      </c>
      <c r="S107" s="11">
        <f t="shared" si="160"/>
        <v>44880</v>
      </c>
      <c r="T107" s="11">
        <f t="shared" si="160"/>
        <v>44881</v>
      </c>
      <c r="U107" s="11">
        <f t="shared" si="160"/>
        <v>44882</v>
      </c>
      <c r="V107" s="11">
        <f t="shared" si="160"/>
        <v>44883</v>
      </c>
      <c r="W107" s="11">
        <f t="shared" si="160"/>
        <v>44884</v>
      </c>
      <c r="X107" s="11">
        <f t="shared" si="160"/>
        <v>44885</v>
      </c>
      <c r="Y107" s="11">
        <f t="shared" si="160"/>
        <v>44886</v>
      </c>
      <c r="Z107" s="11">
        <f t="shared" si="160"/>
        <v>44887</v>
      </c>
      <c r="AA107" s="11">
        <f t="shared" si="160"/>
        <v>44888</v>
      </c>
      <c r="AB107" s="11">
        <f t="shared" si="160"/>
        <v>44889</v>
      </c>
      <c r="AC107" s="11">
        <f t="shared" si="160"/>
        <v>44890</v>
      </c>
      <c r="AD107" s="11">
        <f t="shared" si="160"/>
        <v>44891</v>
      </c>
      <c r="AE107" s="11">
        <f t="shared" si="160"/>
        <v>44892</v>
      </c>
      <c r="AF107" s="11">
        <f t="shared" ref="AF107:AS107" si="175">IF(AE107&lt;EOMONTH(Mois_11,0),AE107+1,"")</f>
        <v>44893</v>
      </c>
      <c r="AG107" s="11">
        <f t="shared" si="175"/>
        <v>44894</v>
      </c>
      <c r="AH107" s="11">
        <f t="shared" si="175"/>
        <v>44895</v>
      </c>
      <c r="AI107" s="11" t="str">
        <f t="shared" si="175"/>
        <v/>
      </c>
      <c r="AJ107" s="11" t="str">
        <f t="shared" si="175"/>
        <v/>
      </c>
      <c r="AK107" s="11" t="str">
        <f t="shared" si="175"/>
        <v/>
      </c>
      <c r="AL107" s="11" t="str">
        <f t="shared" si="175"/>
        <v/>
      </c>
      <c r="AM107" s="11" t="str">
        <f t="shared" si="175"/>
        <v/>
      </c>
      <c r="AN107" s="11" t="str">
        <f t="shared" si="175"/>
        <v/>
      </c>
      <c r="AO107" s="11" t="str">
        <f t="shared" si="175"/>
        <v/>
      </c>
      <c r="AP107" s="11" t="str">
        <f t="shared" si="175"/>
        <v/>
      </c>
      <c r="AQ107" s="11" t="str">
        <f t="shared" si="175"/>
        <v/>
      </c>
      <c r="AR107" s="11" t="str">
        <f t="shared" si="175"/>
        <v/>
      </c>
      <c r="AS107" s="12" t="str">
        <f t="shared" si="175"/>
        <v/>
      </c>
      <c r="AT107" s="34"/>
      <c r="AU107" s="34"/>
      <c r="AV107" s="155"/>
    </row>
    <row r="108" spans="3:48" x14ac:dyDescent="0.3">
      <c r="C108" s="13" t="s">
        <v>2</v>
      </c>
      <c r="D108" s="1"/>
      <c r="E108" s="2"/>
      <c r="F108" s="2"/>
      <c r="G108" s="2"/>
      <c r="H108" s="2"/>
      <c r="I108" s="2"/>
      <c r="J108" s="2"/>
      <c r="K108" s="1"/>
      <c r="L108" s="2"/>
      <c r="M108" s="2"/>
      <c r="N108" s="2"/>
      <c r="O108" s="2"/>
      <c r="P108" s="2"/>
      <c r="Q108" s="2"/>
      <c r="R108" s="1"/>
      <c r="S108" s="2"/>
      <c r="T108" s="2"/>
      <c r="U108" s="2"/>
      <c r="V108" s="2"/>
      <c r="W108" s="2"/>
      <c r="X108" s="2"/>
      <c r="Y108" s="1"/>
      <c r="Z108" s="2"/>
      <c r="AA108" s="2"/>
      <c r="AB108" s="2"/>
      <c r="AC108" s="2"/>
      <c r="AD108" s="2"/>
      <c r="AE108" s="2"/>
      <c r="AF108" s="1"/>
      <c r="AG108" s="2"/>
      <c r="AH108" s="2"/>
      <c r="AI108" s="2"/>
      <c r="AJ108" s="2"/>
      <c r="AK108" s="2"/>
      <c r="AL108" s="2"/>
      <c r="AM108" s="1"/>
      <c r="AN108" s="2"/>
      <c r="AO108" s="2"/>
      <c r="AP108" s="2"/>
      <c r="AQ108" s="2"/>
      <c r="AR108" s="2"/>
      <c r="AS108" s="31"/>
      <c r="AT108" s="37">
        <f>COUNTA(D108:AS108)</f>
        <v>0</v>
      </c>
      <c r="AU108" s="38"/>
      <c r="AV108" s="155"/>
    </row>
    <row r="109" spans="3:48" x14ac:dyDescent="0.3">
      <c r="C109" s="13" t="s">
        <v>5</v>
      </c>
      <c r="D109" s="1"/>
      <c r="E109" s="2"/>
      <c r="F109" s="3"/>
      <c r="G109" s="3"/>
      <c r="H109" s="3"/>
      <c r="I109" s="3"/>
      <c r="J109" s="3"/>
      <c r="K109" s="1"/>
      <c r="L109" s="2"/>
      <c r="M109" s="3"/>
      <c r="N109" s="3"/>
      <c r="O109" s="3"/>
      <c r="P109" s="3"/>
      <c r="Q109" s="3"/>
      <c r="R109" s="1"/>
      <c r="S109" s="2"/>
      <c r="T109" s="3"/>
      <c r="U109" s="3"/>
      <c r="V109" s="3"/>
      <c r="W109" s="3"/>
      <c r="X109" s="3"/>
      <c r="Y109" s="1"/>
      <c r="Z109" s="2"/>
      <c r="AA109" s="3"/>
      <c r="AB109" s="3"/>
      <c r="AC109" s="3"/>
      <c r="AD109" s="3"/>
      <c r="AE109" s="3"/>
      <c r="AF109" s="1"/>
      <c r="AG109" s="2"/>
      <c r="AH109" s="3"/>
      <c r="AI109" s="3"/>
      <c r="AJ109" s="3"/>
      <c r="AK109" s="3"/>
      <c r="AL109" s="3"/>
      <c r="AM109" s="1"/>
      <c r="AN109" s="2"/>
      <c r="AO109" s="3"/>
      <c r="AP109" s="3"/>
      <c r="AQ109" s="3"/>
      <c r="AR109" s="3"/>
      <c r="AS109" s="32"/>
      <c r="AU109" s="39">
        <f>COUNTA(D109:AS109)</f>
        <v>0</v>
      </c>
      <c r="AV109" s="155"/>
    </row>
    <row r="110" spans="3:48" ht="17.25" thickBot="1" x14ac:dyDescent="0.35">
      <c r="C110" s="144"/>
      <c r="D110" s="128"/>
      <c r="E110" s="128"/>
      <c r="F110" s="129" t="s">
        <v>8</v>
      </c>
      <c r="G110" s="129"/>
      <c r="H110" s="129"/>
      <c r="I110" s="130">
        <f>SUM(D108:J109)</f>
        <v>0</v>
      </c>
      <c r="J110" s="130"/>
      <c r="K110" s="128"/>
      <c r="L110" s="128"/>
      <c r="M110" s="129" t="s">
        <v>8</v>
      </c>
      <c r="N110" s="129"/>
      <c r="O110" s="129"/>
      <c r="P110" s="130">
        <f>SUM(K108:Q109)</f>
        <v>0</v>
      </c>
      <c r="Q110" s="130"/>
      <c r="R110" s="128"/>
      <c r="S110" s="128"/>
      <c r="T110" s="129" t="s">
        <v>8</v>
      </c>
      <c r="U110" s="129"/>
      <c r="V110" s="129"/>
      <c r="W110" s="130">
        <f>SUM(R108:X109)</f>
        <v>0</v>
      </c>
      <c r="X110" s="130"/>
      <c r="Y110" s="128"/>
      <c r="Z110" s="128"/>
      <c r="AA110" s="129" t="s">
        <v>8</v>
      </c>
      <c r="AB110" s="129"/>
      <c r="AC110" s="129"/>
      <c r="AD110" s="130">
        <f>SUM(Y108:AE109)</f>
        <v>0</v>
      </c>
      <c r="AE110" s="130"/>
      <c r="AF110" s="128"/>
      <c r="AG110" s="128"/>
      <c r="AH110" s="129" t="s">
        <v>8</v>
      </c>
      <c r="AI110" s="129"/>
      <c r="AJ110" s="129"/>
      <c r="AK110" s="130">
        <f>SUM(AF108:AL109)</f>
        <v>0</v>
      </c>
      <c r="AL110" s="130"/>
      <c r="AM110" s="128"/>
      <c r="AN110" s="128"/>
      <c r="AO110" s="129" t="s">
        <v>8</v>
      </c>
      <c r="AP110" s="129"/>
      <c r="AQ110" s="129"/>
      <c r="AR110" s="130">
        <f>SUM(AM108:AS109)</f>
        <v>0</v>
      </c>
      <c r="AS110" s="131"/>
      <c r="AT110" s="90" t="s">
        <v>25</v>
      </c>
      <c r="AU110" s="40">
        <f>SUM(AT108:AU109)</f>
        <v>0</v>
      </c>
      <c r="AV110" s="35">
        <f>80*AU110</f>
        <v>0</v>
      </c>
    </row>
    <row r="111" spans="3:48" x14ac:dyDescent="0.3">
      <c r="C111" s="144"/>
      <c r="D111" s="128"/>
      <c r="E111" s="128"/>
      <c r="F111" s="129" t="s">
        <v>3</v>
      </c>
      <c r="G111" s="129"/>
      <c r="H111" s="129"/>
      <c r="I111" s="130">
        <f>IF(I110&gt;$A$6,IF($A$6+8/24&lt;I110,8/24,I110-$A$6),0)</f>
        <v>0</v>
      </c>
      <c r="J111" s="130"/>
      <c r="K111" s="128"/>
      <c r="L111" s="128"/>
      <c r="M111" s="129" t="s">
        <v>3</v>
      </c>
      <c r="N111" s="129"/>
      <c r="O111" s="129"/>
      <c r="P111" s="130">
        <f>IF(P110&gt;$A$6,IF($A$6+8/24&lt;P110,8/24,P110-$A$6),0)</f>
        <v>0</v>
      </c>
      <c r="Q111" s="130"/>
      <c r="R111" s="128"/>
      <c r="S111" s="128"/>
      <c r="T111" s="129" t="s">
        <v>3</v>
      </c>
      <c r="U111" s="129"/>
      <c r="V111" s="129"/>
      <c r="W111" s="130">
        <f>IF(W110&gt;$A$6,IF($A$6+8/24&lt;W110,8/24,W110-$A$6),0)</f>
        <v>0</v>
      </c>
      <c r="X111" s="130"/>
      <c r="Y111" s="128"/>
      <c r="Z111" s="128"/>
      <c r="AA111" s="129" t="s">
        <v>3</v>
      </c>
      <c r="AB111" s="129"/>
      <c r="AC111" s="129"/>
      <c r="AD111" s="130">
        <f>IF(AD110&gt;$A$6,IF($A$6+8/24&lt;AD110,8/24,AD110-$A$6),0)</f>
        <v>0</v>
      </c>
      <c r="AE111" s="130"/>
      <c r="AF111" s="128"/>
      <c r="AG111" s="128"/>
      <c r="AH111" s="129" t="s">
        <v>3</v>
      </c>
      <c r="AI111" s="129"/>
      <c r="AJ111" s="129"/>
      <c r="AK111" s="130">
        <f>IF(AK110&gt;$A$6,IF($A$6+8/24&lt;AK110,8/24,AK110-$A$6),0)</f>
        <v>0</v>
      </c>
      <c r="AL111" s="130"/>
      <c r="AM111" s="128"/>
      <c r="AN111" s="128"/>
      <c r="AO111" s="129" t="s">
        <v>3</v>
      </c>
      <c r="AP111" s="129"/>
      <c r="AQ111" s="129"/>
      <c r="AR111" s="130">
        <f>IF(AR110&gt;$A$6,IF($A$6+8/24&lt;AR110,8/24,AR110-$A$6),0)</f>
        <v>0</v>
      </c>
      <c r="AS111" s="132"/>
      <c r="AT111" s="34"/>
      <c r="AU111" s="34"/>
      <c r="AV111" s="155"/>
    </row>
    <row r="112" spans="3:48" ht="16.5" thickBot="1" x14ac:dyDescent="0.35">
      <c r="C112" s="144"/>
      <c r="D112" s="128"/>
      <c r="E112" s="128"/>
      <c r="F112" s="129" t="s">
        <v>4</v>
      </c>
      <c r="G112" s="129"/>
      <c r="H112" s="129"/>
      <c r="I112" s="130">
        <f>IF($A$6+I111&lt;I110,I110-$A$6-I111,0)</f>
        <v>0</v>
      </c>
      <c r="J112" s="130"/>
      <c r="K112" s="128"/>
      <c r="L112" s="128"/>
      <c r="M112" s="129" t="s">
        <v>4</v>
      </c>
      <c r="N112" s="129"/>
      <c r="O112" s="129"/>
      <c r="P112" s="130">
        <f>IF($A$6+P111&lt;P110,P110-$A$6-P111,0)</f>
        <v>0</v>
      </c>
      <c r="Q112" s="130"/>
      <c r="R112" s="128"/>
      <c r="S112" s="128"/>
      <c r="T112" s="129" t="s">
        <v>4</v>
      </c>
      <c r="U112" s="129"/>
      <c r="V112" s="129"/>
      <c r="W112" s="130">
        <f>IF($A$6+W111&lt;W110,W110-$A$6-W111,0)</f>
        <v>0</v>
      </c>
      <c r="X112" s="130"/>
      <c r="Y112" s="128"/>
      <c r="Z112" s="128"/>
      <c r="AA112" s="129" t="s">
        <v>4</v>
      </c>
      <c r="AB112" s="129"/>
      <c r="AC112" s="129"/>
      <c r="AD112" s="130">
        <f>IF($A$6+AD111&lt;AD110,AD110-$A$6-AD111,0)</f>
        <v>0</v>
      </c>
      <c r="AE112" s="130"/>
      <c r="AF112" s="128"/>
      <c r="AG112" s="128"/>
      <c r="AH112" s="129" t="s">
        <v>4</v>
      </c>
      <c r="AI112" s="129"/>
      <c r="AJ112" s="129"/>
      <c r="AK112" s="130">
        <f>IF($A$6+AK111&lt;AK110,AK110-$A$6-AK111,0)</f>
        <v>0</v>
      </c>
      <c r="AL112" s="130"/>
      <c r="AM112" s="128"/>
      <c r="AN112" s="128"/>
      <c r="AO112" s="129" t="s">
        <v>4</v>
      </c>
      <c r="AP112" s="129"/>
      <c r="AQ112" s="129"/>
      <c r="AR112" s="130">
        <f>IF($A$6+AR111&lt;AR110,AR110-$A$6-AR111,0)</f>
        <v>0</v>
      </c>
      <c r="AS112" s="132"/>
      <c r="AT112" s="34"/>
      <c r="AU112" s="34"/>
      <c r="AV112" s="155"/>
    </row>
    <row r="113" spans="3:48" ht="16.5" thickBot="1" x14ac:dyDescent="0.35">
      <c r="C113" s="115" t="s">
        <v>9</v>
      </c>
      <c r="D113" s="116"/>
      <c r="E113" s="116"/>
      <c r="F113" s="116"/>
      <c r="G113" s="116"/>
      <c r="H113" s="116"/>
      <c r="I113" s="116"/>
      <c r="J113" s="116"/>
      <c r="K113" s="116"/>
      <c r="L113" s="116"/>
      <c r="M113" s="117">
        <f>SUM(I110+P110+W110+AD110+AK110+AR110)</f>
        <v>0</v>
      </c>
      <c r="N113" s="118"/>
      <c r="O113" s="118"/>
      <c r="P113" s="119"/>
      <c r="Q113" s="116" t="s">
        <v>10</v>
      </c>
      <c r="R113" s="116"/>
      <c r="S113" s="116"/>
      <c r="T113" s="116"/>
      <c r="U113" s="116"/>
      <c r="V113" s="116"/>
      <c r="W113" s="116"/>
      <c r="X113" s="116"/>
      <c r="Y113" s="116"/>
      <c r="Z113" s="116"/>
      <c r="AA113" s="117">
        <f>SUM(I111+P111+W111+AD111+AK111+AR111)</f>
        <v>0</v>
      </c>
      <c r="AB113" s="118"/>
      <c r="AC113" s="118"/>
      <c r="AD113" s="119"/>
      <c r="AE113" s="116" t="s">
        <v>11</v>
      </c>
      <c r="AF113" s="116"/>
      <c r="AG113" s="116"/>
      <c r="AH113" s="116"/>
      <c r="AI113" s="116"/>
      <c r="AJ113" s="116"/>
      <c r="AK113" s="116"/>
      <c r="AL113" s="116"/>
      <c r="AM113" s="116"/>
      <c r="AN113" s="116"/>
      <c r="AO113" s="117">
        <f>SUM(I112+P112+W112+AD112+AK112+AR112)</f>
        <v>0</v>
      </c>
      <c r="AP113" s="118"/>
      <c r="AQ113" s="118"/>
      <c r="AR113" s="118"/>
      <c r="AS113" s="119"/>
      <c r="AT113" s="34"/>
      <c r="AU113" s="34"/>
      <c r="AV113" s="155"/>
    </row>
    <row r="114" spans="3:48" ht="26.25" thickBot="1" x14ac:dyDescent="0.35">
      <c r="C114" s="123">
        <f>EDATE(Mois_1,11)</f>
        <v>44896</v>
      </c>
      <c r="D114" s="124"/>
      <c r="E114" s="124"/>
      <c r="F114" s="124"/>
      <c r="G114" s="124"/>
      <c r="H114" s="124"/>
      <c r="I114" s="124"/>
      <c r="J114" s="124"/>
      <c r="K114" s="124"/>
      <c r="L114" s="124"/>
      <c r="M114" s="124"/>
      <c r="N114" s="124"/>
      <c r="O114" s="124"/>
      <c r="P114" s="124"/>
      <c r="Q114" s="124"/>
      <c r="R114" s="124"/>
      <c r="S114" s="124"/>
      <c r="T114" s="124"/>
      <c r="U114" s="124"/>
      <c r="V114" s="124"/>
      <c r="W114" s="124"/>
      <c r="X114" s="124"/>
      <c r="Y114" s="124"/>
      <c r="Z114" s="124"/>
      <c r="AA114" s="124"/>
      <c r="AB114" s="124"/>
      <c r="AC114" s="124"/>
      <c r="AD114" s="124"/>
      <c r="AE114" s="124"/>
      <c r="AF114" s="124"/>
      <c r="AG114" s="124"/>
      <c r="AH114" s="124"/>
      <c r="AI114" s="124"/>
      <c r="AJ114" s="124"/>
      <c r="AK114" s="124"/>
      <c r="AL114" s="124"/>
      <c r="AM114" s="124"/>
      <c r="AN114" s="124"/>
      <c r="AO114" s="124"/>
      <c r="AP114" s="124"/>
      <c r="AQ114" s="124"/>
      <c r="AR114" s="124"/>
      <c r="AS114" s="127"/>
      <c r="AT114" s="34"/>
      <c r="AU114" s="34"/>
      <c r="AV114" s="155"/>
    </row>
    <row r="115" spans="3:48" x14ac:dyDescent="0.3">
      <c r="C115" s="6" t="s">
        <v>7</v>
      </c>
      <c r="D115" s="7">
        <f>+IF(D117&lt;&gt;"",WEEKNUM(D117,2),IF(J117&lt;&gt;"",WEEKNUM(J117,2),""))</f>
        <v>49</v>
      </c>
      <c r="E115" s="7"/>
      <c r="F115" s="7"/>
      <c r="G115" s="7"/>
      <c r="H115" s="7"/>
      <c r="I115" s="7"/>
      <c r="J115" s="7"/>
      <c r="K115" s="7">
        <f>+IF(K117&lt;&gt;"",WEEKNUM(K117,2),IF(Q117&lt;&gt;"",WEEKNUM(Q117,2),""))</f>
        <v>50</v>
      </c>
      <c r="L115" s="7"/>
      <c r="M115" s="7"/>
      <c r="N115" s="7"/>
      <c r="O115" s="7"/>
      <c r="P115" s="7"/>
      <c r="Q115" s="7"/>
      <c r="R115" s="7">
        <f>+IF(R117&lt;&gt;"",WEEKNUM(R117,2),IF(X117&lt;&gt;"",WEEKNUM(X117,2),""))</f>
        <v>51</v>
      </c>
      <c r="S115" s="7"/>
      <c r="T115" s="7"/>
      <c r="U115" s="7"/>
      <c r="V115" s="7"/>
      <c r="W115" s="7"/>
      <c r="X115" s="7"/>
      <c r="Y115" s="7">
        <f>+IF(Y117&lt;&gt;"",WEEKNUM(Y117,2),IF(AE117&lt;&gt;"",WEEKNUM(AE117,2),""))</f>
        <v>52</v>
      </c>
      <c r="Z115" s="7"/>
      <c r="AA115" s="7"/>
      <c r="AB115" s="7"/>
      <c r="AC115" s="7"/>
      <c r="AD115" s="7"/>
      <c r="AE115" s="7"/>
      <c r="AF115" s="7">
        <f>+IF(AF117&lt;&gt;"",WEEKNUM(AF117,2),IF(AL117&lt;&gt;"",WEEKNUM(AL117,2),""))</f>
        <v>53</v>
      </c>
      <c r="AG115" s="7"/>
      <c r="AH115" s="7"/>
      <c r="AI115" s="7"/>
      <c r="AJ115" s="7"/>
      <c r="AK115" s="7"/>
      <c r="AL115" s="7"/>
      <c r="AM115" s="7" t="str">
        <f>+IF(AM117&lt;&gt;"",WEEKNUM(AM117,2),IF(AS117&lt;&gt;"",WEEKNUM(AS117,2),""))</f>
        <v/>
      </c>
      <c r="AN115" s="7"/>
      <c r="AO115" s="7"/>
      <c r="AP115" s="7"/>
      <c r="AQ115" s="7"/>
      <c r="AR115" s="7"/>
      <c r="AS115" s="8"/>
      <c r="AT115" s="34"/>
      <c r="AU115" s="34"/>
      <c r="AV115" s="155"/>
    </row>
    <row r="116" spans="3:48" s="7" customFormat="1" x14ac:dyDescent="0.25">
      <c r="C116" s="14"/>
      <c r="D116" s="19" t="str">
        <f>IF(WEEKDAY(Mois_12)=2,Mois_12,"")</f>
        <v/>
      </c>
      <c r="E116" s="19" t="str">
        <f>IF(D116&lt;&gt;"",D116+1,IF(WEEKDAY(Mois_12)=3,Mois_12,""))</f>
        <v/>
      </c>
      <c r="F116" s="19" t="str">
        <f>IF(E116&lt;&gt;"",E116+1,IF(WEEKDAY(Mois_12)=4,Mois_12,""))</f>
        <v/>
      </c>
      <c r="G116" s="19">
        <f>IF(F116&lt;&gt;"",F116+1,IF(WEEKDAY(Mois_12)=5,Mois_12,""))</f>
        <v>44896</v>
      </c>
      <c r="H116" s="19">
        <f>IF(G116&lt;&gt;"",G116+1,IF(WEEKDAY(Mois_12)=6,Mois_12,""))</f>
        <v>44897</v>
      </c>
      <c r="I116" s="19">
        <f>IF(H116&lt;&gt;"",H116+1,IF(WEEKDAY(Mois_12)=7,Mois_12,""))</f>
        <v>44898</v>
      </c>
      <c r="J116" s="19">
        <f>IF(I116&lt;&gt;"",I116+1,IF(WEEKDAY(Mois_12)=1,Mois_12,""))</f>
        <v>44899</v>
      </c>
      <c r="K116" s="19">
        <f>J116+1</f>
        <v>44900</v>
      </c>
      <c r="L116" s="19">
        <f t="shared" ref="L116:AE117" si="176">K116+1</f>
        <v>44901</v>
      </c>
      <c r="M116" s="19">
        <f t="shared" si="176"/>
        <v>44902</v>
      </c>
      <c r="N116" s="19">
        <f t="shared" si="176"/>
        <v>44903</v>
      </c>
      <c r="O116" s="19">
        <f t="shared" si="176"/>
        <v>44904</v>
      </c>
      <c r="P116" s="19">
        <f t="shared" si="176"/>
        <v>44905</v>
      </c>
      <c r="Q116" s="19">
        <f t="shared" si="176"/>
        <v>44906</v>
      </c>
      <c r="R116" s="19">
        <f t="shared" si="176"/>
        <v>44907</v>
      </c>
      <c r="S116" s="19">
        <f t="shared" si="176"/>
        <v>44908</v>
      </c>
      <c r="T116" s="19">
        <f t="shared" si="176"/>
        <v>44909</v>
      </c>
      <c r="U116" s="19">
        <f t="shared" si="176"/>
        <v>44910</v>
      </c>
      <c r="V116" s="19">
        <f t="shared" si="176"/>
        <v>44911</v>
      </c>
      <c r="W116" s="19">
        <f t="shared" si="176"/>
        <v>44912</v>
      </c>
      <c r="X116" s="19">
        <f t="shared" si="176"/>
        <v>44913</v>
      </c>
      <c r="Y116" s="19">
        <f t="shared" si="176"/>
        <v>44914</v>
      </c>
      <c r="Z116" s="19">
        <f t="shared" si="176"/>
        <v>44915</v>
      </c>
      <c r="AA116" s="19">
        <f t="shared" si="176"/>
        <v>44916</v>
      </c>
      <c r="AB116" s="19">
        <f t="shared" si="176"/>
        <v>44917</v>
      </c>
      <c r="AC116" s="19">
        <f t="shared" si="176"/>
        <v>44918</v>
      </c>
      <c r="AD116" s="19">
        <f t="shared" si="176"/>
        <v>44919</v>
      </c>
      <c r="AE116" s="19">
        <f t="shared" si="176"/>
        <v>44920</v>
      </c>
      <c r="AF116" s="19">
        <f t="shared" ref="AF116" si="177">IF(AE116&lt;EOMONTH(Mois_12,0),AE116+1,"")</f>
        <v>44921</v>
      </c>
      <c r="AG116" s="19">
        <f t="shared" ref="AG116" si="178">IF(AF116&lt;EOMONTH(Mois_12,0),AF116+1,"")</f>
        <v>44922</v>
      </c>
      <c r="AH116" s="19">
        <f t="shared" ref="AH116" si="179">IF(AG116&lt;EOMONTH(Mois_12,0),AG116+1,"")</f>
        <v>44923</v>
      </c>
      <c r="AI116" s="19">
        <f t="shared" ref="AI116" si="180">IF(AH116&lt;EOMONTH(Mois_12,0),AH116+1,"")</f>
        <v>44924</v>
      </c>
      <c r="AJ116" s="19">
        <f t="shared" ref="AJ116" si="181">IF(AI116&lt;EOMONTH(Mois_12,0),AI116+1,"")</f>
        <v>44925</v>
      </c>
      <c r="AK116" s="19">
        <f t="shared" ref="AK116" si="182">IF(AJ116&lt;EOMONTH(Mois_12,0),AJ116+1,"")</f>
        <v>44926</v>
      </c>
      <c r="AL116" s="19" t="str">
        <f t="shared" ref="AL116" si="183">IF(AK116&lt;EOMONTH(Mois_12,0),AK116+1,"")</f>
        <v/>
      </c>
      <c r="AM116" s="19" t="str">
        <f t="shared" ref="AM116" si="184">IF(AL116&lt;EOMONTH(Mois_12,0),AL116+1,"")</f>
        <v/>
      </c>
      <c r="AN116" s="19" t="str">
        <f t="shared" ref="AN116" si="185">IF(AM116&lt;EOMONTH(Mois_12,0),AM116+1,"")</f>
        <v/>
      </c>
      <c r="AO116" s="19" t="str">
        <f t="shared" ref="AO116" si="186">IF(AN116&lt;EOMONTH(Mois_12,0),AN116+1,"")</f>
        <v/>
      </c>
      <c r="AP116" s="19" t="str">
        <f t="shared" ref="AP116" si="187">IF(AO116&lt;EOMONTH(Mois_12,0),AO116+1,"")</f>
        <v/>
      </c>
      <c r="AQ116" s="19" t="str">
        <f t="shared" ref="AQ116" si="188">IF(AP116&lt;EOMONTH(Mois_12,0),AP116+1,"")</f>
        <v/>
      </c>
      <c r="AR116" s="19" t="str">
        <f t="shared" ref="AR116" si="189">IF(AQ116&lt;EOMONTH(Mois_12,0),AQ116+1,"")</f>
        <v/>
      </c>
      <c r="AS116" s="20" t="str">
        <f t="shared" ref="AS116" si="190">IF(AR116&lt;EOMONTH(Mois_12,0),AR116+1,"")</f>
        <v/>
      </c>
      <c r="AT116" s="34"/>
      <c r="AU116" s="34"/>
      <c r="AV116" s="155"/>
    </row>
    <row r="117" spans="3:48" ht="16.5" thickBot="1" x14ac:dyDescent="0.35">
      <c r="C117" s="13" t="s">
        <v>6</v>
      </c>
      <c r="D117" s="11" t="str">
        <f>IF(WEEKDAY(Mois_12)=2,Mois_12,"")</f>
        <v/>
      </c>
      <c r="E117" s="11" t="str">
        <f>IF(D117&lt;&gt;"",D117+1,IF(WEEKDAY(Mois_12)=3,Mois_12,""))</f>
        <v/>
      </c>
      <c r="F117" s="11" t="str">
        <f>IF(E117&lt;&gt;"",E117+1,IF(WEEKDAY(Mois_12)=4,Mois_12,""))</f>
        <v/>
      </c>
      <c r="G117" s="11">
        <f>IF(F117&lt;&gt;"",F117+1,IF(WEEKDAY(Mois_12)=5,Mois_12,""))</f>
        <v>44896</v>
      </c>
      <c r="H117" s="11">
        <f>IF(G117&lt;&gt;"",G117+1,IF(WEEKDAY(Mois_12)=6,Mois_12,""))</f>
        <v>44897</v>
      </c>
      <c r="I117" s="11">
        <f>IF(H117&lt;&gt;"",H117+1,IF(WEEKDAY(Mois_12)=7,Mois_12,""))</f>
        <v>44898</v>
      </c>
      <c r="J117" s="11">
        <f>IF(I117&lt;&gt;"",I117+1,IF(WEEKDAY(Mois_12)=1,Mois_12,""))</f>
        <v>44899</v>
      </c>
      <c r="K117" s="11">
        <f>J117+1</f>
        <v>44900</v>
      </c>
      <c r="L117" s="11">
        <f t="shared" si="176"/>
        <v>44901</v>
      </c>
      <c r="M117" s="11">
        <f t="shared" si="176"/>
        <v>44902</v>
      </c>
      <c r="N117" s="11">
        <f t="shared" si="176"/>
        <v>44903</v>
      </c>
      <c r="O117" s="11">
        <f t="shared" si="176"/>
        <v>44904</v>
      </c>
      <c r="P117" s="11">
        <f t="shared" si="176"/>
        <v>44905</v>
      </c>
      <c r="Q117" s="11">
        <f t="shared" si="176"/>
        <v>44906</v>
      </c>
      <c r="R117" s="11">
        <f t="shared" si="176"/>
        <v>44907</v>
      </c>
      <c r="S117" s="11">
        <f t="shared" si="176"/>
        <v>44908</v>
      </c>
      <c r="T117" s="11">
        <f t="shared" si="176"/>
        <v>44909</v>
      </c>
      <c r="U117" s="11">
        <f t="shared" si="176"/>
        <v>44910</v>
      </c>
      <c r="V117" s="11">
        <f t="shared" si="176"/>
        <v>44911</v>
      </c>
      <c r="W117" s="11">
        <f t="shared" si="176"/>
        <v>44912</v>
      </c>
      <c r="X117" s="11">
        <f t="shared" si="176"/>
        <v>44913</v>
      </c>
      <c r="Y117" s="11">
        <f t="shared" si="176"/>
        <v>44914</v>
      </c>
      <c r="Z117" s="11">
        <f t="shared" si="176"/>
        <v>44915</v>
      </c>
      <c r="AA117" s="11">
        <f t="shared" si="176"/>
        <v>44916</v>
      </c>
      <c r="AB117" s="11">
        <f t="shared" si="176"/>
        <v>44917</v>
      </c>
      <c r="AC117" s="11">
        <f t="shared" si="176"/>
        <v>44918</v>
      </c>
      <c r="AD117" s="11">
        <f t="shared" si="176"/>
        <v>44919</v>
      </c>
      <c r="AE117" s="11">
        <f t="shared" si="176"/>
        <v>44920</v>
      </c>
      <c r="AF117" s="11">
        <f t="shared" ref="AF117:AS117" si="191">IF(AE117&lt;EOMONTH(Mois_12,0),AE117+1,"")</f>
        <v>44921</v>
      </c>
      <c r="AG117" s="11">
        <f t="shared" si="191"/>
        <v>44922</v>
      </c>
      <c r="AH117" s="11">
        <f t="shared" si="191"/>
        <v>44923</v>
      </c>
      <c r="AI117" s="11">
        <f t="shared" si="191"/>
        <v>44924</v>
      </c>
      <c r="AJ117" s="11">
        <f t="shared" si="191"/>
        <v>44925</v>
      </c>
      <c r="AK117" s="11">
        <f t="shared" si="191"/>
        <v>44926</v>
      </c>
      <c r="AL117" s="11" t="str">
        <f t="shared" si="191"/>
        <v/>
      </c>
      <c r="AM117" s="11" t="str">
        <f t="shared" si="191"/>
        <v/>
      </c>
      <c r="AN117" s="11" t="str">
        <f t="shared" si="191"/>
        <v/>
      </c>
      <c r="AO117" s="11" t="str">
        <f t="shared" si="191"/>
        <v/>
      </c>
      <c r="AP117" s="11" t="str">
        <f t="shared" si="191"/>
        <v/>
      </c>
      <c r="AQ117" s="11" t="str">
        <f t="shared" si="191"/>
        <v/>
      </c>
      <c r="AR117" s="11" t="str">
        <f t="shared" si="191"/>
        <v/>
      </c>
      <c r="AS117" s="12" t="str">
        <f t="shared" si="191"/>
        <v/>
      </c>
      <c r="AT117" s="34"/>
      <c r="AU117" s="34"/>
      <c r="AV117" s="155"/>
    </row>
    <row r="118" spans="3:48" x14ac:dyDescent="0.3">
      <c r="C118" s="13" t="s">
        <v>2</v>
      </c>
      <c r="D118" s="1"/>
      <c r="E118" s="2"/>
      <c r="F118" s="2"/>
      <c r="G118" s="2"/>
      <c r="H118" s="2"/>
      <c r="I118" s="2"/>
      <c r="J118" s="2"/>
      <c r="K118" s="1"/>
      <c r="L118" s="2"/>
      <c r="M118" s="2"/>
      <c r="N118" s="2"/>
      <c r="O118" s="2"/>
      <c r="P118" s="2"/>
      <c r="Q118" s="2"/>
      <c r="R118" s="1"/>
      <c r="S118" s="2"/>
      <c r="T118" s="2"/>
      <c r="U118" s="2"/>
      <c r="V118" s="2"/>
      <c r="W118" s="2"/>
      <c r="X118" s="2"/>
      <c r="Y118" s="1"/>
      <c r="Z118" s="2"/>
      <c r="AA118" s="2"/>
      <c r="AB118" s="2"/>
      <c r="AC118" s="2"/>
      <c r="AD118" s="2"/>
      <c r="AE118" s="2"/>
      <c r="AF118" s="1"/>
      <c r="AG118" s="2"/>
      <c r="AH118" s="2"/>
      <c r="AI118" s="2"/>
      <c r="AJ118" s="2"/>
      <c r="AK118" s="2"/>
      <c r="AL118" s="2"/>
      <c r="AM118" s="1"/>
      <c r="AN118" s="2"/>
      <c r="AO118" s="2"/>
      <c r="AP118" s="2"/>
      <c r="AQ118" s="2"/>
      <c r="AR118" s="2"/>
      <c r="AS118" s="31"/>
      <c r="AT118" s="37">
        <f>COUNTA(D118:AS118)</f>
        <v>0</v>
      </c>
      <c r="AU118" s="38"/>
      <c r="AV118" s="155"/>
    </row>
    <row r="119" spans="3:48" x14ac:dyDescent="0.3">
      <c r="C119" s="16" t="s">
        <v>5</v>
      </c>
      <c r="D119" s="1"/>
      <c r="E119" s="2"/>
      <c r="F119" s="3"/>
      <c r="G119" s="3"/>
      <c r="H119" s="3"/>
      <c r="I119" s="3"/>
      <c r="J119" s="3"/>
      <c r="K119" s="1"/>
      <c r="L119" s="2"/>
      <c r="M119" s="3"/>
      <c r="N119" s="3"/>
      <c r="O119" s="3"/>
      <c r="P119" s="3"/>
      <c r="Q119" s="3"/>
      <c r="R119" s="1"/>
      <c r="S119" s="2"/>
      <c r="T119" s="3"/>
      <c r="U119" s="3"/>
      <c r="V119" s="3"/>
      <c r="W119" s="3"/>
      <c r="X119" s="3"/>
      <c r="Y119" s="1"/>
      <c r="Z119" s="2"/>
      <c r="AA119" s="3"/>
      <c r="AB119" s="3"/>
      <c r="AC119" s="3"/>
      <c r="AD119" s="3"/>
      <c r="AE119" s="3"/>
      <c r="AF119" s="1"/>
      <c r="AG119" s="2"/>
      <c r="AH119" s="3"/>
      <c r="AI119" s="3"/>
      <c r="AJ119" s="3"/>
      <c r="AK119" s="3"/>
      <c r="AL119" s="3"/>
      <c r="AM119" s="1"/>
      <c r="AN119" s="2"/>
      <c r="AO119" s="3"/>
      <c r="AP119" s="3"/>
      <c r="AQ119" s="3"/>
      <c r="AR119" s="3"/>
      <c r="AS119" s="32"/>
      <c r="AU119" s="39">
        <f>COUNTA(D119:AS119)</f>
        <v>0</v>
      </c>
      <c r="AV119" s="155"/>
    </row>
    <row r="120" spans="3:48" ht="17.25" thickBot="1" x14ac:dyDescent="0.35">
      <c r="C120" s="148"/>
      <c r="D120" s="149"/>
      <c r="E120" s="150"/>
      <c r="F120" s="129" t="s">
        <v>8</v>
      </c>
      <c r="G120" s="129"/>
      <c r="H120" s="129"/>
      <c r="I120" s="130">
        <f>SUM(D118:J119)</f>
        <v>0</v>
      </c>
      <c r="J120" s="130"/>
      <c r="K120" s="146"/>
      <c r="L120" s="147"/>
      <c r="M120" s="129" t="s">
        <v>8</v>
      </c>
      <c r="N120" s="129"/>
      <c r="O120" s="129"/>
      <c r="P120" s="130">
        <f>SUM(K118:Q119)</f>
        <v>0</v>
      </c>
      <c r="Q120" s="130"/>
      <c r="R120" s="146"/>
      <c r="S120" s="147"/>
      <c r="T120" s="129" t="s">
        <v>8</v>
      </c>
      <c r="U120" s="129"/>
      <c r="V120" s="129"/>
      <c r="W120" s="130">
        <f>SUM(R118:X119)</f>
        <v>0</v>
      </c>
      <c r="X120" s="130"/>
      <c r="Y120" s="146"/>
      <c r="Z120" s="147"/>
      <c r="AA120" s="129" t="s">
        <v>8</v>
      </c>
      <c r="AB120" s="129"/>
      <c r="AC120" s="129"/>
      <c r="AD120" s="130">
        <f>SUM(Y118:AE119)</f>
        <v>0</v>
      </c>
      <c r="AE120" s="130"/>
      <c r="AF120" s="146"/>
      <c r="AG120" s="147"/>
      <c r="AH120" s="129" t="s">
        <v>8</v>
      </c>
      <c r="AI120" s="129"/>
      <c r="AJ120" s="129"/>
      <c r="AK120" s="130">
        <f>SUM(AF118:AL119)</f>
        <v>0</v>
      </c>
      <c r="AL120" s="130"/>
      <c r="AM120" s="128"/>
      <c r="AN120" s="128"/>
      <c r="AO120" s="129" t="s">
        <v>8</v>
      </c>
      <c r="AP120" s="129"/>
      <c r="AQ120" s="129"/>
      <c r="AR120" s="130">
        <f>SUM(AM118:AS119)</f>
        <v>0</v>
      </c>
      <c r="AS120" s="131"/>
      <c r="AT120" s="90" t="s">
        <v>25</v>
      </c>
      <c r="AU120" s="40">
        <f>SUM(AT118:AU119)</f>
        <v>0</v>
      </c>
      <c r="AV120" s="35">
        <f>80*AU120</f>
        <v>0</v>
      </c>
    </row>
    <row r="121" spans="3:48" ht="15.75" customHeight="1" x14ac:dyDescent="0.3">
      <c r="C121" s="144"/>
      <c r="D121" s="128"/>
      <c r="E121" s="145"/>
      <c r="F121" s="129" t="s">
        <v>3</v>
      </c>
      <c r="G121" s="129"/>
      <c r="H121" s="129"/>
      <c r="I121" s="130">
        <f>IF(I120&gt;$A$6,IF($A$6+8/24&lt;I120,8/24,I120-$A$6),0)</f>
        <v>0</v>
      </c>
      <c r="J121" s="130"/>
      <c r="K121" s="128"/>
      <c r="L121" s="145"/>
      <c r="M121" s="129" t="s">
        <v>3</v>
      </c>
      <c r="N121" s="129"/>
      <c r="O121" s="129"/>
      <c r="P121" s="130">
        <f>IF(P120&gt;$A$6,IF($A$6+8/24&lt;P120,8/24,P120-$A$6),0)</f>
        <v>0</v>
      </c>
      <c r="Q121" s="130"/>
      <c r="R121" s="128"/>
      <c r="S121" s="145"/>
      <c r="T121" s="129" t="s">
        <v>3</v>
      </c>
      <c r="U121" s="129"/>
      <c r="V121" s="129"/>
      <c r="W121" s="130">
        <f>IF(W120&gt;$A$6,IF($A$6+8/24&lt;W120,8/24,W120-$A$6),0)</f>
        <v>0</v>
      </c>
      <c r="X121" s="130"/>
      <c r="Y121" s="128"/>
      <c r="Z121" s="145"/>
      <c r="AA121" s="129" t="s">
        <v>3</v>
      </c>
      <c r="AB121" s="129"/>
      <c r="AC121" s="129"/>
      <c r="AD121" s="130">
        <f>IF(AD120&gt;$A$6,IF($A$6+8/24&lt;AD120,8/24,AD120-$A$6),0)</f>
        <v>0</v>
      </c>
      <c r="AE121" s="130"/>
      <c r="AF121" s="128"/>
      <c r="AG121" s="145"/>
      <c r="AH121" s="129" t="s">
        <v>3</v>
      </c>
      <c r="AI121" s="129"/>
      <c r="AJ121" s="129"/>
      <c r="AK121" s="130">
        <f>IF(AK120&gt;$A$6,IF($A$6+8/24&lt;AK120,8/24,AK120-$A$6),0)</f>
        <v>0</v>
      </c>
      <c r="AL121" s="130"/>
      <c r="AM121" s="128"/>
      <c r="AN121" s="128"/>
      <c r="AO121" s="129" t="s">
        <v>3</v>
      </c>
      <c r="AP121" s="129"/>
      <c r="AQ121" s="129"/>
      <c r="AR121" s="130">
        <f>IF(AR120&gt;$A$6,IF($A$6+8/24&lt;AR120,8/24,AR120-$A$6),0)</f>
        <v>0</v>
      </c>
      <c r="AS121" s="132"/>
      <c r="AT121" s="34"/>
      <c r="AU121" s="34"/>
      <c r="AV121" s="153"/>
    </row>
    <row r="122" spans="3:48" ht="16.5" customHeight="1" thickBot="1" x14ac:dyDescent="0.35">
      <c r="C122" s="144"/>
      <c r="D122" s="128"/>
      <c r="E122" s="145"/>
      <c r="F122" s="133" t="s">
        <v>4</v>
      </c>
      <c r="G122" s="133"/>
      <c r="H122" s="133"/>
      <c r="I122" s="134">
        <f>IF($A$6+I121&lt;I120,I120-$A$6-I121,0)</f>
        <v>0</v>
      </c>
      <c r="J122" s="134"/>
      <c r="K122" s="128"/>
      <c r="L122" s="145"/>
      <c r="M122" s="133" t="s">
        <v>4</v>
      </c>
      <c r="N122" s="133"/>
      <c r="O122" s="133"/>
      <c r="P122" s="134">
        <f>IF($A$6+P121&lt;P120,P120-$A$6-P121,0)</f>
        <v>0</v>
      </c>
      <c r="Q122" s="134"/>
      <c r="R122" s="128"/>
      <c r="S122" s="145"/>
      <c r="T122" s="133" t="s">
        <v>4</v>
      </c>
      <c r="U122" s="133"/>
      <c r="V122" s="133"/>
      <c r="W122" s="134">
        <f>IF($A$6+W121&lt;W120,W120-$A$6-W121,0)</f>
        <v>0</v>
      </c>
      <c r="X122" s="134"/>
      <c r="Y122" s="128"/>
      <c r="Z122" s="145"/>
      <c r="AA122" s="133" t="s">
        <v>4</v>
      </c>
      <c r="AB122" s="133"/>
      <c r="AC122" s="133"/>
      <c r="AD122" s="134">
        <f>IF($A$6+AD121&lt;AD120,AD120-$A$6-AD121,0)</f>
        <v>0</v>
      </c>
      <c r="AE122" s="134"/>
      <c r="AF122" s="128"/>
      <c r="AG122" s="145"/>
      <c r="AH122" s="133" t="s">
        <v>4</v>
      </c>
      <c r="AI122" s="133"/>
      <c r="AJ122" s="133"/>
      <c r="AK122" s="134">
        <f>IF($A$6+AK121&lt;AK120,AK120-$A$6-AK121,0)</f>
        <v>0</v>
      </c>
      <c r="AL122" s="134"/>
      <c r="AM122" s="128"/>
      <c r="AN122" s="128"/>
      <c r="AO122" s="133" t="s">
        <v>4</v>
      </c>
      <c r="AP122" s="133"/>
      <c r="AQ122" s="133"/>
      <c r="AR122" s="134">
        <f>IF($A$6+AR121&lt;AR120,AR120-$A$6-AR121,0)</f>
        <v>0</v>
      </c>
      <c r="AS122" s="135"/>
      <c r="AT122" s="34"/>
      <c r="AU122" s="34"/>
      <c r="AV122" s="154"/>
    </row>
    <row r="123" spans="3:48" ht="16.5" customHeight="1" thickBot="1" x14ac:dyDescent="0.35">
      <c r="C123" s="115" t="s">
        <v>9</v>
      </c>
      <c r="D123" s="116"/>
      <c r="E123" s="116"/>
      <c r="F123" s="116"/>
      <c r="G123" s="116"/>
      <c r="H123" s="116"/>
      <c r="I123" s="116"/>
      <c r="J123" s="116"/>
      <c r="K123" s="116"/>
      <c r="L123" s="116"/>
      <c r="M123" s="117">
        <f>SUM(I120+P120+W120+AD120+AK120+AR120)</f>
        <v>0</v>
      </c>
      <c r="N123" s="118"/>
      <c r="O123" s="118"/>
      <c r="P123" s="119"/>
      <c r="Q123" s="116" t="s">
        <v>10</v>
      </c>
      <c r="R123" s="116"/>
      <c r="S123" s="116"/>
      <c r="T123" s="116"/>
      <c r="U123" s="116"/>
      <c r="V123" s="116"/>
      <c r="W123" s="116"/>
      <c r="X123" s="116"/>
      <c r="Y123" s="116"/>
      <c r="Z123" s="116"/>
      <c r="AA123" s="117">
        <f>SUM(I121+P121+W121+AD121+AK121+AR121)</f>
        <v>0</v>
      </c>
      <c r="AB123" s="118"/>
      <c r="AC123" s="118"/>
      <c r="AD123" s="119"/>
      <c r="AE123" s="116" t="s">
        <v>11</v>
      </c>
      <c r="AF123" s="116"/>
      <c r="AG123" s="116"/>
      <c r="AH123" s="116"/>
      <c r="AI123" s="116"/>
      <c r="AJ123" s="116"/>
      <c r="AK123" s="116"/>
      <c r="AL123" s="116"/>
      <c r="AM123" s="116"/>
      <c r="AN123" s="116"/>
      <c r="AO123" s="117">
        <f>SUM(I122+P122+W122+AD122+AK122+AR122)</f>
        <v>0</v>
      </c>
      <c r="AP123" s="118"/>
      <c r="AQ123" s="118"/>
      <c r="AR123" s="118"/>
      <c r="AS123" s="119"/>
      <c r="AT123" s="151" t="s">
        <v>58</v>
      </c>
      <c r="AU123" s="152"/>
      <c r="AV123" s="89">
        <f>AV10+AV20+AV30+AV40+AV50+AV60+AV70+AV80+AV90+AV100+AV110+AV120</f>
        <v>0</v>
      </c>
    </row>
    <row r="124" spans="3:48" ht="16.5" customHeight="1" x14ac:dyDescent="0.3">
      <c r="C124" s="85"/>
      <c r="D124" s="85"/>
      <c r="E124" s="85"/>
      <c r="F124" s="85"/>
      <c r="G124" s="85"/>
      <c r="H124" s="85"/>
      <c r="I124" s="85"/>
      <c r="J124" s="85"/>
      <c r="K124" s="85"/>
      <c r="L124" s="85"/>
      <c r="M124" s="86"/>
      <c r="N124" s="87"/>
      <c r="O124" s="87"/>
      <c r="P124" s="87"/>
      <c r="Q124" s="85"/>
      <c r="R124" s="85"/>
      <c r="S124" s="85"/>
      <c r="T124" s="85"/>
      <c r="U124" s="85"/>
      <c r="V124" s="85"/>
      <c r="W124" s="85"/>
      <c r="X124" s="85"/>
      <c r="Y124" s="85"/>
      <c r="Z124" s="85"/>
      <c r="AA124" s="86"/>
      <c r="AB124" s="87"/>
      <c r="AC124" s="87"/>
      <c r="AD124" s="87"/>
      <c r="AE124" s="85"/>
      <c r="AF124" s="85"/>
      <c r="AG124" s="85"/>
      <c r="AH124" s="85"/>
      <c r="AI124" s="85"/>
      <c r="AJ124" s="85"/>
      <c r="AK124" s="85"/>
      <c r="AL124" s="85"/>
      <c r="AM124" s="85"/>
      <c r="AN124" s="85"/>
      <c r="AO124" s="86"/>
      <c r="AP124" s="87"/>
      <c r="AQ124" s="87"/>
      <c r="AR124" s="87"/>
      <c r="AS124" s="87"/>
      <c r="AT124" s="34"/>
      <c r="AU124" s="34"/>
      <c r="AV124" s="88"/>
    </row>
    <row r="125" spans="3:48" ht="16.5" customHeight="1" x14ac:dyDescent="0.3">
      <c r="C125" s="85"/>
      <c r="D125" s="85"/>
      <c r="E125" s="85"/>
      <c r="F125" s="85"/>
      <c r="G125" s="85"/>
      <c r="H125" s="85"/>
      <c r="I125" s="85"/>
      <c r="J125" s="85"/>
      <c r="K125" s="85"/>
      <c r="L125" s="85"/>
      <c r="M125" s="86"/>
      <c r="N125" s="87"/>
      <c r="O125" s="87"/>
      <c r="P125" s="87"/>
      <c r="Q125" s="85"/>
      <c r="R125" s="85"/>
      <c r="S125" s="85"/>
      <c r="T125" s="85"/>
      <c r="U125" s="85"/>
      <c r="V125" s="85"/>
      <c r="W125" s="85"/>
      <c r="X125" s="85"/>
      <c r="Y125" s="85"/>
      <c r="Z125" s="85"/>
      <c r="AA125" s="86"/>
      <c r="AB125" s="87"/>
      <c r="AC125" s="87"/>
      <c r="AD125" s="87"/>
      <c r="AE125" s="85"/>
      <c r="AF125" s="85"/>
      <c r="AG125" s="85"/>
      <c r="AH125" s="85"/>
      <c r="AI125" s="85"/>
      <c r="AJ125" s="85"/>
      <c r="AK125" s="85"/>
      <c r="AL125" s="85"/>
      <c r="AM125" s="85"/>
      <c r="AN125" s="85"/>
      <c r="AO125" s="86"/>
      <c r="AP125" s="87"/>
      <c r="AQ125" s="87"/>
      <c r="AR125" s="87"/>
      <c r="AS125" s="87"/>
      <c r="AT125" s="34"/>
      <c r="AU125" s="34"/>
      <c r="AV125" s="88"/>
    </row>
    <row r="126" spans="3:48" ht="16.5" customHeight="1" x14ac:dyDescent="0.3">
      <c r="C126" s="85"/>
      <c r="D126" s="85"/>
      <c r="E126" s="85"/>
      <c r="F126" s="85"/>
      <c r="G126" s="85"/>
      <c r="H126" s="85"/>
      <c r="I126" s="85"/>
      <c r="J126" s="85"/>
      <c r="K126" s="85"/>
      <c r="L126" s="85"/>
      <c r="M126" s="86"/>
      <c r="N126" s="87"/>
      <c r="O126" s="87"/>
      <c r="P126" s="87"/>
      <c r="Q126" s="85"/>
      <c r="R126" s="85"/>
      <c r="S126" s="85"/>
      <c r="T126" s="85"/>
      <c r="U126" s="85"/>
      <c r="V126" s="85"/>
      <c r="W126" s="85"/>
      <c r="X126" s="85"/>
      <c r="Y126" s="85"/>
      <c r="Z126" s="85"/>
      <c r="AA126" s="86"/>
      <c r="AB126" s="87"/>
      <c r="AC126" s="87"/>
      <c r="AD126" s="87"/>
      <c r="AE126" s="85"/>
      <c r="AF126" s="85"/>
      <c r="AG126" s="85"/>
      <c r="AH126" s="85"/>
      <c r="AI126" s="85"/>
      <c r="AJ126" s="85"/>
      <c r="AK126" s="85"/>
      <c r="AL126" s="85"/>
      <c r="AM126" s="85"/>
      <c r="AN126" s="85"/>
      <c r="AO126" s="86"/>
      <c r="AP126" s="87"/>
      <c r="AQ126" s="87"/>
      <c r="AR126" s="87"/>
      <c r="AS126" s="87"/>
      <c r="AT126" s="34"/>
      <c r="AU126" s="34"/>
      <c r="AV126" s="88"/>
    </row>
    <row r="127" spans="3:48" ht="16.5" customHeight="1" x14ac:dyDescent="0.3">
      <c r="C127" s="85"/>
      <c r="D127" s="85"/>
      <c r="E127" s="85"/>
      <c r="F127" s="85"/>
      <c r="G127" s="85"/>
      <c r="H127" s="85"/>
      <c r="I127" s="85"/>
      <c r="J127" s="85"/>
      <c r="K127" s="85"/>
      <c r="L127" s="85"/>
      <c r="M127" s="86"/>
      <c r="N127" s="87"/>
      <c r="O127" s="87"/>
      <c r="P127" s="87"/>
      <c r="Q127" s="85"/>
      <c r="R127" s="85"/>
      <c r="S127" s="85"/>
      <c r="T127" s="85"/>
      <c r="U127" s="85"/>
      <c r="V127" s="85"/>
      <c r="W127" s="85"/>
      <c r="X127" s="85"/>
      <c r="Y127" s="85"/>
      <c r="Z127" s="85"/>
      <c r="AA127" s="86"/>
      <c r="AB127" s="87"/>
      <c r="AC127" s="87"/>
      <c r="AD127" s="87"/>
      <c r="AE127" s="85"/>
      <c r="AF127" s="85"/>
      <c r="AG127" s="85"/>
      <c r="AH127" s="85"/>
      <c r="AI127" s="85"/>
      <c r="AJ127" s="85"/>
      <c r="AK127" s="85"/>
      <c r="AL127" s="85"/>
      <c r="AM127" s="85"/>
      <c r="AN127" s="85"/>
      <c r="AO127" s="86"/>
      <c r="AP127" s="87"/>
      <c r="AQ127" s="87"/>
      <c r="AR127" s="87"/>
      <c r="AS127" s="87"/>
      <c r="AT127" s="34"/>
      <c r="AU127" s="34"/>
      <c r="AV127" s="88"/>
    </row>
    <row r="128" spans="3:48" ht="16.5" thickBot="1" x14ac:dyDescent="0.35"/>
    <row r="129" spans="3:16" ht="19.5" thickTop="1" x14ac:dyDescent="0.3">
      <c r="C129" s="101" t="s">
        <v>71</v>
      </c>
      <c r="D129" s="102"/>
      <c r="E129" s="102"/>
      <c r="F129" s="102"/>
      <c r="G129" s="102"/>
      <c r="H129" s="102"/>
      <c r="I129" s="102"/>
      <c r="J129" s="102"/>
      <c r="K129" s="102"/>
      <c r="L129" s="102"/>
      <c r="M129" s="102"/>
      <c r="N129" s="102"/>
      <c r="O129" s="102"/>
      <c r="P129" s="103"/>
    </row>
    <row r="130" spans="3:16" x14ac:dyDescent="0.3">
      <c r="C130" s="99"/>
      <c r="D130" s="81" t="s">
        <v>59</v>
      </c>
      <c r="E130" s="81" t="s">
        <v>60</v>
      </c>
      <c r="F130" s="81" t="s">
        <v>61</v>
      </c>
      <c r="G130" s="81" t="s">
        <v>62</v>
      </c>
      <c r="H130" s="81" t="s">
        <v>63</v>
      </c>
      <c r="I130" s="81" t="s">
        <v>64</v>
      </c>
      <c r="J130" s="81" t="s">
        <v>65</v>
      </c>
      <c r="K130" s="81" t="s">
        <v>66</v>
      </c>
      <c r="L130" s="81" t="s">
        <v>67</v>
      </c>
      <c r="M130" s="81" t="s">
        <v>68</v>
      </c>
      <c r="N130" s="81" t="s">
        <v>69</v>
      </c>
      <c r="O130" s="81" t="s">
        <v>70</v>
      </c>
      <c r="P130" s="82"/>
    </row>
    <row r="131" spans="3:16" ht="16.5" thickBot="1" x14ac:dyDescent="0.35">
      <c r="C131" s="100"/>
      <c r="D131" s="83">
        <f>AV10/16*1.7</f>
        <v>0</v>
      </c>
      <c r="E131" s="83">
        <f>AV20/16*1.7</f>
        <v>0</v>
      </c>
      <c r="F131" s="83">
        <f>AV30/16*1.7</f>
        <v>0</v>
      </c>
      <c r="G131" s="83">
        <f>AV40/16*1.7</f>
        <v>0</v>
      </c>
      <c r="H131" s="83">
        <f>AV50/16*1.7</f>
        <v>0</v>
      </c>
      <c r="I131" s="83">
        <f>AV60/16*1.7</f>
        <v>0</v>
      </c>
      <c r="J131" s="83">
        <f>AV70/16*1.7</f>
        <v>0</v>
      </c>
      <c r="K131" s="83">
        <f>AV80/16*1.7</f>
        <v>0</v>
      </c>
      <c r="L131" s="83">
        <f>AV90/16*1.7</f>
        <v>0</v>
      </c>
      <c r="M131" s="83">
        <f>AV100/16*1.7</f>
        <v>0</v>
      </c>
      <c r="N131" s="83">
        <f>AV110/16*1.7</f>
        <v>0</v>
      </c>
      <c r="O131" s="83">
        <f>AV120/16*1.7</f>
        <v>0</v>
      </c>
      <c r="P131" s="84"/>
    </row>
    <row r="132" spans="3:16" ht="16.5" thickTop="1" x14ac:dyDescent="0.3"/>
  </sheetData>
  <sheetProtection selectLockedCells="1"/>
  <mergeCells count="617">
    <mergeCell ref="AT4:AU4"/>
    <mergeCell ref="AV5:AV9"/>
    <mergeCell ref="AV11:AV19"/>
    <mergeCell ref="AV21:AV29"/>
    <mergeCell ref="AV31:AV39"/>
    <mergeCell ref="AV41:AV49"/>
    <mergeCell ref="AV51:AV59"/>
    <mergeCell ref="AV61:AV69"/>
    <mergeCell ref="AV71:AV79"/>
    <mergeCell ref="AD62:AE62"/>
    <mergeCell ref="AH40:AJ40"/>
    <mergeCell ref="AK40:AL40"/>
    <mergeCell ref="AH41:AJ41"/>
    <mergeCell ref="AK41:AL41"/>
    <mergeCell ref="AH42:AJ42"/>
    <mergeCell ref="AK42:AL42"/>
    <mergeCell ref="AT123:AU123"/>
    <mergeCell ref="AV121:AV122"/>
    <mergeCell ref="AV81:AV89"/>
    <mergeCell ref="AV91:AV99"/>
    <mergeCell ref="AV101:AV109"/>
    <mergeCell ref="AV111:AV119"/>
    <mergeCell ref="W80:X80"/>
    <mergeCell ref="M80:O80"/>
    <mergeCell ref="P80:Q80"/>
    <mergeCell ref="F80:H80"/>
    <mergeCell ref="I80:J80"/>
    <mergeCell ref="C73:L73"/>
    <mergeCell ref="M73:P73"/>
    <mergeCell ref="Q73:Z73"/>
    <mergeCell ref="F70:H70"/>
    <mergeCell ref="I70:J70"/>
    <mergeCell ref="F71:H71"/>
    <mergeCell ref="I71:J71"/>
    <mergeCell ref="F72:H72"/>
    <mergeCell ref="Y80:Z82"/>
    <mergeCell ref="R80:S82"/>
    <mergeCell ref="I72:J72"/>
    <mergeCell ref="AE43:AN43"/>
    <mergeCell ref="AM50:AN52"/>
    <mergeCell ref="C120:E122"/>
    <mergeCell ref="AF110:AG112"/>
    <mergeCell ref="AF120:AG122"/>
    <mergeCell ref="Y120:Z122"/>
    <mergeCell ref="R120:S122"/>
    <mergeCell ref="K120:L122"/>
    <mergeCell ref="AF100:AG102"/>
    <mergeCell ref="AF90:AG92"/>
    <mergeCell ref="T120:V120"/>
    <mergeCell ref="W120:X120"/>
    <mergeCell ref="T121:V121"/>
    <mergeCell ref="W121:X121"/>
    <mergeCell ref="T122:V122"/>
    <mergeCell ref="W122:X122"/>
    <mergeCell ref="M120:O120"/>
    <mergeCell ref="P120:Q120"/>
    <mergeCell ref="M121:O121"/>
    <mergeCell ref="P121:Q121"/>
    <mergeCell ref="M122:O122"/>
    <mergeCell ref="P122:Q122"/>
    <mergeCell ref="F120:H120"/>
    <mergeCell ref="I120:J120"/>
    <mergeCell ref="F121:H121"/>
    <mergeCell ref="I121:J121"/>
    <mergeCell ref="R90:S92"/>
    <mergeCell ref="Y90:Z92"/>
    <mergeCell ref="Y60:Z62"/>
    <mergeCell ref="R60:S62"/>
    <mergeCell ref="K60:L62"/>
    <mergeCell ref="K70:L72"/>
    <mergeCell ref="R70:S72"/>
    <mergeCell ref="Y70:Z72"/>
    <mergeCell ref="T81:V81"/>
    <mergeCell ref="W81:X81"/>
    <mergeCell ref="T82:V82"/>
    <mergeCell ref="W82:X82"/>
    <mergeCell ref="M81:O81"/>
    <mergeCell ref="P81:Q81"/>
    <mergeCell ref="M82:O82"/>
    <mergeCell ref="P82:Q82"/>
    <mergeCell ref="P72:Q72"/>
    <mergeCell ref="M60:O60"/>
    <mergeCell ref="P60:Q60"/>
    <mergeCell ref="C63:L63"/>
    <mergeCell ref="M61:O61"/>
    <mergeCell ref="P61:Q61"/>
    <mergeCell ref="C70:E72"/>
    <mergeCell ref="T80:V80"/>
    <mergeCell ref="C20:E22"/>
    <mergeCell ref="C30:E32"/>
    <mergeCell ref="C40:E42"/>
    <mergeCell ref="C50:E52"/>
    <mergeCell ref="C60:E62"/>
    <mergeCell ref="K110:L112"/>
    <mergeCell ref="R110:S112"/>
    <mergeCell ref="R100:S102"/>
    <mergeCell ref="K100:L102"/>
    <mergeCell ref="C80:E82"/>
    <mergeCell ref="C90:E92"/>
    <mergeCell ref="C100:E102"/>
    <mergeCell ref="C110:E112"/>
    <mergeCell ref="F81:H81"/>
    <mergeCell ref="F110:H110"/>
    <mergeCell ref="I110:J110"/>
    <mergeCell ref="F111:H111"/>
    <mergeCell ref="I111:J111"/>
    <mergeCell ref="F112:H112"/>
    <mergeCell ref="I112:J112"/>
    <mergeCell ref="P71:Q71"/>
    <mergeCell ref="M72:O72"/>
    <mergeCell ref="C33:L33"/>
    <mergeCell ref="K80:L82"/>
    <mergeCell ref="K90:L92"/>
    <mergeCell ref="AA41:AC41"/>
    <mergeCell ref="AD41:AE41"/>
    <mergeCell ref="T40:V40"/>
    <mergeCell ref="W40:X40"/>
    <mergeCell ref="T41:V41"/>
    <mergeCell ref="W41:X41"/>
    <mergeCell ref="Y40:Z42"/>
    <mergeCell ref="R40:S42"/>
    <mergeCell ref="AA42:AC42"/>
    <mergeCell ref="AD42:AE42"/>
    <mergeCell ref="AA73:AD73"/>
    <mergeCell ref="AE73:AN73"/>
    <mergeCell ref="AM70:AN72"/>
    <mergeCell ref="AM80:AN82"/>
    <mergeCell ref="W51:X51"/>
    <mergeCell ref="T52:V52"/>
    <mergeCell ref="W52:X52"/>
    <mergeCell ref="AD50:AE50"/>
    <mergeCell ref="AA51:AC51"/>
    <mergeCell ref="AD51:AE51"/>
    <mergeCell ref="AA52:AC52"/>
    <mergeCell ref="AA40:AC40"/>
    <mergeCell ref="AD40:AE40"/>
    <mergeCell ref="T10:V10"/>
    <mergeCell ref="W10:X10"/>
    <mergeCell ref="T11:V11"/>
    <mergeCell ref="W11:X11"/>
    <mergeCell ref="T12:V12"/>
    <mergeCell ref="W12:X12"/>
    <mergeCell ref="AA31:AC31"/>
    <mergeCell ref="AD31:AE31"/>
    <mergeCell ref="AA32:AC32"/>
    <mergeCell ref="AD32:AE32"/>
    <mergeCell ref="Y100:Z102"/>
    <mergeCell ref="T100:V100"/>
    <mergeCell ref="W100:X100"/>
    <mergeCell ref="T101:V101"/>
    <mergeCell ref="W101:X101"/>
    <mergeCell ref="T102:V102"/>
    <mergeCell ref="W102:X102"/>
    <mergeCell ref="M100:O100"/>
    <mergeCell ref="P100:Q100"/>
    <mergeCell ref="M101:O101"/>
    <mergeCell ref="P101:Q101"/>
    <mergeCell ref="M102:O102"/>
    <mergeCell ref="P102:Q102"/>
    <mergeCell ref="AH121:AJ121"/>
    <mergeCell ref="AK121:AL121"/>
    <mergeCell ref="AH122:AJ122"/>
    <mergeCell ref="AK122:AL122"/>
    <mergeCell ref="AA120:AC120"/>
    <mergeCell ref="AD120:AE120"/>
    <mergeCell ref="AA121:AC121"/>
    <mergeCell ref="AD121:AE121"/>
    <mergeCell ref="AA122:AC122"/>
    <mergeCell ref="AD122:AE122"/>
    <mergeCell ref="AH120:AJ120"/>
    <mergeCell ref="T111:V111"/>
    <mergeCell ref="W111:X111"/>
    <mergeCell ref="T112:V112"/>
    <mergeCell ref="W112:X112"/>
    <mergeCell ref="M111:O111"/>
    <mergeCell ref="P111:Q111"/>
    <mergeCell ref="M110:O110"/>
    <mergeCell ref="C113:L113"/>
    <mergeCell ref="AK120:AL120"/>
    <mergeCell ref="M112:O112"/>
    <mergeCell ref="P112:Q112"/>
    <mergeCell ref="Y110:Z112"/>
    <mergeCell ref="P110:Q110"/>
    <mergeCell ref="AF80:AG82"/>
    <mergeCell ref="AK92:AL92"/>
    <mergeCell ref="AA90:AC90"/>
    <mergeCell ref="AD90:AE90"/>
    <mergeCell ref="AA91:AC91"/>
    <mergeCell ref="AD91:AE91"/>
    <mergeCell ref="AA92:AC92"/>
    <mergeCell ref="AD92:AE92"/>
    <mergeCell ref="F122:H122"/>
    <mergeCell ref="I122:J122"/>
    <mergeCell ref="AH110:AJ110"/>
    <mergeCell ref="AK110:AL110"/>
    <mergeCell ref="AH111:AJ111"/>
    <mergeCell ref="AK111:AL111"/>
    <mergeCell ref="AH112:AJ112"/>
    <mergeCell ref="AK112:AL112"/>
    <mergeCell ref="AA110:AC110"/>
    <mergeCell ref="AD110:AE110"/>
    <mergeCell ref="AA111:AC111"/>
    <mergeCell ref="AD111:AE111"/>
    <mergeCell ref="AA112:AC112"/>
    <mergeCell ref="AD112:AE112"/>
    <mergeCell ref="T110:V110"/>
    <mergeCell ref="W110:X110"/>
    <mergeCell ref="AA100:AC100"/>
    <mergeCell ref="AD100:AE100"/>
    <mergeCell ref="AA101:AC101"/>
    <mergeCell ref="AD101:AE101"/>
    <mergeCell ref="AA102:AC102"/>
    <mergeCell ref="AD102:AE102"/>
    <mergeCell ref="AD81:AE81"/>
    <mergeCell ref="AA82:AC82"/>
    <mergeCell ref="AD82:AE82"/>
    <mergeCell ref="AD52:AE52"/>
    <mergeCell ref="M50:O50"/>
    <mergeCell ref="M52:O52"/>
    <mergeCell ref="P52:Q52"/>
    <mergeCell ref="AA50:AC50"/>
    <mergeCell ref="AH12:AJ12"/>
    <mergeCell ref="AK12:AL12"/>
    <mergeCell ref="AA10:AC10"/>
    <mergeCell ref="AD10:AE10"/>
    <mergeCell ref="AA11:AC11"/>
    <mergeCell ref="AD11:AE11"/>
    <mergeCell ref="AA12:AC12"/>
    <mergeCell ref="AD12:AE12"/>
    <mergeCell ref="Q13:Z13"/>
    <mergeCell ref="AA13:AD13"/>
    <mergeCell ref="AE13:AN13"/>
    <mergeCell ref="AM20:AN22"/>
    <mergeCell ref="M10:O10"/>
    <mergeCell ref="R10:S12"/>
    <mergeCell ref="Y10:Z12"/>
    <mergeCell ref="AF10:AG12"/>
    <mergeCell ref="AF20:AG22"/>
    <mergeCell ref="Y20:Z22"/>
    <mergeCell ref="R20:S22"/>
    <mergeCell ref="C43:L43"/>
    <mergeCell ref="M43:P43"/>
    <mergeCell ref="Q43:Z43"/>
    <mergeCell ref="AA43:AD43"/>
    <mergeCell ref="C10:E12"/>
    <mergeCell ref="K10:L12"/>
    <mergeCell ref="AD22:AE22"/>
    <mergeCell ref="AH20:AJ20"/>
    <mergeCell ref="AK20:AL20"/>
    <mergeCell ref="AH21:AJ21"/>
    <mergeCell ref="AK21:AL21"/>
    <mergeCell ref="AH22:AJ22"/>
    <mergeCell ref="AK22:AL22"/>
    <mergeCell ref="M20:O20"/>
    <mergeCell ref="P20:Q20"/>
    <mergeCell ref="M21:O21"/>
    <mergeCell ref="F30:H30"/>
    <mergeCell ref="I30:J30"/>
    <mergeCell ref="F31:H31"/>
    <mergeCell ref="I31:J31"/>
    <mergeCell ref="F32:H32"/>
    <mergeCell ref="I32:J32"/>
    <mergeCell ref="C13:L13"/>
    <mergeCell ref="M13:P13"/>
    <mergeCell ref="M113:P113"/>
    <mergeCell ref="Q113:Z113"/>
    <mergeCell ref="AA113:AD113"/>
    <mergeCell ref="T20:V20"/>
    <mergeCell ref="W20:X20"/>
    <mergeCell ref="T21:V21"/>
    <mergeCell ref="W21:X21"/>
    <mergeCell ref="T22:V22"/>
    <mergeCell ref="W22:X22"/>
    <mergeCell ref="AA20:AC20"/>
    <mergeCell ref="AD20:AE20"/>
    <mergeCell ref="AA21:AC21"/>
    <mergeCell ref="AD21:AE21"/>
    <mergeCell ref="AA22:AC22"/>
    <mergeCell ref="T32:V32"/>
    <mergeCell ref="W32:X32"/>
    <mergeCell ref="M30:O30"/>
    <mergeCell ref="M33:P33"/>
    <mergeCell ref="Q33:Z33"/>
    <mergeCell ref="AA33:AD33"/>
    <mergeCell ref="AE33:AN33"/>
    <mergeCell ref="T42:V42"/>
    <mergeCell ref="W42:X42"/>
    <mergeCell ref="AM40:AN42"/>
    <mergeCell ref="AO13:AS13"/>
    <mergeCell ref="AM10:AN12"/>
    <mergeCell ref="AO10:AQ10"/>
    <mergeCell ref="C3:D3"/>
    <mergeCell ref="P10:Q10"/>
    <mergeCell ref="M11:O11"/>
    <mergeCell ref="P11:Q11"/>
    <mergeCell ref="M12:O12"/>
    <mergeCell ref="P12:Q12"/>
    <mergeCell ref="I10:J10"/>
    <mergeCell ref="F10:H10"/>
    <mergeCell ref="F11:H11"/>
    <mergeCell ref="F12:H12"/>
    <mergeCell ref="I11:J11"/>
    <mergeCell ref="I12:J12"/>
    <mergeCell ref="AH10:AJ10"/>
    <mergeCell ref="AK10:AL10"/>
    <mergeCell ref="AH11:AJ11"/>
    <mergeCell ref="AK11:AL11"/>
    <mergeCell ref="AR10:AS10"/>
    <mergeCell ref="AO11:AQ11"/>
    <mergeCell ref="AR11:AS11"/>
    <mergeCell ref="AO12:AQ12"/>
    <mergeCell ref="AR12:AS12"/>
    <mergeCell ref="AA30:AC30"/>
    <mergeCell ref="AD30:AE30"/>
    <mergeCell ref="AO20:AQ20"/>
    <mergeCell ref="AR20:AS20"/>
    <mergeCell ref="AO21:AQ21"/>
    <mergeCell ref="AR21:AS21"/>
    <mergeCell ref="AO22:AQ22"/>
    <mergeCell ref="AR22:AS22"/>
    <mergeCell ref="C23:L23"/>
    <mergeCell ref="M23:P23"/>
    <mergeCell ref="Q23:Z23"/>
    <mergeCell ref="AA23:AD23"/>
    <mergeCell ref="AE23:AN23"/>
    <mergeCell ref="AO23:AS23"/>
    <mergeCell ref="F20:H20"/>
    <mergeCell ref="I20:J20"/>
    <mergeCell ref="F21:H21"/>
    <mergeCell ref="I21:J21"/>
    <mergeCell ref="F22:H22"/>
    <mergeCell ref="I22:J22"/>
    <mergeCell ref="K20:L22"/>
    <mergeCell ref="P21:Q21"/>
    <mergeCell ref="M22:O22"/>
    <mergeCell ref="P22:Q22"/>
    <mergeCell ref="P30:Q30"/>
    <mergeCell ref="M31:O31"/>
    <mergeCell ref="P31:Q31"/>
    <mergeCell ref="M32:O32"/>
    <mergeCell ref="P32:Q32"/>
    <mergeCell ref="K30:L32"/>
    <mergeCell ref="R30:S32"/>
    <mergeCell ref="Y30:Z32"/>
    <mergeCell ref="T30:V30"/>
    <mergeCell ref="W30:X30"/>
    <mergeCell ref="T31:V31"/>
    <mergeCell ref="W31:X31"/>
    <mergeCell ref="AO40:AQ40"/>
    <mergeCell ref="AR40:AS40"/>
    <mergeCell ref="AO41:AQ41"/>
    <mergeCell ref="AR41:AS41"/>
    <mergeCell ref="AO42:AQ42"/>
    <mergeCell ref="AR42:AS42"/>
    <mergeCell ref="AF30:AG32"/>
    <mergeCell ref="AH30:AJ30"/>
    <mergeCell ref="AK30:AL30"/>
    <mergeCell ref="AH31:AJ31"/>
    <mergeCell ref="AK31:AL31"/>
    <mergeCell ref="AH32:AJ32"/>
    <mergeCell ref="AK32:AL32"/>
    <mergeCell ref="AO33:AS33"/>
    <mergeCell ref="AO30:AQ30"/>
    <mergeCell ref="AR30:AS30"/>
    <mergeCell ref="AO31:AQ31"/>
    <mergeCell ref="AR31:AS31"/>
    <mergeCell ref="AO32:AQ32"/>
    <mergeCell ref="AR32:AS32"/>
    <mergeCell ref="AF40:AG42"/>
    <mergeCell ref="AM30:AN32"/>
    <mergeCell ref="F40:H40"/>
    <mergeCell ref="I40:J40"/>
    <mergeCell ref="F41:H41"/>
    <mergeCell ref="I41:J41"/>
    <mergeCell ref="F42:H42"/>
    <mergeCell ref="I42:J42"/>
    <mergeCell ref="AO50:AQ50"/>
    <mergeCell ref="AR50:AS50"/>
    <mergeCell ref="AO51:AQ51"/>
    <mergeCell ref="AR51:AS51"/>
    <mergeCell ref="AO43:AS43"/>
    <mergeCell ref="P50:Q50"/>
    <mergeCell ref="M51:O51"/>
    <mergeCell ref="P51:Q51"/>
    <mergeCell ref="M40:O40"/>
    <mergeCell ref="P40:Q40"/>
    <mergeCell ref="M41:O41"/>
    <mergeCell ref="P41:Q41"/>
    <mergeCell ref="M42:O42"/>
    <mergeCell ref="P42:Q42"/>
    <mergeCell ref="K40:L42"/>
    <mergeCell ref="K50:L52"/>
    <mergeCell ref="Y50:Z52"/>
    <mergeCell ref="AF50:AG52"/>
    <mergeCell ref="AO52:AQ52"/>
    <mergeCell ref="AR52:AS52"/>
    <mergeCell ref="C53:L53"/>
    <mergeCell ref="M53:P53"/>
    <mergeCell ref="Q53:Z53"/>
    <mergeCell ref="AA53:AD53"/>
    <mergeCell ref="AE53:AN53"/>
    <mergeCell ref="AO53:AS53"/>
    <mergeCell ref="R50:S52"/>
    <mergeCell ref="AH50:AJ50"/>
    <mergeCell ref="AK50:AL50"/>
    <mergeCell ref="AH51:AJ51"/>
    <mergeCell ref="AK51:AL51"/>
    <mergeCell ref="AH52:AJ52"/>
    <mergeCell ref="AK52:AL52"/>
    <mergeCell ref="F50:H50"/>
    <mergeCell ref="I50:J50"/>
    <mergeCell ref="F51:H51"/>
    <mergeCell ref="I51:J51"/>
    <mergeCell ref="F52:H52"/>
    <mergeCell ref="I52:J52"/>
    <mergeCell ref="T50:V50"/>
    <mergeCell ref="W50:X50"/>
    <mergeCell ref="T51:V51"/>
    <mergeCell ref="F60:H60"/>
    <mergeCell ref="I60:J60"/>
    <mergeCell ref="F61:H61"/>
    <mergeCell ref="I61:J61"/>
    <mergeCell ref="F62:H62"/>
    <mergeCell ref="I62:J62"/>
    <mergeCell ref="AH60:AJ60"/>
    <mergeCell ref="AK60:AL60"/>
    <mergeCell ref="AH61:AJ61"/>
    <mergeCell ref="AK61:AL61"/>
    <mergeCell ref="AH62:AJ62"/>
    <mergeCell ref="AK62:AL62"/>
    <mergeCell ref="T60:V60"/>
    <mergeCell ref="W60:X60"/>
    <mergeCell ref="T61:V61"/>
    <mergeCell ref="W61:X61"/>
    <mergeCell ref="T62:V62"/>
    <mergeCell ref="W62:X62"/>
    <mergeCell ref="M62:O62"/>
    <mergeCell ref="P62:Q62"/>
    <mergeCell ref="AF60:AG62"/>
    <mergeCell ref="AA61:AC61"/>
    <mergeCell ref="AD61:AE61"/>
    <mergeCell ref="AA62:AC62"/>
    <mergeCell ref="AO73:AS73"/>
    <mergeCell ref="AM60:AN62"/>
    <mergeCell ref="AO60:AQ60"/>
    <mergeCell ref="AR60:AS60"/>
    <mergeCell ref="AO61:AQ61"/>
    <mergeCell ref="AR61:AS61"/>
    <mergeCell ref="AO62:AQ62"/>
    <mergeCell ref="AR62:AS62"/>
    <mergeCell ref="AA63:AD63"/>
    <mergeCell ref="AE63:AN63"/>
    <mergeCell ref="AO63:AS63"/>
    <mergeCell ref="AH70:AJ70"/>
    <mergeCell ref="AK70:AL70"/>
    <mergeCell ref="AH71:AJ71"/>
    <mergeCell ref="AK71:AL71"/>
    <mergeCell ref="AH72:AJ72"/>
    <mergeCell ref="AK72:AL72"/>
    <mergeCell ref="AA70:AC70"/>
    <mergeCell ref="AD70:AE70"/>
    <mergeCell ref="AA71:AC71"/>
    <mergeCell ref="AD71:AE71"/>
    <mergeCell ref="AA72:AC72"/>
    <mergeCell ref="AA60:AC60"/>
    <mergeCell ref="AD60:AE60"/>
    <mergeCell ref="AO70:AQ70"/>
    <mergeCell ref="AR70:AS70"/>
    <mergeCell ref="AO71:AQ71"/>
    <mergeCell ref="AR71:AS71"/>
    <mergeCell ref="AO72:AQ72"/>
    <mergeCell ref="AR72:AS72"/>
    <mergeCell ref="M63:P63"/>
    <mergeCell ref="Q63:Z63"/>
    <mergeCell ref="T70:V70"/>
    <mergeCell ref="W70:X70"/>
    <mergeCell ref="T71:V71"/>
    <mergeCell ref="W71:X71"/>
    <mergeCell ref="T72:V72"/>
    <mergeCell ref="W72:X72"/>
    <mergeCell ref="M70:O70"/>
    <mergeCell ref="P70:Q70"/>
    <mergeCell ref="M71:O71"/>
    <mergeCell ref="AD72:AE72"/>
    <mergeCell ref="AF70:AG72"/>
    <mergeCell ref="AO80:AQ80"/>
    <mergeCell ref="AR80:AS80"/>
    <mergeCell ref="AO81:AQ81"/>
    <mergeCell ref="AR81:AS81"/>
    <mergeCell ref="AO82:AQ82"/>
    <mergeCell ref="AR82:AS82"/>
    <mergeCell ref="C83:L83"/>
    <mergeCell ref="M83:P83"/>
    <mergeCell ref="Q83:Z83"/>
    <mergeCell ref="AA83:AD83"/>
    <mergeCell ref="AE83:AN83"/>
    <mergeCell ref="AO83:AS83"/>
    <mergeCell ref="I81:J81"/>
    <mergeCell ref="F82:H82"/>
    <mergeCell ref="I82:J82"/>
    <mergeCell ref="AH80:AJ80"/>
    <mergeCell ref="AK80:AL80"/>
    <mergeCell ref="AH81:AJ81"/>
    <mergeCell ref="AK81:AL81"/>
    <mergeCell ref="AH82:AJ82"/>
    <mergeCell ref="AK82:AL82"/>
    <mergeCell ref="AA80:AC80"/>
    <mergeCell ref="AD80:AE80"/>
    <mergeCell ref="AA81:AC81"/>
    <mergeCell ref="C93:L93"/>
    <mergeCell ref="M93:P93"/>
    <mergeCell ref="Q93:Z93"/>
    <mergeCell ref="AA93:AD93"/>
    <mergeCell ref="AE93:AN93"/>
    <mergeCell ref="AO93:AS93"/>
    <mergeCell ref="M90:O90"/>
    <mergeCell ref="P90:Q90"/>
    <mergeCell ref="M91:O91"/>
    <mergeCell ref="P91:Q91"/>
    <mergeCell ref="M92:O92"/>
    <mergeCell ref="P92:Q92"/>
    <mergeCell ref="F90:H90"/>
    <mergeCell ref="I90:J90"/>
    <mergeCell ref="F91:H91"/>
    <mergeCell ref="I91:J91"/>
    <mergeCell ref="F92:H92"/>
    <mergeCell ref="I92:J92"/>
    <mergeCell ref="T90:V90"/>
    <mergeCell ref="W90:X90"/>
    <mergeCell ref="T91:V91"/>
    <mergeCell ref="W91:X91"/>
    <mergeCell ref="T92:V92"/>
    <mergeCell ref="W92:X92"/>
    <mergeCell ref="C103:L103"/>
    <mergeCell ref="M103:P103"/>
    <mergeCell ref="Q103:Z103"/>
    <mergeCell ref="AA103:AD103"/>
    <mergeCell ref="AE103:AN103"/>
    <mergeCell ref="AO103:AS103"/>
    <mergeCell ref="AM90:AN92"/>
    <mergeCell ref="AO90:AQ90"/>
    <mergeCell ref="AR90:AS90"/>
    <mergeCell ref="AO91:AQ91"/>
    <mergeCell ref="AR91:AS91"/>
    <mergeCell ref="AO92:AQ92"/>
    <mergeCell ref="AR92:AS92"/>
    <mergeCell ref="F100:H100"/>
    <mergeCell ref="I100:J100"/>
    <mergeCell ref="F101:H101"/>
    <mergeCell ref="I101:J101"/>
    <mergeCell ref="F102:H102"/>
    <mergeCell ref="I102:J102"/>
    <mergeCell ref="AH90:AJ90"/>
    <mergeCell ref="AK90:AL90"/>
    <mergeCell ref="AH91:AJ91"/>
    <mergeCell ref="AK91:AL91"/>
    <mergeCell ref="AH92:AJ92"/>
    <mergeCell ref="AO110:AQ110"/>
    <mergeCell ref="AR110:AS110"/>
    <mergeCell ref="AO111:AQ111"/>
    <mergeCell ref="AR111:AS111"/>
    <mergeCell ref="AO112:AQ112"/>
    <mergeCell ref="AR112:AS112"/>
    <mergeCell ref="AH100:AJ100"/>
    <mergeCell ref="AK100:AL100"/>
    <mergeCell ref="AH101:AJ101"/>
    <mergeCell ref="AK101:AL101"/>
    <mergeCell ref="AH102:AJ102"/>
    <mergeCell ref="AK102:AL102"/>
    <mergeCell ref="C54:AS54"/>
    <mergeCell ref="C64:AS64"/>
    <mergeCell ref="C74:AS74"/>
    <mergeCell ref="C84:AS84"/>
    <mergeCell ref="C94:AS94"/>
    <mergeCell ref="C104:AS104"/>
    <mergeCell ref="C114:AS114"/>
    <mergeCell ref="AM120:AN122"/>
    <mergeCell ref="AO120:AQ120"/>
    <mergeCell ref="AR120:AS120"/>
    <mergeCell ref="AO121:AQ121"/>
    <mergeCell ref="AR121:AS121"/>
    <mergeCell ref="AO122:AQ122"/>
    <mergeCell ref="AR122:AS122"/>
    <mergeCell ref="AE113:AN113"/>
    <mergeCell ref="AO113:AS113"/>
    <mergeCell ref="AM100:AN102"/>
    <mergeCell ref="AO100:AQ100"/>
    <mergeCell ref="AR100:AS100"/>
    <mergeCell ref="AO101:AQ101"/>
    <mergeCell ref="AR101:AS101"/>
    <mergeCell ref="AO102:AQ102"/>
    <mergeCell ref="AR102:AS102"/>
    <mergeCell ref="AM110:AN112"/>
    <mergeCell ref="C130:C131"/>
    <mergeCell ref="C129:P129"/>
    <mergeCell ref="C1:AV1"/>
    <mergeCell ref="C2:F2"/>
    <mergeCell ref="G2:I2"/>
    <mergeCell ref="L2:O2"/>
    <mergeCell ref="P2:R2"/>
    <mergeCell ref="V2:Y2"/>
    <mergeCell ref="Z2:AB2"/>
    <mergeCell ref="AF2:AI2"/>
    <mergeCell ref="AJ2:AL2"/>
    <mergeCell ref="AP2:AS2"/>
    <mergeCell ref="AT2:AV2"/>
    <mergeCell ref="C123:L123"/>
    <mergeCell ref="M123:P123"/>
    <mergeCell ref="Q123:Z123"/>
    <mergeCell ref="AA123:AD123"/>
    <mergeCell ref="AE123:AN123"/>
    <mergeCell ref="AO123:AS123"/>
    <mergeCell ref="C4:AS4"/>
    <mergeCell ref="C14:AS14"/>
    <mergeCell ref="C24:AS24"/>
    <mergeCell ref="C34:AS34"/>
    <mergeCell ref="C44:AS44"/>
  </mergeCells>
  <phoneticPr fontId="29" type="noConversion"/>
  <conditionalFormatting sqref="D7:AS7 D16:AS17 D26:AS27 D36:AS37 D47:AS47 D57:AS57 D66:AS67 D76:AS77 D86:AS87 D96:AS97 D106:AS107 D116:AS117">
    <cfRule type="expression" dxfId="576" priority="1023">
      <formula>IF(D7&lt;&gt;"",D7+1,IF(WEEKDAY(Mois_1)=3,Mois_1,""))</formula>
    </cfRule>
  </conditionalFormatting>
  <conditionalFormatting sqref="D5:AS5 D15:AS15 D25:AS25 D35:AS35 D45:AS45 D55:AS55 D65:AS65 D75:AS75 D85:AS85 D95:AS95 D105:AS105 D115:AS115">
    <cfRule type="cellIs" dxfId="575" priority="1032" operator="greaterThanOrEqual">
      <formula>1</formula>
    </cfRule>
  </conditionalFormatting>
  <conditionalFormatting sqref="C4 C14">
    <cfRule type="notContainsBlanks" dxfId="574" priority="1033">
      <formula>LEN(TRIM(C4))&gt;0</formula>
    </cfRule>
  </conditionalFormatting>
  <conditionalFormatting sqref="C45">
    <cfRule type="containsText" dxfId="573" priority="1030" operator="containsText" text="D">
      <formula>NOT(ISERROR(SEARCH("D",C45)))</formula>
    </cfRule>
    <cfRule type="containsText" dxfId="572" priority="1031" operator="containsText" text="S">
      <formula>NOT(ISERROR(SEARCH("S",C45)))</formula>
    </cfRule>
  </conditionalFormatting>
  <conditionalFormatting sqref="C55">
    <cfRule type="containsText" dxfId="571" priority="1028" operator="containsText" text="D">
      <formula>NOT(ISERROR(SEARCH("D",C55)))</formula>
    </cfRule>
    <cfRule type="containsText" dxfId="570" priority="1029" operator="containsText" text="S">
      <formula>NOT(ISERROR(SEARCH("S",C55)))</formula>
    </cfRule>
  </conditionalFormatting>
  <conditionalFormatting sqref="C117:C119">
    <cfRule type="containsText" dxfId="569" priority="1026" operator="containsText" text="D">
      <formula>NOT(ISERROR(SEARCH("D",C117)))</formula>
    </cfRule>
    <cfRule type="containsText" dxfId="568" priority="1027" operator="containsText" text="S">
      <formula>NOT(ISERROR(SEARCH("S",C117)))</formula>
    </cfRule>
  </conditionalFormatting>
  <conditionalFormatting sqref="D16:AL17">
    <cfRule type="expression" priority="1022">
      <formula>OR(WEEKDAY(D16,2)=6,WEEKDAY(D16,2)=7)</formula>
    </cfRule>
  </conditionalFormatting>
  <conditionalFormatting sqref="D26:J27">
    <cfRule type="expression" priority="1021">
      <formula>OR(WEEKDAY(D26,2)=6,WEEKDAY(D26,2)=7)</formula>
    </cfRule>
  </conditionalFormatting>
  <conditionalFormatting sqref="D36:J37">
    <cfRule type="expression" priority="1020">
      <formula>OR(WEEKDAY(D36,2)=6,WEEKDAY(D36,2)=7)</formula>
    </cfRule>
  </conditionalFormatting>
  <conditionalFormatting sqref="D66:J67">
    <cfRule type="expression" priority="1019">
      <formula>OR(WEEKDAY(D66,2)=6,WEEKDAY(D66,2)=7)</formula>
    </cfRule>
  </conditionalFormatting>
  <conditionalFormatting sqref="D76:J77">
    <cfRule type="expression" priority="1018">
      <formula>OR(WEEKDAY(D76,2)=6,WEEKDAY(D76,2)=7)</formula>
    </cfRule>
  </conditionalFormatting>
  <conditionalFormatting sqref="D86:J87">
    <cfRule type="expression" priority="1017">
      <formula>OR(WEEKDAY(D86,2)=6,WEEKDAY(D86,2)=7)</formula>
    </cfRule>
  </conditionalFormatting>
  <conditionalFormatting sqref="D96:J97">
    <cfRule type="expression" priority="1016">
      <formula>OR(WEEKDAY(D96,2)=6,WEEKDAY(D96,2)=7)</formula>
    </cfRule>
  </conditionalFormatting>
  <conditionalFormatting sqref="D106:J107">
    <cfRule type="expression" priority="1015">
      <formula>OR(WEEKDAY(D106,2)=6,WEEKDAY(D106,2)=7)</formula>
    </cfRule>
  </conditionalFormatting>
  <conditionalFormatting sqref="D116:J117">
    <cfRule type="expression" priority="1014">
      <formula>OR(WEEKDAY(D116,2)=6,WEEKDAY(D116,2)=7)</formula>
    </cfRule>
  </conditionalFormatting>
  <conditionalFormatting sqref="C107:C109">
    <cfRule type="containsText" dxfId="567" priority="1012" operator="containsText" text="D">
      <formula>NOT(ISERROR(SEARCH("D",C107)))</formula>
    </cfRule>
    <cfRule type="containsText" dxfId="566" priority="1013" operator="containsText" text="S">
      <formula>NOT(ISERROR(SEARCH("S",C107)))</formula>
    </cfRule>
  </conditionalFormatting>
  <conditionalFormatting sqref="C97:C99">
    <cfRule type="containsText" dxfId="565" priority="1010" operator="containsText" text="D">
      <formula>NOT(ISERROR(SEARCH("D",C97)))</formula>
    </cfRule>
    <cfRule type="containsText" dxfId="564" priority="1011" operator="containsText" text="S">
      <formula>NOT(ISERROR(SEARCH("S",C97)))</formula>
    </cfRule>
  </conditionalFormatting>
  <conditionalFormatting sqref="C87:C89">
    <cfRule type="containsText" dxfId="563" priority="1008" operator="containsText" text="D">
      <formula>NOT(ISERROR(SEARCH("D",C87)))</formula>
    </cfRule>
    <cfRule type="containsText" dxfId="562" priority="1009" operator="containsText" text="S">
      <formula>NOT(ISERROR(SEARCH("S",C87)))</formula>
    </cfRule>
  </conditionalFormatting>
  <conditionalFormatting sqref="C77:C79">
    <cfRule type="containsText" dxfId="561" priority="1006" operator="containsText" text="D">
      <formula>NOT(ISERROR(SEARCH("D",C77)))</formula>
    </cfRule>
    <cfRule type="containsText" dxfId="560" priority="1007" operator="containsText" text="S">
      <formula>NOT(ISERROR(SEARCH("S",C77)))</formula>
    </cfRule>
  </conditionalFormatting>
  <conditionalFormatting sqref="C67:C69">
    <cfRule type="containsText" dxfId="559" priority="1004" operator="containsText" text="D">
      <formula>NOT(ISERROR(SEARCH("D",C67)))</formula>
    </cfRule>
    <cfRule type="containsText" dxfId="558" priority="1005" operator="containsText" text="S">
      <formula>NOT(ISERROR(SEARCH("S",C67)))</formula>
    </cfRule>
  </conditionalFormatting>
  <conditionalFormatting sqref="C57:C59">
    <cfRule type="containsText" dxfId="557" priority="1002" operator="containsText" text="D">
      <formula>NOT(ISERROR(SEARCH("D",C57)))</formula>
    </cfRule>
    <cfRule type="containsText" dxfId="556" priority="1003" operator="containsText" text="S">
      <formula>NOT(ISERROR(SEARCH("S",C57)))</formula>
    </cfRule>
  </conditionalFormatting>
  <conditionalFormatting sqref="C47:C49">
    <cfRule type="containsText" dxfId="555" priority="1000" operator="containsText" text="D">
      <formula>NOT(ISERROR(SEARCH("D",C47)))</formula>
    </cfRule>
    <cfRule type="containsText" dxfId="554" priority="1001" operator="containsText" text="S">
      <formula>NOT(ISERROR(SEARCH("S",C47)))</formula>
    </cfRule>
  </conditionalFormatting>
  <conditionalFormatting sqref="C37:C39">
    <cfRule type="containsText" dxfId="553" priority="998" operator="containsText" text="D">
      <formula>NOT(ISERROR(SEARCH("D",C37)))</formula>
    </cfRule>
    <cfRule type="containsText" dxfId="552" priority="999" operator="containsText" text="S">
      <formula>NOT(ISERROR(SEARCH("S",C37)))</formula>
    </cfRule>
  </conditionalFormatting>
  <conditionalFormatting sqref="C27:C29">
    <cfRule type="containsText" dxfId="551" priority="996" operator="containsText" text="D">
      <formula>NOT(ISERROR(SEARCH("D",C27)))</formula>
    </cfRule>
    <cfRule type="containsText" dxfId="550" priority="997" operator="containsText" text="S">
      <formula>NOT(ISERROR(SEARCH("S",C27)))</formula>
    </cfRule>
  </conditionalFormatting>
  <conditionalFormatting sqref="C17:C19">
    <cfRule type="containsText" dxfId="549" priority="994" operator="containsText" text="D">
      <formula>NOT(ISERROR(SEARCH("D",C17)))</formula>
    </cfRule>
    <cfRule type="containsText" dxfId="548" priority="995" operator="containsText" text="S">
      <formula>NOT(ISERROR(SEARCH("S",C17)))</formula>
    </cfRule>
  </conditionalFormatting>
  <conditionalFormatting sqref="C7:C9">
    <cfRule type="containsText" dxfId="547" priority="992" operator="containsText" text="D">
      <formula>NOT(ISERROR(SEARCH("D",C7)))</formula>
    </cfRule>
    <cfRule type="containsText" dxfId="546" priority="993" operator="containsText" text="S">
      <formula>NOT(ISERROR(SEARCH("S",C7)))</formula>
    </cfRule>
  </conditionalFormatting>
  <conditionalFormatting sqref="D8:J8 D18:G18 D28:J28 D38:J38 D48:J48 D58:J58 D68:J68 D78:J78 D88:J88 D98:J98 D118:J118 L18:Q18 AF8 AK8:AS8">
    <cfRule type="cellIs" dxfId="545" priority="990" operator="equal">
      <formula>0.5</formula>
    </cfRule>
    <cfRule type="cellIs" dxfId="544" priority="991" operator="equal">
      <formula>0.416666666666667</formula>
    </cfRule>
  </conditionalFormatting>
  <conditionalFormatting sqref="D39:J39 D49:J49 D59:J59 D69:J69 D79:J79 D89:J89 D99:J99 D119:J119 D29:J29 D109:J109 D19:J19 D9:J9">
    <cfRule type="cellIs" dxfId="543" priority="988" operator="equal">
      <formula>0.5</formula>
    </cfRule>
    <cfRule type="cellIs" dxfId="542" priority="989" operator="equal">
      <formula>0.416666666666667</formula>
    </cfRule>
  </conditionalFormatting>
  <conditionalFormatting sqref="K8:Q8">
    <cfRule type="cellIs" dxfId="541" priority="986" operator="equal">
      <formula>0.5</formula>
    </cfRule>
    <cfRule type="cellIs" dxfId="540" priority="987" operator="equal">
      <formula>0.416666666666667</formula>
    </cfRule>
  </conditionalFormatting>
  <conditionalFormatting sqref="R8:X8">
    <cfRule type="cellIs" dxfId="539" priority="984" operator="equal">
      <formula>0.5</formula>
    </cfRule>
    <cfRule type="cellIs" dxfId="538" priority="985" operator="equal">
      <formula>0.416666666666667</formula>
    </cfRule>
  </conditionalFormatting>
  <conditionalFormatting sqref="Y8:AE8">
    <cfRule type="cellIs" dxfId="537" priority="980" operator="equal">
      <formula>0.5</formula>
    </cfRule>
    <cfRule type="cellIs" dxfId="536" priority="981" operator="equal">
      <formula>0.416666666666667</formula>
    </cfRule>
  </conditionalFormatting>
  <conditionalFormatting sqref="AM16:AS17">
    <cfRule type="expression" priority="975">
      <formula>OR(WEEKDAY(AM16,2)=6,WEEKDAY(AM16,2)=7)</formula>
    </cfRule>
  </conditionalFormatting>
  <conditionalFormatting sqref="AM26:AS27">
    <cfRule type="expression" priority="974">
      <formula>OR(WEEKDAY(AM26,2)=6,WEEKDAY(AM26,2)=7)</formula>
    </cfRule>
  </conditionalFormatting>
  <conditionalFormatting sqref="AM36:AS37">
    <cfRule type="expression" priority="973">
      <formula>OR(WEEKDAY(AM36,2)=6,WEEKDAY(AM36,2)=7)</formula>
    </cfRule>
  </conditionalFormatting>
  <conditionalFormatting sqref="AM66:AS67">
    <cfRule type="expression" priority="972">
      <formula>OR(WEEKDAY(AM66,2)=6,WEEKDAY(AM66,2)=7)</formula>
    </cfRule>
  </conditionalFormatting>
  <conditionalFormatting sqref="AM76:AS77">
    <cfRule type="expression" priority="971">
      <formula>OR(WEEKDAY(AM76,2)=6,WEEKDAY(AM76,2)=7)</formula>
    </cfRule>
  </conditionalFormatting>
  <conditionalFormatting sqref="AM86:AS87">
    <cfRule type="expression" priority="970">
      <formula>OR(WEEKDAY(AM86,2)=6,WEEKDAY(AM86,2)=7)</formula>
    </cfRule>
  </conditionalFormatting>
  <conditionalFormatting sqref="AM96:AS97">
    <cfRule type="expression" priority="969">
      <formula>OR(WEEKDAY(AM96,2)=6,WEEKDAY(AM96,2)=7)</formula>
    </cfRule>
  </conditionalFormatting>
  <conditionalFormatting sqref="AM106:AS107">
    <cfRule type="expression" priority="968">
      <formula>OR(WEEKDAY(AM106,2)=6,WEEKDAY(AM106,2)=7)</formula>
    </cfRule>
  </conditionalFormatting>
  <conditionalFormatting sqref="AM116:AS117">
    <cfRule type="expression" priority="967">
      <formula>OR(WEEKDAY(AM116,2)=6,WEEKDAY(AM116,2)=7)</formula>
    </cfRule>
  </conditionalFormatting>
  <conditionalFormatting sqref="C24">
    <cfRule type="notContainsBlanks" dxfId="535" priority="966">
      <formula>LEN(TRIM(C24))&gt;0</formula>
    </cfRule>
  </conditionalFormatting>
  <conditionalFormatting sqref="C34">
    <cfRule type="notContainsBlanks" dxfId="534" priority="965">
      <formula>LEN(TRIM(C34))&gt;0</formula>
    </cfRule>
  </conditionalFormatting>
  <conditionalFormatting sqref="C44">
    <cfRule type="notContainsBlanks" dxfId="533" priority="964">
      <formula>LEN(TRIM(C44))&gt;0</formula>
    </cfRule>
  </conditionalFormatting>
  <conditionalFormatting sqref="C54">
    <cfRule type="notContainsBlanks" dxfId="532" priority="963">
      <formula>LEN(TRIM(C54))&gt;0</formula>
    </cfRule>
  </conditionalFormatting>
  <conditionalFormatting sqref="C64">
    <cfRule type="notContainsBlanks" dxfId="531" priority="962">
      <formula>LEN(TRIM(C64))&gt;0</formula>
    </cfRule>
  </conditionalFormatting>
  <conditionalFormatting sqref="C74">
    <cfRule type="notContainsBlanks" dxfId="530" priority="961">
      <formula>LEN(TRIM(C74))&gt;0</formula>
    </cfRule>
  </conditionalFormatting>
  <conditionalFormatting sqref="C84">
    <cfRule type="notContainsBlanks" dxfId="529" priority="960">
      <formula>LEN(TRIM(C84))&gt;0</formula>
    </cfRule>
  </conditionalFormatting>
  <conditionalFormatting sqref="C94">
    <cfRule type="notContainsBlanks" dxfId="528" priority="959">
      <formula>LEN(TRIM(C94))&gt;0</formula>
    </cfRule>
  </conditionalFormatting>
  <conditionalFormatting sqref="C104">
    <cfRule type="notContainsBlanks" dxfId="527" priority="958">
      <formula>LEN(TRIM(C104))&gt;0</formula>
    </cfRule>
  </conditionalFormatting>
  <conditionalFormatting sqref="C114">
    <cfRule type="notContainsBlanks" dxfId="526" priority="957">
      <formula>LEN(TRIM(C114))&gt;0</formula>
    </cfRule>
  </conditionalFormatting>
  <conditionalFormatting sqref="L18:AS18 D8:AF8 AK8:AS8 E29:F29 AG19:AJ19 AG9:AJ9">
    <cfRule type="cellIs" dxfId="525" priority="956" operator="between">
      <formula>0.0416666666666667</formula>
      <formula>0.375</formula>
    </cfRule>
  </conditionalFormatting>
  <conditionalFormatting sqref="R18:X18">
    <cfRule type="cellIs" dxfId="524" priority="954" operator="equal">
      <formula>0.5</formula>
    </cfRule>
    <cfRule type="cellIs" dxfId="523" priority="955" operator="equal">
      <formula>0.416666666666667</formula>
    </cfRule>
  </conditionalFormatting>
  <conditionalFormatting sqref="Y18:AE18">
    <cfRule type="cellIs" dxfId="522" priority="952" operator="equal">
      <formula>0.5</formula>
    </cfRule>
    <cfRule type="cellIs" dxfId="521" priority="953" operator="equal">
      <formula>0.416666666666667</formula>
    </cfRule>
  </conditionalFormatting>
  <conditionalFormatting sqref="AF18:AS18">
    <cfRule type="cellIs" dxfId="520" priority="950" operator="equal">
      <formula>0.5</formula>
    </cfRule>
    <cfRule type="cellIs" dxfId="519" priority="951" operator="equal">
      <formula>0.416666666666667</formula>
    </cfRule>
  </conditionalFormatting>
  <conditionalFormatting sqref="D18:G18">
    <cfRule type="cellIs" dxfId="518" priority="949" operator="between">
      <formula>0.0416666666666667</formula>
      <formula>0.375</formula>
    </cfRule>
  </conditionalFormatting>
  <conditionalFormatting sqref="K28:Q28">
    <cfRule type="cellIs" dxfId="517" priority="947" operator="equal">
      <formula>0.5</formula>
    </cfRule>
    <cfRule type="cellIs" dxfId="516" priority="948" operator="equal">
      <formula>0.416666666666667</formula>
    </cfRule>
  </conditionalFormatting>
  <conditionalFormatting sqref="R28:X28">
    <cfRule type="cellIs" dxfId="515" priority="945" operator="equal">
      <formula>0.5</formula>
    </cfRule>
    <cfRule type="cellIs" dxfId="514" priority="946" operator="equal">
      <formula>0.416666666666667</formula>
    </cfRule>
  </conditionalFormatting>
  <conditionalFormatting sqref="Y28:AE28">
    <cfRule type="cellIs" dxfId="513" priority="943" operator="equal">
      <formula>0.5</formula>
    </cfRule>
    <cfRule type="cellIs" dxfId="512" priority="944" operator="equal">
      <formula>0.416666666666667</formula>
    </cfRule>
  </conditionalFormatting>
  <conditionalFormatting sqref="AF28:AS28">
    <cfRule type="cellIs" dxfId="511" priority="941" operator="equal">
      <formula>0.5</formula>
    </cfRule>
    <cfRule type="cellIs" dxfId="510" priority="942" operator="equal">
      <formula>0.416666666666667</formula>
    </cfRule>
  </conditionalFormatting>
  <conditionalFormatting sqref="D28:AS28">
    <cfRule type="cellIs" dxfId="509" priority="940" operator="between">
      <formula>0.0416666666666667</formula>
      <formula>0.375</formula>
    </cfRule>
  </conditionalFormatting>
  <conditionalFormatting sqref="K38:Q38">
    <cfRule type="cellIs" dxfId="508" priority="938" operator="equal">
      <formula>0.5</formula>
    </cfRule>
    <cfRule type="cellIs" dxfId="507" priority="939" operator="equal">
      <formula>0.416666666666667</formula>
    </cfRule>
  </conditionalFormatting>
  <conditionalFormatting sqref="R38:X38">
    <cfRule type="cellIs" dxfId="506" priority="936" operator="equal">
      <formula>0.5</formula>
    </cfRule>
    <cfRule type="cellIs" dxfId="505" priority="937" operator="equal">
      <formula>0.416666666666667</formula>
    </cfRule>
  </conditionalFormatting>
  <conditionalFormatting sqref="Y38:AE38">
    <cfRule type="cellIs" dxfId="504" priority="934" operator="equal">
      <formula>0.5</formula>
    </cfRule>
    <cfRule type="cellIs" dxfId="503" priority="935" operator="equal">
      <formula>0.416666666666667</formula>
    </cfRule>
  </conditionalFormatting>
  <conditionalFormatting sqref="AF38:AS38">
    <cfRule type="cellIs" dxfId="502" priority="932" operator="equal">
      <formula>0.5</formula>
    </cfRule>
    <cfRule type="cellIs" dxfId="501" priority="933" operator="equal">
      <formula>0.416666666666667</formula>
    </cfRule>
  </conditionalFormatting>
  <conditionalFormatting sqref="D38:AS38">
    <cfRule type="cellIs" dxfId="500" priority="931" operator="between">
      <formula>0.0416666666666667</formula>
      <formula>0.375</formula>
    </cfRule>
  </conditionalFormatting>
  <conditionalFormatting sqref="K48:Q48">
    <cfRule type="cellIs" dxfId="499" priority="929" operator="equal">
      <formula>0.5</formula>
    </cfRule>
    <cfRule type="cellIs" dxfId="498" priority="930" operator="equal">
      <formula>0.416666666666667</formula>
    </cfRule>
  </conditionalFormatting>
  <conditionalFormatting sqref="R48:X48">
    <cfRule type="cellIs" dxfId="497" priority="927" operator="equal">
      <formula>0.5</formula>
    </cfRule>
    <cfRule type="cellIs" dxfId="496" priority="928" operator="equal">
      <formula>0.416666666666667</formula>
    </cfRule>
  </conditionalFormatting>
  <conditionalFormatting sqref="Y48:AE48">
    <cfRule type="cellIs" dxfId="495" priority="925" operator="equal">
      <formula>0.5</formula>
    </cfRule>
    <cfRule type="cellIs" dxfId="494" priority="926" operator="equal">
      <formula>0.416666666666667</formula>
    </cfRule>
  </conditionalFormatting>
  <conditionalFormatting sqref="AF48:AS48">
    <cfRule type="cellIs" dxfId="493" priority="923" operator="equal">
      <formula>0.5</formula>
    </cfRule>
    <cfRule type="cellIs" dxfId="492" priority="924" operator="equal">
      <formula>0.416666666666667</formula>
    </cfRule>
  </conditionalFormatting>
  <conditionalFormatting sqref="D48:AS48">
    <cfRule type="cellIs" dxfId="491" priority="922" operator="between">
      <formula>0.0416666666666667</formula>
      <formula>0.375</formula>
    </cfRule>
  </conditionalFormatting>
  <conditionalFormatting sqref="K58:Q58">
    <cfRule type="cellIs" dxfId="490" priority="920" operator="equal">
      <formula>0.5</formula>
    </cfRule>
    <cfRule type="cellIs" dxfId="489" priority="921" operator="equal">
      <formula>0.416666666666667</formula>
    </cfRule>
  </conditionalFormatting>
  <conditionalFormatting sqref="R58:X58">
    <cfRule type="cellIs" dxfId="488" priority="918" operator="equal">
      <formula>0.5</formula>
    </cfRule>
    <cfRule type="cellIs" dxfId="487" priority="919" operator="equal">
      <formula>0.416666666666667</formula>
    </cfRule>
  </conditionalFormatting>
  <conditionalFormatting sqref="Y58:AE58">
    <cfRule type="cellIs" dxfId="486" priority="916" operator="equal">
      <formula>0.5</formula>
    </cfRule>
    <cfRule type="cellIs" dxfId="485" priority="917" operator="equal">
      <formula>0.416666666666667</formula>
    </cfRule>
  </conditionalFormatting>
  <conditionalFormatting sqref="AF58:AS58">
    <cfRule type="cellIs" dxfId="484" priority="914" operator="equal">
      <formula>0.5</formula>
    </cfRule>
    <cfRule type="cellIs" dxfId="483" priority="915" operator="equal">
      <formula>0.416666666666667</formula>
    </cfRule>
  </conditionalFormatting>
  <conditionalFormatting sqref="D58:AS58">
    <cfRule type="cellIs" dxfId="482" priority="913" operator="between">
      <formula>0.0416666666666667</formula>
      <formula>0.375</formula>
    </cfRule>
  </conditionalFormatting>
  <conditionalFormatting sqref="K68:Q68">
    <cfRule type="cellIs" dxfId="481" priority="911" operator="equal">
      <formula>0.5</formula>
    </cfRule>
    <cfRule type="cellIs" dxfId="480" priority="912" operator="equal">
      <formula>0.416666666666667</formula>
    </cfRule>
  </conditionalFormatting>
  <conditionalFormatting sqref="R68:X68">
    <cfRule type="cellIs" dxfId="479" priority="909" operator="equal">
      <formula>0.5</formula>
    </cfRule>
    <cfRule type="cellIs" dxfId="478" priority="910" operator="equal">
      <formula>0.416666666666667</formula>
    </cfRule>
  </conditionalFormatting>
  <conditionalFormatting sqref="Y68:AE68">
    <cfRule type="cellIs" dxfId="477" priority="907" operator="equal">
      <formula>0.5</formula>
    </cfRule>
    <cfRule type="cellIs" dxfId="476" priority="908" operator="equal">
      <formula>0.416666666666667</formula>
    </cfRule>
  </conditionalFormatting>
  <conditionalFormatting sqref="AF68:AS68">
    <cfRule type="cellIs" dxfId="475" priority="905" operator="equal">
      <formula>0.5</formula>
    </cfRule>
    <cfRule type="cellIs" dxfId="474" priority="906" operator="equal">
      <formula>0.416666666666667</formula>
    </cfRule>
  </conditionalFormatting>
  <conditionalFormatting sqref="D68:AS68">
    <cfRule type="cellIs" dxfId="473" priority="904" operator="between">
      <formula>0.0416666666666667</formula>
      <formula>0.375</formula>
    </cfRule>
  </conditionalFormatting>
  <conditionalFormatting sqref="K78:Q78">
    <cfRule type="cellIs" dxfId="472" priority="902" operator="equal">
      <formula>0.5</formula>
    </cfRule>
    <cfRule type="cellIs" dxfId="471" priority="903" operator="equal">
      <formula>0.416666666666667</formula>
    </cfRule>
  </conditionalFormatting>
  <conditionalFormatting sqref="R78:X78">
    <cfRule type="cellIs" dxfId="470" priority="900" operator="equal">
      <formula>0.5</formula>
    </cfRule>
    <cfRule type="cellIs" dxfId="469" priority="901" operator="equal">
      <formula>0.416666666666667</formula>
    </cfRule>
  </conditionalFormatting>
  <conditionalFormatting sqref="Y78:AE78">
    <cfRule type="cellIs" dxfId="468" priority="898" operator="equal">
      <formula>0.5</formula>
    </cfRule>
    <cfRule type="cellIs" dxfId="467" priority="899" operator="equal">
      <formula>0.416666666666667</formula>
    </cfRule>
  </conditionalFormatting>
  <conditionalFormatting sqref="AF78:AS78">
    <cfRule type="cellIs" dxfId="466" priority="896" operator="equal">
      <formula>0.5</formula>
    </cfRule>
    <cfRule type="cellIs" dxfId="465" priority="897" operator="equal">
      <formula>0.416666666666667</formula>
    </cfRule>
  </conditionalFormatting>
  <conditionalFormatting sqref="D78:AS78">
    <cfRule type="cellIs" dxfId="464" priority="895" operator="between">
      <formula>0.0416666666666667</formula>
      <formula>0.375</formula>
    </cfRule>
  </conditionalFormatting>
  <conditionalFormatting sqref="K88:Q88">
    <cfRule type="cellIs" dxfId="463" priority="893" operator="equal">
      <formula>0.5</formula>
    </cfRule>
    <cfRule type="cellIs" dxfId="462" priority="894" operator="equal">
      <formula>0.416666666666667</formula>
    </cfRule>
  </conditionalFormatting>
  <conditionalFormatting sqref="R88:X88">
    <cfRule type="cellIs" dxfId="461" priority="891" operator="equal">
      <formula>0.5</formula>
    </cfRule>
    <cfRule type="cellIs" dxfId="460" priority="892" operator="equal">
      <formula>0.416666666666667</formula>
    </cfRule>
  </conditionalFormatting>
  <conditionalFormatting sqref="Y88:AE88">
    <cfRule type="cellIs" dxfId="459" priority="889" operator="equal">
      <formula>0.5</formula>
    </cfRule>
    <cfRule type="cellIs" dxfId="458" priority="890" operator="equal">
      <formula>0.416666666666667</formula>
    </cfRule>
  </conditionalFormatting>
  <conditionalFormatting sqref="AF88:AS88">
    <cfRule type="cellIs" dxfId="457" priority="887" operator="equal">
      <formula>0.5</formula>
    </cfRule>
    <cfRule type="cellIs" dxfId="456" priority="888" operator="equal">
      <formula>0.416666666666667</formula>
    </cfRule>
  </conditionalFormatting>
  <conditionalFormatting sqref="D88:AS88">
    <cfRule type="cellIs" dxfId="455" priority="886" operator="between">
      <formula>0.0416666666666667</formula>
      <formula>0.375</formula>
    </cfRule>
  </conditionalFormatting>
  <conditionalFormatting sqref="K98:Q98">
    <cfRule type="cellIs" dxfId="454" priority="884" operator="equal">
      <formula>0.5</formula>
    </cfRule>
    <cfRule type="cellIs" dxfId="453" priority="885" operator="equal">
      <formula>0.416666666666667</formula>
    </cfRule>
  </conditionalFormatting>
  <conditionalFormatting sqref="R98:X98">
    <cfRule type="cellIs" dxfId="452" priority="882" operator="equal">
      <formula>0.5</formula>
    </cfRule>
    <cfRule type="cellIs" dxfId="451" priority="883" operator="equal">
      <formula>0.416666666666667</formula>
    </cfRule>
  </conditionalFormatting>
  <conditionalFormatting sqref="Y98:AE98">
    <cfRule type="cellIs" dxfId="450" priority="880" operator="equal">
      <formula>0.5</formula>
    </cfRule>
    <cfRule type="cellIs" dxfId="449" priority="881" operator="equal">
      <formula>0.416666666666667</formula>
    </cfRule>
  </conditionalFormatting>
  <conditionalFormatting sqref="AF98:AS98">
    <cfRule type="cellIs" dxfId="448" priority="878" operator="equal">
      <formula>0.5</formula>
    </cfRule>
    <cfRule type="cellIs" dxfId="447" priority="879" operator="equal">
      <formula>0.416666666666667</formula>
    </cfRule>
  </conditionalFormatting>
  <conditionalFormatting sqref="D98:AS98">
    <cfRule type="cellIs" dxfId="446" priority="877" operator="between">
      <formula>0.0416666666666667</formula>
      <formula>0.375</formula>
    </cfRule>
  </conditionalFormatting>
  <conditionalFormatting sqref="K118:Q118">
    <cfRule type="cellIs" dxfId="445" priority="875" operator="equal">
      <formula>0.5</formula>
    </cfRule>
    <cfRule type="cellIs" dxfId="444" priority="876" operator="equal">
      <formula>0.416666666666667</formula>
    </cfRule>
  </conditionalFormatting>
  <conditionalFormatting sqref="R118:X118">
    <cfRule type="cellIs" dxfId="443" priority="873" operator="equal">
      <formula>0.5</formula>
    </cfRule>
    <cfRule type="cellIs" dxfId="442" priority="874" operator="equal">
      <formula>0.416666666666667</formula>
    </cfRule>
  </conditionalFormatting>
  <conditionalFormatting sqref="Y118:AE118">
    <cfRule type="cellIs" dxfId="441" priority="871" operator="equal">
      <formula>0.5</formula>
    </cfRule>
    <cfRule type="cellIs" dxfId="440" priority="872" operator="equal">
      <formula>0.416666666666667</formula>
    </cfRule>
  </conditionalFormatting>
  <conditionalFormatting sqref="AF118:AS118">
    <cfRule type="cellIs" dxfId="439" priority="869" operator="equal">
      <formula>0.5</formula>
    </cfRule>
    <cfRule type="cellIs" dxfId="438" priority="870" operator="equal">
      <formula>0.416666666666667</formula>
    </cfRule>
  </conditionalFormatting>
  <conditionalFormatting sqref="D118:AS118">
    <cfRule type="cellIs" dxfId="437" priority="868" operator="between">
      <formula>0.0416666666666667</formula>
      <formula>0.375</formula>
    </cfRule>
  </conditionalFormatting>
  <conditionalFormatting sqref="K29:Q29">
    <cfRule type="cellIs" dxfId="436" priority="866" operator="equal">
      <formula>0.5</formula>
    </cfRule>
    <cfRule type="cellIs" dxfId="435" priority="867" operator="equal">
      <formula>0.416666666666667</formula>
    </cfRule>
  </conditionalFormatting>
  <conditionalFormatting sqref="R29:X29">
    <cfRule type="cellIs" dxfId="434" priority="864" operator="equal">
      <formula>0.5</formula>
    </cfRule>
    <cfRule type="cellIs" dxfId="433" priority="865" operator="equal">
      <formula>0.416666666666667</formula>
    </cfRule>
  </conditionalFormatting>
  <conditionalFormatting sqref="Y29:AE29">
    <cfRule type="cellIs" dxfId="432" priority="862" operator="equal">
      <formula>0.5</formula>
    </cfRule>
    <cfRule type="cellIs" dxfId="431" priority="863" operator="equal">
      <formula>0.416666666666667</formula>
    </cfRule>
  </conditionalFormatting>
  <conditionalFormatting sqref="AF29:AS29">
    <cfRule type="cellIs" dxfId="430" priority="860" operator="equal">
      <formula>0.5</formula>
    </cfRule>
    <cfRule type="cellIs" dxfId="429" priority="861" operator="equal">
      <formula>0.416666666666667</formula>
    </cfRule>
  </conditionalFormatting>
  <conditionalFormatting sqref="D29:AS29">
    <cfRule type="cellIs" dxfId="428" priority="859" operator="between">
      <formula>0.0416666666666667</formula>
      <formula>0.375</formula>
    </cfRule>
  </conditionalFormatting>
  <conditionalFormatting sqref="K39:Q39">
    <cfRule type="cellIs" dxfId="427" priority="857" operator="equal">
      <formula>0.5</formula>
    </cfRule>
    <cfRule type="cellIs" dxfId="426" priority="858" operator="equal">
      <formula>0.416666666666667</formula>
    </cfRule>
  </conditionalFormatting>
  <conditionalFormatting sqref="R39:X39">
    <cfRule type="cellIs" dxfId="425" priority="855" operator="equal">
      <formula>0.5</formula>
    </cfRule>
    <cfRule type="cellIs" dxfId="424" priority="856" operator="equal">
      <formula>0.416666666666667</formula>
    </cfRule>
  </conditionalFormatting>
  <conditionalFormatting sqref="Y39:AE39">
    <cfRule type="cellIs" dxfId="423" priority="853" operator="equal">
      <formula>0.5</formula>
    </cfRule>
    <cfRule type="cellIs" dxfId="422" priority="854" operator="equal">
      <formula>0.416666666666667</formula>
    </cfRule>
  </conditionalFormatting>
  <conditionalFormatting sqref="AF39:AS39">
    <cfRule type="cellIs" dxfId="421" priority="851" operator="equal">
      <formula>0.5</formula>
    </cfRule>
    <cfRule type="cellIs" dxfId="420" priority="852" operator="equal">
      <formula>0.416666666666667</formula>
    </cfRule>
  </conditionalFormatting>
  <conditionalFormatting sqref="D39:AS39">
    <cfRule type="cellIs" dxfId="419" priority="850" operator="between">
      <formula>0.0416666666666667</formula>
      <formula>0.375</formula>
    </cfRule>
  </conditionalFormatting>
  <conditionalFormatting sqref="K49:Q49">
    <cfRule type="cellIs" dxfId="418" priority="848" operator="equal">
      <formula>0.5</formula>
    </cfRule>
    <cfRule type="cellIs" dxfId="417" priority="849" operator="equal">
      <formula>0.416666666666667</formula>
    </cfRule>
  </conditionalFormatting>
  <conditionalFormatting sqref="R49:U49">
    <cfRule type="cellIs" dxfId="416" priority="846" operator="equal">
      <formula>0.5</formula>
    </cfRule>
    <cfRule type="cellIs" dxfId="415" priority="847" operator="equal">
      <formula>0.416666666666667</formula>
    </cfRule>
  </conditionalFormatting>
  <conditionalFormatting sqref="Y49:AE49">
    <cfRule type="cellIs" dxfId="414" priority="844" operator="equal">
      <formula>0.5</formula>
    </cfRule>
    <cfRule type="cellIs" dxfId="413" priority="845" operator="equal">
      <formula>0.416666666666667</formula>
    </cfRule>
  </conditionalFormatting>
  <conditionalFormatting sqref="AF49:AS49">
    <cfRule type="cellIs" dxfId="412" priority="842" operator="equal">
      <formula>0.5</formula>
    </cfRule>
    <cfRule type="cellIs" dxfId="411" priority="843" operator="equal">
      <formula>0.416666666666667</formula>
    </cfRule>
  </conditionalFormatting>
  <conditionalFormatting sqref="D49:U49 Y49:AS49">
    <cfRule type="cellIs" dxfId="410" priority="841" operator="between">
      <formula>0.0416666666666667</formula>
      <formula>0.375</formula>
    </cfRule>
  </conditionalFormatting>
  <conditionalFormatting sqref="K59 O59:Q59">
    <cfRule type="cellIs" dxfId="409" priority="839" operator="equal">
      <formula>0.5</formula>
    </cfRule>
    <cfRule type="cellIs" dxfId="408" priority="840" operator="equal">
      <formula>0.416666666666667</formula>
    </cfRule>
  </conditionalFormatting>
  <conditionalFormatting sqref="R59:X59">
    <cfRule type="cellIs" dxfId="407" priority="837" operator="equal">
      <formula>0.5</formula>
    </cfRule>
    <cfRule type="cellIs" dxfId="406" priority="838" operator="equal">
      <formula>0.416666666666667</formula>
    </cfRule>
  </conditionalFormatting>
  <conditionalFormatting sqref="Y59:AE59">
    <cfRule type="cellIs" dxfId="405" priority="835" operator="equal">
      <formula>0.5</formula>
    </cfRule>
    <cfRule type="cellIs" dxfId="404" priority="836" operator="equal">
      <formula>0.416666666666667</formula>
    </cfRule>
  </conditionalFormatting>
  <conditionalFormatting sqref="AF59:AS59">
    <cfRule type="cellIs" dxfId="403" priority="833" operator="equal">
      <formula>0.5</formula>
    </cfRule>
    <cfRule type="cellIs" dxfId="402" priority="834" operator="equal">
      <formula>0.416666666666667</formula>
    </cfRule>
  </conditionalFormatting>
  <conditionalFormatting sqref="D59:K59 O59:AS59">
    <cfRule type="cellIs" dxfId="401" priority="832" operator="between">
      <formula>0.0416666666666667</formula>
      <formula>0.375</formula>
    </cfRule>
  </conditionalFormatting>
  <conditionalFormatting sqref="K69:Q69">
    <cfRule type="cellIs" dxfId="400" priority="830" operator="equal">
      <formula>0.5</formula>
    </cfRule>
    <cfRule type="cellIs" dxfId="399" priority="831" operator="equal">
      <formula>0.416666666666667</formula>
    </cfRule>
  </conditionalFormatting>
  <conditionalFormatting sqref="R69:X69">
    <cfRule type="cellIs" dxfId="398" priority="828" operator="equal">
      <formula>0.5</formula>
    </cfRule>
    <cfRule type="cellIs" dxfId="397" priority="829" operator="equal">
      <formula>0.416666666666667</formula>
    </cfRule>
  </conditionalFormatting>
  <conditionalFormatting sqref="Y69:AE69">
    <cfRule type="cellIs" dxfId="396" priority="826" operator="equal">
      <formula>0.5</formula>
    </cfRule>
    <cfRule type="cellIs" dxfId="395" priority="827" operator="equal">
      <formula>0.416666666666667</formula>
    </cfRule>
  </conditionalFormatting>
  <conditionalFormatting sqref="AF69:AS69">
    <cfRule type="cellIs" dxfId="394" priority="824" operator="equal">
      <formula>0.5</formula>
    </cfRule>
    <cfRule type="cellIs" dxfId="393" priority="825" operator="equal">
      <formula>0.416666666666667</formula>
    </cfRule>
  </conditionalFormatting>
  <conditionalFormatting sqref="D69:AS69">
    <cfRule type="cellIs" dxfId="392" priority="823" operator="between">
      <formula>0.0416666666666667</formula>
      <formula>0.375</formula>
    </cfRule>
  </conditionalFormatting>
  <conditionalFormatting sqref="K79:Q79">
    <cfRule type="cellIs" dxfId="391" priority="821" operator="equal">
      <formula>0.5</formula>
    </cfRule>
    <cfRule type="cellIs" dxfId="390" priority="822" operator="equal">
      <formula>0.416666666666667</formula>
    </cfRule>
  </conditionalFormatting>
  <conditionalFormatting sqref="R79:X79">
    <cfRule type="cellIs" dxfId="389" priority="819" operator="equal">
      <formula>0.5</formula>
    </cfRule>
    <cfRule type="cellIs" dxfId="388" priority="820" operator="equal">
      <formula>0.416666666666667</formula>
    </cfRule>
  </conditionalFormatting>
  <conditionalFormatting sqref="Y79:AE79">
    <cfRule type="cellIs" dxfId="387" priority="817" operator="equal">
      <formula>0.5</formula>
    </cfRule>
    <cfRule type="cellIs" dxfId="386" priority="818" operator="equal">
      <formula>0.416666666666667</formula>
    </cfRule>
  </conditionalFormatting>
  <conditionalFormatting sqref="AF79:AS79">
    <cfRule type="cellIs" dxfId="385" priority="815" operator="equal">
      <formula>0.5</formula>
    </cfRule>
    <cfRule type="cellIs" dxfId="384" priority="816" operator="equal">
      <formula>0.416666666666667</formula>
    </cfRule>
  </conditionalFormatting>
  <conditionalFormatting sqref="D79:AS79">
    <cfRule type="cellIs" dxfId="383" priority="814" operator="between">
      <formula>0.0416666666666667</formula>
      <formula>0.375</formula>
    </cfRule>
  </conditionalFormatting>
  <conditionalFormatting sqref="K89:Q89">
    <cfRule type="cellIs" dxfId="382" priority="812" operator="equal">
      <formula>0.5</formula>
    </cfRule>
    <cfRule type="cellIs" dxfId="381" priority="813" operator="equal">
      <formula>0.416666666666667</formula>
    </cfRule>
  </conditionalFormatting>
  <conditionalFormatting sqref="R89:X89">
    <cfRule type="cellIs" dxfId="380" priority="810" operator="equal">
      <formula>0.5</formula>
    </cfRule>
    <cfRule type="cellIs" dxfId="379" priority="811" operator="equal">
      <formula>0.416666666666667</formula>
    </cfRule>
  </conditionalFormatting>
  <conditionalFormatting sqref="Y89:AE89">
    <cfRule type="cellIs" dxfId="378" priority="808" operator="equal">
      <formula>0.5</formula>
    </cfRule>
    <cfRule type="cellIs" dxfId="377" priority="809" operator="equal">
      <formula>0.416666666666667</formula>
    </cfRule>
  </conditionalFormatting>
  <conditionalFormatting sqref="AF89:AS89">
    <cfRule type="cellIs" dxfId="376" priority="806" operator="equal">
      <formula>0.5</formula>
    </cfRule>
    <cfRule type="cellIs" dxfId="375" priority="807" operator="equal">
      <formula>0.416666666666667</formula>
    </cfRule>
  </conditionalFormatting>
  <conditionalFormatting sqref="D89:AS89">
    <cfRule type="cellIs" dxfId="374" priority="805" operator="between">
      <formula>0.0416666666666667</formula>
      <formula>0.375</formula>
    </cfRule>
  </conditionalFormatting>
  <conditionalFormatting sqref="K99:Q99">
    <cfRule type="cellIs" dxfId="373" priority="803" operator="equal">
      <formula>0.5</formula>
    </cfRule>
    <cfRule type="cellIs" dxfId="372" priority="804" operator="equal">
      <formula>0.416666666666667</formula>
    </cfRule>
  </conditionalFormatting>
  <conditionalFormatting sqref="R99:X99">
    <cfRule type="cellIs" dxfId="371" priority="801" operator="equal">
      <formula>0.5</formula>
    </cfRule>
    <cfRule type="cellIs" dxfId="370" priority="802" operator="equal">
      <formula>0.416666666666667</formula>
    </cfRule>
  </conditionalFormatting>
  <conditionalFormatting sqref="Y99:AE99">
    <cfRule type="cellIs" dxfId="369" priority="799" operator="equal">
      <formula>0.5</formula>
    </cfRule>
    <cfRule type="cellIs" dxfId="368" priority="800" operator="equal">
      <formula>0.416666666666667</formula>
    </cfRule>
  </conditionalFormatting>
  <conditionalFormatting sqref="AF99:AS99">
    <cfRule type="cellIs" dxfId="367" priority="797" operator="equal">
      <formula>0.5</formula>
    </cfRule>
    <cfRule type="cellIs" dxfId="366" priority="798" operator="equal">
      <formula>0.416666666666667</formula>
    </cfRule>
  </conditionalFormatting>
  <conditionalFormatting sqref="D99:AS99">
    <cfRule type="cellIs" dxfId="365" priority="796" operator="between">
      <formula>0.0416666666666667</formula>
      <formula>0.375</formula>
    </cfRule>
  </conditionalFormatting>
  <conditionalFormatting sqref="K119:Q119">
    <cfRule type="cellIs" dxfId="364" priority="794" operator="equal">
      <formula>0.5</formula>
    </cfRule>
    <cfRule type="cellIs" dxfId="363" priority="795" operator="equal">
      <formula>0.416666666666667</formula>
    </cfRule>
  </conditionalFormatting>
  <conditionalFormatting sqref="R119:X119">
    <cfRule type="cellIs" dxfId="362" priority="792" operator="equal">
      <formula>0.5</formula>
    </cfRule>
    <cfRule type="cellIs" dxfId="361" priority="793" operator="equal">
      <formula>0.416666666666667</formula>
    </cfRule>
  </conditionalFormatting>
  <conditionalFormatting sqref="Y119:AE119">
    <cfRule type="cellIs" dxfId="360" priority="790" operator="equal">
      <formula>0.5</formula>
    </cfRule>
    <cfRule type="cellIs" dxfId="359" priority="791" operator="equal">
      <formula>0.416666666666667</formula>
    </cfRule>
  </conditionalFormatting>
  <conditionalFormatting sqref="AF119:AS119">
    <cfRule type="cellIs" dxfId="358" priority="788" operator="equal">
      <formula>0.5</formula>
    </cfRule>
    <cfRule type="cellIs" dxfId="357" priority="789" operator="equal">
      <formula>0.416666666666667</formula>
    </cfRule>
  </conditionalFormatting>
  <conditionalFormatting sqref="D119:AS119">
    <cfRule type="cellIs" dxfId="356" priority="787" operator="between">
      <formula>0.0416666666666667</formula>
      <formula>0.375</formula>
    </cfRule>
  </conditionalFormatting>
  <conditionalFormatting sqref="D26:AS27">
    <cfRule type="expression" dxfId="355" priority="786">
      <formula>OR(WEEKDAY(D$27,2)=6,WEEKDAY(D$27,2)=7)</formula>
    </cfRule>
  </conditionalFormatting>
  <conditionalFormatting sqref="D36:J37">
    <cfRule type="expression" priority="785">
      <formula>OR(WEEKDAY(D36,2)=6,WEEKDAY(D36,2)=7)</formula>
    </cfRule>
  </conditionalFormatting>
  <conditionalFormatting sqref="AM36:AS37">
    <cfRule type="expression" priority="784">
      <formula>OR(WEEKDAY(AM36,2)=6,WEEKDAY(AM36,2)=7)</formula>
    </cfRule>
  </conditionalFormatting>
  <conditionalFormatting sqref="D36:AS37">
    <cfRule type="expression" dxfId="354" priority="783">
      <formula>OR(WEEKDAY(D$27,2)=6,WEEKDAY(D$27,2)=7)</formula>
    </cfRule>
  </conditionalFormatting>
  <conditionalFormatting sqref="D66:J67">
    <cfRule type="expression" priority="782">
      <formula>OR(WEEKDAY(D66,2)=6,WEEKDAY(D66,2)=7)</formula>
    </cfRule>
  </conditionalFormatting>
  <conditionalFormatting sqref="AM66:AS67">
    <cfRule type="expression" priority="781">
      <formula>OR(WEEKDAY(AM66,2)=6,WEEKDAY(AM66,2)=7)</formula>
    </cfRule>
  </conditionalFormatting>
  <conditionalFormatting sqref="D66:AS67">
    <cfRule type="expression" dxfId="353" priority="780">
      <formula>OR(WEEKDAY(D$27,2)=6,WEEKDAY(D$27,2)=7)</formula>
    </cfRule>
  </conditionalFormatting>
  <conditionalFormatting sqref="D76:J77">
    <cfRule type="expression" priority="779">
      <formula>OR(WEEKDAY(D76,2)=6,WEEKDAY(D76,2)=7)</formula>
    </cfRule>
  </conditionalFormatting>
  <conditionalFormatting sqref="AM76:AS77">
    <cfRule type="expression" priority="778">
      <formula>OR(WEEKDAY(AM76,2)=6,WEEKDAY(AM76,2)=7)</formula>
    </cfRule>
  </conditionalFormatting>
  <conditionalFormatting sqref="D76:AS77">
    <cfRule type="expression" dxfId="352" priority="777">
      <formula>OR(WEEKDAY(D$27,2)=6,WEEKDAY(D$27,2)=7)</formula>
    </cfRule>
  </conditionalFormatting>
  <conditionalFormatting sqref="D86:J87">
    <cfRule type="expression" priority="776">
      <formula>OR(WEEKDAY(D86,2)=6,WEEKDAY(D86,2)=7)</formula>
    </cfRule>
  </conditionalFormatting>
  <conditionalFormatting sqref="AM86:AS87">
    <cfRule type="expression" priority="775">
      <formula>OR(WEEKDAY(AM86,2)=6,WEEKDAY(AM86,2)=7)</formula>
    </cfRule>
  </conditionalFormatting>
  <conditionalFormatting sqref="D86:AS87">
    <cfRule type="expression" dxfId="351" priority="774">
      <formula>OR(WEEKDAY(D$27,2)=6,WEEKDAY(D$27,2)=7)</formula>
    </cfRule>
  </conditionalFormatting>
  <conditionalFormatting sqref="D96:J97">
    <cfRule type="expression" priority="773">
      <formula>OR(WEEKDAY(D96,2)=6,WEEKDAY(D96,2)=7)</formula>
    </cfRule>
  </conditionalFormatting>
  <conditionalFormatting sqref="AM96:AS97">
    <cfRule type="expression" priority="772">
      <formula>OR(WEEKDAY(AM96,2)=6,WEEKDAY(AM96,2)=7)</formula>
    </cfRule>
  </conditionalFormatting>
  <conditionalFormatting sqref="D96:AS97">
    <cfRule type="expression" dxfId="350" priority="771">
      <formula>OR(WEEKDAY(D$27,2)=6,WEEKDAY(D$27,2)=7)</formula>
    </cfRule>
  </conditionalFormatting>
  <conditionalFormatting sqref="D106:J107">
    <cfRule type="expression" priority="770">
      <formula>OR(WEEKDAY(D106,2)=6,WEEKDAY(D106,2)=7)</formula>
    </cfRule>
  </conditionalFormatting>
  <conditionalFormatting sqref="AM106:AS107">
    <cfRule type="expression" priority="769">
      <formula>OR(WEEKDAY(AM106,2)=6,WEEKDAY(AM106,2)=7)</formula>
    </cfRule>
  </conditionalFormatting>
  <conditionalFormatting sqref="D106:AS107">
    <cfRule type="expression" dxfId="349" priority="768">
      <formula>OR(WEEKDAY(D$27,2)=6,WEEKDAY(D$27,2)=7)</formula>
    </cfRule>
  </conditionalFormatting>
  <conditionalFormatting sqref="D116:J117">
    <cfRule type="expression" priority="767">
      <formula>OR(WEEKDAY(D116,2)=6,WEEKDAY(D116,2)=7)</formula>
    </cfRule>
  </conditionalFormatting>
  <conditionalFormatting sqref="AM116:AS117">
    <cfRule type="expression" priority="766">
      <formula>OR(WEEKDAY(AM116,2)=6,WEEKDAY(AM116,2)=7)</formula>
    </cfRule>
  </conditionalFormatting>
  <conditionalFormatting sqref="D116:AS117">
    <cfRule type="expression" dxfId="348" priority="765">
      <formula>OR(WEEKDAY(D$27,2)=6,WEEKDAY(D$27,2)=7)</formula>
    </cfRule>
  </conditionalFormatting>
  <conditionalFormatting sqref="D26:J27">
    <cfRule type="expression" priority="764">
      <formula>OR(WEEKDAY(D26,2)=6,WEEKDAY(D26,2)=7)</formula>
    </cfRule>
  </conditionalFormatting>
  <conditionalFormatting sqref="AM26:AS27">
    <cfRule type="expression" priority="763">
      <formula>OR(WEEKDAY(AM26,2)=6,WEEKDAY(AM26,2)=7)</formula>
    </cfRule>
  </conditionalFormatting>
  <conditionalFormatting sqref="D26:J27">
    <cfRule type="expression" priority="762">
      <formula>OR(WEEKDAY(D26,2)=6,WEEKDAY(D26,2)=7)</formula>
    </cfRule>
  </conditionalFormatting>
  <conditionalFormatting sqref="AM26:AS27">
    <cfRule type="expression" priority="761">
      <formula>OR(WEEKDAY(AM26,2)=6,WEEKDAY(AM26,2)=7)</formula>
    </cfRule>
  </conditionalFormatting>
  <conditionalFormatting sqref="D26:AS27">
    <cfRule type="expression" dxfId="347" priority="760">
      <formula>OR(WEEKDAY(D$27,2)=6,WEEKDAY(D$27,2)=7)</formula>
    </cfRule>
  </conditionalFormatting>
  <conditionalFormatting sqref="D7:J7">
    <cfRule type="expression" priority="759">
      <formula>OR(WEEKDAY(D7,2)=6,WEEKDAY(D7,2)=7)</formula>
    </cfRule>
  </conditionalFormatting>
  <conditionalFormatting sqref="AM7:AS7">
    <cfRule type="expression" priority="758">
      <formula>OR(WEEKDAY(AM7,2)=6,WEEKDAY(AM7,2)=7)</formula>
    </cfRule>
  </conditionalFormatting>
  <conditionalFormatting sqref="D7:J7">
    <cfRule type="expression" priority="757">
      <formula>OR(WEEKDAY(D7,2)=6,WEEKDAY(D7,2)=7)</formula>
    </cfRule>
  </conditionalFormatting>
  <conditionalFormatting sqref="AM7:AS7">
    <cfRule type="expression" priority="756">
      <formula>OR(WEEKDAY(AM7,2)=6,WEEKDAY(AM7,2)=7)</formula>
    </cfRule>
  </conditionalFormatting>
  <conditionalFormatting sqref="D7:AS7">
    <cfRule type="expression" dxfId="346" priority="755">
      <formula>OR(WEEKDAY(D$27,2)=6,WEEKDAY(D$27,2)=7)</formula>
    </cfRule>
  </conditionalFormatting>
  <conditionalFormatting sqref="D16:J17">
    <cfRule type="expression" priority="754">
      <formula>OR(WEEKDAY(D16,2)=6,WEEKDAY(D16,2)=7)</formula>
    </cfRule>
  </conditionalFormatting>
  <conditionalFormatting sqref="AM16:AS17">
    <cfRule type="expression" priority="753">
      <formula>OR(WEEKDAY(AM16,2)=6,WEEKDAY(AM16,2)=7)</formula>
    </cfRule>
  </conditionalFormatting>
  <conditionalFormatting sqref="D16:J17">
    <cfRule type="expression" priority="752">
      <formula>OR(WEEKDAY(D16,2)=6,WEEKDAY(D16,2)=7)</formula>
    </cfRule>
  </conditionalFormatting>
  <conditionalFormatting sqref="AM16:AS17">
    <cfRule type="expression" priority="751">
      <formula>OR(WEEKDAY(AM16,2)=6,WEEKDAY(AM16,2)=7)</formula>
    </cfRule>
  </conditionalFormatting>
  <conditionalFormatting sqref="D16:AS17">
    <cfRule type="expression" dxfId="345" priority="750">
      <formula>OR(WEEKDAY(D$27,2)=6,WEEKDAY(D$27,2)=7)</formula>
    </cfRule>
  </conditionalFormatting>
  <conditionalFormatting sqref="D6:AS6">
    <cfRule type="expression" dxfId="344" priority="749">
      <formula>IF(D6&lt;&gt;"",D6+1,IF(WEEKDAY(Mois_1)=3,Mois_1,""))</formula>
    </cfRule>
  </conditionalFormatting>
  <conditionalFormatting sqref="D6:J6">
    <cfRule type="expression" priority="748">
      <formula>OR(WEEKDAY(D6,2)=6,WEEKDAY(D6,2)=7)</formula>
    </cfRule>
  </conditionalFormatting>
  <conditionalFormatting sqref="AM6:AS6">
    <cfRule type="expression" priority="747">
      <formula>OR(WEEKDAY(AM6,2)=6,WEEKDAY(AM6,2)=7)</formula>
    </cfRule>
  </conditionalFormatting>
  <conditionalFormatting sqref="D6:J6">
    <cfRule type="expression" priority="746">
      <formula>OR(WEEKDAY(D6,2)=6,WEEKDAY(D6,2)=7)</formula>
    </cfRule>
  </conditionalFormatting>
  <conditionalFormatting sqref="AM6:AS6">
    <cfRule type="expression" priority="745">
      <formula>OR(WEEKDAY(AM6,2)=6,WEEKDAY(AM6,2)=7)</formula>
    </cfRule>
  </conditionalFormatting>
  <conditionalFormatting sqref="D6:AS6">
    <cfRule type="expression" dxfId="343" priority="744">
      <formula>OR(WEEKDAY(D$27,2)=6,WEEKDAY(D$27,2)=7)</formula>
    </cfRule>
  </conditionalFormatting>
  <conditionalFormatting sqref="AK10:AL10">
    <cfRule type="cellIs" dxfId="342" priority="743" operator="greaterThan">
      <formula>1.45833333333333</formula>
    </cfRule>
  </conditionalFormatting>
  <conditionalFormatting sqref="AD10:AE10">
    <cfRule type="cellIs" dxfId="341" priority="742" operator="greaterThan">
      <formula>1.45833333333333</formula>
    </cfRule>
  </conditionalFormatting>
  <conditionalFormatting sqref="W10:X10">
    <cfRule type="cellIs" dxfId="340" priority="741" operator="greaterThan">
      <formula>1.45833333333333</formula>
    </cfRule>
  </conditionalFormatting>
  <conditionalFormatting sqref="P10:Q10">
    <cfRule type="cellIs" dxfId="339" priority="740" operator="greaterThan">
      <formula>1.45833333333333</formula>
    </cfRule>
  </conditionalFormatting>
  <conditionalFormatting sqref="I10:J10">
    <cfRule type="cellIs" dxfId="338" priority="739" operator="greaterThan">
      <formula>1.45833333333333</formula>
    </cfRule>
  </conditionalFormatting>
  <conditionalFormatting sqref="I20:J20">
    <cfRule type="cellIs" dxfId="337" priority="738" operator="greaterThan">
      <formula>1.45833333333333</formula>
    </cfRule>
  </conditionalFormatting>
  <conditionalFormatting sqref="P20:Q20">
    <cfRule type="cellIs" dxfId="336" priority="737" operator="greaterThan">
      <formula>1.45833333333333</formula>
    </cfRule>
  </conditionalFormatting>
  <conditionalFormatting sqref="AR10:AS10">
    <cfRule type="cellIs" dxfId="335" priority="736" operator="greaterThan">
      <formula>1.45833333333333</formula>
    </cfRule>
  </conditionalFormatting>
  <conditionalFormatting sqref="W20:X20">
    <cfRule type="cellIs" dxfId="334" priority="735" operator="greaterThan">
      <formula>1.45833333333333</formula>
    </cfRule>
  </conditionalFormatting>
  <conditionalFormatting sqref="AD20:AE20">
    <cfRule type="cellIs" dxfId="333" priority="734" operator="greaterThan">
      <formula>1.45833333333333</formula>
    </cfRule>
  </conditionalFormatting>
  <conditionalFormatting sqref="AK20:AL20">
    <cfRule type="cellIs" dxfId="332" priority="733" operator="greaterThan">
      <formula>1.45833333333333</formula>
    </cfRule>
  </conditionalFormatting>
  <conditionalFormatting sqref="AR20:AS20">
    <cfRule type="cellIs" dxfId="331" priority="732" operator="greaterThan">
      <formula>1.45833333333333</formula>
    </cfRule>
  </conditionalFormatting>
  <conditionalFormatting sqref="AR30:AS30">
    <cfRule type="cellIs" dxfId="330" priority="731" operator="greaterThan">
      <formula>1.45833333333333</formula>
    </cfRule>
  </conditionalFormatting>
  <conditionalFormatting sqref="AK30:AL30">
    <cfRule type="cellIs" dxfId="329" priority="730" operator="greaterThan">
      <formula>1.45833333333333</formula>
    </cfRule>
  </conditionalFormatting>
  <conditionalFormatting sqref="AD30:AE30">
    <cfRule type="cellIs" dxfId="328" priority="729" operator="greaterThan">
      <formula>1.45833333333333</formula>
    </cfRule>
  </conditionalFormatting>
  <conditionalFormatting sqref="W30:X30">
    <cfRule type="cellIs" dxfId="327" priority="728" operator="greaterThan">
      <formula>1.45833333333333</formula>
    </cfRule>
  </conditionalFormatting>
  <conditionalFormatting sqref="P30:Q30">
    <cfRule type="cellIs" dxfId="326" priority="727" operator="greaterThan">
      <formula>1.45833333333333</formula>
    </cfRule>
  </conditionalFormatting>
  <conditionalFormatting sqref="I30:J30">
    <cfRule type="cellIs" dxfId="325" priority="726" operator="greaterThan">
      <formula>1.45833333333333</formula>
    </cfRule>
  </conditionalFormatting>
  <conditionalFormatting sqref="I40:J40">
    <cfRule type="cellIs" dxfId="324" priority="725" operator="greaterThan">
      <formula>1.45833333333333</formula>
    </cfRule>
  </conditionalFormatting>
  <conditionalFormatting sqref="P40:Q40">
    <cfRule type="cellIs" dxfId="323" priority="724" operator="greaterThan">
      <formula>1.45833333333333</formula>
    </cfRule>
  </conditionalFormatting>
  <conditionalFormatting sqref="W40:X40">
    <cfRule type="cellIs" dxfId="322" priority="723" operator="greaterThan">
      <formula>1.45833333333333</formula>
    </cfRule>
  </conditionalFormatting>
  <conditionalFormatting sqref="AD40:AE40">
    <cfRule type="cellIs" dxfId="321" priority="722" operator="greaterThan">
      <formula>1.45833333333333</formula>
    </cfRule>
  </conditionalFormatting>
  <conditionalFormatting sqref="AK40:AL40">
    <cfRule type="cellIs" dxfId="320" priority="721" operator="greaterThan">
      <formula>1.45833333333333</formula>
    </cfRule>
  </conditionalFormatting>
  <conditionalFormatting sqref="AR40:AS40">
    <cfRule type="cellIs" dxfId="319" priority="720" operator="greaterThan">
      <formula>1.45833333333333</formula>
    </cfRule>
  </conditionalFormatting>
  <conditionalFormatting sqref="AR50:AS50">
    <cfRule type="cellIs" dxfId="318" priority="719" operator="greaterThan">
      <formula>1.45833333333333</formula>
    </cfRule>
  </conditionalFormatting>
  <conditionalFormatting sqref="AK50:AL50">
    <cfRule type="cellIs" dxfId="317" priority="718" operator="greaterThan">
      <formula>1.45833333333333</formula>
    </cfRule>
  </conditionalFormatting>
  <conditionalFormatting sqref="AD50:AE50">
    <cfRule type="cellIs" dxfId="316" priority="717" operator="greaterThan">
      <formula>1.45833333333333</formula>
    </cfRule>
  </conditionalFormatting>
  <conditionalFormatting sqref="W50:X50">
    <cfRule type="cellIs" dxfId="315" priority="716" operator="greaterThan">
      <formula>1.45833333333333</formula>
    </cfRule>
  </conditionalFormatting>
  <conditionalFormatting sqref="P50:Q50">
    <cfRule type="cellIs" dxfId="314" priority="715" operator="greaterThan">
      <formula>1.45833333333333</formula>
    </cfRule>
  </conditionalFormatting>
  <conditionalFormatting sqref="I50:J50">
    <cfRule type="cellIs" dxfId="313" priority="714" operator="greaterThan">
      <formula>1.45833333333333</formula>
    </cfRule>
  </conditionalFormatting>
  <conditionalFormatting sqref="I60:J60">
    <cfRule type="cellIs" dxfId="312" priority="713" operator="greaterThan">
      <formula>1.45833333333333</formula>
    </cfRule>
  </conditionalFormatting>
  <conditionalFormatting sqref="P60:Q60">
    <cfRule type="cellIs" dxfId="311" priority="712" operator="greaterThan">
      <formula>1.45833333333333</formula>
    </cfRule>
  </conditionalFormatting>
  <conditionalFormatting sqref="W60:X60">
    <cfRule type="cellIs" dxfId="310" priority="711" operator="greaterThan">
      <formula>1.45833333333333</formula>
    </cfRule>
  </conditionalFormatting>
  <conditionalFormatting sqref="AD60:AE60">
    <cfRule type="cellIs" dxfId="309" priority="710" operator="greaterThan">
      <formula>1.45833333333333</formula>
    </cfRule>
  </conditionalFormatting>
  <conditionalFormatting sqref="AK60:AL60">
    <cfRule type="cellIs" dxfId="308" priority="709" operator="greaterThan">
      <formula>1.45833333333333</formula>
    </cfRule>
  </conditionalFormatting>
  <conditionalFormatting sqref="AR60:AS60">
    <cfRule type="cellIs" dxfId="307" priority="708" operator="greaterThan">
      <formula>1.45833333333333</formula>
    </cfRule>
  </conditionalFormatting>
  <conditionalFormatting sqref="AR70:AS70">
    <cfRule type="cellIs" dxfId="306" priority="707" operator="greaterThan">
      <formula>1.45833333333333</formula>
    </cfRule>
  </conditionalFormatting>
  <conditionalFormatting sqref="AK70:AL70">
    <cfRule type="cellIs" dxfId="305" priority="706" operator="greaterThan">
      <formula>1.45833333333333</formula>
    </cfRule>
  </conditionalFormatting>
  <conditionalFormatting sqref="AD70:AE70">
    <cfRule type="cellIs" dxfId="304" priority="705" operator="greaterThan">
      <formula>1.45833333333333</formula>
    </cfRule>
  </conditionalFormatting>
  <conditionalFormatting sqref="W70:X70">
    <cfRule type="cellIs" dxfId="303" priority="704" operator="greaterThan">
      <formula>1.45833333333333</formula>
    </cfRule>
  </conditionalFormatting>
  <conditionalFormatting sqref="P70:Q70">
    <cfRule type="cellIs" dxfId="302" priority="703" operator="greaterThan">
      <formula>1.45833333333333</formula>
    </cfRule>
  </conditionalFormatting>
  <conditionalFormatting sqref="I70:J70">
    <cfRule type="cellIs" dxfId="301" priority="702" operator="greaterThan">
      <formula>1.45833333333333</formula>
    </cfRule>
  </conditionalFormatting>
  <conditionalFormatting sqref="I80:J80">
    <cfRule type="cellIs" dxfId="300" priority="701" operator="greaterThan">
      <formula>1.45833333333333</formula>
    </cfRule>
  </conditionalFormatting>
  <conditionalFormatting sqref="P80:Q80">
    <cfRule type="cellIs" dxfId="299" priority="700" operator="greaterThan">
      <formula>1.45833333333333</formula>
    </cfRule>
  </conditionalFormatting>
  <conditionalFormatting sqref="W80:X80">
    <cfRule type="cellIs" dxfId="298" priority="699" operator="greaterThan">
      <formula>1.45833333333333</formula>
    </cfRule>
  </conditionalFormatting>
  <conditionalFormatting sqref="AD80:AE80">
    <cfRule type="cellIs" dxfId="297" priority="698" operator="greaterThan">
      <formula>1.45833333333333</formula>
    </cfRule>
  </conditionalFormatting>
  <conditionalFormatting sqref="AK80:AL80">
    <cfRule type="cellIs" dxfId="296" priority="697" operator="greaterThan">
      <formula>1.45833333333333</formula>
    </cfRule>
  </conditionalFormatting>
  <conditionalFormatting sqref="AR80:AS80">
    <cfRule type="cellIs" dxfId="295" priority="696" operator="greaterThan">
      <formula>1.45833333333333</formula>
    </cfRule>
  </conditionalFormatting>
  <conditionalFormatting sqref="AR90:AS90">
    <cfRule type="cellIs" dxfId="294" priority="695" operator="greaterThan">
      <formula>1.45833333333333</formula>
    </cfRule>
  </conditionalFormatting>
  <conditionalFormatting sqref="AK90:AL90">
    <cfRule type="cellIs" dxfId="293" priority="694" operator="greaterThan">
      <formula>1.45833333333333</formula>
    </cfRule>
  </conditionalFormatting>
  <conditionalFormatting sqref="AD90:AE90">
    <cfRule type="cellIs" dxfId="292" priority="693" operator="greaterThan">
      <formula>1.45833333333333</formula>
    </cfRule>
  </conditionalFormatting>
  <conditionalFormatting sqref="W90:X90">
    <cfRule type="cellIs" dxfId="291" priority="692" operator="greaterThan">
      <formula>1.45833333333333</formula>
    </cfRule>
  </conditionalFormatting>
  <conditionalFormatting sqref="P90:Q90">
    <cfRule type="cellIs" dxfId="290" priority="691" operator="greaterThan">
      <formula>1.45833333333333</formula>
    </cfRule>
  </conditionalFormatting>
  <conditionalFormatting sqref="I90:J90">
    <cfRule type="cellIs" dxfId="289" priority="690" operator="greaterThan">
      <formula>1.45833333333333</formula>
    </cfRule>
  </conditionalFormatting>
  <conditionalFormatting sqref="I100:J100">
    <cfRule type="cellIs" dxfId="288" priority="689" operator="greaterThan">
      <formula>1.45833333333333</formula>
    </cfRule>
  </conditionalFormatting>
  <conditionalFormatting sqref="P100:Q100">
    <cfRule type="cellIs" dxfId="287" priority="688" operator="greaterThan">
      <formula>1.45833333333333</formula>
    </cfRule>
  </conditionalFormatting>
  <conditionalFormatting sqref="W100:X100">
    <cfRule type="cellIs" dxfId="286" priority="687" operator="greaterThan">
      <formula>1.45833333333333</formula>
    </cfRule>
  </conditionalFormatting>
  <conditionalFormatting sqref="AD100:AE100">
    <cfRule type="cellIs" dxfId="285" priority="686" operator="greaterThan">
      <formula>1.45833333333333</formula>
    </cfRule>
  </conditionalFormatting>
  <conditionalFormatting sqref="AK100:AL100">
    <cfRule type="cellIs" dxfId="284" priority="685" operator="greaterThan">
      <formula>1.45833333333333</formula>
    </cfRule>
  </conditionalFormatting>
  <conditionalFormatting sqref="AR100:AS100">
    <cfRule type="cellIs" dxfId="283" priority="684" operator="greaterThan">
      <formula>1.45833333333333</formula>
    </cfRule>
  </conditionalFormatting>
  <conditionalFormatting sqref="AR110:AS110">
    <cfRule type="cellIs" dxfId="282" priority="683" operator="greaterThan">
      <formula>1.45833333333333</formula>
    </cfRule>
  </conditionalFormatting>
  <conditionalFormatting sqref="AK110:AL110">
    <cfRule type="cellIs" dxfId="281" priority="682" operator="greaterThan">
      <formula>1.45833333333333</formula>
    </cfRule>
  </conditionalFormatting>
  <conditionalFormatting sqref="AD110:AE110">
    <cfRule type="cellIs" dxfId="280" priority="681" operator="greaterThan">
      <formula>1.45833333333333</formula>
    </cfRule>
  </conditionalFormatting>
  <conditionalFormatting sqref="W110:X110">
    <cfRule type="cellIs" dxfId="279" priority="680" operator="greaterThan">
      <formula>1.45833333333333</formula>
    </cfRule>
  </conditionalFormatting>
  <conditionalFormatting sqref="P110:Q110">
    <cfRule type="cellIs" dxfId="278" priority="679" operator="greaterThan">
      <formula>1.45833333333333</formula>
    </cfRule>
  </conditionalFormatting>
  <conditionalFormatting sqref="I110:J110">
    <cfRule type="cellIs" dxfId="277" priority="678" operator="greaterThan">
      <formula>1.45833333333333</formula>
    </cfRule>
  </conditionalFormatting>
  <conditionalFormatting sqref="I120:J120">
    <cfRule type="cellIs" dxfId="276" priority="677" operator="greaterThan">
      <formula>1.45833333333333</formula>
    </cfRule>
  </conditionalFormatting>
  <conditionalFormatting sqref="P120:Q120">
    <cfRule type="cellIs" dxfId="275" priority="676" operator="greaterThan">
      <formula>1.45833333333333</formula>
    </cfRule>
  </conditionalFormatting>
  <conditionalFormatting sqref="W120:X120">
    <cfRule type="cellIs" dxfId="274" priority="675" operator="greaterThan">
      <formula>1.45833333333333</formula>
    </cfRule>
  </conditionalFormatting>
  <conditionalFormatting sqref="AD120:AE120">
    <cfRule type="cellIs" dxfId="273" priority="674" operator="greaterThan">
      <formula>1.45833333333333</formula>
    </cfRule>
  </conditionalFormatting>
  <conditionalFormatting sqref="AK120:AL120">
    <cfRule type="cellIs" dxfId="272" priority="673" operator="greaterThan">
      <formula>1.45833333333333</formula>
    </cfRule>
  </conditionalFormatting>
  <conditionalFormatting sqref="AR120:AS120">
    <cfRule type="cellIs" dxfId="271" priority="672" operator="greaterThan">
      <formula>1.45833333333333</formula>
    </cfRule>
  </conditionalFormatting>
  <conditionalFormatting sqref="D108:J108">
    <cfRule type="cellIs" dxfId="270" priority="670" operator="equal">
      <formula>0.5</formula>
    </cfRule>
    <cfRule type="cellIs" dxfId="269" priority="671" operator="equal">
      <formula>0.416666666666667</formula>
    </cfRule>
  </conditionalFormatting>
  <conditionalFormatting sqref="K108:Q108">
    <cfRule type="cellIs" dxfId="268" priority="668" operator="equal">
      <formula>0.5</formula>
    </cfRule>
    <cfRule type="cellIs" dxfId="267" priority="669" operator="equal">
      <formula>0.416666666666667</formula>
    </cfRule>
  </conditionalFormatting>
  <conditionalFormatting sqref="R108:X108">
    <cfRule type="cellIs" dxfId="266" priority="666" operator="equal">
      <formula>0.5</formula>
    </cfRule>
    <cfRule type="cellIs" dxfId="265" priority="667" operator="equal">
      <formula>0.416666666666667</formula>
    </cfRule>
  </conditionalFormatting>
  <conditionalFormatting sqref="Y108:AE108">
    <cfRule type="cellIs" dxfId="264" priority="664" operator="equal">
      <formula>0.5</formula>
    </cfRule>
    <cfRule type="cellIs" dxfId="263" priority="665" operator="equal">
      <formula>0.416666666666667</formula>
    </cfRule>
  </conditionalFormatting>
  <conditionalFormatting sqref="AF108:AS108">
    <cfRule type="cellIs" dxfId="262" priority="662" operator="equal">
      <formula>0.5</formula>
    </cfRule>
    <cfRule type="cellIs" dxfId="261" priority="663" operator="equal">
      <formula>0.416666666666667</formula>
    </cfRule>
  </conditionalFormatting>
  <conditionalFormatting sqref="D108:AS108">
    <cfRule type="cellIs" dxfId="260" priority="661" operator="between">
      <formula>0.0416666666666667</formula>
      <formula>0.375</formula>
    </cfRule>
  </conditionalFormatting>
  <conditionalFormatting sqref="K109:Q109">
    <cfRule type="cellIs" dxfId="259" priority="659" operator="equal">
      <formula>0.5</formula>
    </cfRule>
    <cfRule type="cellIs" dxfId="258" priority="660" operator="equal">
      <formula>0.416666666666667</formula>
    </cfRule>
  </conditionalFormatting>
  <conditionalFormatting sqref="R109:X109">
    <cfRule type="cellIs" dxfId="257" priority="657" operator="equal">
      <formula>0.5</formula>
    </cfRule>
    <cfRule type="cellIs" dxfId="256" priority="658" operator="equal">
      <formula>0.416666666666667</formula>
    </cfRule>
  </conditionalFormatting>
  <conditionalFormatting sqref="Y109:AE109">
    <cfRule type="cellIs" dxfId="255" priority="655" operator="equal">
      <formula>0.5</formula>
    </cfRule>
    <cfRule type="cellIs" dxfId="254" priority="656" operator="equal">
      <formula>0.416666666666667</formula>
    </cfRule>
  </conditionalFormatting>
  <conditionalFormatting sqref="AF109:AS109">
    <cfRule type="cellIs" dxfId="253" priority="653" operator="equal">
      <formula>0.5</formula>
    </cfRule>
    <cfRule type="cellIs" dxfId="252" priority="654" operator="equal">
      <formula>0.416666666666667</formula>
    </cfRule>
  </conditionalFormatting>
  <conditionalFormatting sqref="D109:AS109">
    <cfRule type="cellIs" dxfId="251" priority="652" operator="between">
      <formula>0.0416666666666667</formula>
      <formula>0.375</formula>
    </cfRule>
  </conditionalFormatting>
  <conditionalFormatting sqref="AG19:AJ19">
    <cfRule type="cellIs" dxfId="250" priority="650" operator="equal">
      <formula>0.5</formula>
    </cfRule>
    <cfRule type="cellIs" dxfId="249" priority="651" operator="equal">
      <formula>0.416666666666667</formula>
    </cfRule>
  </conditionalFormatting>
  <conditionalFormatting sqref="K19:Q19">
    <cfRule type="cellIs" dxfId="248" priority="648" operator="equal">
      <formula>0.5</formula>
    </cfRule>
    <cfRule type="cellIs" dxfId="247" priority="649" operator="equal">
      <formula>0.416666666666667</formula>
    </cfRule>
  </conditionalFormatting>
  <conditionalFormatting sqref="R19:X19">
    <cfRule type="cellIs" dxfId="246" priority="646" operator="equal">
      <formula>0.5</formula>
    </cfRule>
    <cfRule type="cellIs" dxfId="245" priority="647" operator="equal">
      <formula>0.416666666666667</formula>
    </cfRule>
  </conditionalFormatting>
  <conditionalFormatting sqref="Y19:AE19">
    <cfRule type="cellIs" dxfId="244" priority="644" operator="equal">
      <formula>0.5</formula>
    </cfRule>
    <cfRule type="cellIs" dxfId="243" priority="645" operator="equal">
      <formula>0.416666666666667</formula>
    </cfRule>
  </conditionalFormatting>
  <conditionalFormatting sqref="AF19:AS19">
    <cfRule type="cellIs" dxfId="242" priority="642" operator="equal">
      <formula>0.5</formula>
    </cfRule>
    <cfRule type="cellIs" dxfId="241" priority="643" operator="equal">
      <formula>0.416666666666667</formula>
    </cfRule>
  </conditionalFormatting>
  <conditionalFormatting sqref="D19:AS19">
    <cfRule type="cellIs" dxfId="240" priority="641" operator="between">
      <formula>0.0416666666666667</formula>
      <formula>0.375</formula>
    </cfRule>
  </conditionalFormatting>
  <conditionalFormatting sqref="M13:P13">
    <cfRule type="cellIs" dxfId="239" priority="640" operator="greaterThan">
      <formula>6.33333333333333</formula>
    </cfRule>
  </conditionalFormatting>
  <conditionalFormatting sqref="M23:P23">
    <cfRule type="cellIs" dxfId="238" priority="639" operator="greaterThan">
      <formula>6.33333333333333</formula>
    </cfRule>
  </conditionalFormatting>
  <conditionalFormatting sqref="M33:P33">
    <cfRule type="cellIs" dxfId="237" priority="638" operator="greaterThan">
      <formula>6.33333333333333</formula>
    </cfRule>
  </conditionalFormatting>
  <conditionalFormatting sqref="M43:P43">
    <cfRule type="cellIs" dxfId="236" priority="637" operator="greaterThan">
      <formula>6.33333333333333</formula>
    </cfRule>
  </conditionalFormatting>
  <conditionalFormatting sqref="M53:P53">
    <cfRule type="cellIs" dxfId="235" priority="636" operator="greaterThan">
      <formula>6.33333333333333</formula>
    </cfRule>
  </conditionalFormatting>
  <conditionalFormatting sqref="M63:P63">
    <cfRule type="cellIs" dxfId="234" priority="635" operator="greaterThan">
      <formula>6.33333333333333</formula>
    </cfRule>
  </conditionalFormatting>
  <conditionalFormatting sqref="M73:P73">
    <cfRule type="cellIs" dxfId="233" priority="634" operator="greaterThan">
      <formula>6.33333333333333</formula>
    </cfRule>
  </conditionalFormatting>
  <conditionalFormatting sqref="M83:P83">
    <cfRule type="cellIs" dxfId="232" priority="633" operator="greaterThan">
      <formula>6.33333333333333</formula>
    </cfRule>
  </conditionalFormatting>
  <conditionalFormatting sqref="M93:P93">
    <cfRule type="cellIs" dxfId="231" priority="632" operator="greaterThan">
      <formula>6.33333333333333</formula>
    </cfRule>
  </conditionalFormatting>
  <conditionalFormatting sqref="M103:P103">
    <cfRule type="cellIs" dxfId="230" priority="631" operator="greaterThan">
      <formula>6.33333333333333</formula>
    </cfRule>
  </conditionalFormatting>
  <conditionalFormatting sqref="M113:P113">
    <cfRule type="cellIs" dxfId="229" priority="630" operator="greaterThan">
      <formula>6.33333333333333</formula>
    </cfRule>
  </conditionalFormatting>
  <conditionalFormatting sqref="M123:P127">
    <cfRule type="cellIs" dxfId="228" priority="629" operator="greaterThan">
      <formula>6.33333333333333</formula>
    </cfRule>
  </conditionalFormatting>
  <conditionalFormatting sqref="D47:J47">
    <cfRule type="expression" priority="627">
      <formula>OR(WEEKDAY(D47,2)=6,WEEKDAY(D47,2)=7)</formula>
    </cfRule>
  </conditionalFormatting>
  <conditionalFormatting sqref="AM47:AS47">
    <cfRule type="expression" priority="626">
      <formula>OR(WEEKDAY(AM47,2)=6,WEEKDAY(AM47,2)=7)</formula>
    </cfRule>
  </conditionalFormatting>
  <conditionalFormatting sqref="D47:J47">
    <cfRule type="expression" priority="625">
      <formula>OR(WEEKDAY(D47,2)=6,WEEKDAY(D47,2)=7)</formula>
    </cfRule>
  </conditionalFormatting>
  <conditionalFormatting sqref="AM47:AS47">
    <cfRule type="expression" priority="624">
      <formula>OR(WEEKDAY(AM47,2)=6,WEEKDAY(AM47,2)=7)</formula>
    </cfRule>
  </conditionalFormatting>
  <conditionalFormatting sqref="D47:AS47">
    <cfRule type="expression" dxfId="227" priority="623">
      <formula>OR(WEEKDAY(D$27,2)=6,WEEKDAY(D$27,2)=7)</formula>
    </cfRule>
  </conditionalFormatting>
  <conditionalFormatting sqref="D46:AS46">
    <cfRule type="expression" dxfId="226" priority="622">
      <formula>IF(D46&lt;&gt;"",D46+1,IF(WEEKDAY(Mois_1)=3,Mois_1,""))</formula>
    </cfRule>
  </conditionalFormatting>
  <conditionalFormatting sqref="D46:J46">
    <cfRule type="expression" priority="621">
      <formula>OR(WEEKDAY(D46,2)=6,WEEKDAY(D46,2)=7)</formula>
    </cfRule>
  </conditionalFormatting>
  <conditionalFormatting sqref="AM46:AS46">
    <cfRule type="expression" priority="620">
      <formula>OR(WEEKDAY(AM46,2)=6,WEEKDAY(AM46,2)=7)</formula>
    </cfRule>
  </conditionalFormatting>
  <conditionalFormatting sqref="D46:J46">
    <cfRule type="expression" priority="619">
      <formula>OR(WEEKDAY(D46,2)=6,WEEKDAY(D46,2)=7)</formula>
    </cfRule>
  </conditionalFormatting>
  <conditionalFormatting sqref="AM46:AS46">
    <cfRule type="expression" priority="618">
      <formula>OR(WEEKDAY(AM46,2)=6,WEEKDAY(AM46,2)=7)</formula>
    </cfRule>
  </conditionalFormatting>
  <conditionalFormatting sqref="D46:AS46">
    <cfRule type="expression" dxfId="225" priority="617">
      <formula>OR(WEEKDAY(D$27,2)=6,WEEKDAY(D$27,2)=7)</formula>
    </cfRule>
  </conditionalFormatting>
  <conditionalFormatting sqref="D17:J17">
    <cfRule type="expression" priority="615">
      <formula>OR(WEEKDAY(D17,2)=6,WEEKDAY(D17,2)=7)</formula>
    </cfRule>
  </conditionalFormatting>
  <conditionalFormatting sqref="AM17:AS17">
    <cfRule type="expression" priority="614">
      <formula>OR(WEEKDAY(AM17,2)=6,WEEKDAY(AM17,2)=7)</formula>
    </cfRule>
  </conditionalFormatting>
  <conditionalFormatting sqref="D17:J17">
    <cfRule type="expression" priority="613">
      <formula>OR(WEEKDAY(D17,2)=6,WEEKDAY(D17,2)=7)</formula>
    </cfRule>
  </conditionalFormatting>
  <conditionalFormatting sqref="AM17:AS17">
    <cfRule type="expression" priority="612">
      <formula>OR(WEEKDAY(AM17,2)=6,WEEKDAY(AM17,2)=7)</formula>
    </cfRule>
  </conditionalFormatting>
  <conditionalFormatting sqref="D17:AS17">
    <cfRule type="expression" dxfId="224" priority="611">
      <formula>OR(WEEKDAY(D$27,2)=6,WEEKDAY(D$27,2)=7)</formula>
    </cfRule>
  </conditionalFormatting>
  <conditionalFormatting sqref="D16:AS16">
    <cfRule type="expression" dxfId="223" priority="610">
      <formula>IF(D16&lt;&gt;"",D16+1,IF(WEEKDAY(Mois_1)=3,Mois_1,""))</formula>
    </cfRule>
  </conditionalFormatting>
  <conditionalFormatting sqref="D16:J16">
    <cfRule type="expression" priority="609">
      <formula>OR(WEEKDAY(D16,2)=6,WEEKDAY(D16,2)=7)</formula>
    </cfRule>
  </conditionalFormatting>
  <conditionalFormatting sqref="AM16:AS16">
    <cfRule type="expression" priority="608">
      <formula>OR(WEEKDAY(AM16,2)=6,WEEKDAY(AM16,2)=7)</formula>
    </cfRule>
  </conditionalFormatting>
  <conditionalFormatting sqref="D16:J16">
    <cfRule type="expression" priority="607">
      <formula>OR(WEEKDAY(D16,2)=6,WEEKDAY(D16,2)=7)</formula>
    </cfRule>
  </conditionalFormatting>
  <conditionalFormatting sqref="AM16:AS16">
    <cfRule type="expression" priority="606">
      <formula>OR(WEEKDAY(AM16,2)=6,WEEKDAY(AM16,2)=7)</formula>
    </cfRule>
  </conditionalFormatting>
  <conditionalFormatting sqref="D16:AS16">
    <cfRule type="expression" dxfId="222" priority="605">
      <formula>OR(WEEKDAY(D$27,2)=6,WEEKDAY(D$27,2)=7)</formula>
    </cfRule>
  </conditionalFormatting>
  <conditionalFormatting sqref="D37:J37">
    <cfRule type="expression" priority="603">
      <formula>OR(WEEKDAY(D37,2)=6,WEEKDAY(D37,2)=7)</formula>
    </cfRule>
  </conditionalFormatting>
  <conditionalFormatting sqref="AM37:AS37">
    <cfRule type="expression" priority="602">
      <formula>OR(WEEKDAY(AM37,2)=6,WEEKDAY(AM37,2)=7)</formula>
    </cfRule>
  </conditionalFormatting>
  <conditionalFormatting sqref="D37:J37">
    <cfRule type="expression" priority="601">
      <formula>OR(WEEKDAY(D37,2)=6,WEEKDAY(D37,2)=7)</formula>
    </cfRule>
  </conditionalFormatting>
  <conditionalFormatting sqref="AM37:AS37">
    <cfRule type="expression" priority="600">
      <formula>OR(WEEKDAY(AM37,2)=6,WEEKDAY(AM37,2)=7)</formula>
    </cfRule>
  </conditionalFormatting>
  <conditionalFormatting sqref="D37:AS37">
    <cfRule type="expression" dxfId="221" priority="599">
      <formula>OR(WEEKDAY(D$27,2)=6,WEEKDAY(D$27,2)=7)</formula>
    </cfRule>
  </conditionalFormatting>
  <conditionalFormatting sqref="D36:AS36">
    <cfRule type="expression" dxfId="220" priority="598">
      <formula>IF(D36&lt;&gt;"",D36+1,IF(WEEKDAY(Mois_1)=3,Mois_1,""))</formula>
    </cfRule>
  </conditionalFormatting>
  <conditionalFormatting sqref="D36:J36">
    <cfRule type="expression" priority="597">
      <formula>OR(WEEKDAY(D36,2)=6,WEEKDAY(D36,2)=7)</formula>
    </cfRule>
  </conditionalFormatting>
  <conditionalFormatting sqref="AM36:AS36">
    <cfRule type="expression" priority="596">
      <formula>OR(WEEKDAY(AM36,2)=6,WEEKDAY(AM36,2)=7)</formula>
    </cfRule>
  </conditionalFormatting>
  <conditionalFormatting sqref="D36:J36">
    <cfRule type="expression" priority="595">
      <formula>OR(WEEKDAY(D36,2)=6,WEEKDAY(D36,2)=7)</formula>
    </cfRule>
  </conditionalFormatting>
  <conditionalFormatting sqref="AM36:AS36">
    <cfRule type="expression" priority="594">
      <formula>OR(WEEKDAY(AM36,2)=6,WEEKDAY(AM36,2)=7)</formula>
    </cfRule>
  </conditionalFormatting>
  <conditionalFormatting sqref="D36:AS36">
    <cfRule type="expression" dxfId="219" priority="593">
      <formula>OR(WEEKDAY(D$27,2)=6,WEEKDAY(D$27,2)=7)</formula>
    </cfRule>
  </conditionalFormatting>
  <conditionalFormatting sqref="D17:J17">
    <cfRule type="expression" priority="591">
      <formula>OR(WEEKDAY(D17,2)=6,WEEKDAY(D17,2)=7)</formula>
    </cfRule>
  </conditionalFormatting>
  <conditionalFormatting sqref="AM17:AS17">
    <cfRule type="expression" priority="590">
      <formula>OR(WEEKDAY(AM17,2)=6,WEEKDAY(AM17,2)=7)</formula>
    </cfRule>
  </conditionalFormatting>
  <conditionalFormatting sqref="D17:J17">
    <cfRule type="expression" priority="589">
      <formula>OR(WEEKDAY(D17,2)=6,WEEKDAY(D17,2)=7)</formula>
    </cfRule>
  </conditionalFormatting>
  <conditionalFormatting sqref="AM17:AS17">
    <cfRule type="expression" priority="588">
      <formula>OR(WEEKDAY(AM17,2)=6,WEEKDAY(AM17,2)=7)</formula>
    </cfRule>
  </conditionalFormatting>
  <conditionalFormatting sqref="D17:AS17">
    <cfRule type="expression" dxfId="218" priority="587">
      <formula>OR(WEEKDAY(D$27,2)=6,WEEKDAY(D$27,2)=7)</formula>
    </cfRule>
  </conditionalFormatting>
  <conditionalFormatting sqref="D16:AS16">
    <cfRule type="expression" dxfId="217" priority="586">
      <formula>IF(D16&lt;&gt;"",D16+1,IF(WEEKDAY(Mois_1)=3,Mois_1,""))</formula>
    </cfRule>
  </conditionalFormatting>
  <conditionalFormatting sqref="D16:J16">
    <cfRule type="expression" priority="585">
      <formula>OR(WEEKDAY(D16,2)=6,WEEKDAY(D16,2)=7)</formula>
    </cfRule>
  </conditionalFormatting>
  <conditionalFormatting sqref="AM16:AS16">
    <cfRule type="expression" priority="584">
      <formula>OR(WEEKDAY(AM16,2)=6,WEEKDAY(AM16,2)=7)</formula>
    </cfRule>
  </conditionalFormatting>
  <conditionalFormatting sqref="D16:J16">
    <cfRule type="expression" priority="583">
      <formula>OR(WEEKDAY(D16,2)=6,WEEKDAY(D16,2)=7)</formula>
    </cfRule>
  </conditionalFormatting>
  <conditionalFormatting sqref="AM16:AS16">
    <cfRule type="expression" priority="582">
      <formula>OR(WEEKDAY(AM16,2)=6,WEEKDAY(AM16,2)=7)</formula>
    </cfRule>
  </conditionalFormatting>
  <conditionalFormatting sqref="D16:AS16">
    <cfRule type="expression" dxfId="216" priority="581">
      <formula>OR(WEEKDAY(D$27,2)=6,WEEKDAY(D$27,2)=7)</formula>
    </cfRule>
  </conditionalFormatting>
  <conditionalFormatting sqref="D57:J57">
    <cfRule type="expression" priority="579">
      <formula>OR(WEEKDAY(D57,2)=6,WEEKDAY(D57,2)=7)</formula>
    </cfRule>
  </conditionalFormatting>
  <conditionalFormatting sqref="AM57:AS57">
    <cfRule type="expression" priority="578">
      <formula>OR(WEEKDAY(AM57,2)=6,WEEKDAY(AM57,2)=7)</formula>
    </cfRule>
  </conditionalFormatting>
  <conditionalFormatting sqref="D57:J57">
    <cfRule type="expression" priority="577">
      <formula>OR(WEEKDAY(D57,2)=6,WEEKDAY(D57,2)=7)</formula>
    </cfRule>
  </conditionalFormatting>
  <conditionalFormatting sqref="AM57:AS57">
    <cfRule type="expression" priority="576">
      <formula>OR(WEEKDAY(AM57,2)=6,WEEKDAY(AM57,2)=7)</formula>
    </cfRule>
  </conditionalFormatting>
  <conditionalFormatting sqref="D57:AS57">
    <cfRule type="expression" dxfId="215" priority="575">
      <formula>OR(WEEKDAY(D$27,2)=6,WEEKDAY(D$27,2)=7)</formula>
    </cfRule>
  </conditionalFormatting>
  <conditionalFormatting sqref="D56:AS56">
    <cfRule type="expression" dxfId="214" priority="574">
      <formula>IF(D56&lt;&gt;"",D56+1,IF(WEEKDAY(Mois_1)=3,Mois_1,""))</formula>
    </cfRule>
  </conditionalFormatting>
  <conditionalFormatting sqref="D56:J56">
    <cfRule type="expression" priority="573">
      <formula>OR(WEEKDAY(D56,2)=6,WEEKDAY(D56,2)=7)</formula>
    </cfRule>
  </conditionalFormatting>
  <conditionalFormatting sqref="AM56:AS56">
    <cfRule type="expression" priority="572">
      <formula>OR(WEEKDAY(AM56,2)=6,WEEKDAY(AM56,2)=7)</formula>
    </cfRule>
  </conditionalFormatting>
  <conditionalFormatting sqref="D56:J56">
    <cfRule type="expression" priority="571">
      <formula>OR(WEEKDAY(D56,2)=6,WEEKDAY(D56,2)=7)</formula>
    </cfRule>
  </conditionalFormatting>
  <conditionalFormatting sqref="AM56:AS56">
    <cfRule type="expression" priority="570">
      <formula>OR(WEEKDAY(AM56,2)=6,WEEKDAY(AM56,2)=7)</formula>
    </cfRule>
  </conditionalFormatting>
  <conditionalFormatting sqref="D56:AS56">
    <cfRule type="expression" dxfId="213" priority="569">
      <formula>OR(WEEKDAY(D$27,2)=6,WEEKDAY(D$27,2)=7)</formula>
    </cfRule>
  </conditionalFormatting>
  <conditionalFormatting sqref="D67:J67">
    <cfRule type="expression" priority="567">
      <formula>OR(WEEKDAY(D67,2)=6,WEEKDAY(D67,2)=7)</formula>
    </cfRule>
  </conditionalFormatting>
  <conditionalFormatting sqref="AM67:AS67">
    <cfRule type="expression" priority="566">
      <formula>OR(WEEKDAY(AM67,2)=6,WEEKDAY(AM67,2)=7)</formula>
    </cfRule>
  </conditionalFormatting>
  <conditionalFormatting sqref="D67:J67">
    <cfRule type="expression" priority="565">
      <formula>OR(WEEKDAY(D67,2)=6,WEEKDAY(D67,2)=7)</formula>
    </cfRule>
  </conditionalFormatting>
  <conditionalFormatting sqref="AM67:AS67">
    <cfRule type="expression" priority="564">
      <formula>OR(WEEKDAY(AM67,2)=6,WEEKDAY(AM67,2)=7)</formula>
    </cfRule>
  </conditionalFormatting>
  <conditionalFormatting sqref="D67:AS67">
    <cfRule type="expression" dxfId="212" priority="563">
      <formula>OR(WEEKDAY(D$27,2)=6,WEEKDAY(D$27,2)=7)</formula>
    </cfRule>
  </conditionalFormatting>
  <conditionalFormatting sqref="D66:AS66">
    <cfRule type="expression" dxfId="211" priority="562">
      <formula>IF(D66&lt;&gt;"",D66+1,IF(WEEKDAY(Mois_1)=3,Mois_1,""))</formula>
    </cfRule>
  </conditionalFormatting>
  <conditionalFormatting sqref="D66:J66">
    <cfRule type="expression" priority="561">
      <formula>OR(WEEKDAY(D66,2)=6,WEEKDAY(D66,2)=7)</formula>
    </cfRule>
  </conditionalFormatting>
  <conditionalFormatting sqref="AM66:AS66">
    <cfRule type="expression" priority="560">
      <formula>OR(WEEKDAY(AM66,2)=6,WEEKDAY(AM66,2)=7)</formula>
    </cfRule>
  </conditionalFormatting>
  <conditionalFormatting sqref="D66:J66">
    <cfRule type="expression" priority="559">
      <formula>OR(WEEKDAY(D66,2)=6,WEEKDAY(D66,2)=7)</formula>
    </cfRule>
  </conditionalFormatting>
  <conditionalFormatting sqref="AM66:AS66">
    <cfRule type="expression" priority="558">
      <formula>OR(WEEKDAY(AM66,2)=6,WEEKDAY(AM66,2)=7)</formula>
    </cfRule>
  </conditionalFormatting>
  <conditionalFormatting sqref="D66:AS66">
    <cfRule type="expression" dxfId="210" priority="557">
      <formula>OR(WEEKDAY(D$27,2)=6,WEEKDAY(D$27,2)=7)</formula>
    </cfRule>
  </conditionalFormatting>
  <conditionalFormatting sqref="D77:J77">
    <cfRule type="expression" priority="555">
      <formula>OR(WEEKDAY(D77,2)=6,WEEKDAY(D77,2)=7)</formula>
    </cfRule>
  </conditionalFormatting>
  <conditionalFormatting sqref="AM77:AS77">
    <cfRule type="expression" priority="554">
      <formula>OR(WEEKDAY(AM77,2)=6,WEEKDAY(AM77,2)=7)</formula>
    </cfRule>
  </conditionalFormatting>
  <conditionalFormatting sqref="D77:J77">
    <cfRule type="expression" priority="553">
      <formula>OR(WEEKDAY(D77,2)=6,WEEKDAY(D77,2)=7)</formula>
    </cfRule>
  </conditionalFormatting>
  <conditionalFormatting sqref="AM77:AS77">
    <cfRule type="expression" priority="552">
      <formula>OR(WEEKDAY(AM77,2)=6,WEEKDAY(AM77,2)=7)</formula>
    </cfRule>
  </conditionalFormatting>
  <conditionalFormatting sqref="D77:AS77">
    <cfRule type="expression" dxfId="209" priority="551">
      <formula>OR(WEEKDAY(D$27,2)=6,WEEKDAY(D$27,2)=7)</formula>
    </cfRule>
  </conditionalFormatting>
  <conditionalFormatting sqref="D76:AS76">
    <cfRule type="expression" dxfId="208" priority="550">
      <formula>IF(D76&lt;&gt;"",D76+1,IF(WEEKDAY(Mois_1)=3,Mois_1,""))</formula>
    </cfRule>
  </conditionalFormatting>
  <conditionalFormatting sqref="D76:J76">
    <cfRule type="expression" priority="549">
      <formula>OR(WEEKDAY(D76,2)=6,WEEKDAY(D76,2)=7)</formula>
    </cfRule>
  </conditionalFormatting>
  <conditionalFormatting sqref="AM76:AS76">
    <cfRule type="expression" priority="548">
      <formula>OR(WEEKDAY(AM76,2)=6,WEEKDAY(AM76,2)=7)</formula>
    </cfRule>
  </conditionalFormatting>
  <conditionalFormatting sqref="D76:J76">
    <cfRule type="expression" priority="547">
      <formula>OR(WEEKDAY(D76,2)=6,WEEKDAY(D76,2)=7)</formula>
    </cfRule>
  </conditionalFormatting>
  <conditionalFormatting sqref="AM76:AS76">
    <cfRule type="expression" priority="546">
      <formula>OR(WEEKDAY(AM76,2)=6,WEEKDAY(AM76,2)=7)</formula>
    </cfRule>
  </conditionalFormatting>
  <conditionalFormatting sqref="D76:AS76">
    <cfRule type="expression" dxfId="207" priority="545">
      <formula>OR(WEEKDAY(D$27,2)=6,WEEKDAY(D$27,2)=7)</formula>
    </cfRule>
  </conditionalFormatting>
  <conditionalFormatting sqref="D87:J87">
    <cfRule type="expression" priority="543">
      <formula>OR(WEEKDAY(D87,2)=6,WEEKDAY(D87,2)=7)</formula>
    </cfRule>
  </conditionalFormatting>
  <conditionalFormatting sqref="AM87:AS87">
    <cfRule type="expression" priority="542">
      <formula>OR(WEEKDAY(AM87,2)=6,WEEKDAY(AM87,2)=7)</formula>
    </cfRule>
  </conditionalFormatting>
  <conditionalFormatting sqref="D87:J87">
    <cfRule type="expression" priority="541">
      <formula>OR(WEEKDAY(D87,2)=6,WEEKDAY(D87,2)=7)</formula>
    </cfRule>
  </conditionalFormatting>
  <conditionalFormatting sqref="AM87:AS87">
    <cfRule type="expression" priority="540">
      <formula>OR(WEEKDAY(AM87,2)=6,WEEKDAY(AM87,2)=7)</formula>
    </cfRule>
  </conditionalFormatting>
  <conditionalFormatting sqref="D87:AS87">
    <cfRule type="expression" dxfId="206" priority="539">
      <formula>OR(WEEKDAY(D$27,2)=6,WEEKDAY(D$27,2)=7)</formula>
    </cfRule>
  </conditionalFormatting>
  <conditionalFormatting sqref="D86:AS86">
    <cfRule type="expression" dxfId="205" priority="538">
      <formula>IF(D86&lt;&gt;"",D86+1,IF(WEEKDAY(Mois_1)=3,Mois_1,""))</formula>
    </cfRule>
  </conditionalFormatting>
  <conditionalFormatting sqref="D86:J86">
    <cfRule type="expression" priority="537">
      <formula>OR(WEEKDAY(D86,2)=6,WEEKDAY(D86,2)=7)</formula>
    </cfRule>
  </conditionalFormatting>
  <conditionalFormatting sqref="AM86:AS86">
    <cfRule type="expression" priority="536">
      <formula>OR(WEEKDAY(AM86,2)=6,WEEKDAY(AM86,2)=7)</formula>
    </cfRule>
  </conditionalFormatting>
  <conditionalFormatting sqref="D86:J86">
    <cfRule type="expression" priority="535">
      <formula>OR(WEEKDAY(D86,2)=6,WEEKDAY(D86,2)=7)</formula>
    </cfRule>
  </conditionalFormatting>
  <conditionalFormatting sqref="AM86:AS86">
    <cfRule type="expression" priority="534">
      <formula>OR(WEEKDAY(AM86,2)=6,WEEKDAY(AM86,2)=7)</formula>
    </cfRule>
  </conditionalFormatting>
  <conditionalFormatting sqref="D86:AS86">
    <cfRule type="expression" dxfId="204" priority="533">
      <formula>OR(WEEKDAY(D$27,2)=6,WEEKDAY(D$27,2)=7)</formula>
    </cfRule>
  </conditionalFormatting>
  <conditionalFormatting sqref="D97:J97">
    <cfRule type="expression" priority="531">
      <formula>OR(WEEKDAY(D97,2)=6,WEEKDAY(D97,2)=7)</formula>
    </cfRule>
  </conditionalFormatting>
  <conditionalFormatting sqref="AM97:AS97">
    <cfRule type="expression" priority="530">
      <formula>OR(WEEKDAY(AM97,2)=6,WEEKDAY(AM97,2)=7)</formula>
    </cfRule>
  </conditionalFormatting>
  <conditionalFormatting sqref="D97:J97">
    <cfRule type="expression" priority="529">
      <formula>OR(WEEKDAY(D97,2)=6,WEEKDAY(D97,2)=7)</formula>
    </cfRule>
  </conditionalFormatting>
  <conditionalFormatting sqref="AM97:AS97">
    <cfRule type="expression" priority="528">
      <formula>OR(WEEKDAY(AM97,2)=6,WEEKDAY(AM97,2)=7)</formula>
    </cfRule>
  </conditionalFormatting>
  <conditionalFormatting sqref="D97:AS97">
    <cfRule type="expression" dxfId="203" priority="527">
      <formula>OR(WEEKDAY(D$27,2)=6,WEEKDAY(D$27,2)=7)</formula>
    </cfRule>
  </conditionalFormatting>
  <conditionalFormatting sqref="D96:AS96">
    <cfRule type="expression" dxfId="202" priority="526">
      <formula>IF(D96&lt;&gt;"",D96+1,IF(WEEKDAY(Mois_1)=3,Mois_1,""))</formula>
    </cfRule>
  </conditionalFormatting>
  <conditionalFormatting sqref="D96:J96">
    <cfRule type="expression" priority="525">
      <formula>OR(WEEKDAY(D96,2)=6,WEEKDAY(D96,2)=7)</formula>
    </cfRule>
  </conditionalFormatting>
  <conditionalFormatting sqref="AM96:AS96">
    <cfRule type="expression" priority="524">
      <formula>OR(WEEKDAY(AM96,2)=6,WEEKDAY(AM96,2)=7)</formula>
    </cfRule>
  </conditionalFormatting>
  <conditionalFormatting sqref="D96:J96">
    <cfRule type="expression" priority="523">
      <formula>OR(WEEKDAY(D96,2)=6,WEEKDAY(D96,2)=7)</formula>
    </cfRule>
  </conditionalFormatting>
  <conditionalFormatting sqref="AM96:AS96">
    <cfRule type="expression" priority="522">
      <formula>OR(WEEKDAY(AM96,2)=6,WEEKDAY(AM96,2)=7)</formula>
    </cfRule>
  </conditionalFormatting>
  <conditionalFormatting sqref="D96:AS96">
    <cfRule type="expression" dxfId="201" priority="521">
      <formula>OR(WEEKDAY(D$27,2)=6,WEEKDAY(D$27,2)=7)</formula>
    </cfRule>
  </conditionalFormatting>
  <conditionalFormatting sqref="D107:J107">
    <cfRule type="expression" priority="519">
      <formula>OR(WEEKDAY(D107,2)=6,WEEKDAY(D107,2)=7)</formula>
    </cfRule>
  </conditionalFormatting>
  <conditionalFormatting sqref="AM107:AS107">
    <cfRule type="expression" priority="518">
      <formula>OR(WEEKDAY(AM107,2)=6,WEEKDAY(AM107,2)=7)</formula>
    </cfRule>
  </conditionalFormatting>
  <conditionalFormatting sqref="D107:J107">
    <cfRule type="expression" priority="517">
      <formula>OR(WEEKDAY(D107,2)=6,WEEKDAY(D107,2)=7)</formula>
    </cfRule>
  </conditionalFormatting>
  <conditionalFormatting sqref="AM107:AS107">
    <cfRule type="expression" priority="516">
      <formula>OR(WEEKDAY(AM107,2)=6,WEEKDAY(AM107,2)=7)</formula>
    </cfRule>
  </conditionalFormatting>
  <conditionalFormatting sqref="D107:AS107">
    <cfRule type="expression" dxfId="200" priority="515">
      <formula>OR(WEEKDAY(D$27,2)=6,WEEKDAY(D$27,2)=7)</formula>
    </cfRule>
  </conditionalFormatting>
  <conditionalFormatting sqref="D106:AS106">
    <cfRule type="expression" dxfId="199" priority="514">
      <formula>IF(D106&lt;&gt;"",D106+1,IF(WEEKDAY(Mois_1)=3,Mois_1,""))</formula>
    </cfRule>
  </conditionalFormatting>
  <conditionalFormatting sqref="D106:J106">
    <cfRule type="expression" priority="513">
      <formula>OR(WEEKDAY(D106,2)=6,WEEKDAY(D106,2)=7)</formula>
    </cfRule>
  </conditionalFormatting>
  <conditionalFormatting sqref="AM106:AS106">
    <cfRule type="expression" priority="512">
      <formula>OR(WEEKDAY(AM106,2)=6,WEEKDAY(AM106,2)=7)</formula>
    </cfRule>
  </conditionalFormatting>
  <conditionalFormatting sqref="D106:J106">
    <cfRule type="expression" priority="511">
      <formula>OR(WEEKDAY(D106,2)=6,WEEKDAY(D106,2)=7)</formula>
    </cfRule>
  </conditionalFormatting>
  <conditionalFormatting sqref="AM106:AS106">
    <cfRule type="expression" priority="510">
      <formula>OR(WEEKDAY(AM106,2)=6,WEEKDAY(AM106,2)=7)</formula>
    </cfRule>
  </conditionalFormatting>
  <conditionalFormatting sqref="D106:AS106">
    <cfRule type="expression" dxfId="198" priority="509">
      <formula>OR(WEEKDAY(D$27,2)=6,WEEKDAY(D$27,2)=7)</formula>
    </cfRule>
  </conditionalFormatting>
  <conditionalFormatting sqref="D117:J117">
    <cfRule type="expression" priority="507">
      <formula>OR(WEEKDAY(D117,2)=6,WEEKDAY(D117,2)=7)</formula>
    </cfRule>
  </conditionalFormatting>
  <conditionalFormatting sqref="AM117:AS117">
    <cfRule type="expression" priority="506">
      <formula>OR(WEEKDAY(AM117,2)=6,WEEKDAY(AM117,2)=7)</formula>
    </cfRule>
  </conditionalFormatting>
  <conditionalFormatting sqref="D117:J117">
    <cfRule type="expression" priority="505">
      <formula>OR(WEEKDAY(D117,2)=6,WEEKDAY(D117,2)=7)</formula>
    </cfRule>
  </conditionalFormatting>
  <conditionalFormatting sqref="AM117:AS117">
    <cfRule type="expression" priority="504">
      <formula>OR(WEEKDAY(AM117,2)=6,WEEKDAY(AM117,2)=7)</formula>
    </cfRule>
  </conditionalFormatting>
  <conditionalFormatting sqref="D117:AS117">
    <cfRule type="expression" dxfId="197" priority="503">
      <formula>OR(WEEKDAY(D$27,2)=6,WEEKDAY(D$27,2)=7)</formula>
    </cfRule>
  </conditionalFormatting>
  <conditionalFormatting sqref="D116:AS116">
    <cfRule type="expression" dxfId="196" priority="502">
      <formula>IF(D116&lt;&gt;"",D116+1,IF(WEEKDAY(Mois_1)=3,Mois_1,""))</formula>
    </cfRule>
  </conditionalFormatting>
  <conditionalFormatting sqref="D116:J116">
    <cfRule type="expression" priority="501">
      <formula>OR(WEEKDAY(D116,2)=6,WEEKDAY(D116,2)=7)</formula>
    </cfRule>
  </conditionalFormatting>
  <conditionalFormatting sqref="AM116:AS116">
    <cfRule type="expression" priority="500">
      <formula>OR(WEEKDAY(AM116,2)=6,WEEKDAY(AM116,2)=7)</formula>
    </cfRule>
  </conditionalFormatting>
  <conditionalFormatting sqref="D116:J116">
    <cfRule type="expression" priority="499">
      <formula>OR(WEEKDAY(D116,2)=6,WEEKDAY(D116,2)=7)</formula>
    </cfRule>
  </conditionalFormatting>
  <conditionalFormatting sqref="AM116:AS116">
    <cfRule type="expression" priority="498">
      <formula>OR(WEEKDAY(AM116,2)=6,WEEKDAY(AM116,2)=7)</formula>
    </cfRule>
  </conditionalFormatting>
  <conditionalFormatting sqref="D116:AS116">
    <cfRule type="expression" dxfId="195" priority="497">
      <formula>OR(WEEKDAY(D$27,2)=6,WEEKDAY(D$27,2)=7)</formula>
    </cfRule>
  </conditionalFormatting>
  <conditionalFormatting sqref="V49:X49">
    <cfRule type="cellIs" dxfId="194" priority="494" operator="equal">
      <formula>0.5</formula>
    </cfRule>
    <cfRule type="cellIs" dxfId="193" priority="495" operator="equal">
      <formula>0.416666666666667</formula>
    </cfRule>
  </conditionalFormatting>
  <conditionalFormatting sqref="V49:X49">
    <cfRule type="cellIs" dxfId="192" priority="493" operator="between">
      <formula>0.0416666666666667</formula>
      <formula>0.375</formula>
    </cfRule>
  </conditionalFormatting>
  <conditionalFormatting sqref="L59:N59">
    <cfRule type="cellIs" dxfId="191" priority="491" operator="equal">
      <formula>0.5</formula>
    </cfRule>
    <cfRule type="cellIs" dxfId="190" priority="492" operator="equal">
      <formula>0.416666666666667</formula>
    </cfRule>
  </conditionalFormatting>
  <conditionalFormatting sqref="L59:N59">
    <cfRule type="cellIs" dxfId="189" priority="490" operator="between">
      <formula>0.0416666666666667</formula>
      <formula>0.375</formula>
    </cfRule>
  </conditionalFormatting>
  <conditionalFormatting sqref="AT8 AT18 AT28 AT38 AT48 AT58 AT68 AT78 AT88 AT98 AT118">
    <cfRule type="cellIs" dxfId="188" priority="489" operator="greaterThan">
      <formula>0</formula>
    </cfRule>
  </conditionalFormatting>
  <conditionalFormatting sqref="AT108">
    <cfRule type="cellIs" dxfId="187" priority="488" operator="greaterThan">
      <formula>0</formula>
    </cfRule>
  </conditionalFormatting>
  <conditionalFormatting sqref="AU119 AU109 AU99 AU89 AU79 AU69 AU59 AU49 AU39 AU29 AU19 AU9">
    <cfRule type="cellIs" dxfId="186" priority="487" operator="greaterThan">
      <formula>0</formula>
    </cfRule>
  </conditionalFormatting>
  <conditionalFormatting sqref="D46:AS46">
    <cfRule type="expression" dxfId="185" priority="483">
      <formula>IF(D46&lt;&gt;"",D46+1,IF(WEEKDAY(Mois_1)=3,Mois_1,""))</formula>
    </cfRule>
  </conditionalFormatting>
  <conditionalFormatting sqref="D46:F46 AP46:AR46">
    <cfRule type="expression" priority="482">
      <formula>OR(WEEKDAY(D46,2)=6,WEEKDAY(D46,2)=7)</formula>
    </cfRule>
  </conditionalFormatting>
  <conditionalFormatting sqref="AI46:AO46">
    <cfRule type="expression" priority="481">
      <formula>OR(WEEKDAY(AI46,2)=6,WEEKDAY(AI46,2)=7)</formula>
    </cfRule>
  </conditionalFormatting>
  <conditionalFormatting sqref="D46:F46 AP46:AR46">
    <cfRule type="expression" priority="480">
      <formula>OR(WEEKDAY(D46,2)=6,WEEKDAY(D46,2)=7)</formula>
    </cfRule>
  </conditionalFormatting>
  <conditionalFormatting sqref="AI46:AO46">
    <cfRule type="expression" priority="479">
      <formula>OR(WEEKDAY(AI46,2)=6,WEEKDAY(AI46,2)=7)</formula>
    </cfRule>
  </conditionalFormatting>
  <conditionalFormatting sqref="D46:AS46">
    <cfRule type="expression" dxfId="184" priority="478">
      <formula>OR(WEEKDAY(D$27,2)=6,WEEKDAY(D$27,2)=7)</formula>
    </cfRule>
  </conditionalFormatting>
  <conditionalFormatting sqref="D116:AS116">
    <cfRule type="expression" dxfId="183" priority="476">
      <formula>IF(D116&lt;&gt;"",D116+1,IF(WEEKDAY(Mois_1)=3,Mois_1,""))</formula>
    </cfRule>
  </conditionalFormatting>
  <conditionalFormatting sqref="D116:F116 AP116:AR116">
    <cfRule type="expression" priority="475">
      <formula>OR(WEEKDAY(D116,2)=6,WEEKDAY(D116,2)=7)</formula>
    </cfRule>
  </conditionalFormatting>
  <conditionalFormatting sqref="AI116:AO116">
    <cfRule type="expression" priority="474">
      <formula>OR(WEEKDAY(AI116,2)=6,WEEKDAY(AI116,2)=7)</formula>
    </cfRule>
  </conditionalFormatting>
  <conditionalFormatting sqref="D116:F116 AP116:AR116">
    <cfRule type="expression" priority="473">
      <formula>OR(WEEKDAY(D116,2)=6,WEEKDAY(D116,2)=7)</formula>
    </cfRule>
  </conditionalFormatting>
  <conditionalFormatting sqref="AI116:AO116">
    <cfRule type="expression" priority="472">
      <formula>OR(WEEKDAY(AI116,2)=6,WEEKDAY(AI116,2)=7)</formula>
    </cfRule>
  </conditionalFormatting>
  <conditionalFormatting sqref="D116:AS116">
    <cfRule type="expression" dxfId="182" priority="471">
      <formula>OR(WEEKDAY(D$27,2)=6,WEEKDAY(D$27,2)=7)</formula>
    </cfRule>
  </conditionalFormatting>
  <conditionalFormatting sqref="D46:AS46">
    <cfRule type="expression" dxfId="181" priority="467">
      <formula>IF(D46&lt;&gt;"",D46+1,IF(WEEKDAY(Mois_1)=3,Mois_1,""))</formula>
    </cfRule>
  </conditionalFormatting>
  <conditionalFormatting sqref="D46:J46">
    <cfRule type="expression" priority="466">
      <formula>OR(WEEKDAY(D46,2)=6,WEEKDAY(D46,2)=7)</formula>
    </cfRule>
  </conditionalFormatting>
  <conditionalFormatting sqref="AM46:AS46">
    <cfRule type="expression" priority="465">
      <formula>OR(WEEKDAY(AM46,2)=6,WEEKDAY(AM46,2)=7)</formula>
    </cfRule>
  </conditionalFormatting>
  <conditionalFormatting sqref="D46:J46">
    <cfRule type="expression" priority="464">
      <formula>OR(WEEKDAY(D46,2)=6,WEEKDAY(D46,2)=7)</formula>
    </cfRule>
  </conditionalFormatting>
  <conditionalFormatting sqref="AM46:AS46">
    <cfRule type="expression" priority="463">
      <formula>OR(WEEKDAY(AM46,2)=6,WEEKDAY(AM46,2)=7)</formula>
    </cfRule>
  </conditionalFormatting>
  <conditionalFormatting sqref="D46:AS46">
    <cfRule type="expression" dxfId="180" priority="462">
      <formula>OR(WEEKDAY(D$27,2)=6,WEEKDAY(D$27,2)=7)</formula>
    </cfRule>
  </conditionalFormatting>
  <conditionalFormatting sqref="D66:AS66">
    <cfRule type="expression" dxfId="179" priority="460">
      <formula>IF(D66&lt;&gt;"",D66+1,IF(WEEKDAY(Mois_1)=3,Mois_1,""))</formula>
    </cfRule>
  </conditionalFormatting>
  <conditionalFormatting sqref="D66:J66">
    <cfRule type="expression" priority="459">
      <formula>OR(WEEKDAY(D66,2)=6,WEEKDAY(D66,2)=7)</formula>
    </cfRule>
  </conditionalFormatting>
  <conditionalFormatting sqref="AM66:AS66">
    <cfRule type="expression" priority="458">
      <formula>OR(WEEKDAY(AM66,2)=6,WEEKDAY(AM66,2)=7)</formula>
    </cfRule>
  </conditionalFormatting>
  <conditionalFormatting sqref="D66:J66">
    <cfRule type="expression" priority="457">
      <formula>OR(WEEKDAY(D66,2)=6,WEEKDAY(D66,2)=7)</formula>
    </cfRule>
  </conditionalFormatting>
  <conditionalFormatting sqref="AM66:AS66">
    <cfRule type="expression" priority="456">
      <formula>OR(WEEKDAY(AM66,2)=6,WEEKDAY(AM66,2)=7)</formula>
    </cfRule>
  </conditionalFormatting>
  <conditionalFormatting sqref="D66:AS66">
    <cfRule type="expression" dxfId="178" priority="455">
      <formula>OR(WEEKDAY(D$27,2)=6,WEEKDAY(D$27,2)=7)</formula>
    </cfRule>
  </conditionalFormatting>
  <conditionalFormatting sqref="D116:AS116">
    <cfRule type="expression" dxfId="177" priority="453">
      <formula>IF(D116&lt;&gt;"",D116+1,IF(WEEKDAY(Mois_1)=3,Mois_1,""))</formula>
    </cfRule>
  </conditionalFormatting>
  <conditionalFormatting sqref="D116:J116">
    <cfRule type="expression" priority="452">
      <formula>OR(WEEKDAY(D116,2)=6,WEEKDAY(D116,2)=7)</formula>
    </cfRule>
  </conditionalFormatting>
  <conditionalFormatting sqref="AM116:AS116">
    <cfRule type="expression" priority="451">
      <formula>OR(WEEKDAY(AM116,2)=6,WEEKDAY(AM116,2)=7)</formula>
    </cfRule>
  </conditionalFormatting>
  <conditionalFormatting sqref="D116:J116">
    <cfRule type="expression" priority="450">
      <formula>OR(WEEKDAY(D116,2)=6,WEEKDAY(D116,2)=7)</formula>
    </cfRule>
  </conditionalFormatting>
  <conditionalFormatting sqref="AM116:AS116">
    <cfRule type="expression" priority="449">
      <formula>OR(WEEKDAY(AM116,2)=6,WEEKDAY(AM116,2)=7)</formula>
    </cfRule>
  </conditionalFormatting>
  <conditionalFormatting sqref="D116:AS116">
    <cfRule type="expression" dxfId="176" priority="448">
      <formula>OR(WEEKDAY(D$27,2)=6,WEEKDAY(D$27,2)=7)</formula>
    </cfRule>
  </conditionalFormatting>
  <conditionalFormatting sqref="D7:AS7">
    <cfRule type="expression" dxfId="175" priority="446">
      <formula>IF(D7&lt;&gt;"",D7+1,IF(WEEKDAY(Mois_1)=3,Mois_1,""))</formula>
    </cfRule>
  </conditionalFormatting>
  <conditionalFormatting sqref="D7:J7">
    <cfRule type="expression" priority="445">
      <formula>OR(WEEKDAY(D7,2)=6,WEEKDAY(D7,2)=7)</formula>
    </cfRule>
  </conditionalFormatting>
  <conditionalFormatting sqref="AM7:AS7">
    <cfRule type="expression" priority="444">
      <formula>OR(WEEKDAY(AM7,2)=6,WEEKDAY(AM7,2)=7)</formula>
    </cfRule>
  </conditionalFormatting>
  <conditionalFormatting sqref="D7:J7">
    <cfRule type="expression" priority="443">
      <formula>OR(WEEKDAY(D7,2)=6,WEEKDAY(D7,2)=7)</formula>
    </cfRule>
  </conditionalFormatting>
  <conditionalFormatting sqref="AM7:AS7">
    <cfRule type="expression" priority="442">
      <formula>OR(WEEKDAY(AM7,2)=6,WEEKDAY(AM7,2)=7)</formula>
    </cfRule>
  </conditionalFormatting>
  <conditionalFormatting sqref="D7:AS7">
    <cfRule type="expression" dxfId="174" priority="441">
      <formula>OR(WEEKDAY(D$27,2)=6,WEEKDAY(D$27,2)=7)</formula>
    </cfRule>
  </conditionalFormatting>
  <conditionalFormatting sqref="D17:J17">
    <cfRule type="expression" priority="439">
      <formula>OR(WEEKDAY(D17,2)=6,WEEKDAY(D17,2)=7)</formula>
    </cfRule>
  </conditionalFormatting>
  <conditionalFormatting sqref="AM17:AS17">
    <cfRule type="expression" priority="438">
      <formula>OR(WEEKDAY(AM17,2)=6,WEEKDAY(AM17,2)=7)</formula>
    </cfRule>
  </conditionalFormatting>
  <conditionalFormatting sqref="D17:J17">
    <cfRule type="expression" priority="437">
      <formula>OR(WEEKDAY(D17,2)=6,WEEKDAY(D17,2)=7)</formula>
    </cfRule>
  </conditionalFormatting>
  <conditionalFormatting sqref="AM17:AS17">
    <cfRule type="expression" priority="436">
      <formula>OR(WEEKDAY(AM17,2)=6,WEEKDAY(AM17,2)=7)</formula>
    </cfRule>
  </conditionalFormatting>
  <conditionalFormatting sqref="D17:AS17">
    <cfRule type="expression" dxfId="173" priority="435">
      <formula>OR(WEEKDAY(D$27,2)=6,WEEKDAY(D$27,2)=7)</formula>
    </cfRule>
  </conditionalFormatting>
  <conditionalFormatting sqref="D17:AS17">
    <cfRule type="expression" dxfId="172" priority="434">
      <formula>IF(D17&lt;&gt;"",D17+1,IF(WEEKDAY(Mois_1)=3,Mois_1,""))</formula>
    </cfRule>
  </conditionalFormatting>
  <conditionalFormatting sqref="D17:J17">
    <cfRule type="expression" priority="433">
      <formula>OR(WEEKDAY(D17,2)=6,WEEKDAY(D17,2)=7)</formula>
    </cfRule>
  </conditionalFormatting>
  <conditionalFormatting sqref="AM17:AS17">
    <cfRule type="expression" priority="432">
      <formula>OR(WEEKDAY(AM17,2)=6,WEEKDAY(AM17,2)=7)</formula>
    </cfRule>
  </conditionalFormatting>
  <conditionalFormatting sqref="D17:J17">
    <cfRule type="expression" priority="431">
      <formula>OR(WEEKDAY(D17,2)=6,WEEKDAY(D17,2)=7)</formula>
    </cfRule>
  </conditionalFormatting>
  <conditionalFormatting sqref="AM17:AS17">
    <cfRule type="expression" priority="430">
      <formula>OR(WEEKDAY(AM17,2)=6,WEEKDAY(AM17,2)=7)</formula>
    </cfRule>
  </conditionalFormatting>
  <conditionalFormatting sqref="D17:AS17">
    <cfRule type="expression" dxfId="171" priority="429">
      <formula>OR(WEEKDAY(D$27,2)=6,WEEKDAY(D$27,2)=7)</formula>
    </cfRule>
  </conditionalFormatting>
  <conditionalFormatting sqref="D27:J27">
    <cfRule type="expression" priority="427">
      <formula>OR(WEEKDAY(D27,2)=6,WEEKDAY(D27,2)=7)</formula>
    </cfRule>
  </conditionalFormatting>
  <conditionalFormatting sqref="AM27:AS27">
    <cfRule type="expression" priority="426">
      <formula>OR(WEEKDAY(AM27,2)=6,WEEKDAY(AM27,2)=7)</formula>
    </cfRule>
  </conditionalFormatting>
  <conditionalFormatting sqref="D27:J27">
    <cfRule type="expression" priority="425">
      <formula>OR(WEEKDAY(D27,2)=6,WEEKDAY(D27,2)=7)</formula>
    </cfRule>
  </conditionalFormatting>
  <conditionalFormatting sqref="AM27:AS27">
    <cfRule type="expression" priority="424">
      <formula>OR(WEEKDAY(AM27,2)=6,WEEKDAY(AM27,2)=7)</formula>
    </cfRule>
  </conditionalFormatting>
  <conditionalFormatting sqref="D27:AS27">
    <cfRule type="expression" dxfId="170" priority="423">
      <formula>OR(WEEKDAY(D$27,2)=6,WEEKDAY(D$27,2)=7)</formula>
    </cfRule>
  </conditionalFormatting>
  <conditionalFormatting sqref="D27:AS27">
    <cfRule type="expression" dxfId="169" priority="422">
      <formula>IF(D27&lt;&gt;"",D27+1,IF(WEEKDAY(Mois_1)=3,Mois_1,""))</formula>
    </cfRule>
  </conditionalFormatting>
  <conditionalFormatting sqref="D27:J27">
    <cfRule type="expression" priority="421">
      <formula>OR(WEEKDAY(D27,2)=6,WEEKDAY(D27,2)=7)</formula>
    </cfRule>
  </conditionalFormatting>
  <conditionalFormatting sqref="AM27:AS27">
    <cfRule type="expression" priority="420">
      <formula>OR(WEEKDAY(AM27,2)=6,WEEKDAY(AM27,2)=7)</formula>
    </cfRule>
  </conditionalFormatting>
  <conditionalFormatting sqref="D27:J27">
    <cfRule type="expression" priority="419">
      <formula>OR(WEEKDAY(D27,2)=6,WEEKDAY(D27,2)=7)</formula>
    </cfRule>
  </conditionalFormatting>
  <conditionalFormatting sqref="AM27:AS27">
    <cfRule type="expression" priority="418">
      <formula>OR(WEEKDAY(AM27,2)=6,WEEKDAY(AM27,2)=7)</formula>
    </cfRule>
  </conditionalFormatting>
  <conditionalFormatting sqref="D27:AS27">
    <cfRule type="expression" dxfId="168" priority="417">
      <formula>OR(WEEKDAY(D$27,2)=6,WEEKDAY(D$27,2)=7)</formula>
    </cfRule>
  </conditionalFormatting>
  <conditionalFormatting sqref="D37:J37">
    <cfRule type="expression" priority="415">
      <formula>OR(WEEKDAY(D37,2)=6,WEEKDAY(D37,2)=7)</formula>
    </cfRule>
  </conditionalFormatting>
  <conditionalFormatting sqref="AM37:AS37">
    <cfRule type="expression" priority="414">
      <formula>OR(WEEKDAY(AM37,2)=6,WEEKDAY(AM37,2)=7)</formula>
    </cfRule>
  </conditionalFormatting>
  <conditionalFormatting sqref="D37:J37">
    <cfRule type="expression" priority="413">
      <formula>OR(WEEKDAY(D37,2)=6,WEEKDAY(D37,2)=7)</formula>
    </cfRule>
  </conditionalFormatting>
  <conditionalFormatting sqref="AM37:AS37">
    <cfRule type="expression" priority="412">
      <formula>OR(WEEKDAY(AM37,2)=6,WEEKDAY(AM37,2)=7)</formula>
    </cfRule>
  </conditionalFormatting>
  <conditionalFormatting sqref="D37:AS37">
    <cfRule type="expression" dxfId="167" priority="411">
      <formula>OR(WEEKDAY(D$27,2)=6,WEEKDAY(D$27,2)=7)</formula>
    </cfRule>
  </conditionalFormatting>
  <conditionalFormatting sqref="D37:AS37">
    <cfRule type="expression" dxfId="166" priority="410">
      <formula>IF(D37&lt;&gt;"",D37+1,IF(WEEKDAY(Mois_1)=3,Mois_1,""))</formula>
    </cfRule>
  </conditionalFormatting>
  <conditionalFormatting sqref="D37:J37">
    <cfRule type="expression" priority="409">
      <formula>OR(WEEKDAY(D37,2)=6,WEEKDAY(D37,2)=7)</formula>
    </cfRule>
  </conditionalFormatting>
  <conditionalFormatting sqref="AM37:AS37">
    <cfRule type="expression" priority="408">
      <formula>OR(WEEKDAY(AM37,2)=6,WEEKDAY(AM37,2)=7)</formula>
    </cfRule>
  </conditionalFormatting>
  <conditionalFormatting sqref="D37:J37">
    <cfRule type="expression" priority="407">
      <formula>OR(WEEKDAY(D37,2)=6,WEEKDAY(D37,2)=7)</formula>
    </cfRule>
  </conditionalFormatting>
  <conditionalFormatting sqref="AM37:AS37">
    <cfRule type="expression" priority="406">
      <formula>OR(WEEKDAY(AM37,2)=6,WEEKDAY(AM37,2)=7)</formula>
    </cfRule>
  </conditionalFormatting>
  <conditionalFormatting sqref="D37:AS37">
    <cfRule type="expression" dxfId="165" priority="405">
      <formula>OR(WEEKDAY(D$27,2)=6,WEEKDAY(D$27,2)=7)</formula>
    </cfRule>
  </conditionalFormatting>
  <conditionalFormatting sqref="D47:J47">
    <cfRule type="expression" priority="403">
      <formula>OR(WEEKDAY(D47,2)=6,WEEKDAY(D47,2)=7)</formula>
    </cfRule>
  </conditionalFormatting>
  <conditionalFormatting sqref="AM47:AS47">
    <cfRule type="expression" priority="402">
      <formula>OR(WEEKDAY(AM47,2)=6,WEEKDAY(AM47,2)=7)</formula>
    </cfRule>
  </conditionalFormatting>
  <conditionalFormatting sqref="D47:J47">
    <cfRule type="expression" priority="401">
      <formula>OR(WEEKDAY(D47,2)=6,WEEKDAY(D47,2)=7)</formula>
    </cfRule>
  </conditionalFormatting>
  <conditionalFormatting sqref="AM47:AS47">
    <cfRule type="expression" priority="400">
      <formula>OR(WEEKDAY(AM47,2)=6,WEEKDAY(AM47,2)=7)</formula>
    </cfRule>
  </conditionalFormatting>
  <conditionalFormatting sqref="D47:AS47">
    <cfRule type="expression" dxfId="164" priority="399">
      <formula>OR(WEEKDAY(D$27,2)=6,WEEKDAY(D$27,2)=7)</formula>
    </cfRule>
  </conditionalFormatting>
  <conditionalFormatting sqref="D47:AS47">
    <cfRule type="expression" dxfId="163" priority="398">
      <formula>IF(D47&lt;&gt;"",D47+1,IF(WEEKDAY(Mois_1)=3,Mois_1,""))</formula>
    </cfRule>
  </conditionalFormatting>
  <conditionalFormatting sqref="D47:J47">
    <cfRule type="expression" priority="397">
      <formula>OR(WEEKDAY(D47,2)=6,WEEKDAY(D47,2)=7)</formula>
    </cfRule>
  </conditionalFormatting>
  <conditionalFormatting sqref="AM47:AS47">
    <cfRule type="expression" priority="396">
      <formula>OR(WEEKDAY(AM47,2)=6,WEEKDAY(AM47,2)=7)</formula>
    </cfRule>
  </conditionalFormatting>
  <conditionalFormatting sqref="D47:J47">
    <cfRule type="expression" priority="395">
      <formula>OR(WEEKDAY(D47,2)=6,WEEKDAY(D47,2)=7)</formula>
    </cfRule>
  </conditionalFormatting>
  <conditionalFormatting sqref="AM47:AS47">
    <cfRule type="expression" priority="394">
      <formula>OR(WEEKDAY(AM47,2)=6,WEEKDAY(AM47,2)=7)</formula>
    </cfRule>
  </conditionalFormatting>
  <conditionalFormatting sqref="D47:AS47">
    <cfRule type="expression" dxfId="162" priority="393">
      <formula>OR(WEEKDAY(D$27,2)=6,WEEKDAY(D$27,2)=7)</formula>
    </cfRule>
  </conditionalFormatting>
  <conditionalFormatting sqref="D57:J57">
    <cfRule type="expression" priority="391">
      <formula>OR(WEEKDAY(D57,2)=6,WEEKDAY(D57,2)=7)</formula>
    </cfRule>
  </conditionalFormatting>
  <conditionalFormatting sqref="AM57:AS57">
    <cfRule type="expression" priority="390">
      <formula>OR(WEEKDAY(AM57,2)=6,WEEKDAY(AM57,2)=7)</formula>
    </cfRule>
  </conditionalFormatting>
  <conditionalFormatting sqref="D57:J57">
    <cfRule type="expression" priority="389">
      <formula>OR(WEEKDAY(D57,2)=6,WEEKDAY(D57,2)=7)</formula>
    </cfRule>
  </conditionalFormatting>
  <conditionalFormatting sqref="AM57:AS57">
    <cfRule type="expression" priority="388">
      <formula>OR(WEEKDAY(AM57,2)=6,WEEKDAY(AM57,2)=7)</formula>
    </cfRule>
  </conditionalFormatting>
  <conditionalFormatting sqref="D57:AS57">
    <cfRule type="expression" dxfId="161" priority="387">
      <formula>OR(WEEKDAY(D$27,2)=6,WEEKDAY(D$27,2)=7)</formula>
    </cfRule>
  </conditionalFormatting>
  <conditionalFormatting sqref="D57:AS57">
    <cfRule type="expression" dxfId="160" priority="386">
      <formula>IF(D57&lt;&gt;"",D57+1,IF(WEEKDAY(Mois_1)=3,Mois_1,""))</formula>
    </cfRule>
  </conditionalFormatting>
  <conditionalFormatting sqref="D57:J57">
    <cfRule type="expression" priority="385">
      <formula>OR(WEEKDAY(D57,2)=6,WEEKDAY(D57,2)=7)</formula>
    </cfRule>
  </conditionalFormatting>
  <conditionalFormatting sqref="AM57:AS57">
    <cfRule type="expression" priority="384">
      <formula>OR(WEEKDAY(AM57,2)=6,WEEKDAY(AM57,2)=7)</formula>
    </cfRule>
  </conditionalFormatting>
  <conditionalFormatting sqref="D57:J57">
    <cfRule type="expression" priority="383">
      <formula>OR(WEEKDAY(D57,2)=6,WEEKDAY(D57,2)=7)</formula>
    </cfRule>
  </conditionalFormatting>
  <conditionalFormatting sqref="AM57:AS57">
    <cfRule type="expression" priority="382">
      <formula>OR(WEEKDAY(AM57,2)=6,WEEKDAY(AM57,2)=7)</formula>
    </cfRule>
  </conditionalFormatting>
  <conditionalFormatting sqref="D57:AS57">
    <cfRule type="expression" dxfId="159" priority="381">
      <formula>OR(WEEKDAY(D$27,2)=6,WEEKDAY(D$27,2)=7)</formula>
    </cfRule>
  </conditionalFormatting>
  <conditionalFormatting sqref="D67:J67">
    <cfRule type="expression" priority="379">
      <formula>OR(WEEKDAY(D67,2)=6,WEEKDAY(D67,2)=7)</formula>
    </cfRule>
  </conditionalFormatting>
  <conditionalFormatting sqref="AM67:AS67">
    <cfRule type="expression" priority="378">
      <formula>OR(WEEKDAY(AM67,2)=6,WEEKDAY(AM67,2)=7)</formula>
    </cfRule>
  </conditionalFormatting>
  <conditionalFormatting sqref="D67:J67">
    <cfRule type="expression" priority="377">
      <formula>OR(WEEKDAY(D67,2)=6,WEEKDAY(D67,2)=7)</formula>
    </cfRule>
  </conditionalFormatting>
  <conditionalFormatting sqref="AM67:AS67">
    <cfRule type="expression" priority="376">
      <formula>OR(WEEKDAY(AM67,2)=6,WEEKDAY(AM67,2)=7)</formula>
    </cfRule>
  </conditionalFormatting>
  <conditionalFormatting sqref="D67:AS67">
    <cfRule type="expression" dxfId="158" priority="375">
      <formula>OR(WEEKDAY(D$27,2)=6,WEEKDAY(D$27,2)=7)</formula>
    </cfRule>
  </conditionalFormatting>
  <conditionalFormatting sqref="D67:AS67">
    <cfRule type="expression" dxfId="157" priority="374">
      <formula>IF(D67&lt;&gt;"",D67+1,IF(WEEKDAY(Mois_1)=3,Mois_1,""))</formula>
    </cfRule>
  </conditionalFormatting>
  <conditionalFormatting sqref="D67:J67">
    <cfRule type="expression" priority="373">
      <formula>OR(WEEKDAY(D67,2)=6,WEEKDAY(D67,2)=7)</formula>
    </cfRule>
  </conditionalFormatting>
  <conditionalFormatting sqref="AM67:AS67">
    <cfRule type="expression" priority="372">
      <formula>OR(WEEKDAY(AM67,2)=6,WEEKDAY(AM67,2)=7)</formula>
    </cfRule>
  </conditionalFormatting>
  <conditionalFormatting sqref="D67:J67">
    <cfRule type="expression" priority="371">
      <formula>OR(WEEKDAY(D67,2)=6,WEEKDAY(D67,2)=7)</formula>
    </cfRule>
  </conditionalFormatting>
  <conditionalFormatting sqref="AM67:AS67">
    <cfRule type="expression" priority="370">
      <formula>OR(WEEKDAY(AM67,2)=6,WEEKDAY(AM67,2)=7)</formula>
    </cfRule>
  </conditionalFormatting>
  <conditionalFormatting sqref="D67:AS67">
    <cfRule type="expression" dxfId="156" priority="369">
      <formula>OR(WEEKDAY(D$27,2)=6,WEEKDAY(D$27,2)=7)</formula>
    </cfRule>
  </conditionalFormatting>
  <conditionalFormatting sqref="D77:J77">
    <cfRule type="expression" priority="367">
      <formula>OR(WEEKDAY(D77,2)=6,WEEKDAY(D77,2)=7)</formula>
    </cfRule>
  </conditionalFormatting>
  <conditionalFormatting sqref="AM77:AS77">
    <cfRule type="expression" priority="366">
      <formula>OR(WEEKDAY(AM77,2)=6,WEEKDAY(AM77,2)=7)</formula>
    </cfRule>
  </conditionalFormatting>
  <conditionalFormatting sqref="D77:J77">
    <cfRule type="expression" priority="365">
      <formula>OR(WEEKDAY(D77,2)=6,WEEKDAY(D77,2)=7)</formula>
    </cfRule>
  </conditionalFormatting>
  <conditionalFormatting sqref="AM77:AS77">
    <cfRule type="expression" priority="364">
      <formula>OR(WEEKDAY(AM77,2)=6,WEEKDAY(AM77,2)=7)</formula>
    </cfRule>
  </conditionalFormatting>
  <conditionalFormatting sqref="D77:AS77">
    <cfRule type="expression" dxfId="155" priority="363">
      <formula>OR(WEEKDAY(D$27,2)=6,WEEKDAY(D$27,2)=7)</formula>
    </cfRule>
  </conditionalFormatting>
  <conditionalFormatting sqref="D77:AS77">
    <cfRule type="expression" dxfId="154" priority="362">
      <formula>IF(D77&lt;&gt;"",D77+1,IF(WEEKDAY(Mois_1)=3,Mois_1,""))</formula>
    </cfRule>
  </conditionalFormatting>
  <conditionalFormatting sqref="D77:J77">
    <cfRule type="expression" priority="361">
      <formula>OR(WEEKDAY(D77,2)=6,WEEKDAY(D77,2)=7)</formula>
    </cfRule>
  </conditionalFormatting>
  <conditionalFormatting sqref="AM77:AS77">
    <cfRule type="expression" priority="360">
      <formula>OR(WEEKDAY(AM77,2)=6,WEEKDAY(AM77,2)=7)</formula>
    </cfRule>
  </conditionalFormatting>
  <conditionalFormatting sqref="D77:J77">
    <cfRule type="expression" priority="359">
      <formula>OR(WEEKDAY(D77,2)=6,WEEKDAY(D77,2)=7)</formula>
    </cfRule>
  </conditionalFormatting>
  <conditionalFormatting sqref="AM77:AS77">
    <cfRule type="expression" priority="358">
      <formula>OR(WEEKDAY(AM77,2)=6,WEEKDAY(AM77,2)=7)</formula>
    </cfRule>
  </conditionalFormatting>
  <conditionalFormatting sqref="D77:AS77">
    <cfRule type="expression" dxfId="153" priority="357">
      <formula>OR(WEEKDAY(D$27,2)=6,WEEKDAY(D$27,2)=7)</formula>
    </cfRule>
  </conditionalFormatting>
  <conditionalFormatting sqref="D87:J87">
    <cfRule type="expression" priority="355">
      <formula>OR(WEEKDAY(D87,2)=6,WEEKDAY(D87,2)=7)</formula>
    </cfRule>
  </conditionalFormatting>
  <conditionalFormatting sqref="AM87:AS87">
    <cfRule type="expression" priority="354">
      <formula>OR(WEEKDAY(AM87,2)=6,WEEKDAY(AM87,2)=7)</formula>
    </cfRule>
  </conditionalFormatting>
  <conditionalFormatting sqref="D87:J87">
    <cfRule type="expression" priority="353">
      <formula>OR(WEEKDAY(D87,2)=6,WEEKDAY(D87,2)=7)</formula>
    </cfRule>
  </conditionalFormatting>
  <conditionalFormatting sqref="AM87:AS87">
    <cfRule type="expression" priority="352">
      <formula>OR(WEEKDAY(AM87,2)=6,WEEKDAY(AM87,2)=7)</formula>
    </cfRule>
  </conditionalFormatting>
  <conditionalFormatting sqref="D87:AS87">
    <cfRule type="expression" dxfId="152" priority="351">
      <formula>OR(WEEKDAY(D$27,2)=6,WEEKDAY(D$27,2)=7)</formula>
    </cfRule>
  </conditionalFormatting>
  <conditionalFormatting sqref="D87:AS87">
    <cfRule type="expression" dxfId="151" priority="350">
      <formula>IF(D87&lt;&gt;"",D87+1,IF(WEEKDAY(Mois_1)=3,Mois_1,""))</formula>
    </cfRule>
  </conditionalFormatting>
  <conditionalFormatting sqref="D87:J87">
    <cfRule type="expression" priority="349">
      <formula>OR(WEEKDAY(D87,2)=6,WEEKDAY(D87,2)=7)</formula>
    </cfRule>
  </conditionalFormatting>
  <conditionalFormatting sqref="AM87:AS87">
    <cfRule type="expression" priority="348">
      <formula>OR(WEEKDAY(AM87,2)=6,WEEKDAY(AM87,2)=7)</formula>
    </cfRule>
  </conditionalFormatting>
  <conditionalFormatting sqref="D87:J87">
    <cfRule type="expression" priority="347">
      <formula>OR(WEEKDAY(D87,2)=6,WEEKDAY(D87,2)=7)</formula>
    </cfRule>
  </conditionalFormatting>
  <conditionalFormatting sqref="AM87:AS87">
    <cfRule type="expression" priority="346">
      <formula>OR(WEEKDAY(AM87,2)=6,WEEKDAY(AM87,2)=7)</formula>
    </cfRule>
  </conditionalFormatting>
  <conditionalFormatting sqref="D87:AS87">
    <cfRule type="expression" dxfId="150" priority="345">
      <formula>OR(WEEKDAY(D$27,2)=6,WEEKDAY(D$27,2)=7)</formula>
    </cfRule>
  </conditionalFormatting>
  <conditionalFormatting sqref="D97:J97">
    <cfRule type="expression" priority="343">
      <formula>OR(WEEKDAY(D97,2)=6,WEEKDAY(D97,2)=7)</formula>
    </cfRule>
  </conditionalFormatting>
  <conditionalFormatting sqref="AM97:AS97">
    <cfRule type="expression" priority="342">
      <formula>OR(WEEKDAY(AM97,2)=6,WEEKDAY(AM97,2)=7)</formula>
    </cfRule>
  </conditionalFormatting>
  <conditionalFormatting sqref="D97:J97">
    <cfRule type="expression" priority="341">
      <formula>OR(WEEKDAY(D97,2)=6,WEEKDAY(D97,2)=7)</formula>
    </cfRule>
  </conditionalFormatting>
  <conditionalFormatting sqref="AM97:AS97">
    <cfRule type="expression" priority="340">
      <formula>OR(WEEKDAY(AM97,2)=6,WEEKDAY(AM97,2)=7)</formula>
    </cfRule>
  </conditionalFormatting>
  <conditionalFormatting sqref="D97:AS97">
    <cfRule type="expression" dxfId="149" priority="339">
      <formula>OR(WEEKDAY(D$27,2)=6,WEEKDAY(D$27,2)=7)</formula>
    </cfRule>
  </conditionalFormatting>
  <conditionalFormatting sqref="D97:AS97">
    <cfRule type="expression" dxfId="148" priority="338">
      <formula>IF(D97&lt;&gt;"",D97+1,IF(WEEKDAY(Mois_1)=3,Mois_1,""))</formula>
    </cfRule>
  </conditionalFormatting>
  <conditionalFormatting sqref="D97:J97">
    <cfRule type="expression" priority="337">
      <formula>OR(WEEKDAY(D97,2)=6,WEEKDAY(D97,2)=7)</formula>
    </cfRule>
  </conditionalFormatting>
  <conditionalFormatting sqref="AM97:AS97">
    <cfRule type="expression" priority="336">
      <formula>OR(WEEKDAY(AM97,2)=6,WEEKDAY(AM97,2)=7)</formula>
    </cfRule>
  </conditionalFormatting>
  <conditionalFormatting sqref="D97:J97">
    <cfRule type="expression" priority="335">
      <formula>OR(WEEKDAY(D97,2)=6,WEEKDAY(D97,2)=7)</formula>
    </cfRule>
  </conditionalFormatting>
  <conditionalFormatting sqref="AM97:AS97">
    <cfRule type="expression" priority="334">
      <formula>OR(WEEKDAY(AM97,2)=6,WEEKDAY(AM97,2)=7)</formula>
    </cfRule>
  </conditionalFormatting>
  <conditionalFormatting sqref="D97:AS97">
    <cfRule type="expression" dxfId="147" priority="333">
      <formula>OR(WEEKDAY(D$27,2)=6,WEEKDAY(D$27,2)=7)</formula>
    </cfRule>
  </conditionalFormatting>
  <conditionalFormatting sqref="D107:J107">
    <cfRule type="expression" priority="331">
      <formula>OR(WEEKDAY(D107,2)=6,WEEKDAY(D107,2)=7)</formula>
    </cfRule>
  </conditionalFormatting>
  <conditionalFormatting sqref="AM107:AS107">
    <cfRule type="expression" priority="330">
      <formula>OR(WEEKDAY(AM107,2)=6,WEEKDAY(AM107,2)=7)</formula>
    </cfRule>
  </conditionalFormatting>
  <conditionalFormatting sqref="D107:J107">
    <cfRule type="expression" priority="329">
      <formula>OR(WEEKDAY(D107,2)=6,WEEKDAY(D107,2)=7)</formula>
    </cfRule>
  </conditionalFormatting>
  <conditionalFormatting sqref="AM107:AS107">
    <cfRule type="expression" priority="328">
      <formula>OR(WEEKDAY(AM107,2)=6,WEEKDAY(AM107,2)=7)</formula>
    </cfRule>
  </conditionalFormatting>
  <conditionalFormatting sqref="D107:AS107">
    <cfRule type="expression" dxfId="146" priority="327">
      <formula>OR(WEEKDAY(D$27,2)=6,WEEKDAY(D$27,2)=7)</formula>
    </cfRule>
  </conditionalFormatting>
  <conditionalFormatting sqref="D107:AS107">
    <cfRule type="expression" dxfId="145" priority="326">
      <formula>IF(D107&lt;&gt;"",D107+1,IF(WEEKDAY(Mois_1)=3,Mois_1,""))</formula>
    </cfRule>
  </conditionalFormatting>
  <conditionalFormatting sqref="D107:J107">
    <cfRule type="expression" priority="325">
      <formula>OR(WEEKDAY(D107,2)=6,WEEKDAY(D107,2)=7)</formula>
    </cfRule>
  </conditionalFormatting>
  <conditionalFormatting sqref="AM107:AS107">
    <cfRule type="expression" priority="324">
      <formula>OR(WEEKDAY(AM107,2)=6,WEEKDAY(AM107,2)=7)</formula>
    </cfRule>
  </conditionalFormatting>
  <conditionalFormatting sqref="D107:J107">
    <cfRule type="expression" priority="323">
      <formula>OR(WEEKDAY(D107,2)=6,WEEKDAY(D107,2)=7)</formula>
    </cfRule>
  </conditionalFormatting>
  <conditionalFormatting sqref="AM107:AS107">
    <cfRule type="expression" priority="322">
      <formula>OR(WEEKDAY(AM107,2)=6,WEEKDAY(AM107,2)=7)</formula>
    </cfRule>
  </conditionalFormatting>
  <conditionalFormatting sqref="D107:AS107">
    <cfRule type="expression" dxfId="144" priority="321">
      <formula>OR(WEEKDAY(D$27,2)=6,WEEKDAY(D$27,2)=7)</formula>
    </cfRule>
  </conditionalFormatting>
  <conditionalFormatting sqref="D117:J117">
    <cfRule type="expression" priority="319">
      <formula>OR(WEEKDAY(D117,2)=6,WEEKDAY(D117,2)=7)</formula>
    </cfRule>
  </conditionalFormatting>
  <conditionalFormatting sqref="AM117:AS117">
    <cfRule type="expression" priority="318">
      <formula>OR(WEEKDAY(AM117,2)=6,WEEKDAY(AM117,2)=7)</formula>
    </cfRule>
  </conditionalFormatting>
  <conditionalFormatting sqref="D117:J117">
    <cfRule type="expression" priority="317">
      <formula>OR(WEEKDAY(D117,2)=6,WEEKDAY(D117,2)=7)</formula>
    </cfRule>
  </conditionalFormatting>
  <conditionalFormatting sqref="AM117:AS117">
    <cfRule type="expression" priority="316">
      <formula>OR(WEEKDAY(AM117,2)=6,WEEKDAY(AM117,2)=7)</formula>
    </cfRule>
  </conditionalFormatting>
  <conditionalFormatting sqref="D117:AS117">
    <cfRule type="expression" dxfId="143" priority="315">
      <formula>OR(WEEKDAY(D$27,2)=6,WEEKDAY(D$27,2)=7)</formula>
    </cfRule>
  </conditionalFormatting>
  <conditionalFormatting sqref="D117:AS117">
    <cfRule type="expression" dxfId="142" priority="314">
      <formula>IF(D117&lt;&gt;"",D117+1,IF(WEEKDAY(Mois_1)=3,Mois_1,""))</formula>
    </cfRule>
  </conditionalFormatting>
  <conditionalFormatting sqref="D117:J117">
    <cfRule type="expression" priority="313">
      <formula>OR(WEEKDAY(D117,2)=6,WEEKDAY(D117,2)=7)</formula>
    </cfRule>
  </conditionalFormatting>
  <conditionalFormatting sqref="AM117:AS117">
    <cfRule type="expression" priority="312">
      <formula>OR(WEEKDAY(AM117,2)=6,WEEKDAY(AM117,2)=7)</formula>
    </cfRule>
  </conditionalFormatting>
  <conditionalFormatting sqref="D117:J117">
    <cfRule type="expression" priority="311">
      <formula>OR(WEEKDAY(D117,2)=6,WEEKDAY(D117,2)=7)</formula>
    </cfRule>
  </conditionalFormatting>
  <conditionalFormatting sqref="AM117:AS117">
    <cfRule type="expression" priority="310">
      <formula>OR(WEEKDAY(AM117,2)=6,WEEKDAY(AM117,2)=7)</formula>
    </cfRule>
  </conditionalFormatting>
  <conditionalFormatting sqref="D117:AS117">
    <cfRule type="expression" dxfId="141" priority="309">
      <formula>OR(WEEKDAY(D$27,2)=6,WEEKDAY(D$27,2)=7)</formula>
    </cfRule>
  </conditionalFormatting>
  <conditionalFormatting sqref="D16:AS16">
    <cfRule type="expression" dxfId="140" priority="307">
      <formula>IF(D16&lt;&gt;"",D16+1,IF(WEEKDAY(Mois_1)=3,Mois_1,""))</formula>
    </cfRule>
  </conditionalFormatting>
  <conditionalFormatting sqref="D16:J16">
    <cfRule type="expression" priority="306">
      <formula>OR(WEEKDAY(D16,2)=6,WEEKDAY(D16,2)=7)</formula>
    </cfRule>
  </conditionalFormatting>
  <conditionalFormatting sqref="AM16:AS16">
    <cfRule type="expression" priority="305">
      <formula>OR(WEEKDAY(AM16,2)=6,WEEKDAY(AM16,2)=7)</formula>
    </cfRule>
  </conditionalFormatting>
  <conditionalFormatting sqref="D16:J16">
    <cfRule type="expression" priority="304">
      <formula>OR(WEEKDAY(D16,2)=6,WEEKDAY(D16,2)=7)</formula>
    </cfRule>
  </conditionalFormatting>
  <conditionalFormatting sqref="AM16:AS16">
    <cfRule type="expression" priority="303">
      <formula>OR(WEEKDAY(AM16,2)=6,WEEKDAY(AM16,2)=7)</formula>
    </cfRule>
  </conditionalFormatting>
  <conditionalFormatting sqref="D16:AS16">
    <cfRule type="expression" dxfId="139" priority="302">
      <formula>OR(WEEKDAY(D$27,2)=6,WEEKDAY(D$27,2)=7)</formula>
    </cfRule>
  </conditionalFormatting>
  <conditionalFormatting sqref="D26:AS26">
    <cfRule type="expression" dxfId="138" priority="300">
      <formula>IF(D26&lt;&gt;"",D26+1,IF(WEEKDAY(Mois_1)=3,Mois_1,""))</formula>
    </cfRule>
  </conditionalFormatting>
  <conditionalFormatting sqref="D26:J26">
    <cfRule type="expression" priority="299">
      <formula>OR(WEEKDAY(D26,2)=6,WEEKDAY(D26,2)=7)</formula>
    </cfRule>
  </conditionalFormatting>
  <conditionalFormatting sqref="AM26:AS26">
    <cfRule type="expression" priority="298">
      <formula>OR(WEEKDAY(AM26,2)=6,WEEKDAY(AM26,2)=7)</formula>
    </cfRule>
  </conditionalFormatting>
  <conditionalFormatting sqref="D26:J26">
    <cfRule type="expression" priority="297">
      <formula>OR(WEEKDAY(D26,2)=6,WEEKDAY(D26,2)=7)</formula>
    </cfRule>
  </conditionalFormatting>
  <conditionalFormatting sqref="AM26:AS26">
    <cfRule type="expression" priority="296">
      <formula>OR(WEEKDAY(AM26,2)=6,WEEKDAY(AM26,2)=7)</formula>
    </cfRule>
  </conditionalFormatting>
  <conditionalFormatting sqref="D26:AS26">
    <cfRule type="expression" dxfId="137" priority="295">
      <formula>OR(WEEKDAY(D$27,2)=6,WEEKDAY(D$27,2)=7)</formula>
    </cfRule>
  </conditionalFormatting>
  <conditionalFormatting sqref="D36:AS36">
    <cfRule type="expression" dxfId="136" priority="293">
      <formula>IF(D36&lt;&gt;"",D36+1,IF(WEEKDAY(Mois_1)=3,Mois_1,""))</formula>
    </cfRule>
  </conditionalFormatting>
  <conditionalFormatting sqref="D36:J36">
    <cfRule type="expression" priority="292">
      <formula>OR(WEEKDAY(D36,2)=6,WEEKDAY(D36,2)=7)</formula>
    </cfRule>
  </conditionalFormatting>
  <conditionalFormatting sqref="AM36:AS36">
    <cfRule type="expression" priority="291">
      <formula>OR(WEEKDAY(AM36,2)=6,WEEKDAY(AM36,2)=7)</formula>
    </cfRule>
  </conditionalFormatting>
  <conditionalFormatting sqref="D36:J36">
    <cfRule type="expression" priority="290">
      <formula>OR(WEEKDAY(D36,2)=6,WEEKDAY(D36,2)=7)</formula>
    </cfRule>
  </conditionalFormatting>
  <conditionalFormatting sqref="AM36:AS36">
    <cfRule type="expression" priority="289">
      <formula>OR(WEEKDAY(AM36,2)=6,WEEKDAY(AM36,2)=7)</formula>
    </cfRule>
  </conditionalFormatting>
  <conditionalFormatting sqref="D36:AS36">
    <cfRule type="expression" dxfId="135" priority="288">
      <formula>OR(WEEKDAY(D$27,2)=6,WEEKDAY(D$27,2)=7)</formula>
    </cfRule>
  </conditionalFormatting>
  <conditionalFormatting sqref="D56:AS56">
    <cfRule type="expression" dxfId="134" priority="286">
      <formula>IF(D56&lt;&gt;"",D56+1,IF(WEEKDAY(Mois_1)=3,Mois_1,""))</formula>
    </cfRule>
  </conditionalFormatting>
  <conditionalFormatting sqref="D56:J56">
    <cfRule type="expression" priority="285">
      <formula>OR(WEEKDAY(D56,2)=6,WEEKDAY(D56,2)=7)</formula>
    </cfRule>
  </conditionalFormatting>
  <conditionalFormatting sqref="AM56:AS56">
    <cfRule type="expression" priority="284">
      <formula>OR(WEEKDAY(AM56,2)=6,WEEKDAY(AM56,2)=7)</formula>
    </cfRule>
  </conditionalFormatting>
  <conditionalFormatting sqref="D56:J56">
    <cfRule type="expression" priority="283">
      <formula>OR(WEEKDAY(D56,2)=6,WEEKDAY(D56,2)=7)</formula>
    </cfRule>
  </conditionalFormatting>
  <conditionalFormatting sqref="AM56:AS56">
    <cfRule type="expression" priority="282">
      <formula>OR(WEEKDAY(AM56,2)=6,WEEKDAY(AM56,2)=7)</formula>
    </cfRule>
  </conditionalFormatting>
  <conditionalFormatting sqref="D56:AS56">
    <cfRule type="expression" dxfId="133" priority="281">
      <formula>OR(WEEKDAY(D$27,2)=6,WEEKDAY(D$27,2)=7)</formula>
    </cfRule>
  </conditionalFormatting>
  <conditionalFormatting sqref="D76:AS76">
    <cfRule type="expression" dxfId="132" priority="279">
      <formula>IF(D76&lt;&gt;"",D76+1,IF(WEEKDAY(Mois_1)=3,Mois_1,""))</formula>
    </cfRule>
  </conditionalFormatting>
  <conditionalFormatting sqref="D76:J76">
    <cfRule type="expression" priority="278">
      <formula>OR(WEEKDAY(D76,2)=6,WEEKDAY(D76,2)=7)</formula>
    </cfRule>
  </conditionalFormatting>
  <conditionalFormatting sqref="AM76:AS76">
    <cfRule type="expression" priority="277">
      <formula>OR(WEEKDAY(AM76,2)=6,WEEKDAY(AM76,2)=7)</formula>
    </cfRule>
  </conditionalFormatting>
  <conditionalFormatting sqref="D76:J76">
    <cfRule type="expression" priority="276">
      <formula>OR(WEEKDAY(D76,2)=6,WEEKDAY(D76,2)=7)</formula>
    </cfRule>
  </conditionalFormatting>
  <conditionalFormatting sqref="AM76:AS76">
    <cfRule type="expression" priority="275">
      <formula>OR(WEEKDAY(AM76,2)=6,WEEKDAY(AM76,2)=7)</formula>
    </cfRule>
  </conditionalFormatting>
  <conditionalFormatting sqref="D76:AS76">
    <cfRule type="expression" dxfId="131" priority="274">
      <formula>OR(WEEKDAY(D$27,2)=6,WEEKDAY(D$27,2)=7)</formula>
    </cfRule>
  </conditionalFormatting>
  <conditionalFormatting sqref="D86:AS86">
    <cfRule type="expression" dxfId="130" priority="272">
      <formula>IF(D86&lt;&gt;"",D86+1,IF(WEEKDAY(Mois_1)=3,Mois_1,""))</formula>
    </cfRule>
  </conditionalFormatting>
  <conditionalFormatting sqref="D86:J86">
    <cfRule type="expression" priority="271">
      <formula>OR(WEEKDAY(D86,2)=6,WEEKDAY(D86,2)=7)</formula>
    </cfRule>
  </conditionalFormatting>
  <conditionalFormatting sqref="AM86:AS86">
    <cfRule type="expression" priority="270">
      <formula>OR(WEEKDAY(AM86,2)=6,WEEKDAY(AM86,2)=7)</formula>
    </cfRule>
  </conditionalFormatting>
  <conditionalFormatting sqref="D86:J86">
    <cfRule type="expression" priority="269">
      <formula>OR(WEEKDAY(D86,2)=6,WEEKDAY(D86,2)=7)</formula>
    </cfRule>
  </conditionalFormatting>
  <conditionalFormatting sqref="AM86:AS86">
    <cfRule type="expression" priority="268">
      <formula>OR(WEEKDAY(AM86,2)=6,WEEKDAY(AM86,2)=7)</formula>
    </cfRule>
  </conditionalFormatting>
  <conditionalFormatting sqref="D86:AS86">
    <cfRule type="expression" dxfId="129" priority="267">
      <formula>OR(WEEKDAY(D$27,2)=6,WEEKDAY(D$27,2)=7)</formula>
    </cfRule>
  </conditionalFormatting>
  <conditionalFormatting sqref="D96:AS96">
    <cfRule type="expression" dxfId="128" priority="265">
      <formula>IF(D96&lt;&gt;"",D96+1,IF(WEEKDAY(Mois_1)=3,Mois_1,""))</formula>
    </cfRule>
  </conditionalFormatting>
  <conditionalFormatting sqref="D96:J96">
    <cfRule type="expression" priority="264">
      <formula>OR(WEEKDAY(D96,2)=6,WEEKDAY(D96,2)=7)</formula>
    </cfRule>
  </conditionalFormatting>
  <conditionalFormatting sqref="AM96:AS96">
    <cfRule type="expression" priority="263">
      <formula>OR(WEEKDAY(AM96,2)=6,WEEKDAY(AM96,2)=7)</formula>
    </cfRule>
  </conditionalFormatting>
  <conditionalFormatting sqref="D96:J96">
    <cfRule type="expression" priority="262">
      <formula>OR(WEEKDAY(D96,2)=6,WEEKDAY(D96,2)=7)</formula>
    </cfRule>
  </conditionalFormatting>
  <conditionalFormatting sqref="AM96:AS96">
    <cfRule type="expression" priority="261">
      <formula>OR(WEEKDAY(AM96,2)=6,WEEKDAY(AM96,2)=7)</formula>
    </cfRule>
  </conditionalFormatting>
  <conditionalFormatting sqref="D96:AS96">
    <cfRule type="expression" dxfId="127" priority="260">
      <formula>OR(WEEKDAY(D$27,2)=6,WEEKDAY(D$27,2)=7)</formula>
    </cfRule>
  </conditionalFormatting>
  <conditionalFormatting sqref="D106:AS106">
    <cfRule type="expression" dxfId="126" priority="258">
      <formula>IF(D106&lt;&gt;"",D106+1,IF(WEEKDAY(Mois_1)=3,Mois_1,""))</formula>
    </cfRule>
  </conditionalFormatting>
  <conditionalFormatting sqref="D106:J106">
    <cfRule type="expression" priority="257">
      <formula>OR(WEEKDAY(D106,2)=6,WEEKDAY(D106,2)=7)</formula>
    </cfRule>
  </conditionalFormatting>
  <conditionalFormatting sqref="AM106:AS106">
    <cfRule type="expression" priority="256">
      <formula>OR(WEEKDAY(AM106,2)=6,WEEKDAY(AM106,2)=7)</formula>
    </cfRule>
  </conditionalFormatting>
  <conditionalFormatting sqref="D106:J106">
    <cfRule type="expression" priority="255">
      <formula>OR(WEEKDAY(D106,2)=6,WEEKDAY(D106,2)=7)</formula>
    </cfRule>
  </conditionalFormatting>
  <conditionalFormatting sqref="AM106:AS106">
    <cfRule type="expression" priority="254">
      <formula>OR(WEEKDAY(AM106,2)=6,WEEKDAY(AM106,2)=7)</formula>
    </cfRule>
  </conditionalFormatting>
  <conditionalFormatting sqref="D106:AS106">
    <cfRule type="expression" dxfId="125" priority="253">
      <formula>OR(WEEKDAY(D$27,2)=6,WEEKDAY(D$27,2)=7)</formula>
    </cfRule>
  </conditionalFormatting>
  <conditionalFormatting sqref="D116:AS116">
    <cfRule type="expression" dxfId="124" priority="251">
      <formula>IF(D116&lt;&gt;"",D116+1,IF(WEEKDAY(Mois_1)=3,Mois_1,""))</formula>
    </cfRule>
  </conditionalFormatting>
  <conditionalFormatting sqref="D116:J116">
    <cfRule type="expression" priority="250">
      <formula>OR(WEEKDAY(D116,2)=6,WEEKDAY(D116,2)=7)</formula>
    </cfRule>
  </conditionalFormatting>
  <conditionalFormatting sqref="AM116:AS116">
    <cfRule type="expression" priority="249">
      <formula>OR(WEEKDAY(AM116,2)=6,WEEKDAY(AM116,2)=7)</formula>
    </cfRule>
  </conditionalFormatting>
  <conditionalFormatting sqref="D116:J116">
    <cfRule type="expression" priority="248">
      <formula>OR(WEEKDAY(D116,2)=6,WEEKDAY(D116,2)=7)</formula>
    </cfRule>
  </conditionalFormatting>
  <conditionalFormatting sqref="AM116:AS116">
    <cfRule type="expression" priority="247">
      <formula>OR(WEEKDAY(AM116,2)=6,WEEKDAY(AM116,2)=7)</formula>
    </cfRule>
  </conditionalFormatting>
  <conditionalFormatting sqref="D116:AS116">
    <cfRule type="expression" dxfId="123" priority="246">
      <formula>OR(WEEKDAY(D$27,2)=6,WEEKDAY(D$27,2)=7)</formula>
    </cfRule>
  </conditionalFormatting>
  <conditionalFormatting sqref="AG9:AJ9">
    <cfRule type="cellIs" dxfId="122" priority="243" operator="equal">
      <formula>0.5</formula>
    </cfRule>
    <cfRule type="cellIs" dxfId="121" priority="244" operator="equal">
      <formula>0.416666666666667</formula>
    </cfRule>
  </conditionalFormatting>
  <conditionalFormatting sqref="K9:Q9">
    <cfRule type="cellIs" dxfId="120" priority="241" operator="equal">
      <formula>0.5</formula>
    </cfRule>
    <cfRule type="cellIs" dxfId="119" priority="242" operator="equal">
      <formula>0.416666666666667</formula>
    </cfRule>
  </conditionalFormatting>
  <conditionalFormatting sqref="R9:X9">
    <cfRule type="cellIs" dxfId="118" priority="239" operator="equal">
      <formula>0.5</formula>
    </cfRule>
    <cfRule type="cellIs" dxfId="117" priority="240" operator="equal">
      <formula>0.416666666666667</formula>
    </cfRule>
  </conditionalFormatting>
  <conditionalFormatting sqref="Y9:AE9">
    <cfRule type="cellIs" dxfId="116" priority="237" operator="equal">
      <formula>0.5</formula>
    </cfRule>
    <cfRule type="cellIs" dxfId="115" priority="238" operator="equal">
      <formula>0.416666666666667</formula>
    </cfRule>
  </conditionalFormatting>
  <conditionalFormatting sqref="AF9:AS9">
    <cfRule type="cellIs" dxfId="114" priority="235" operator="equal">
      <formula>0.5</formula>
    </cfRule>
    <cfRule type="cellIs" dxfId="113" priority="236" operator="equal">
      <formula>0.416666666666667</formula>
    </cfRule>
  </conditionalFormatting>
  <conditionalFormatting sqref="D9:AS9">
    <cfRule type="cellIs" dxfId="112" priority="234" operator="between">
      <formula>0.0416666666666667</formula>
      <formula>0.375</formula>
    </cfRule>
  </conditionalFormatting>
  <conditionalFormatting sqref="D6:AS7">
    <cfRule type="containsBlanks" priority="233" stopIfTrue="1">
      <formula>LEN(TRIM(D6))=0</formula>
    </cfRule>
  </conditionalFormatting>
  <conditionalFormatting sqref="D17:J17">
    <cfRule type="expression" priority="232">
      <formula>OR(WEEKDAY(D17,2)=6,WEEKDAY(D17,2)=7)</formula>
    </cfRule>
  </conditionalFormatting>
  <conditionalFormatting sqref="AM17:AS17">
    <cfRule type="expression" priority="231">
      <formula>OR(WEEKDAY(AM17,2)=6,WEEKDAY(AM17,2)=7)</formula>
    </cfRule>
  </conditionalFormatting>
  <conditionalFormatting sqref="D17:J17">
    <cfRule type="expression" priority="230">
      <formula>OR(WEEKDAY(D17,2)=6,WEEKDAY(D17,2)=7)</formula>
    </cfRule>
  </conditionalFormatting>
  <conditionalFormatting sqref="AM17:AS17">
    <cfRule type="expression" priority="229">
      <formula>OR(WEEKDAY(AM17,2)=6,WEEKDAY(AM17,2)=7)</formula>
    </cfRule>
  </conditionalFormatting>
  <conditionalFormatting sqref="D17:AS17">
    <cfRule type="expression" dxfId="111" priority="228">
      <formula>OR(WEEKDAY(D$27,2)=6,WEEKDAY(D$27,2)=7)</formula>
    </cfRule>
  </conditionalFormatting>
  <conditionalFormatting sqref="D16:AS16">
    <cfRule type="expression" dxfId="110" priority="227">
      <formula>IF(D16&lt;&gt;"",D16+1,IF(WEEKDAY(Mois_1)=3,Mois_1,""))</formula>
    </cfRule>
  </conditionalFormatting>
  <conditionalFormatting sqref="D16:J16">
    <cfRule type="expression" priority="226">
      <formula>OR(WEEKDAY(D16,2)=6,WEEKDAY(D16,2)=7)</formula>
    </cfRule>
  </conditionalFormatting>
  <conditionalFormatting sqref="AM16:AS16">
    <cfRule type="expression" priority="225">
      <formula>OR(WEEKDAY(AM16,2)=6,WEEKDAY(AM16,2)=7)</formula>
    </cfRule>
  </conditionalFormatting>
  <conditionalFormatting sqref="D16:J16">
    <cfRule type="expression" priority="224">
      <formula>OR(WEEKDAY(D16,2)=6,WEEKDAY(D16,2)=7)</formula>
    </cfRule>
  </conditionalFormatting>
  <conditionalFormatting sqref="AM16:AS16">
    <cfRule type="expression" priority="223">
      <formula>OR(WEEKDAY(AM16,2)=6,WEEKDAY(AM16,2)=7)</formula>
    </cfRule>
  </conditionalFormatting>
  <conditionalFormatting sqref="D16:AS16">
    <cfRule type="expression" dxfId="109" priority="222">
      <formula>OR(WEEKDAY(D$27,2)=6,WEEKDAY(D$27,2)=7)</formula>
    </cfRule>
  </conditionalFormatting>
  <conditionalFormatting sqref="D17:AS17">
    <cfRule type="expression" dxfId="108" priority="220">
      <formula>IF(D17&lt;&gt;"",D17+1,IF(WEEKDAY(Mois_1)=3,Mois_1,""))</formula>
    </cfRule>
  </conditionalFormatting>
  <conditionalFormatting sqref="D17:J17">
    <cfRule type="expression" priority="219">
      <formula>OR(WEEKDAY(D17,2)=6,WEEKDAY(D17,2)=7)</formula>
    </cfRule>
  </conditionalFormatting>
  <conditionalFormatting sqref="AM17:AS17">
    <cfRule type="expression" priority="218">
      <formula>OR(WEEKDAY(AM17,2)=6,WEEKDAY(AM17,2)=7)</formula>
    </cfRule>
  </conditionalFormatting>
  <conditionalFormatting sqref="D17:J17">
    <cfRule type="expression" priority="217">
      <formula>OR(WEEKDAY(D17,2)=6,WEEKDAY(D17,2)=7)</formula>
    </cfRule>
  </conditionalFormatting>
  <conditionalFormatting sqref="AM17:AS17">
    <cfRule type="expression" priority="216">
      <formula>OR(WEEKDAY(AM17,2)=6,WEEKDAY(AM17,2)=7)</formula>
    </cfRule>
  </conditionalFormatting>
  <conditionalFormatting sqref="D17:AS17">
    <cfRule type="expression" dxfId="107" priority="215">
      <formula>OR(WEEKDAY(D$27,2)=6,WEEKDAY(D$27,2)=7)</formula>
    </cfRule>
  </conditionalFormatting>
  <conditionalFormatting sqref="D16:AS17">
    <cfRule type="containsBlanks" priority="213" stopIfTrue="1">
      <formula>LEN(TRIM(D16))=0</formula>
    </cfRule>
  </conditionalFormatting>
  <conditionalFormatting sqref="D27:J27">
    <cfRule type="expression" priority="212">
      <formula>OR(WEEKDAY(D27,2)=6,WEEKDAY(D27,2)=7)</formula>
    </cfRule>
  </conditionalFormatting>
  <conditionalFormatting sqref="AM27:AS27">
    <cfRule type="expression" priority="211">
      <formula>OR(WEEKDAY(AM27,2)=6,WEEKDAY(AM27,2)=7)</formula>
    </cfRule>
  </conditionalFormatting>
  <conditionalFormatting sqref="D27:J27">
    <cfRule type="expression" priority="210">
      <formula>OR(WEEKDAY(D27,2)=6,WEEKDAY(D27,2)=7)</formula>
    </cfRule>
  </conditionalFormatting>
  <conditionalFormatting sqref="AM27:AS27">
    <cfRule type="expression" priority="209">
      <formula>OR(WEEKDAY(AM27,2)=6,WEEKDAY(AM27,2)=7)</formula>
    </cfRule>
  </conditionalFormatting>
  <conditionalFormatting sqref="D27:AS27">
    <cfRule type="expression" dxfId="106" priority="208">
      <formula>OR(WEEKDAY(D$27,2)=6,WEEKDAY(D$27,2)=7)</formula>
    </cfRule>
  </conditionalFormatting>
  <conditionalFormatting sqref="D26:AS26">
    <cfRule type="expression" dxfId="105" priority="207">
      <formula>IF(D26&lt;&gt;"",D26+1,IF(WEEKDAY(Mois_1)=3,Mois_1,""))</formula>
    </cfRule>
  </conditionalFormatting>
  <conditionalFormatting sqref="D26:J26">
    <cfRule type="expression" priority="206">
      <formula>OR(WEEKDAY(D26,2)=6,WEEKDAY(D26,2)=7)</formula>
    </cfRule>
  </conditionalFormatting>
  <conditionalFormatting sqref="AM26:AS26">
    <cfRule type="expression" priority="205">
      <formula>OR(WEEKDAY(AM26,2)=6,WEEKDAY(AM26,2)=7)</formula>
    </cfRule>
  </conditionalFormatting>
  <conditionalFormatting sqref="D26:J26">
    <cfRule type="expression" priority="204">
      <formula>OR(WEEKDAY(D26,2)=6,WEEKDAY(D26,2)=7)</formula>
    </cfRule>
  </conditionalFormatting>
  <conditionalFormatting sqref="AM26:AS26">
    <cfRule type="expression" priority="203">
      <formula>OR(WEEKDAY(AM26,2)=6,WEEKDAY(AM26,2)=7)</formula>
    </cfRule>
  </conditionalFormatting>
  <conditionalFormatting sqref="D26:AS26">
    <cfRule type="expression" dxfId="104" priority="202">
      <formula>OR(WEEKDAY(D$27,2)=6,WEEKDAY(D$27,2)=7)</formula>
    </cfRule>
  </conditionalFormatting>
  <conditionalFormatting sqref="D27:AS27">
    <cfRule type="expression" dxfId="103" priority="200">
      <formula>IF(D27&lt;&gt;"",D27+1,IF(WEEKDAY(Mois_1)=3,Mois_1,""))</formula>
    </cfRule>
  </conditionalFormatting>
  <conditionalFormatting sqref="D27:J27">
    <cfRule type="expression" priority="199">
      <formula>OR(WEEKDAY(D27,2)=6,WEEKDAY(D27,2)=7)</formula>
    </cfRule>
  </conditionalFormatting>
  <conditionalFormatting sqref="AM27:AS27">
    <cfRule type="expression" priority="198">
      <formula>OR(WEEKDAY(AM27,2)=6,WEEKDAY(AM27,2)=7)</formula>
    </cfRule>
  </conditionalFormatting>
  <conditionalFormatting sqref="D27:J27">
    <cfRule type="expression" priority="197">
      <formula>OR(WEEKDAY(D27,2)=6,WEEKDAY(D27,2)=7)</formula>
    </cfRule>
  </conditionalFormatting>
  <conditionalFormatting sqref="AM27:AS27">
    <cfRule type="expression" priority="196">
      <formula>OR(WEEKDAY(AM27,2)=6,WEEKDAY(AM27,2)=7)</formula>
    </cfRule>
  </conditionalFormatting>
  <conditionalFormatting sqref="D27:AS27">
    <cfRule type="expression" dxfId="102" priority="195">
      <formula>OR(WEEKDAY(D$27,2)=6,WEEKDAY(D$27,2)=7)</formula>
    </cfRule>
  </conditionalFormatting>
  <conditionalFormatting sqref="D26:AS27">
    <cfRule type="containsBlanks" priority="193" stopIfTrue="1">
      <formula>LEN(TRIM(D26))=0</formula>
    </cfRule>
  </conditionalFormatting>
  <conditionalFormatting sqref="D37:J37">
    <cfRule type="expression" priority="192">
      <formula>OR(WEEKDAY(D37,2)=6,WEEKDAY(D37,2)=7)</formula>
    </cfRule>
  </conditionalFormatting>
  <conditionalFormatting sqref="AM37:AS37">
    <cfRule type="expression" priority="191">
      <formula>OR(WEEKDAY(AM37,2)=6,WEEKDAY(AM37,2)=7)</formula>
    </cfRule>
  </conditionalFormatting>
  <conditionalFormatting sqref="D37:J37">
    <cfRule type="expression" priority="190">
      <formula>OR(WEEKDAY(D37,2)=6,WEEKDAY(D37,2)=7)</formula>
    </cfRule>
  </conditionalFormatting>
  <conditionalFormatting sqref="AM37:AS37">
    <cfRule type="expression" priority="189">
      <formula>OR(WEEKDAY(AM37,2)=6,WEEKDAY(AM37,2)=7)</formula>
    </cfRule>
  </conditionalFormatting>
  <conditionalFormatting sqref="D37:AS37">
    <cfRule type="expression" dxfId="101" priority="188">
      <formula>OR(WEEKDAY(D$27,2)=6,WEEKDAY(D$27,2)=7)</formula>
    </cfRule>
  </conditionalFormatting>
  <conditionalFormatting sqref="D36:AS36">
    <cfRule type="expression" dxfId="100" priority="187">
      <formula>IF(D36&lt;&gt;"",D36+1,IF(WEEKDAY(Mois_1)=3,Mois_1,""))</formula>
    </cfRule>
  </conditionalFormatting>
  <conditionalFormatting sqref="D36:J36">
    <cfRule type="expression" priority="186">
      <formula>OR(WEEKDAY(D36,2)=6,WEEKDAY(D36,2)=7)</formula>
    </cfRule>
  </conditionalFormatting>
  <conditionalFormatting sqref="AM36:AS36">
    <cfRule type="expression" priority="185">
      <formula>OR(WEEKDAY(AM36,2)=6,WEEKDAY(AM36,2)=7)</formula>
    </cfRule>
  </conditionalFormatting>
  <conditionalFormatting sqref="D36:J36">
    <cfRule type="expression" priority="184">
      <formula>OR(WEEKDAY(D36,2)=6,WEEKDAY(D36,2)=7)</formula>
    </cfRule>
  </conditionalFormatting>
  <conditionalFormatting sqref="AM36:AS36">
    <cfRule type="expression" priority="183">
      <formula>OR(WEEKDAY(AM36,2)=6,WEEKDAY(AM36,2)=7)</formula>
    </cfRule>
  </conditionalFormatting>
  <conditionalFormatting sqref="D36:AS36">
    <cfRule type="expression" dxfId="99" priority="182">
      <formula>OR(WEEKDAY(D$27,2)=6,WEEKDAY(D$27,2)=7)</formula>
    </cfRule>
  </conditionalFormatting>
  <conditionalFormatting sqref="D37:AS37">
    <cfRule type="expression" dxfId="98" priority="180">
      <formula>IF(D37&lt;&gt;"",D37+1,IF(WEEKDAY(Mois_1)=3,Mois_1,""))</formula>
    </cfRule>
  </conditionalFormatting>
  <conditionalFormatting sqref="D37:J37">
    <cfRule type="expression" priority="179">
      <formula>OR(WEEKDAY(D37,2)=6,WEEKDAY(D37,2)=7)</formula>
    </cfRule>
  </conditionalFormatting>
  <conditionalFormatting sqref="AM37:AS37">
    <cfRule type="expression" priority="178">
      <formula>OR(WEEKDAY(AM37,2)=6,WEEKDAY(AM37,2)=7)</formula>
    </cfRule>
  </conditionalFormatting>
  <conditionalFormatting sqref="D37:J37">
    <cfRule type="expression" priority="177">
      <formula>OR(WEEKDAY(D37,2)=6,WEEKDAY(D37,2)=7)</formula>
    </cfRule>
  </conditionalFormatting>
  <conditionalFormatting sqref="AM37:AS37">
    <cfRule type="expression" priority="176">
      <formula>OR(WEEKDAY(AM37,2)=6,WEEKDAY(AM37,2)=7)</formula>
    </cfRule>
  </conditionalFormatting>
  <conditionalFormatting sqref="D37:AS37">
    <cfRule type="expression" dxfId="97" priority="175">
      <formula>OR(WEEKDAY(D$27,2)=6,WEEKDAY(D$27,2)=7)</formula>
    </cfRule>
  </conditionalFormatting>
  <conditionalFormatting sqref="D36:AS37">
    <cfRule type="containsBlanks" priority="173" stopIfTrue="1">
      <formula>LEN(TRIM(D36))=0</formula>
    </cfRule>
  </conditionalFormatting>
  <conditionalFormatting sqref="D47:J47">
    <cfRule type="expression" priority="172">
      <formula>OR(WEEKDAY(D47,2)=6,WEEKDAY(D47,2)=7)</formula>
    </cfRule>
  </conditionalFormatting>
  <conditionalFormatting sqref="AM47:AS47">
    <cfRule type="expression" priority="171">
      <formula>OR(WEEKDAY(AM47,2)=6,WEEKDAY(AM47,2)=7)</formula>
    </cfRule>
  </conditionalFormatting>
  <conditionalFormatting sqref="D47:J47">
    <cfRule type="expression" priority="170">
      <formula>OR(WEEKDAY(D47,2)=6,WEEKDAY(D47,2)=7)</formula>
    </cfRule>
  </conditionalFormatting>
  <conditionalFormatting sqref="AM47:AS47">
    <cfRule type="expression" priority="169">
      <formula>OR(WEEKDAY(AM47,2)=6,WEEKDAY(AM47,2)=7)</formula>
    </cfRule>
  </conditionalFormatting>
  <conditionalFormatting sqref="D47:AS47">
    <cfRule type="expression" dxfId="96" priority="168">
      <formula>OR(WEEKDAY(D$27,2)=6,WEEKDAY(D$27,2)=7)</formula>
    </cfRule>
  </conditionalFormatting>
  <conditionalFormatting sqref="D46:AS46">
    <cfRule type="expression" dxfId="95" priority="167">
      <formula>IF(D46&lt;&gt;"",D46+1,IF(WEEKDAY(Mois_1)=3,Mois_1,""))</formula>
    </cfRule>
  </conditionalFormatting>
  <conditionalFormatting sqref="D46:J46">
    <cfRule type="expression" priority="166">
      <formula>OR(WEEKDAY(D46,2)=6,WEEKDAY(D46,2)=7)</formula>
    </cfRule>
  </conditionalFormatting>
  <conditionalFormatting sqref="AM46:AS46">
    <cfRule type="expression" priority="165">
      <formula>OR(WEEKDAY(AM46,2)=6,WEEKDAY(AM46,2)=7)</formula>
    </cfRule>
  </conditionalFormatting>
  <conditionalFormatting sqref="D46:J46">
    <cfRule type="expression" priority="164">
      <formula>OR(WEEKDAY(D46,2)=6,WEEKDAY(D46,2)=7)</formula>
    </cfRule>
  </conditionalFormatting>
  <conditionalFormatting sqref="AM46:AS46">
    <cfRule type="expression" priority="163">
      <formula>OR(WEEKDAY(AM46,2)=6,WEEKDAY(AM46,2)=7)</formula>
    </cfRule>
  </conditionalFormatting>
  <conditionalFormatting sqref="D46:AS46">
    <cfRule type="expression" dxfId="94" priority="162">
      <formula>OR(WEEKDAY(D$27,2)=6,WEEKDAY(D$27,2)=7)</formula>
    </cfRule>
  </conditionalFormatting>
  <conditionalFormatting sqref="D47:AS47">
    <cfRule type="expression" dxfId="93" priority="160">
      <formula>IF(D47&lt;&gt;"",D47+1,IF(WEEKDAY(Mois_1)=3,Mois_1,""))</formula>
    </cfRule>
  </conditionalFormatting>
  <conditionalFormatting sqref="D47:J47">
    <cfRule type="expression" priority="159">
      <formula>OR(WEEKDAY(D47,2)=6,WEEKDAY(D47,2)=7)</formula>
    </cfRule>
  </conditionalFormatting>
  <conditionalFormatting sqref="AM47:AS47">
    <cfRule type="expression" priority="158">
      <formula>OR(WEEKDAY(AM47,2)=6,WEEKDAY(AM47,2)=7)</formula>
    </cfRule>
  </conditionalFormatting>
  <conditionalFormatting sqref="D47:J47">
    <cfRule type="expression" priority="157">
      <formula>OR(WEEKDAY(D47,2)=6,WEEKDAY(D47,2)=7)</formula>
    </cfRule>
  </conditionalFormatting>
  <conditionalFormatting sqref="AM47:AS47">
    <cfRule type="expression" priority="156">
      <formula>OR(WEEKDAY(AM47,2)=6,WEEKDAY(AM47,2)=7)</formula>
    </cfRule>
  </conditionalFormatting>
  <conditionalFormatting sqref="D47:AS47">
    <cfRule type="expression" dxfId="92" priority="155">
      <formula>OR(WEEKDAY(D$27,2)=6,WEEKDAY(D$27,2)=7)</formula>
    </cfRule>
  </conditionalFormatting>
  <conditionalFormatting sqref="D46:AS47">
    <cfRule type="containsBlanks" priority="153" stopIfTrue="1">
      <formula>LEN(TRIM(D46))=0</formula>
    </cfRule>
  </conditionalFormatting>
  <conditionalFormatting sqref="E57:K57">
    <cfRule type="expression" priority="152">
      <formula>OR(WEEKDAY(E57,2)=6,WEEKDAY(E57,2)=7)</formula>
    </cfRule>
  </conditionalFormatting>
  <conditionalFormatting sqref="AN57:AS57">
    <cfRule type="expression" priority="151">
      <formula>OR(WEEKDAY(AN57,2)=6,WEEKDAY(AN57,2)=7)</formula>
    </cfRule>
  </conditionalFormatting>
  <conditionalFormatting sqref="E57:K57">
    <cfRule type="expression" priority="150">
      <formula>OR(WEEKDAY(E57,2)=6,WEEKDAY(E57,2)=7)</formula>
    </cfRule>
  </conditionalFormatting>
  <conditionalFormatting sqref="AN57:AS57">
    <cfRule type="expression" priority="149">
      <formula>OR(WEEKDAY(AN57,2)=6,WEEKDAY(AN57,2)=7)</formula>
    </cfRule>
  </conditionalFormatting>
  <conditionalFormatting sqref="E57:AS57">
    <cfRule type="expression" dxfId="91" priority="148">
      <formula>OR(WEEKDAY(E$27,2)=6,WEEKDAY(E$27,2)=7)</formula>
    </cfRule>
  </conditionalFormatting>
  <conditionalFormatting sqref="E56:AS56">
    <cfRule type="expression" dxfId="90" priority="147">
      <formula>IF(E56&lt;&gt;"",E56+1,IF(WEEKDAY(Mois_1)=3,Mois_1,""))</formula>
    </cfRule>
  </conditionalFormatting>
  <conditionalFormatting sqref="E56:K56">
    <cfRule type="expression" priority="146">
      <formula>OR(WEEKDAY(E56,2)=6,WEEKDAY(E56,2)=7)</formula>
    </cfRule>
  </conditionalFormatting>
  <conditionalFormatting sqref="AN56:AS56">
    <cfRule type="expression" priority="145">
      <formula>OR(WEEKDAY(AN56,2)=6,WEEKDAY(AN56,2)=7)</formula>
    </cfRule>
  </conditionalFormatting>
  <conditionalFormatting sqref="E56:K56">
    <cfRule type="expression" priority="144">
      <formula>OR(WEEKDAY(E56,2)=6,WEEKDAY(E56,2)=7)</formula>
    </cfRule>
  </conditionalFormatting>
  <conditionalFormatting sqref="AN56:AS56">
    <cfRule type="expression" priority="143">
      <formula>OR(WEEKDAY(AN56,2)=6,WEEKDAY(AN56,2)=7)</formula>
    </cfRule>
  </conditionalFormatting>
  <conditionalFormatting sqref="E56:AS56">
    <cfRule type="expression" dxfId="89" priority="142">
      <formula>OR(WEEKDAY(E$27,2)=6,WEEKDAY(E$27,2)=7)</formula>
    </cfRule>
  </conditionalFormatting>
  <conditionalFormatting sqref="E57:AS57">
    <cfRule type="expression" dxfId="88" priority="140">
      <formula>IF(E57&lt;&gt;"",E57+1,IF(WEEKDAY(Mois_1)=3,Mois_1,""))</formula>
    </cfRule>
  </conditionalFormatting>
  <conditionalFormatting sqref="E57:K57">
    <cfRule type="expression" priority="139">
      <formula>OR(WEEKDAY(E57,2)=6,WEEKDAY(E57,2)=7)</formula>
    </cfRule>
  </conditionalFormatting>
  <conditionalFormatting sqref="AN57:AS57">
    <cfRule type="expression" priority="138">
      <formula>OR(WEEKDAY(AN57,2)=6,WEEKDAY(AN57,2)=7)</formula>
    </cfRule>
  </conditionalFormatting>
  <conditionalFormatting sqref="E57:K57">
    <cfRule type="expression" priority="137">
      <formula>OR(WEEKDAY(E57,2)=6,WEEKDAY(E57,2)=7)</formula>
    </cfRule>
  </conditionalFormatting>
  <conditionalFormatting sqref="AN57:AS57">
    <cfRule type="expression" priority="136">
      <formula>OR(WEEKDAY(AN57,2)=6,WEEKDAY(AN57,2)=7)</formula>
    </cfRule>
  </conditionalFormatting>
  <conditionalFormatting sqref="E57:AS57">
    <cfRule type="expression" dxfId="87" priority="135">
      <formula>OR(WEEKDAY(E$27,2)=6,WEEKDAY(E$27,2)=7)</formula>
    </cfRule>
  </conditionalFormatting>
  <conditionalFormatting sqref="E56:AS57">
    <cfRule type="containsBlanks" priority="133" stopIfTrue="1">
      <formula>LEN(TRIM(E56))=0</formula>
    </cfRule>
  </conditionalFormatting>
  <conditionalFormatting sqref="D67:J67">
    <cfRule type="expression" priority="132">
      <formula>OR(WEEKDAY(D67,2)=6,WEEKDAY(D67,2)=7)</formula>
    </cfRule>
  </conditionalFormatting>
  <conditionalFormatting sqref="AM67:AS67">
    <cfRule type="expression" priority="131">
      <formula>OR(WEEKDAY(AM67,2)=6,WEEKDAY(AM67,2)=7)</formula>
    </cfRule>
  </conditionalFormatting>
  <conditionalFormatting sqref="D67:J67">
    <cfRule type="expression" priority="130">
      <formula>OR(WEEKDAY(D67,2)=6,WEEKDAY(D67,2)=7)</formula>
    </cfRule>
  </conditionalFormatting>
  <conditionalFormatting sqref="AM67:AS67">
    <cfRule type="expression" priority="129">
      <formula>OR(WEEKDAY(AM67,2)=6,WEEKDAY(AM67,2)=7)</formula>
    </cfRule>
  </conditionalFormatting>
  <conditionalFormatting sqref="D67:AS67">
    <cfRule type="expression" dxfId="86" priority="128">
      <formula>OR(WEEKDAY(D$27,2)=6,WEEKDAY(D$27,2)=7)</formula>
    </cfRule>
  </conditionalFormatting>
  <conditionalFormatting sqref="D66:AS66">
    <cfRule type="expression" dxfId="85" priority="127">
      <formula>IF(D66&lt;&gt;"",D66+1,IF(WEEKDAY(Mois_1)=3,Mois_1,""))</formula>
    </cfRule>
  </conditionalFormatting>
  <conditionalFormatting sqref="D66:J66">
    <cfRule type="expression" priority="126">
      <formula>OR(WEEKDAY(D66,2)=6,WEEKDAY(D66,2)=7)</formula>
    </cfRule>
  </conditionalFormatting>
  <conditionalFormatting sqref="AM66:AS66">
    <cfRule type="expression" priority="125">
      <formula>OR(WEEKDAY(AM66,2)=6,WEEKDAY(AM66,2)=7)</formula>
    </cfRule>
  </conditionalFormatting>
  <conditionalFormatting sqref="D66:J66">
    <cfRule type="expression" priority="124">
      <formula>OR(WEEKDAY(D66,2)=6,WEEKDAY(D66,2)=7)</formula>
    </cfRule>
  </conditionalFormatting>
  <conditionalFormatting sqref="AM66:AS66">
    <cfRule type="expression" priority="123">
      <formula>OR(WEEKDAY(AM66,2)=6,WEEKDAY(AM66,2)=7)</formula>
    </cfRule>
  </conditionalFormatting>
  <conditionalFormatting sqref="D66:AS66">
    <cfRule type="expression" dxfId="84" priority="122">
      <formula>OR(WEEKDAY(D$27,2)=6,WEEKDAY(D$27,2)=7)</formula>
    </cfRule>
  </conditionalFormatting>
  <conditionalFormatting sqref="D67:AS67">
    <cfRule type="expression" dxfId="83" priority="120">
      <formula>IF(D67&lt;&gt;"",D67+1,IF(WEEKDAY(Mois_1)=3,Mois_1,""))</formula>
    </cfRule>
  </conditionalFormatting>
  <conditionalFormatting sqref="D67:J67">
    <cfRule type="expression" priority="119">
      <formula>OR(WEEKDAY(D67,2)=6,WEEKDAY(D67,2)=7)</formula>
    </cfRule>
  </conditionalFormatting>
  <conditionalFormatting sqref="AM67:AS67">
    <cfRule type="expression" priority="118">
      <formula>OR(WEEKDAY(AM67,2)=6,WEEKDAY(AM67,2)=7)</formula>
    </cfRule>
  </conditionalFormatting>
  <conditionalFormatting sqref="D67:J67">
    <cfRule type="expression" priority="117">
      <formula>OR(WEEKDAY(D67,2)=6,WEEKDAY(D67,2)=7)</formula>
    </cfRule>
  </conditionalFormatting>
  <conditionalFormatting sqref="AM67:AS67">
    <cfRule type="expression" priority="116">
      <formula>OR(WEEKDAY(AM67,2)=6,WEEKDAY(AM67,2)=7)</formula>
    </cfRule>
  </conditionalFormatting>
  <conditionalFormatting sqref="D67:AS67">
    <cfRule type="expression" dxfId="82" priority="115">
      <formula>OR(WEEKDAY(D$27,2)=6,WEEKDAY(D$27,2)=7)</formula>
    </cfRule>
  </conditionalFormatting>
  <conditionalFormatting sqref="D66:AS67">
    <cfRule type="containsBlanks" priority="113" stopIfTrue="1">
      <formula>LEN(TRIM(D66))=0</formula>
    </cfRule>
  </conditionalFormatting>
  <conditionalFormatting sqref="D77:J77">
    <cfRule type="expression" priority="112">
      <formula>OR(WEEKDAY(D77,2)=6,WEEKDAY(D77,2)=7)</formula>
    </cfRule>
  </conditionalFormatting>
  <conditionalFormatting sqref="AM77:AS77">
    <cfRule type="expression" priority="111">
      <formula>OR(WEEKDAY(AM77,2)=6,WEEKDAY(AM77,2)=7)</formula>
    </cfRule>
  </conditionalFormatting>
  <conditionalFormatting sqref="D77:J77">
    <cfRule type="expression" priority="110">
      <formula>OR(WEEKDAY(D77,2)=6,WEEKDAY(D77,2)=7)</formula>
    </cfRule>
  </conditionalFormatting>
  <conditionalFormatting sqref="AM77:AS77">
    <cfRule type="expression" priority="109">
      <formula>OR(WEEKDAY(AM77,2)=6,WEEKDAY(AM77,2)=7)</formula>
    </cfRule>
  </conditionalFormatting>
  <conditionalFormatting sqref="D77:AS77">
    <cfRule type="expression" dxfId="81" priority="108">
      <formula>OR(WEEKDAY(D$27,2)=6,WEEKDAY(D$27,2)=7)</formula>
    </cfRule>
  </conditionalFormatting>
  <conditionalFormatting sqref="D76:AS76">
    <cfRule type="expression" dxfId="80" priority="107">
      <formula>IF(D76&lt;&gt;"",D76+1,IF(WEEKDAY(Mois_1)=3,Mois_1,""))</formula>
    </cfRule>
  </conditionalFormatting>
  <conditionalFormatting sqref="D76:J76">
    <cfRule type="expression" priority="106">
      <formula>OR(WEEKDAY(D76,2)=6,WEEKDAY(D76,2)=7)</formula>
    </cfRule>
  </conditionalFormatting>
  <conditionalFormatting sqref="AM76:AS76">
    <cfRule type="expression" priority="105">
      <formula>OR(WEEKDAY(AM76,2)=6,WEEKDAY(AM76,2)=7)</formula>
    </cfRule>
  </conditionalFormatting>
  <conditionalFormatting sqref="D76:J76">
    <cfRule type="expression" priority="104">
      <formula>OR(WEEKDAY(D76,2)=6,WEEKDAY(D76,2)=7)</formula>
    </cfRule>
  </conditionalFormatting>
  <conditionalFormatting sqref="AM76:AS76">
    <cfRule type="expression" priority="103">
      <formula>OR(WEEKDAY(AM76,2)=6,WEEKDAY(AM76,2)=7)</formula>
    </cfRule>
  </conditionalFormatting>
  <conditionalFormatting sqref="D76:AS76">
    <cfRule type="expression" dxfId="79" priority="102">
      <formula>OR(WEEKDAY(D$27,2)=6,WEEKDAY(D$27,2)=7)</formula>
    </cfRule>
  </conditionalFormatting>
  <conditionalFormatting sqref="D77:AS77">
    <cfRule type="expression" dxfId="78" priority="100">
      <formula>IF(D77&lt;&gt;"",D77+1,IF(WEEKDAY(Mois_1)=3,Mois_1,""))</formula>
    </cfRule>
  </conditionalFormatting>
  <conditionalFormatting sqref="D77:J77">
    <cfRule type="expression" priority="99">
      <formula>OR(WEEKDAY(D77,2)=6,WEEKDAY(D77,2)=7)</formula>
    </cfRule>
  </conditionalFormatting>
  <conditionalFormatting sqref="AM77:AS77">
    <cfRule type="expression" priority="98">
      <formula>OR(WEEKDAY(AM77,2)=6,WEEKDAY(AM77,2)=7)</formula>
    </cfRule>
  </conditionalFormatting>
  <conditionalFormatting sqref="D77:J77">
    <cfRule type="expression" priority="97">
      <formula>OR(WEEKDAY(D77,2)=6,WEEKDAY(D77,2)=7)</formula>
    </cfRule>
  </conditionalFormatting>
  <conditionalFormatting sqref="AM77:AS77">
    <cfRule type="expression" priority="96">
      <formula>OR(WEEKDAY(AM77,2)=6,WEEKDAY(AM77,2)=7)</formula>
    </cfRule>
  </conditionalFormatting>
  <conditionalFormatting sqref="D77:AS77">
    <cfRule type="expression" dxfId="77" priority="95">
      <formula>OR(WEEKDAY(D$27,2)=6,WEEKDAY(D$27,2)=7)</formula>
    </cfRule>
  </conditionalFormatting>
  <conditionalFormatting sqref="D76:AS77">
    <cfRule type="containsBlanks" priority="93" stopIfTrue="1">
      <formula>LEN(TRIM(D76))=0</formula>
    </cfRule>
  </conditionalFormatting>
  <conditionalFormatting sqref="D87:J87">
    <cfRule type="expression" priority="92">
      <formula>OR(WEEKDAY(D87,2)=6,WEEKDAY(D87,2)=7)</formula>
    </cfRule>
  </conditionalFormatting>
  <conditionalFormatting sqref="AM87:AS87">
    <cfRule type="expression" priority="91">
      <formula>OR(WEEKDAY(AM87,2)=6,WEEKDAY(AM87,2)=7)</formula>
    </cfRule>
  </conditionalFormatting>
  <conditionalFormatting sqref="D87:J87">
    <cfRule type="expression" priority="90">
      <formula>OR(WEEKDAY(D87,2)=6,WEEKDAY(D87,2)=7)</formula>
    </cfRule>
  </conditionalFormatting>
  <conditionalFormatting sqref="AM87:AS87">
    <cfRule type="expression" priority="89">
      <formula>OR(WEEKDAY(AM87,2)=6,WEEKDAY(AM87,2)=7)</formula>
    </cfRule>
  </conditionalFormatting>
  <conditionalFormatting sqref="D87:AS87">
    <cfRule type="expression" dxfId="76" priority="88">
      <formula>OR(WEEKDAY(D$27,2)=6,WEEKDAY(D$27,2)=7)</formula>
    </cfRule>
  </conditionalFormatting>
  <conditionalFormatting sqref="D86:AS86">
    <cfRule type="expression" dxfId="75" priority="87">
      <formula>IF(D86&lt;&gt;"",D86+1,IF(WEEKDAY(Mois_1)=3,Mois_1,""))</formula>
    </cfRule>
  </conditionalFormatting>
  <conditionalFormatting sqref="D86:J86">
    <cfRule type="expression" priority="86">
      <formula>OR(WEEKDAY(D86,2)=6,WEEKDAY(D86,2)=7)</formula>
    </cfRule>
  </conditionalFormatting>
  <conditionalFormatting sqref="AM86:AS86">
    <cfRule type="expression" priority="85">
      <formula>OR(WEEKDAY(AM86,2)=6,WEEKDAY(AM86,2)=7)</formula>
    </cfRule>
  </conditionalFormatting>
  <conditionalFormatting sqref="D86:J86">
    <cfRule type="expression" priority="84">
      <formula>OR(WEEKDAY(D86,2)=6,WEEKDAY(D86,2)=7)</formula>
    </cfRule>
  </conditionalFormatting>
  <conditionalFormatting sqref="AM86:AS86">
    <cfRule type="expression" priority="83">
      <formula>OR(WEEKDAY(AM86,2)=6,WEEKDAY(AM86,2)=7)</formula>
    </cfRule>
  </conditionalFormatting>
  <conditionalFormatting sqref="D86:AS86">
    <cfRule type="expression" dxfId="74" priority="82">
      <formula>OR(WEEKDAY(D$27,2)=6,WEEKDAY(D$27,2)=7)</formula>
    </cfRule>
  </conditionalFormatting>
  <conditionalFormatting sqref="D87:AS87">
    <cfRule type="expression" dxfId="73" priority="80">
      <formula>IF(D87&lt;&gt;"",D87+1,IF(WEEKDAY(Mois_1)=3,Mois_1,""))</formula>
    </cfRule>
  </conditionalFormatting>
  <conditionalFormatting sqref="D87:J87">
    <cfRule type="expression" priority="79">
      <formula>OR(WEEKDAY(D87,2)=6,WEEKDAY(D87,2)=7)</formula>
    </cfRule>
  </conditionalFormatting>
  <conditionalFormatting sqref="AM87:AS87">
    <cfRule type="expression" priority="78">
      <formula>OR(WEEKDAY(AM87,2)=6,WEEKDAY(AM87,2)=7)</formula>
    </cfRule>
  </conditionalFormatting>
  <conditionalFormatting sqref="D87:J87">
    <cfRule type="expression" priority="77">
      <formula>OR(WEEKDAY(D87,2)=6,WEEKDAY(D87,2)=7)</formula>
    </cfRule>
  </conditionalFormatting>
  <conditionalFormatting sqref="AM87:AS87">
    <cfRule type="expression" priority="76">
      <formula>OR(WEEKDAY(AM87,2)=6,WEEKDAY(AM87,2)=7)</formula>
    </cfRule>
  </conditionalFormatting>
  <conditionalFormatting sqref="D87:AS87">
    <cfRule type="expression" dxfId="72" priority="75">
      <formula>OR(WEEKDAY(D$27,2)=6,WEEKDAY(D$27,2)=7)</formula>
    </cfRule>
  </conditionalFormatting>
  <conditionalFormatting sqref="D86:AS87">
    <cfRule type="containsBlanks" priority="73" stopIfTrue="1">
      <formula>LEN(TRIM(D86))=0</formula>
    </cfRule>
  </conditionalFormatting>
  <conditionalFormatting sqref="D97:J97">
    <cfRule type="expression" priority="72">
      <formula>OR(WEEKDAY(D97,2)=6,WEEKDAY(D97,2)=7)</formula>
    </cfRule>
  </conditionalFormatting>
  <conditionalFormatting sqref="AM97:AS97">
    <cfRule type="expression" priority="71">
      <formula>OR(WEEKDAY(AM97,2)=6,WEEKDAY(AM97,2)=7)</formula>
    </cfRule>
  </conditionalFormatting>
  <conditionalFormatting sqref="D97:J97">
    <cfRule type="expression" priority="70">
      <formula>OR(WEEKDAY(D97,2)=6,WEEKDAY(D97,2)=7)</formula>
    </cfRule>
  </conditionalFormatting>
  <conditionalFormatting sqref="AM97:AS97">
    <cfRule type="expression" priority="69">
      <formula>OR(WEEKDAY(AM97,2)=6,WEEKDAY(AM97,2)=7)</formula>
    </cfRule>
  </conditionalFormatting>
  <conditionalFormatting sqref="D97:AS97">
    <cfRule type="expression" dxfId="71" priority="68">
      <formula>OR(WEEKDAY(D$27,2)=6,WEEKDAY(D$27,2)=7)</formula>
    </cfRule>
  </conditionalFormatting>
  <conditionalFormatting sqref="D96:AS96">
    <cfRule type="expression" dxfId="70" priority="67">
      <formula>IF(D96&lt;&gt;"",D96+1,IF(WEEKDAY(Mois_1)=3,Mois_1,""))</formula>
    </cfRule>
  </conditionalFormatting>
  <conditionalFormatting sqref="D96:J96">
    <cfRule type="expression" priority="66">
      <formula>OR(WEEKDAY(D96,2)=6,WEEKDAY(D96,2)=7)</formula>
    </cfRule>
  </conditionalFormatting>
  <conditionalFormatting sqref="AM96:AS96">
    <cfRule type="expression" priority="65">
      <formula>OR(WEEKDAY(AM96,2)=6,WEEKDAY(AM96,2)=7)</formula>
    </cfRule>
  </conditionalFormatting>
  <conditionalFormatting sqref="D96:J96">
    <cfRule type="expression" priority="64">
      <formula>OR(WEEKDAY(D96,2)=6,WEEKDAY(D96,2)=7)</formula>
    </cfRule>
  </conditionalFormatting>
  <conditionalFormatting sqref="AM96:AS96">
    <cfRule type="expression" priority="63">
      <formula>OR(WEEKDAY(AM96,2)=6,WEEKDAY(AM96,2)=7)</formula>
    </cfRule>
  </conditionalFormatting>
  <conditionalFormatting sqref="D96:AS96">
    <cfRule type="expression" dxfId="69" priority="62">
      <formula>OR(WEEKDAY(D$27,2)=6,WEEKDAY(D$27,2)=7)</formula>
    </cfRule>
  </conditionalFormatting>
  <conditionalFormatting sqref="D97:AS97">
    <cfRule type="expression" dxfId="68" priority="60">
      <formula>IF(D97&lt;&gt;"",D97+1,IF(WEEKDAY(Mois_1)=3,Mois_1,""))</formula>
    </cfRule>
  </conditionalFormatting>
  <conditionalFormatting sqref="D97:J97">
    <cfRule type="expression" priority="59">
      <formula>OR(WEEKDAY(D97,2)=6,WEEKDAY(D97,2)=7)</formula>
    </cfRule>
  </conditionalFormatting>
  <conditionalFormatting sqref="AM97:AS97">
    <cfRule type="expression" priority="58">
      <formula>OR(WEEKDAY(AM97,2)=6,WEEKDAY(AM97,2)=7)</formula>
    </cfRule>
  </conditionalFormatting>
  <conditionalFormatting sqref="D97:J97">
    <cfRule type="expression" priority="57">
      <formula>OR(WEEKDAY(D97,2)=6,WEEKDAY(D97,2)=7)</formula>
    </cfRule>
  </conditionalFormatting>
  <conditionalFormatting sqref="AM97:AS97">
    <cfRule type="expression" priority="56">
      <formula>OR(WEEKDAY(AM97,2)=6,WEEKDAY(AM97,2)=7)</formula>
    </cfRule>
  </conditionalFormatting>
  <conditionalFormatting sqref="D97:AS97">
    <cfRule type="expression" dxfId="67" priority="55">
      <formula>OR(WEEKDAY(D$27,2)=6,WEEKDAY(D$27,2)=7)</formula>
    </cfRule>
  </conditionalFormatting>
  <conditionalFormatting sqref="D96:AS97">
    <cfRule type="containsBlanks" priority="53" stopIfTrue="1">
      <formula>LEN(TRIM(D96))=0</formula>
    </cfRule>
  </conditionalFormatting>
  <conditionalFormatting sqref="D107:J107">
    <cfRule type="expression" priority="52">
      <formula>OR(WEEKDAY(D107,2)=6,WEEKDAY(D107,2)=7)</formula>
    </cfRule>
  </conditionalFormatting>
  <conditionalFormatting sqref="AM107:AS107">
    <cfRule type="expression" priority="51">
      <formula>OR(WEEKDAY(AM107,2)=6,WEEKDAY(AM107,2)=7)</formula>
    </cfRule>
  </conditionalFormatting>
  <conditionalFormatting sqref="D107:J107">
    <cfRule type="expression" priority="50">
      <formula>OR(WEEKDAY(D107,2)=6,WEEKDAY(D107,2)=7)</formula>
    </cfRule>
  </conditionalFormatting>
  <conditionalFormatting sqref="AM107:AS107">
    <cfRule type="expression" priority="49">
      <formula>OR(WEEKDAY(AM107,2)=6,WEEKDAY(AM107,2)=7)</formula>
    </cfRule>
  </conditionalFormatting>
  <conditionalFormatting sqref="D107:AS107">
    <cfRule type="expression" dxfId="66" priority="48">
      <formula>OR(WEEKDAY(D$27,2)=6,WEEKDAY(D$27,2)=7)</formula>
    </cfRule>
  </conditionalFormatting>
  <conditionalFormatting sqref="D106:AS106">
    <cfRule type="expression" dxfId="65" priority="47">
      <formula>IF(D106&lt;&gt;"",D106+1,IF(WEEKDAY(Mois_1)=3,Mois_1,""))</formula>
    </cfRule>
  </conditionalFormatting>
  <conditionalFormatting sqref="D106:J106">
    <cfRule type="expression" priority="46">
      <formula>OR(WEEKDAY(D106,2)=6,WEEKDAY(D106,2)=7)</formula>
    </cfRule>
  </conditionalFormatting>
  <conditionalFormatting sqref="AM106:AS106">
    <cfRule type="expression" priority="45">
      <formula>OR(WEEKDAY(AM106,2)=6,WEEKDAY(AM106,2)=7)</formula>
    </cfRule>
  </conditionalFormatting>
  <conditionalFormatting sqref="D106:J106">
    <cfRule type="expression" priority="44">
      <formula>OR(WEEKDAY(D106,2)=6,WEEKDAY(D106,2)=7)</formula>
    </cfRule>
  </conditionalFormatting>
  <conditionalFormatting sqref="AM106:AS106">
    <cfRule type="expression" priority="43">
      <formula>OR(WEEKDAY(AM106,2)=6,WEEKDAY(AM106,2)=7)</formula>
    </cfRule>
  </conditionalFormatting>
  <conditionalFormatting sqref="D106:AS106">
    <cfRule type="expression" dxfId="64" priority="42">
      <formula>OR(WEEKDAY(D$27,2)=6,WEEKDAY(D$27,2)=7)</formula>
    </cfRule>
  </conditionalFormatting>
  <conditionalFormatting sqref="D107:AS107">
    <cfRule type="expression" dxfId="63" priority="40">
      <formula>IF(D107&lt;&gt;"",D107+1,IF(WEEKDAY(Mois_1)=3,Mois_1,""))</formula>
    </cfRule>
  </conditionalFormatting>
  <conditionalFormatting sqref="D107:J107">
    <cfRule type="expression" priority="39">
      <formula>OR(WEEKDAY(D107,2)=6,WEEKDAY(D107,2)=7)</formula>
    </cfRule>
  </conditionalFormatting>
  <conditionalFormatting sqref="AM107:AS107">
    <cfRule type="expression" priority="38">
      <formula>OR(WEEKDAY(AM107,2)=6,WEEKDAY(AM107,2)=7)</formula>
    </cfRule>
  </conditionalFormatting>
  <conditionalFormatting sqref="D107:J107">
    <cfRule type="expression" priority="37">
      <formula>OR(WEEKDAY(D107,2)=6,WEEKDAY(D107,2)=7)</formula>
    </cfRule>
  </conditionalFormatting>
  <conditionalFormatting sqref="AM107:AS107">
    <cfRule type="expression" priority="36">
      <formula>OR(WEEKDAY(AM107,2)=6,WEEKDAY(AM107,2)=7)</formula>
    </cfRule>
  </conditionalFormatting>
  <conditionalFormatting sqref="D107:AS107">
    <cfRule type="expression" dxfId="62" priority="35">
      <formula>OR(WEEKDAY(D$27,2)=6,WEEKDAY(D$27,2)=7)</formula>
    </cfRule>
  </conditionalFormatting>
  <conditionalFormatting sqref="D106:AS107">
    <cfRule type="containsBlanks" priority="33" stopIfTrue="1">
      <formula>LEN(TRIM(D106))=0</formula>
    </cfRule>
  </conditionalFormatting>
  <conditionalFormatting sqref="D117:J117">
    <cfRule type="expression" priority="32">
      <formula>OR(WEEKDAY(D117,2)=6,WEEKDAY(D117,2)=7)</formula>
    </cfRule>
  </conditionalFormatting>
  <conditionalFormatting sqref="AM117:AS117">
    <cfRule type="expression" priority="31">
      <formula>OR(WEEKDAY(AM117,2)=6,WEEKDAY(AM117,2)=7)</formula>
    </cfRule>
  </conditionalFormatting>
  <conditionalFormatting sqref="D117:J117">
    <cfRule type="expression" priority="30">
      <formula>OR(WEEKDAY(D117,2)=6,WEEKDAY(D117,2)=7)</formula>
    </cfRule>
  </conditionalFormatting>
  <conditionalFormatting sqref="AM117:AS117">
    <cfRule type="expression" priority="29">
      <formula>OR(WEEKDAY(AM117,2)=6,WEEKDAY(AM117,2)=7)</formula>
    </cfRule>
  </conditionalFormatting>
  <conditionalFormatting sqref="D117:AS117">
    <cfRule type="expression" dxfId="61" priority="28">
      <formula>OR(WEEKDAY(D$27,2)=6,WEEKDAY(D$27,2)=7)</formula>
    </cfRule>
  </conditionalFormatting>
  <conditionalFormatting sqref="D116:AS116">
    <cfRule type="expression" dxfId="60" priority="27">
      <formula>IF(D116&lt;&gt;"",D116+1,IF(WEEKDAY(Mois_1)=3,Mois_1,""))</formula>
    </cfRule>
  </conditionalFormatting>
  <conditionalFormatting sqref="D116:J116">
    <cfRule type="expression" priority="26">
      <formula>OR(WEEKDAY(D116,2)=6,WEEKDAY(D116,2)=7)</formula>
    </cfRule>
  </conditionalFormatting>
  <conditionalFormatting sqref="AM116:AS116">
    <cfRule type="expression" priority="25">
      <formula>OR(WEEKDAY(AM116,2)=6,WEEKDAY(AM116,2)=7)</formula>
    </cfRule>
  </conditionalFormatting>
  <conditionalFormatting sqref="D116:J116">
    <cfRule type="expression" priority="24">
      <formula>OR(WEEKDAY(D116,2)=6,WEEKDAY(D116,2)=7)</formula>
    </cfRule>
  </conditionalFormatting>
  <conditionalFormatting sqref="AM116:AS116">
    <cfRule type="expression" priority="23">
      <formula>OR(WEEKDAY(AM116,2)=6,WEEKDAY(AM116,2)=7)</formula>
    </cfRule>
  </conditionalFormatting>
  <conditionalFormatting sqref="D116:AS116">
    <cfRule type="expression" dxfId="59" priority="22">
      <formula>OR(WEEKDAY(D$27,2)=6,WEEKDAY(D$27,2)=7)</formula>
    </cfRule>
  </conditionalFormatting>
  <conditionalFormatting sqref="D117:AS117">
    <cfRule type="expression" dxfId="58" priority="20">
      <formula>IF(D117&lt;&gt;"",D117+1,IF(WEEKDAY(Mois_1)=3,Mois_1,""))</formula>
    </cfRule>
  </conditionalFormatting>
  <conditionalFormatting sqref="D117:J117">
    <cfRule type="expression" priority="19">
      <formula>OR(WEEKDAY(D117,2)=6,WEEKDAY(D117,2)=7)</formula>
    </cfRule>
  </conditionalFormatting>
  <conditionalFormatting sqref="AM117:AS117">
    <cfRule type="expression" priority="18">
      <formula>OR(WEEKDAY(AM117,2)=6,WEEKDAY(AM117,2)=7)</formula>
    </cfRule>
  </conditionalFormatting>
  <conditionalFormatting sqref="D117:J117">
    <cfRule type="expression" priority="17">
      <formula>OR(WEEKDAY(D117,2)=6,WEEKDAY(D117,2)=7)</formula>
    </cfRule>
  </conditionalFormatting>
  <conditionalFormatting sqref="AM117:AS117">
    <cfRule type="expression" priority="16">
      <formula>OR(WEEKDAY(AM117,2)=6,WEEKDAY(AM117,2)=7)</formula>
    </cfRule>
  </conditionalFormatting>
  <conditionalFormatting sqref="D117:AS117">
    <cfRule type="expression" dxfId="57" priority="15">
      <formula>OR(WEEKDAY(D$27,2)=6,WEEKDAY(D$27,2)=7)</formula>
    </cfRule>
  </conditionalFormatting>
  <conditionalFormatting sqref="D116:AS117">
    <cfRule type="containsBlanks" priority="13" stopIfTrue="1">
      <formula>LEN(TRIM(D116))=0</formula>
    </cfRule>
  </conditionalFormatting>
  <conditionalFormatting sqref="D5:AS5">
    <cfRule type="containsBlanks" priority="12" stopIfTrue="1">
      <formula>LEN(TRIM(D5))=0</formula>
    </cfRule>
  </conditionalFormatting>
  <conditionalFormatting sqref="D15:AS15">
    <cfRule type="containsBlanks" priority="11" stopIfTrue="1">
      <formula>LEN(TRIM(D15))=0</formula>
    </cfRule>
  </conditionalFormatting>
  <conditionalFormatting sqref="D25:AS25">
    <cfRule type="containsBlanks" priority="10" stopIfTrue="1">
      <formula>LEN(TRIM(D25))=0</formula>
    </cfRule>
  </conditionalFormatting>
  <conditionalFormatting sqref="D35:AS35">
    <cfRule type="containsBlanks" priority="9" stopIfTrue="1">
      <formula>LEN(TRIM(D35))=0</formula>
    </cfRule>
  </conditionalFormatting>
  <conditionalFormatting sqref="D45:AS45">
    <cfRule type="containsBlanks" priority="8" stopIfTrue="1">
      <formula>LEN(TRIM(D45))=0</formula>
    </cfRule>
  </conditionalFormatting>
  <conditionalFormatting sqref="D55:AS55">
    <cfRule type="containsBlanks" priority="7" stopIfTrue="1">
      <formula>LEN(TRIM(D55))=0</formula>
    </cfRule>
  </conditionalFormatting>
  <conditionalFormatting sqref="D65:AS65">
    <cfRule type="containsBlanks" priority="6" stopIfTrue="1">
      <formula>LEN(TRIM(D65))=0</formula>
    </cfRule>
  </conditionalFormatting>
  <conditionalFormatting sqref="D75:AS75">
    <cfRule type="containsBlanks" priority="5" stopIfTrue="1">
      <formula>LEN(TRIM(D75))=0</formula>
    </cfRule>
  </conditionalFormatting>
  <conditionalFormatting sqref="D85:AS85">
    <cfRule type="containsBlanks" priority="4" stopIfTrue="1">
      <formula>LEN(TRIM(D85))=0</formula>
    </cfRule>
  </conditionalFormatting>
  <conditionalFormatting sqref="D95:AS95">
    <cfRule type="containsBlanks" priority="3" stopIfTrue="1">
      <formula>LEN(TRIM(D95))=0</formula>
    </cfRule>
  </conditionalFormatting>
  <conditionalFormatting sqref="D105:AS105">
    <cfRule type="containsBlanks" priority="2" stopIfTrue="1">
      <formula>LEN(TRIM(D105))=0</formula>
    </cfRule>
  </conditionalFormatting>
  <conditionalFormatting sqref="D115:AS115">
    <cfRule type="containsBlanks" priority="1" stopIfTrue="1">
      <formula>LEN(TRIM(D115))=0</formula>
    </cfRule>
  </conditionalFormatting>
  <dataValidations count="1">
    <dataValidation type="list" allowBlank="1" showInputMessage="1" showErrorMessage="1" sqref="A8:B8" xr:uid="{211F8F35-AC2D-4ED2-9475-7D07A5E95247}">
      <formula1>$A$3:$A$5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68" id="{27C4E970-CF58-404F-A455-46FFD1A728B6}">
            <xm:f>VLOOKUP(D6,FERIE!$C$5:$C$17,1,0)=D6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D6:AS6</xm:sqref>
        </x14:conditionalFormatting>
        <x14:conditionalFormatting xmlns:xm="http://schemas.microsoft.com/office/excel/2006/main">
          <x14:cfRule type="expression" priority="1034" id="{49B4F4F6-6344-4399-A4AC-6304747F006D}">
            <xm:f>VLOOKUP(D6,FERIE!#REF!,1,FALSE)</xm:f>
            <x14:dxf>
              <fill>
                <patternFill>
                  <bgColor rgb="FFFFFF00"/>
                </patternFill>
              </fill>
            </x14:dxf>
          </x14:cfRule>
          <xm:sqref>D6:AS7 D16:AS17 D26:AS27 D36:AS37 D46:AS47 D56:AS57 D66:AS67 D76:AS77 D86:AS87 D96:AS97 D106:AS107 D116:AS117</xm:sqref>
        </x14:conditionalFormatting>
        <x14:conditionalFormatting xmlns:xm="http://schemas.microsoft.com/office/excel/2006/main">
          <x14:cfRule type="expression" priority="461" id="{B7CC79EE-7970-4457-8100-9B1DC4A2941D}">
            <xm:f>VLOOKUP(D46,FERIE!$C$5:$C$17,1,0)=D46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D46:AS46</xm:sqref>
        </x14:conditionalFormatting>
        <x14:conditionalFormatting xmlns:xm="http://schemas.microsoft.com/office/excel/2006/main">
          <x14:cfRule type="expression" priority="454" id="{BCA80995-82E2-4497-A4DA-D4D7B3D6425C}">
            <xm:f>VLOOKUP(D66,FERIE!$C$5:$C$17,1,0)=D66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D66:AS66</xm:sqref>
        </x14:conditionalFormatting>
        <x14:conditionalFormatting xmlns:xm="http://schemas.microsoft.com/office/excel/2006/main">
          <x14:cfRule type="expression" priority="447" id="{777DECEB-4CE2-4D7A-96F6-713033576499}">
            <xm:f>VLOOKUP(D116,FERIE!$C$5:$C$17,1,0)=D116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D116:AS116</xm:sqref>
        </x14:conditionalFormatting>
        <x14:conditionalFormatting xmlns:xm="http://schemas.microsoft.com/office/excel/2006/main">
          <x14:cfRule type="expression" priority="440" id="{BC5FD08F-D07F-4BD2-B40A-2C396EC73F38}">
            <xm:f>VLOOKUP(D7,FERIE!$C$5:$C$17,1,0)=D7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D7:AS7</xm:sqref>
        </x14:conditionalFormatting>
        <x14:conditionalFormatting xmlns:xm="http://schemas.microsoft.com/office/excel/2006/main">
          <x14:cfRule type="expression" priority="428" id="{DE94F44B-25CA-4A84-A1E9-32ECBD2248C3}">
            <xm:f>VLOOKUP(D17,FERIE!$C$5:$C$17,1,0)=D17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D17:AS17</xm:sqref>
        </x14:conditionalFormatting>
        <x14:conditionalFormatting xmlns:xm="http://schemas.microsoft.com/office/excel/2006/main">
          <x14:cfRule type="expression" priority="416" id="{007034C1-9366-4558-92C2-1425C273CB06}">
            <xm:f>VLOOKUP(D27,FERIE!$C$5:$C$17,1,0)=D27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D27:AS27</xm:sqref>
        </x14:conditionalFormatting>
        <x14:conditionalFormatting xmlns:xm="http://schemas.microsoft.com/office/excel/2006/main">
          <x14:cfRule type="expression" priority="404" id="{EBCAD0F6-7712-406E-8659-36B27700C0EE}">
            <xm:f>VLOOKUP(D37,FERIE!$C$5:$C$17,1,0)=D37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D37:AS37</xm:sqref>
        </x14:conditionalFormatting>
        <x14:conditionalFormatting xmlns:xm="http://schemas.microsoft.com/office/excel/2006/main">
          <x14:cfRule type="expression" priority="392" id="{3006B834-5797-44D9-829E-FCBF1353AFA5}">
            <xm:f>VLOOKUP(D47,FERIE!$C$5:$C$17,1,0)=D47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D47:AS47</xm:sqref>
        </x14:conditionalFormatting>
        <x14:conditionalFormatting xmlns:xm="http://schemas.microsoft.com/office/excel/2006/main">
          <x14:cfRule type="expression" priority="380" id="{39439870-08AC-4FB1-B97E-6BE45DAD5971}">
            <xm:f>VLOOKUP(D57,FERIE!$C$5:$C$17,1,0)=D57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D57:AS57</xm:sqref>
        </x14:conditionalFormatting>
        <x14:conditionalFormatting xmlns:xm="http://schemas.microsoft.com/office/excel/2006/main">
          <x14:cfRule type="expression" priority="368" id="{88B2D176-F3EB-409C-B68B-BE5C6C123503}">
            <xm:f>VLOOKUP(D67,FERIE!$C$5:$C$17,1,0)=D67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D67:AS67</xm:sqref>
        </x14:conditionalFormatting>
        <x14:conditionalFormatting xmlns:xm="http://schemas.microsoft.com/office/excel/2006/main">
          <x14:cfRule type="expression" priority="356" id="{0D23A00F-4D2B-4890-BD84-A45062D6D27B}">
            <xm:f>VLOOKUP(D77,FERIE!$C$5:$C$17,1,0)=D77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D77:AS77</xm:sqref>
        </x14:conditionalFormatting>
        <x14:conditionalFormatting xmlns:xm="http://schemas.microsoft.com/office/excel/2006/main">
          <x14:cfRule type="expression" priority="344" id="{401ADEBA-94FE-47E8-8A4C-AF88E61AA4D7}">
            <xm:f>VLOOKUP(D87,FERIE!$C$5:$C$17,1,0)=D87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D87:AS87</xm:sqref>
        </x14:conditionalFormatting>
        <x14:conditionalFormatting xmlns:xm="http://schemas.microsoft.com/office/excel/2006/main">
          <x14:cfRule type="expression" priority="332" id="{2844E9A1-C47D-4288-AC34-3900EC0850FB}">
            <xm:f>VLOOKUP(D97,FERIE!$C$5:$C$17,1,0)=D97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D97:AS97</xm:sqref>
        </x14:conditionalFormatting>
        <x14:conditionalFormatting xmlns:xm="http://schemas.microsoft.com/office/excel/2006/main">
          <x14:cfRule type="expression" priority="320" id="{AFF7A72E-BFB5-4AC0-AA5B-33CFDC886A4D}">
            <xm:f>VLOOKUP(D107,FERIE!$C$5:$C$17,1,0)=D107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D107:AS107</xm:sqref>
        </x14:conditionalFormatting>
        <x14:conditionalFormatting xmlns:xm="http://schemas.microsoft.com/office/excel/2006/main">
          <x14:cfRule type="expression" priority="308" id="{36D874C0-8E20-453A-87D0-3EF656C5F491}">
            <xm:f>VLOOKUP(D117,FERIE!$C$5:$C$17,1,0)=D117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D117:AS117</xm:sqref>
        </x14:conditionalFormatting>
        <x14:conditionalFormatting xmlns:xm="http://schemas.microsoft.com/office/excel/2006/main">
          <x14:cfRule type="expression" priority="301" id="{CD524970-E65C-4C4D-8255-C22670E7824A}">
            <xm:f>VLOOKUP(D16,FERIE!$C$5:$C$17,1,0)=D16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D16:AS16</xm:sqref>
        </x14:conditionalFormatting>
        <x14:conditionalFormatting xmlns:xm="http://schemas.microsoft.com/office/excel/2006/main">
          <x14:cfRule type="expression" priority="294" id="{1DF59712-BB74-4953-B457-CC820F865918}">
            <xm:f>VLOOKUP(D26,FERIE!$C$5:$C$17,1,0)=D26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D26:AS26</xm:sqref>
        </x14:conditionalFormatting>
        <x14:conditionalFormatting xmlns:xm="http://schemas.microsoft.com/office/excel/2006/main">
          <x14:cfRule type="expression" priority="287" id="{37D1B6D5-56F0-4AC0-A39D-8425AAD8C8FE}">
            <xm:f>VLOOKUP(D36,FERIE!$C$5:$C$17,1,0)=D36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D36:AS36</xm:sqref>
        </x14:conditionalFormatting>
        <x14:conditionalFormatting xmlns:xm="http://schemas.microsoft.com/office/excel/2006/main">
          <x14:cfRule type="expression" priority="280" id="{A3189173-1B94-4A7F-9C1B-268300981ED9}">
            <xm:f>VLOOKUP(D56,FERIE!$C$5:$C$17,1,0)=D56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D56:AS56</xm:sqref>
        </x14:conditionalFormatting>
        <x14:conditionalFormatting xmlns:xm="http://schemas.microsoft.com/office/excel/2006/main">
          <x14:cfRule type="expression" priority="273" id="{CFEDCD92-D0A5-4D14-A996-ED6B77B9503E}">
            <xm:f>VLOOKUP(D76,FERIE!$C$5:$C$17,1,0)=D76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D76:AS76</xm:sqref>
        </x14:conditionalFormatting>
        <x14:conditionalFormatting xmlns:xm="http://schemas.microsoft.com/office/excel/2006/main">
          <x14:cfRule type="expression" priority="266" id="{2717B591-68FC-4A5F-BF6C-63A810B098BB}">
            <xm:f>VLOOKUP(D86,FERIE!$C$5:$C$17,1,0)=D86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D86:AS86</xm:sqref>
        </x14:conditionalFormatting>
        <x14:conditionalFormatting xmlns:xm="http://schemas.microsoft.com/office/excel/2006/main">
          <x14:cfRule type="expression" priority="259" id="{CB951ACF-5E2F-4E61-8B18-55EB3FA0B30C}">
            <xm:f>VLOOKUP(D96,FERIE!$C$5:$C$17,1,0)=D96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D96:AS96</xm:sqref>
        </x14:conditionalFormatting>
        <x14:conditionalFormatting xmlns:xm="http://schemas.microsoft.com/office/excel/2006/main">
          <x14:cfRule type="expression" priority="252" id="{B2C18C1D-A5D9-433F-B408-D802B3F8966C}">
            <xm:f>VLOOKUP(D106,FERIE!$C$5:$C$17,1,0)=D106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D106:AS106</xm:sqref>
        </x14:conditionalFormatting>
        <x14:conditionalFormatting xmlns:xm="http://schemas.microsoft.com/office/excel/2006/main">
          <x14:cfRule type="expression" priority="245" id="{DFE40573-8580-45C6-8875-C1B4A681AF1C}">
            <xm:f>VLOOKUP(D116,FERIE!$C$5:$C$17,1,0)=D116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D116:AS116</xm:sqref>
        </x14:conditionalFormatting>
        <x14:conditionalFormatting xmlns:xm="http://schemas.microsoft.com/office/excel/2006/main">
          <x14:cfRule type="expression" priority="221" id="{4A5CF2B2-7460-473C-ADB5-3EB30E841B7E}">
            <xm:f>VLOOKUP(D16,FERIE!$C$5:$C$17,1,0)=D16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D16:AS16</xm:sqref>
        </x14:conditionalFormatting>
        <x14:conditionalFormatting xmlns:xm="http://schemas.microsoft.com/office/excel/2006/main">
          <x14:cfRule type="expression" priority="214" id="{C25FD101-C7D9-4022-8624-F4761676BE08}">
            <xm:f>VLOOKUP(D17,FERIE!$C$5:$C$17,1,0)=D17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D17:AS17</xm:sqref>
        </x14:conditionalFormatting>
        <x14:conditionalFormatting xmlns:xm="http://schemas.microsoft.com/office/excel/2006/main">
          <x14:cfRule type="expression" priority="201" id="{0CEE4C4F-6CDC-486F-971D-A1A93468765B}">
            <xm:f>VLOOKUP(D26,FERIE!$C$5:$C$17,1,0)=D26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D26:AS26</xm:sqref>
        </x14:conditionalFormatting>
        <x14:conditionalFormatting xmlns:xm="http://schemas.microsoft.com/office/excel/2006/main">
          <x14:cfRule type="expression" priority="194" id="{0F8296BD-91BD-4B1F-80E6-E2A89DF82A7F}">
            <xm:f>VLOOKUP(D27,FERIE!$C$5:$C$17,1,0)=D27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D27:AS27</xm:sqref>
        </x14:conditionalFormatting>
        <x14:conditionalFormatting xmlns:xm="http://schemas.microsoft.com/office/excel/2006/main">
          <x14:cfRule type="expression" priority="181" id="{18535AA8-7CF7-4334-BF6D-5002AAD72188}">
            <xm:f>VLOOKUP(D36,FERIE!$C$5:$C$17,1,0)=D36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D36:AS36</xm:sqref>
        </x14:conditionalFormatting>
        <x14:conditionalFormatting xmlns:xm="http://schemas.microsoft.com/office/excel/2006/main">
          <x14:cfRule type="expression" priority="174" id="{6A17897D-4388-46F8-8A8C-44E70A4A21B5}">
            <xm:f>VLOOKUP(D37,FERIE!$C$5:$C$17,1,0)=D37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D37:AS37</xm:sqref>
        </x14:conditionalFormatting>
        <x14:conditionalFormatting xmlns:xm="http://schemas.microsoft.com/office/excel/2006/main">
          <x14:cfRule type="expression" priority="161" id="{4F3D4F3C-729F-46D9-9C7E-1516ECAA61EE}">
            <xm:f>VLOOKUP(D46,FERIE!$C$5:$C$17,1,0)=D46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D46:AS46</xm:sqref>
        </x14:conditionalFormatting>
        <x14:conditionalFormatting xmlns:xm="http://schemas.microsoft.com/office/excel/2006/main">
          <x14:cfRule type="expression" priority="154" id="{F7B3072E-739E-457D-94C6-5C41A180FC89}">
            <xm:f>VLOOKUP(D47,FERIE!$C$5:$C$17,1,0)=D47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D47:AS47</xm:sqref>
        </x14:conditionalFormatting>
        <x14:conditionalFormatting xmlns:xm="http://schemas.microsoft.com/office/excel/2006/main">
          <x14:cfRule type="expression" priority="141" id="{60AD20EB-6C86-46DF-8052-78280245C5D8}">
            <xm:f>VLOOKUP(E56,FERIE!$C$5:$C$17,1,0)=E56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E56:AS56</xm:sqref>
        </x14:conditionalFormatting>
        <x14:conditionalFormatting xmlns:xm="http://schemas.microsoft.com/office/excel/2006/main">
          <x14:cfRule type="expression" priority="134" id="{885D2A47-7DA4-4990-8785-31ED1865CBA8}">
            <xm:f>VLOOKUP(E57,FERIE!$C$5:$C$17,1,0)=E57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E57:AS57</xm:sqref>
        </x14:conditionalFormatting>
        <x14:conditionalFormatting xmlns:xm="http://schemas.microsoft.com/office/excel/2006/main">
          <x14:cfRule type="expression" priority="121" id="{DADA65F7-57B6-4054-BAAD-BA54200585D0}">
            <xm:f>VLOOKUP(D66,FERIE!$C$5:$C$17,1,0)=D66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D66:AS66</xm:sqref>
        </x14:conditionalFormatting>
        <x14:conditionalFormatting xmlns:xm="http://schemas.microsoft.com/office/excel/2006/main">
          <x14:cfRule type="expression" priority="114" id="{CF29E38D-23A8-418F-B8A1-2C2CF5057CA3}">
            <xm:f>VLOOKUP(D67,FERIE!$C$5:$C$17,1,0)=D67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D67:AS67</xm:sqref>
        </x14:conditionalFormatting>
        <x14:conditionalFormatting xmlns:xm="http://schemas.microsoft.com/office/excel/2006/main">
          <x14:cfRule type="expression" priority="101" id="{87F91479-14C3-48B9-8133-C21FDC0CB786}">
            <xm:f>VLOOKUP(D76,FERIE!$C$5:$C$17,1,0)=D76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D76:AS76</xm:sqref>
        </x14:conditionalFormatting>
        <x14:conditionalFormatting xmlns:xm="http://schemas.microsoft.com/office/excel/2006/main">
          <x14:cfRule type="expression" priority="94" id="{5306492D-4A06-4C06-9C4C-89398A0F8F5D}">
            <xm:f>VLOOKUP(D77,FERIE!$C$5:$C$17,1,0)=D77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D77:AS77</xm:sqref>
        </x14:conditionalFormatting>
        <x14:conditionalFormatting xmlns:xm="http://schemas.microsoft.com/office/excel/2006/main">
          <x14:cfRule type="expression" priority="81" id="{3417E6B1-5F51-4C85-8DB8-0A86B2EB6593}">
            <xm:f>VLOOKUP(D86,FERIE!$C$5:$C$17,1,0)=D86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D86:AS86</xm:sqref>
        </x14:conditionalFormatting>
        <x14:conditionalFormatting xmlns:xm="http://schemas.microsoft.com/office/excel/2006/main">
          <x14:cfRule type="expression" priority="74" id="{22FDD075-0F03-4113-948E-FFBCA50CE167}">
            <xm:f>VLOOKUP(D87,FERIE!$C$5:$C$17,1,0)=D87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D87:AS87</xm:sqref>
        </x14:conditionalFormatting>
        <x14:conditionalFormatting xmlns:xm="http://schemas.microsoft.com/office/excel/2006/main">
          <x14:cfRule type="expression" priority="61" id="{190CB81E-D800-404A-AB64-1BA68CCC55C2}">
            <xm:f>VLOOKUP(D96,FERIE!$C$5:$C$17,1,0)=D96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D96:AS96</xm:sqref>
        </x14:conditionalFormatting>
        <x14:conditionalFormatting xmlns:xm="http://schemas.microsoft.com/office/excel/2006/main">
          <x14:cfRule type="expression" priority="54" id="{F6894A07-8B54-4441-938D-F65887E80C38}">
            <xm:f>VLOOKUP(D97,FERIE!$C$5:$C$17,1,0)=D97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D97:AS97</xm:sqref>
        </x14:conditionalFormatting>
        <x14:conditionalFormatting xmlns:xm="http://schemas.microsoft.com/office/excel/2006/main">
          <x14:cfRule type="expression" priority="41" id="{027373E8-A1F3-466A-B5F4-BE9373EE3BBB}">
            <xm:f>VLOOKUP(D106,FERIE!$C$5:$C$17,1,0)=D106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D106:AS106</xm:sqref>
        </x14:conditionalFormatting>
        <x14:conditionalFormatting xmlns:xm="http://schemas.microsoft.com/office/excel/2006/main">
          <x14:cfRule type="expression" priority="34" id="{C2AF0FC0-E479-4419-BEE6-624671AF670D}">
            <xm:f>VLOOKUP(D107,FERIE!$C$5:$C$17,1,0)=D107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D107:AS107</xm:sqref>
        </x14:conditionalFormatting>
        <x14:conditionalFormatting xmlns:xm="http://schemas.microsoft.com/office/excel/2006/main">
          <x14:cfRule type="expression" priority="21" id="{AD118E6C-58E1-4F6E-A263-C43AFC31A89C}">
            <xm:f>VLOOKUP(D116,FERIE!$C$5:$C$17,1,0)=D116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D116:AS116</xm:sqref>
        </x14:conditionalFormatting>
        <x14:conditionalFormatting xmlns:xm="http://schemas.microsoft.com/office/excel/2006/main">
          <x14:cfRule type="expression" priority="14" id="{1BCDF21C-BDAC-4E86-A979-38DA7D9EE836}">
            <xm:f>VLOOKUP(D117,FERIE!$C$5:$C$17,1,0)=D117</xm:f>
            <x14:dxf>
              <font>
                <b/>
                <i val="0"/>
                <color theme="9" tint="-0.499984740745262"/>
              </font>
              <fill>
                <patternFill>
                  <bgColor rgb="FFCCFF99"/>
                </patternFill>
              </fill>
            </x14:dxf>
          </x14:cfRule>
          <xm:sqref>D117:AS117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EAAFB86-1BE3-4425-AE94-275738D01A97}">
          <x14:formula1>
            <xm:f>FERIE!$C$4:$I$4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A31F2-428D-491F-A3C9-5DCDAF90DB76}">
  <dimension ref="A1:P42"/>
  <sheetViews>
    <sheetView showGridLines="0" tabSelected="1" workbookViewId="0">
      <selection activeCell="L39" sqref="L39"/>
    </sheetView>
  </sheetViews>
  <sheetFormatPr baseColWidth="10" defaultRowHeight="18.75" x14ac:dyDescent="0.25"/>
  <cols>
    <col min="1" max="1" width="20.5703125" style="44" bestFit="1" customWidth="1"/>
    <col min="2" max="13" width="12.7109375" style="44" customWidth="1"/>
    <col min="14" max="14" width="2.7109375" style="44" customWidth="1"/>
    <col min="15" max="15" width="19" style="44" customWidth="1"/>
    <col min="16" max="16" width="71.28515625" style="44" customWidth="1"/>
    <col min="17" max="16384" width="11.42578125" style="44"/>
  </cols>
  <sheetData>
    <row r="1" spans="1:16" ht="34.5" customHeight="1" x14ac:dyDescent="0.25">
      <c r="A1" s="158" t="s">
        <v>26</v>
      </c>
      <c r="B1" s="159"/>
      <c r="C1" s="159"/>
      <c r="D1" s="159"/>
      <c r="E1" s="159"/>
      <c r="F1" s="159"/>
      <c r="G1" s="159"/>
      <c r="H1" s="159"/>
      <c r="I1" s="159"/>
      <c r="J1" s="159"/>
      <c r="K1" s="159"/>
      <c r="L1" s="159"/>
      <c r="M1" s="160"/>
      <c r="O1" s="45" t="s">
        <v>27</v>
      </c>
      <c r="P1" s="45" t="s">
        <v>28</v>
      </c>
    </row>
    <row r="2" spans="1:16" ht="30.75" customHeight="1" thickBot="1" x14ac:dyDescent="0.3">
      <c r="A2" s="161">
        <f>PLANNING_MOD!C1</f>
        <v>2022</v>
      </c>
      <c r="B2" s="162"/>
      <c r="C2" s="162"/>
      <c r="D2" s="162"/>
      <c r="E2" s="162"/>
      <c r="F2" s="162"/>
      <c r="G2" s="162"/>
      <c r="H2" s="162"/>
      <c r="I2" s="162"/>
      <c r="J2" s="162"/>
      <c r="K2" s="162"/>
      <c r="L2" s="162"/>
      <c r="M2" s="163"/>
      <c r="O2" s="46" t="s">
        <v>29</v>
      </c>
      <c r="P2" s="47"/>
    </row>
    <row r="3" spans="1:16" ht="29.25" customHeight="1" thickBot="1" x14ac:dyDescent="0.3">
      <c r="A3" s="176" t="s">
        <v>51</v>
      </c>
      <c r="B3" s="177"/>
      <c r="C3" s="177"/>
      <c r="D3" s="177"/>
      <c r="E3" s="177"/>
      <c r="F3" s="177"/>
      <c r="G3" s="177"/>
      <c r="H3" s="177"/>
      <c r="I3" s="177"/>
      <c r="J3" s="177"/>
      <c r="K3" s="177"/>
      <c r="L3" s="177"/>
      <c r="M3" s="178"/>
      <c r="O3" s="46" t="s">
        <v>30</v>
      </c>
      <c r="P3" s="47"/>
    </row>
    <row r="4" spans="1:16" ht="36" customHeight="1" thickBot="1" x14ac:dyDescent="0.3">
      <c r="B4" s="48">
        <f t="shared" ref="B4:M4" si="0">B12-B26</f>
        <v>0</v>
      </c>
      <c r="C4" s="49">
        <f t="shared" si="0"/>
        <v>0</v>
      </c>
      <c r="D4" s="49">
        <f t="shared" si="0"/>
        <v>0</v>
      </c>
      <c r="E4" s="49">
        <f t="shared" si="0"/>
        <v>0</v>
      </c>
      <c r="F4" s="49">
        <f t="shared" si="0"/>
        <v>0</v>
      </c>
      <c r="G4" s="49">
        <f t="shared" si="0"/>
        <v>0</v>
      </c>
      <c r="H4" s="49">
        <f t="shared" si="0"/>
        <v>0</v>
      </c>
      <c r="I4" s="49">
        <f t="shared" si="0"/>
        <v>0</v>
      </c>
      <c r="J4" s="49">
        <f t="shared" si="0"/>
        <v>0</v>
      </c>
      <c r="K4" s="49">
        <f t="shared" si="0"/>
        <v>0</v>
      </c>
      <c r="L4" s="49">
        <f t="shared" si="0"/>
        <v>0</v>
      </c>
      <c r="M4" s="50">
        <f t="shared" si="0"/>
        <v>0</v>
      </c>
      <c r="O4" s="46" t="s">
        <v>31</v>
      </c>
      <c r="P4" s="47"/>
    </row>
    <row r="5" spans="1:16" ht="26.25" customHeight="1" thickBot="1" x14ac:dyDescent="0.3">
      <c r="A5" s="164" t="s">
        <v>32</v>
      </c>
      <c r="B5" s="165"/>
      <c r="C5" s="165"/>
      <c r="D5" s="165"/>
      <c r="E5" s="165"/>
      <c r="F5" s="165"/>
      <c r="G5" s="165"/>
      <c r="H5" s="165"/>
      <c r="I5" s="165"/>
      <c r="J5" s="165"/>
      <c r="K5" s="165"/>
      <c r="L5" s="165"/>
      <c r="M5" s="166"/>
      <c r="O5" s="46" t="s">
        <v>33</v>
      </c>
      <c r="P5" s="47"/>
    </row>
    <row r="6" spans="1:16" x14ac:dyDescent="0.25">
      <c r="A6" s="51"/>
      <c r="B6" s="91" t="s">
        <v>29</v>
      </c>
      <c r="C6" s="91" t="s">
        <v>30</v>
      </c>
      <c r="D6" s="91" t="s">
        <v>31</v>
      </c>
      <c r="E6" s="91" t="s">
        <v>33</v>
      </c>
      <c r="F6" s="91" t="s">
        <v>34</v>
      </c>
      <c r="G6" s="91" t="s">
        <v>35</v>
      </c>
      <c r="H6" s="91" t="s">
        <v>36</v>
      </c>
      <c r="I6" s="91" t="s">
        <v>37</v>
      </c>
      <c r="J6" s="91" t="s">
        <v>38</v>
      </c>
      <c r="K6" s="91" t="s">
        <v>39</v>
      </c>
      <c r="L6" s="91" t="s">
        <v>40</v>
      </c>
      <c r="M6" s="92" t="s">
        <v>41</v>
      </c>
      <c r="O6" s="46" t="s">
        <v>34</v>
      </c>
      <c r="P6" s="47"/>
    </row>
    <row r="7" spans="1:16" x14ac:dyDescent="0.25">
      <c r="A7" s="52" t="s">
        <v>72</v>
      </c>
      <c r="B7" s="30"/>
      <c r="C7" s="53"/>
      <c r="D7" s="53"/>
      <c r="E7" s="53"/>
      <c r="F7" s="53"/>
      <c r="G7" s="53"/>
      <c r="H7" s="53"/>
      <c r="I7" s="53"/>
      <c r="J7" s="53"/>
      <c r="K7" s="53"/>
      <c r="L7" s="53"/>
      <c r="M7" s="54"/>
      <c r="O7" s="46" t="s">
        <v>35</v>
      </c>
      <c r="P7" s="47"/>
    </row>
    <row r="8" spans="1:16" x14ac:dyDescent="0.25">
      <c r="A8" s="52"/>
      <c r="B8" s="53"/>
      <c r="C8" s="53"/>
      <c r="D8" s="53"/>
      <c r="E8" s="53"/>
      <c r="F8" s="53"/>
      <c r="G8" s="53"/>
      <c r="H8" s="53"/>
      <c r="I8" s="53"/>
      <c r="J8" s="53"/>
      <c r="K8" s="53"/>
      <c r="L8" s="53"/>
      <c r="M8" s="54"/>
      <c r="O8" s="46" t="s">
        <v>36</v>
      </c>
      <c r="P8" s="47"/>
    </row>
    <row r="9" spans="1:16" x14ac:dyDescent="0.25">
      <c r="A9" s="52"/>
      <c r="B9" s="53"/>
      <c r="C9" s="53"/>
      <c r="D9" s="53"/>
      <c r="E9" s="53"/>
      <c r="F9" s="53"/>
      <c r="G9" s="53"/>
      <c r="H9" s="53"/>
      <c r="I9" s="53"/>
      <c r="J9" s="53"/>
      <c r="K9" s="53"/>
      <c r="L9" s="53"/>
      <c r="M9" s="54"/>
      <c r="O9" s="46" t="s">
        <v>37</v>
      </c>
      <c r="P9" s="47"/>
    </row>
    <row r="10" spans="1:16" x14ac:dyDescent="0.25">
      <c r="A10" s="52"/>
      <c r="B10" s="53"/>
      <c r="C10" s="53"/>
      <c r="D10" s="53"/>
      <c r="E10" s="53"/>
      <c r="F10" s="53"/>
      <c r="G10" s="53"/>
      <c r="H10" s="53"/>
      <c r="I10" s="53"/>
      <c r="J10" s="53"/>
      <c r="K10" s="53"/>
      <c r="L10" s="53"/>
      <c r="M10" s="54"/>
      <c r="O10" s="46" t="s">
        <v>38</v>
      </c>
      <c r="P10" s="47"/>
    </row>
    <row r="11" spans="1:16" ht="19.5" thickBot="1" x14ac:dyDescent="0.3">
      <c r="A11" s="55"/>
      <c r="B11" s="56"/>
      <c r="C11" s="56"/>
      <c r="D11" s="56"/>
      <c r="E11" s="56"/>
      <c r="F11" s="56"/>
      <c r="G11" s="56"/>
      <c r="H11" s="56"/>
      <c r="I11" s="56"/>
      <c r="J11" s="56"/>
      <c r="K11" s="56"/>
      <c r="L11" s="56"/>
      <c r="M11" s="57"/>
      <c r="O11" s="46" t="s">
        <v>39</v>
      </c>
      <c r="P11" s="47"/>
    </row>
    <row r="12" spans="1:16" ht="19.5" thickBot="1" x14ac:dyDescent="0.3">
      <c r="A12" s="58" t="s">
        <v>25</v>
      </c>
      <c r="B12" s="93">
        <f>SUM(B7:B10)</f>
        <v>0</v>
      </c>
      <c r="C12" s="93">
        <f t="shared" ref="C12:M12" si="1">SUM(C7:C10)</f>
        <v>0</v>
      </c>
      <c r="D12" s="93">
        <f t="shared" si="1"/>
        <v>0</v>
      </c>
      <c r="E12" s="93">
        <f t="shared" si="1"/>
        <v>0</v>
      </c>
      <c r="F12" s="93">
        <f t="shared" si="1"/>
        <v>0</v>
      </c>
      <c r="G12" s="93">
        <f t="shared" si="1"/>
        <v>0</v>
      </c>
      <c r="H12" s="93">
        <f>SUM(H7:H10)</f>
        <v>0</v>
      </c>
      <c r="I12" s="93">
        <f t="shared" si="1"/>
        <v>0</v>
      </c>
      <c r="J12" s="93">
        <f t="shared" si="1"/>
        <v>0</v>
      </c>
      <c r="K12" s="93">
        <f t="shared" si="1"/>
        <v>0</v>
      </c>
      <c r="L12" s="93">
        <f t="shared" si="1"/>
        <v>0</v>
      </c>
      <c r="M12" s="94">
        <f t="shared" si="1"/>
        <v>0</v>
      </c>
      <c r="O12" s="46" t="s">
        <v>40</v>
      </c>
      <c r="P12" s="47"/>
    </row>
    <row r="13" spans="1:16" ht="19.5" thickBot="1" x14ac:dyDescent="0.3">
      <c r="A13" s="167" t="s">
        <v>42</v>
      </c>
      <c r="B13" s="168"/>
      <c r="C13" s="168"/>
      <c r="D13" s="168"/>
      <c r="E13" s="168"/>
      <c r="F13" s="168"/>
      <c r="G13" s="168"/>
      <c r="H13" s="168"/>
      <c r="I13" s="168"/>
      <c r="J13" s="168"/>
      <c r="K13" s="168"/>
      <c r="L13" s="168"/>
      <c r="M13" s="169"/>
      <c r="O13" s="46" t="s">
        <v>41</v>
      </c>
      <c r="P13" s="47"/>
    </row>
    <row r="14" spans="1:16" x14ac:dyDescent="0.25">
      <c r="A14" s="51" t="s">
        <v>43</v>
      </c>
      <c r="B14" s="59"/>
      <c r="C14" s="59"/>
      <c r="D14" s="59"/>
      <c r="E14" s="59"/>
      <c r="F14" s="59"/>
      <c r="G14" s="59"/>
      <c r="H14" s="59"/>
      <c r="I14" s="59"/>
      <c r="J14" s="59"/>
      <c r="K14" s="59"/>
      <c r="L14" s="59"/>
      <c r="M14" s="60"/>
    </row>
    <row r="15" spans="1:16" x14ac:dyDescent="0.25">
      <c r="A15" s="52" t="s">
        <v>73</v>
      </c>
      <c r="B15" s="53"/>
      <c r="C15" s="53"/>
      <c r="D15" s="53"/>
      <c r="E15" s="53"/>
      <c r="F15" s="53"/>
      <c r="G15" s="53"/>
      <c r="H15" s="53"/>
      <c r="I15" s="53"/>
      <c r="J15" s="53"/>
      <c r="K15" s="53"/>
      <c r="L15" s="53"/>
      <c r="M15" s="54"/>
    </row>
    <row r="16" spans="1:16" x14ac:dyDescent="0.25">
      <c r="A16" s="52" t="s">
        <v>44</v>
      </c>
      <c r="B16" s="53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4"/>
    </row>
    <row r="17" spans="1:13" x14ac:dyDescent="0.25">
      <c r="A17" s="52"/>
      <c r="B17" s="53"/>
      <c r="C17" s="53"/>
      <c r="D17" s="53"/>
      <c r="E17" s="53"/>
      <c r="F17" s="53"/>
      <c r="G17" s="53"/>
      <c r="H17" s="53"/>
      <c r="I17" s="53"/>
      <c r="J17" s="53"/>
      <c r="K17" s="53"/>
      <c r="L17" s="53"/>
      <c r="M17" s="54"/>
    </row>
    <row r="18" spans="1:13" x14ac:dyDescent="0.25">
      <c r="A18" s="52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4"/>
    </row>
    <row r="19" spans="1:13" x14ac:dyDescent="0.25">
      <c r="A19" s="52"/>
      <c r="B19" s="53"/>
      <c r="C19" s="53"/>
      <c r="D19" s="53"/>
      <c r="E19" s="53"/>
      <c r="F19" s="53"/>
      <c r="G19" s="53"/>
      <c r="H19" s="53"/>
      <c r="I19" s="53"/>
      <c r="J19" s="53"/>
      <c r="K19" s="53"/>
      <c r="L19" s="53"/>
      <c r="M19" s="54"/>
    </row>
    <row r="20" spans="1:13" x14ac:dyDescent="0.25">
      <c r="A20" s="52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4"/>
    </row>
    <row r="21" spans="1:13" x14ac:dyDescent="0.25">
      <c r="A21" s="52"/>
      <c r="B21" s="53"/>
      <c r="C21" s="53"/>
      <c r="D21" s="53"/>
      <c r="E21" s="53"/>
      <c r="F21" s="53"/>
      <c r="G21" s="53"/>
      <c r="H21" s="53"/>
      <c r="I21" s="53"/>
      <c r="J21" s="53"/>
      <c r="K21" s="53"/>
      <c r="L21" s="53"/>
      <c r="M21" s="54"/>
    </row>
    <row r="22" spans="1:13" x14ac:dyDescent="0.25">
      <c r="A22" s="52"/>
      <c r="B22" s="53"/>
      <c r="C22" s="53"/>
      <c r="D22" s="53"/>
      <c r="E22" s="53"/>
      <c r="F22" s="53"/>
      <c r="G22" s="53"/>
      <c r="H22" s="53"/>
      <c r="I22" s="53"/>
      <c r="J22" s="53"/>
      <c r="K22" s="53"/>
      <c r="L22" s="53"/>
      <c r="M22" s="54"/>
    </row>
    <row r="23" spans="1:13" x14ac:dyDescent="0.25">
      <c r="A23" s="55" t="s">
        <v>45</v>
      </c>
      <c r="B23" s="56">
        <f>PLANNING_MOD!D131</f>
        <v>0</v>
      </c>
      <c r="C23" s="56">
        <f>PLANNING_MOD!E131</f>
        <v>0</v>
      </c>
      <c r="D23" s="56">
        <f>PLANNING_MOD!F131</f>
        <v>0</v>
      </c>
      <c r="E23" s="56">
        <f>PLANNING_MOD!G131</f>
        <v>0</v>
      </c>
      <c r="F23" s="56">
        <f>PLANNING_MOD!H131</f>
        <v>0</v>
      </c>
      <c r="G23" s="56">
        <f>PLANNING_MOD!I131</f>
        <v>0</v>
      </c>
      <c r="H23" s="56">
        <f>PLANNING_MOD!J131</f>
        <v>0</v>
      </c>
      <c r="I23" s="56">
        <f>PLANNING_MOD!K131</f>
        <v>0</v>
      </c>
      <c r="J23" s="56">
        <f>PLANNING_MOD!L131</f>
        <v>0</v>
      </c>
      <c r="K23" s="56">
        <f>PLANNING_MOD!M131</f>
        <v>0</v>
      </c>
      <c r="L23" s="56">
        <f>PLANNING_MOD!N131</f>
        <v>0</v>
      </c>
      <c r="M23" s="56">
        <f>PLANNING_MOD!O131</f>
        <v>0</v>
      </c>
    </row>
    <row r="24" spans="1:13" x14ac:dyDescent="0.25">
      <c r="A24" s="55"/>
      <c r="B24" s="56"/>
      <c r="C24" s="56"/>
      <c r="D24" s="56"/>
      <c r="E24" s="56"/>
      <c r="F24" s="56"/>
      <c r="G24" s="56"/>
      <c r="H24" s="56"/>
      <c r="I24" s="56"/>
      <c r="J24" s="56"/>
      <c r="K24" s="56"/>
      <c r="L24" s="56"/>
      <c r="M24" s="76"/>
    </row>
    <row r="25" spans="1:13" ht="19.5" thickBot="1" x14ac:dyDescent="0.3">
      <c r="A25" s="55"/>
      <c r="B25" s="56"/>
      <c r="C25" s="56"/>
      <c r="D25" s="56"/>
      <c r="E25" s="56"/>
      <c r="F25" s="56"/>
      <c r="G25" s="56"/>
      <c r="H25" s="56"/>
      <c r="I25" s="56"/>
      <c r="J25" s="56"/>
      <c r="K25" s="56"/>
      <c r="L25" s="56"/>
      <c r="M25" s="57"/>
    </row>
    <row r="26" spans="1:13" ht="19.5" thickBot="1" x14ac:dyDescent="0.3">
      <c r="A26" s="61" t="s">
        <v>25</v>
      </c>
      <c r="B26" s="95">
        <f>SUM(B14:B25)</f>
        <v>0</v>
      </c>
      <c r="C26" s="95">
        <f t="shared" ref="C26:M26" si="2">SUM(C14:C25)</f>
        <v>0</v>
      </c>
      <c r="D26" s="95">
        <f t="shared" si="2"/>
        <v>0</v>
      </c>
      <c r="E26" s="95">
        <f t="shared" si="2"/>
        <v>0</v>
      </c>
      <c r="F26" s="95">
        <f t="shared" si="2"/>
        <v>0</v>
      </c>
      <c r="G26" s="95">
        <f t="shared" si="2"/>
        <v>0</v>
      </c>
      <c r="H26" s="95">
        <f t="shared" si="2"/>
        <v>0</v>
      </c>
      <c r="I26" s="95">
        <f t="shared" si="2"/>
        <v>0</v>
      </c>
      <c r="J26" s="95">
        <f t="shared" si="2"/>
        <v>0</v>
      </c>
      <c r="K26" s="95">
        <f t="shared" si="2"/>
        <v>0</v>
      </c>
      <c r="L26" s="95">
        <f>SUM(L14:L25)</f>
        <v>0</v>
      </c>
      <c r="M26" s="96">
        <f t="shared" si="2"/>
        <v>0</v>
      </c>
    </row>
    <row r="27" spans="1:13" ht="19.5" thickBot="1" x14ac:dyDescent="0.3">
      <c r="E27" s="170" t="s">
        <v>50</v>
      </c>
      <c r="F27" s="171"/>
      <c r="G27" s="171"/>
      <c r="H27" s="171"/>
      <c r="I27" s="174">
        <f>D41</f>
        <v>0</v>
      </c>
    </row>
    <row r="28" spans="1:13" ht="20.25" thickTop="1" thickBot="1" x14ac:dyDescent="0.3">
      <c r="A28" s="62" t="s">
        <v>46</v>
      </c>
      <c r="B28" s="63" t="s">
        <v>47</v>
      </c>
      <c r="C28" s="63" t="s">
        <v>48</v>
      </c>
      <c r="D28" s="63" t="s">
        <v>49</v>
      </c>
      <c r="E28" s="172"/>
      <c r="F28" s="173"/>
      <c r="G28" s="173"/>
      <c r="H28" s="173"/>
      <c r="I28" s="175"/>
    </row>
    <row r="29" spans="1:13" ht="19.5" thickTop="1" x14ac:dyDescent="0.25">
      <c r="A29" s="64" t="s">
        <v>30</v>
      </c>
      <c r="B29" s="65"/>
      <c r="C29" s="65">
        <f>$C15</f>
        <v>0</v>
      </c>
      <c r="D29" s="66"/>
    </row>
    <row r="30" spans="1:13" x14ac:dyDescent="0.25">
      <c r="A30" s="67" t="s">
        <v>31</v>
      </c>
      <c r="B30" s="68"/>
      <c r="C30" s="68">
        <f>$D15</f>
        <v>0</v>
      </c>
      <c r="D30" s="69"/>
    </row>
    <row r="31" spans="1:13" x14ac:dyDescent="0.25">
      <c r="A31" s="67" t="s">
        <v>33</v>
      </c>
      <c r="B31" s="68"/>
      <c r="C31" s="68">
        <f t="shared" ref="C31:C40" si="3">$D16</f>
        <v>0</v>
      </c>
      <c r="D31" s="69"/>
    </row>
    <row r="32" spans="1:13" x14ac:dyDescent="0.25">
      <c r="A32" s="67" t="s">
        <v>34</v>
      </c>
      <c r="B32" s="68"/>
      <c r="C32" s="68">
        <f t="shared" si="3"/>
        <v>0</v>
      </c>
      <c r="D32" s="69"/>
    </row>
    <row r="33" spans="1:4" x14ac:dyDescent="0.25">
      <c r="A33" s="67" t="s">
        <v>35</v>
      </c>
      <c r="B33" s="68"/>
      <c r="C33" s="68">
        <f t="shared" si="3"/>
        <v>0</v>
      </c>
      <c r="D33" s="69"/>
    </row>
    <row r="34" spans="1:4" x14ac:dyDescent="0.25">
      <c r="A34" s="67" t="s">
        <v>36</v>
      </c>
      <c r="B34" s="68"/>
      <c r="C34" s="68">
        <f t="shared" si="3"/>
        <v>0</v>
      </c>
      <c r="D34" s="69"/>
    </row>
    <row r="35" spans="1:4" x14ac:dyDescent="0.25">
      <c r="A35" s="67" t="s">
        <v>37</v>
      </c>
      <c r="B35" s="68"/>
      <c r="C35" s="68">
        <f t="shared" si="3"/>
        <v>0</v>
      </c>
      <c r="D35" s="69"/>
    </row>
    <row r="36" spans="1:4" x14ac:dyDescent="0.25">
      <c r="A36" s="67" t="s">
        <v>38</v>
      </c>
      <c r="B36" s="68"/>
      <c r="C36" s="68">
        <f t="shared" si="3"/>
        <v>0</v>
      </c>
      <c r="D36" s="69"/>
    </row>
    <row r="37" spans="1:4" x14ac:dyDescent="0.25">
      <c r="A37" s="67" t="s">
        <v>39</v>
      </c>
      <c r="B37" s="68"/>
      <c r="C37" s="68">
        <f t="shared" si="3"/>
        <v>0</v>
      </c>
      <c r="D37" s="69"/>
    </row>
    <row r="38" spans="1:4" x14ac:dyDescent="0.25">
      <c r="A38" s="67" t="s">
        <v>40</v>
      </c>
      <c r="B38" s="68"/>
      <c r="C38" s="68">
        <f t="shared" si="3"/>
        <v>0</v>
      </c>
      <c r="D38" s="69"/>
    </row>
    <row r="39" spans="1:4" x14ac:dyDescent="0.25">
      <c r="A39" s="67" t="s">
        <v>41</v>
      </c>
      <c r="B39" s="68"/>
      <c r="C39" s="68">
        <f t="shared" si="3"/>
        <v>0</v>
      </c>
      <c r="D39" s="69"/>
    </row>
    <row r="40" spans="1:4" ht="19.5" thickBot="1" x14ac:dyDescent="0.3">
      <c r="A40" s="70" t="s">
        <v>29</v>
      </c>
      <c r="B40" s="71"/>
      <c r="C40" s="68">
        <f t="shared" si="3"/>
        <v>0</v>
      </c>
      <c r="D40" s="72"/>
    </row>
    <row r="41" spans="1:4" ht="20.25" thickTop="1" thickBot="1" x14ac:dyDescent="0.3">
      <c r="A41" s="73" t="s">
        <v>25</v>
      </c>
      <c r="B41" s="74">
        <f>SUM(B29:B40)</f>
        <v>0</v>
      </c>
      <c r="C41" s="74">
        <f>SUM(C29:C40)</f>
        <v>0</v>
      </c>
      <c r="D41" s="75">
        <f>SUM(D29:D40)</f>
        <v>0</v>
      </c>
    </row>
    <row r="42" spans="1:4" ht="19.5" thickTop="1" x14ac:dyDescent="0.25"/>
  </sheetData>
  <mergeCells count="7">
    <mergeCell ref="A1:M1"/>
    <mergeCell ref="A2:M2"/>
    <mergeCell ref="A5:M5"/>
    <mergeCell ref="A13:M13"/>
    <mergeCell ref="E27:H28"/>
    <mergeCell ref="I27:I28"/>
    <mergeCell ref="A3:M3"/>
  </mergeCells>
  <conditionalFormatting sqref="B4:M4">
    <cfRule type="cellIs" dxfId="8" priority="4" operator="lessThan">
      <formula>0</formula>
    </cfRule>
    <cfRule type="cellIs" dxfId="7" priority="5" operator="greaterThan">
      <formula>0</formula>
    </cfRule>
  </conditionalFormatting>
  <conditionalFormatting sqref="D41">
    <cfRule type="cellIs" dxfId="6" priority="3" operator="greaterThan">
      <formula>0</formula>
    </cfRule>
  </conditionalFormatting>
  <conditionalFormatting sqref="I27">
    <cfRule type="cellIs" dxfId="5" priority="1" operator="lessThan">
      <formula>420</formula>
    </cfRule>
    <cfRule type="cellIs" dxfId="4" priority="2" operator="greater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0B6921E-24FD-4E86-8E16-8A6B93EC901B}">
          <x14:formula1>
            <xm:f>FERIE!$C$4:$I$4</xm:f>
          </x14:formula1>
          <xm:sqref>A2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E234C39-BB76-46BC-87A8-A3B3E9185B4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FERIE</vt:lpstr>
      <vt:lpstr>PLANNING_MOD</vt:lpstr>
      <vt:lpstr>BUDGET_MOD</vt:lpstr>
      <vt:lpstr>annee_1</vt:lpstr>
      <vt:lpstr>mod</vt:lpstr>
      <vt:lpstr>Mois_1</vt:lpstr>
      <vt:lpstr>Mois_10</vt:lpstr>
      <vt:lpstr>Mois_11</vt:lpstr>
      <vt:lpstr>Mois_12</vt:lpstr>
      <vt:lpstr>Mois_2</vt:lpstr>
      <vt:lpstr>Mois_3</vt:lpstr>
      <vt:lpstr>Mois_4</vt:lpstr>
      <vt:lpstr>Mois_5</vt:lpstr>
      <vt:lpstr>Mois_6</vt:lpstr>
      <vt:lpstr>Mois_7</vt:lpstr>
      <vt:lpstr>Mois_8</vt:lpstr>
      <vt:lpstr>Mois_9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BATI SUD CONFORT DELPHINE</dc:creator>
  <cp:lastModifiedBy>BATI SUD CONFORT DELPHINE</cp:lastModifiedBy>
  <cp:lastPrinted>2022-10-01T09:28:38Z</cp:lastPrinted>
  <dcterms:created xsi:type="dcterms:W3CDTF">2022-09-21T12:16:26Z</dcterms:created>
  <dcterms:modified xsi:type="dcterms:W3CDTF">2022-10-10T08:24:23Z</dcterms:modified>
</cp:coreProperties>
</file>