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E2636880-4698-4E47-8EA8-B3C15FBB2A69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OBJET_N-1" sheetId="2" r:id="rId1"/>
    <sheet name="OBJET_N" sheetId="3" r:id="rId2"/>
    <sheet name="Comparatif" sheetId="4" r:id="rId3"/>
    <sheet name="Comparatif (2)" sheetId="5" r:id="rId4"/>
  </sheets>
  <definedNames>
    <definedName name="_xlnm._FilterDatabase" localSheetId="2" hidden="1">Comparatif!$A$3:$N$3</definedName>
    <definedName name="_xlnm._FilterDatabase" localSheetId="3" hidden="1">'Comparatif (2)'!$A$3:$N$3</definedName>
    <definedName name="_xlpm.accum" hidden="1" xlm="1">#NAME?</definedName>
    <definedName name="_xlpm.new" hidden="1" xlm="1">#NAME?</definedName>
    <definedName name="_xlpm.x" hidden="1" xlm="1">#NAME?</definedName>
    <definedName name="_xlpm.y" hidden="1" xlm="1">#NAME?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5" l="1" a="1"/>
  <c r="N5" i="5" s="1"/>
  <c r="N6" i="5" a="1"/>
  <c r="N6" i="5" s="1"/>
  <c r="N7" i="5" a="1"/>
  <c r="N7" i="5" s="1"/>
  <c r="N8" i="5" a="1"/>
  <c r="N8" i="5" s="1"/>
  <c r="N9" i="5" a="1"/>
  <c r="N9" i="5" s="1"/>
  <c r="N10" i="5" a="1"/>
  <c r="N10" i="5" s="1"/>
  <c r="N11" i="5" a="1"/>
  <c r="N11" i="5" s="1"/>
  <c r="N12" i="5" a="1"/>
  <c r="N12" i="5" s="1"/>
  <c r="N13" i="5" a="1"/>
  <c r="N13" i="5" s="1"/>
  <c r="N4" i="5" a="1"/>
  <c r="N4" i="5" s="1"/>
  <c r="L5" i="5" a="1"/>
  <c r="L5" i="5" s="1"/>
  <c r="L6" i="5" a="1"/>
  <c r="L6" i="5" s="1"/>
  <c r="L7" i="5" a="1"/>
  <c r="L7" i="5" s="1"/>
  <c r="L8" i="5" a="1"/>
  <c r="L8" i="5" s="1"/>
  <c r="L9" i="5" a="1"/>
  <c r="L9" i="5" s="1"/>
  <c r="L10" i="5" a="1"/>
  <c r="L10" i="5" s="1"/>
  <c r="L11" i="5" a="1"/>
  <c r="L11" i="5" s="1"/>
  <c r="L12" i="5" a="1"/>
  <c r="L12" i="5" s="1"/>
  <c r="L13" i="5" a="1"/>
  <c r="L13" i="5" s="1"/>
  <c r="L4" i="5" a="1"/>
  <c r="L4" i="5" s="1"/>
  <c r="J5" i="5" a="1"/>
  <c r="J5" i="5" s="1"/>
  <c r="J6" i="5" a="1"/>
  <c r="J6" i="5" s="1"/>
  <c r="J7" i="5" a="1"/>
  <c r="J7" i="5"/>
  <c r="J8" i="5" a="1"/>
  <c r="J8" i="5" s="1"/>
  <c r="J9" i="5" a="1"/>
  <c r="J9" i="5" s="1"/>
  <c r="J10" i="5" a="1"/>
  <c r="J10" i="5" s="1"/>
  <c r="J11" i="5" a="1"/>
  <c r="J11" i="5" s="1"/>
  <c r="J12" i="5" a="1"/>
  <c r="J12" i="5" s="1"/>
  <c r="J13" i="5" a="1"/>
  <c r="J13" i="5" s="1"/>
  <c r="J4" i="5" a="1"/>
  <c r="J4" i="5" s="1"/>
  <c r="H5" i="5" a="1"/>
  <c r="H5" i="5" s="1"/>
  <c r="H6" i="5" a="1"/>
  <c r="H6" i="5" s="1"/>
  <c r="H7" i="5" a="1"/>
  <c r="H7" i="5" s="1"/>
  <c r="H8" i="5" a="1"/>
  <c r="H8" i="5" s="1"/>
  <c r="H9" i="5" a="1"/>
  <c r="H9" i="5" s="1"/>
  <c r="H10" i="5" a="1"/>
  <c r="H10" i="5" s="1"/>
  <c r="H11" i="5" a="1"/>
  <c r="H11" i="5" s="1"/>
  <c r="H12" i="5" a="1"/>
  <c r="H12" i="5" s="1"/>
  <c r="H13" i="5" a="1"/>
  <c r="H13" i="5" s="1"/>
  <c r="H4" i="5" a="1"/>
  <c r="H4" i="5" s="1"/>
  <c r="F5" i="5" a="1"/>
  <c r="F5" i="5" s="1"/>
  <c r="F6" i="5" a="1"/>
  <c r="F6" i="5"/>
  <c r="F7" i="5" a="1"/>
  <c r="F7" i="5" s="1"/>
  <c r="F8" i="5" a="1"/>
  <c r="F8" i="5" s="1"/>
  <c r="F9" i="5" a="1"/>
  <c r="F9" i="5" s="1"/>
  <c r="F10" i="5" a="1"/>
  <c r="F10" i="5" s="1"/>
  <c r="F11" i="5" a="1"/>
  <c r="F11" i="5" s="1"/>
  <c r="F12" i="5" a="1"/>
  <c r="F12" i="5" s="1"/>
  <c r="F13" i="5" a="1"/>
  <c r="F13" i="5" s="1"/>
  <c r="F4" i="5" a="1"/>
  <c r="F4" i="5" s="1"/>
  <c r="E5" i="5" a="1"/>
  <c r="E5" i="5" s="1"/>
  <c r="G5" i="5" a="1"/>
  <c r="G5" i="5" s="1"/>
  <c r="I5" i="5" a="1"/>
  <c r="I5" i="5" s="1"/>
  <c r="K5" i="5" a="1"/>
  <c r="K5" i="5" s="1"/>
  <c r="M5" i="5" a="1"/>
  <c r="M5" i="5" s="1"/>
  <c r="E6" i="5" a="1"/>
  <c r="E6" i="5" s="1"/>
  <c r="G6" i="5" a="1"/>
  <c r="G6" i="5" s="1"/>
  <c r="I6" i="5" a="1"/>
  <c r="I6" i="5" s="1"/>
  <c r="K6" i="5" a="1"/>
  <c r="K6" i="5" s="1"/>
  <c r="M6" i="5" a="1"/>
  <c r="M6" i="5" s="1"/>
  <c r="E7" i="5" a="1"/>
  <c r="E7" i="5" s="1"/>
  <c r="G7" i="5" a="1"/>
  <c r="G7" i="5" s="1"/>
  <c r="I7" i="5" a="1"/>
  <c r="I7" i="5" s="1"/>
  <c r="K7" i="5" a="1"/>
  <c r="K7" i="5" s="1"/>
  <c r="M7" i="5" a="1"/>
  <c r="M7" i="5" s="1"/>
  <c r="E8" i="5" a="1"/>
  <c r="E8" i="5" s="1"/>
  <c r="G8" i="5" a="1"/>
  <c r="G8" i="5" s="1"/>
  <c r="I8" i="5" a="1"/>
  <c r="I8" i="5" s="1"/>
  <c r="K8" i="5" a="1"/>
  <c r="K8" i="5" s="1"/>
  <c r="M8" i="5" a="1"/>
  <c r="M8" i="5" s="1"/>
  <c r="E9" i="5" a="1"/>
  <c r="E9" i="5" s="1"/>
  <c r="G9" i="5" a="1"/>
  <c r="G9" i="5" s="1"/>
  <c r="I9" i="5" a="1"/>
  <c r="I9" i="5" s="1"/>
  <c r="K9" i="5" a="1"/>
  <c r="K9" i="5" s="1"/>
  <c r="M9" i="5" a="1"/>
  <c r="M9" i="5" s="1"/>
  <c r="E10" i="5" a="1"/>
  <c r="E10" i="5" s="1"/>
  <c r="G10" i="5" a="1"/>
  <c r="G10" i="5" s="1"/>
  <c r="I10" i="5" a="1"/>
  <c r="I10" i="5" s="1"/>
  <c r="K10" i="5" a="1"/>
  <c r="K10" i="5" s="1"/>
  <c r="M10" i="5" a="1"/>
  <c r="M10" i="5" s="1"/>
  <c r="E11" i="5" a="1"/>
  <c r="E11" i="5" s="1"/>
  <c r="G11" i="5" a="1"/>
  <c r="G11" i="5" s="1"/>
  <c r="I11" i="5" a="1"/>
  <c r="I11" i="5" s="1"/>
  <c r="K11" i="5" a="1"/>
  <c r="K11" i="5" s="1"/>
  <c r="M11" i="5" a="1"/>
  <c r="M11" i="5" s="1"/>
  <c r="E12" i="5" a="1"/>
  <c r="E12" i="5" s="1"/>
  <c r="G12" i="5" a="1"/>
  <c r="G12" i="5" s="1"/>
  <c r="I12" i="5" a="1"/>
  <c r="I12" i="5" s="1"/>
  <c r="K12" i="5" a="1"/>
  <c r="K12" i="5" s="1"/>
  <c r="M12" i="5" a="1"/>
  <c r="M12" i="5" s="1"/>
  <c r="E13" i="5" a="1"/>
  <c r="E13" i="5" s="1"/>
  <c r="G13" i="5" a="1"/>
  <c r="G13" i="5" s="1"/>
  <c r="I13" i="5" a="1"/>
  <c r="I13" i="5" s="1"/>
  <c r="K13" i="5" a="1"/>
  <c r="K13" i="5" s="1"/>
  <c r="M13" i="5" a="1"/>
  <c r="M13" i="5" s="1"/>
  <c r="M4" i="5" a="1"/>
  <c r="M4" i="5" s="1"/>
  <c r="K4" i="5" a="1"/>
  <c r="K4" i="5" s="1"/>
  <c r="I4" i="5" a="1"/>
  <c r="I4" i="5" s="1"/>
  <c r="G4" i="5" a="1"/>
  <c r="G4" i="5" s="1"/>
  <c r="A4" i="5" a="1"/>
  <c r="A4" i="5" s="1"/>
  <c r="E4" i="5" s="1" a="1"/>
  <c r="E4" i="5" s="1"/>
  <c r="D13" i="5"/>
  <c r="D12" i="5"/>
  <c r="D11" i="5"/>
  <c r="D10" i="5"/>
  <c r="D9" i="5"/>
  <c r="D8" i="5"/>
  <c r="D7" i="5"/>
  <c r="D6" i="5"/>
  <c r="D5" i="5"/>
  <c r="D4" i="5"/>
  <c r="H16" i="4" a="1"/>
  <c r="H16" i="4" s="1"/>
  <c r="H17" i="4" a="1"/>
  <c r="H17" i="4" s="1"/>
  <c r="H18" i="4" a="1"/>
  <c r="H18" i="4" s="1"/>
  <c r="H19" i="4" a="1"/>
  <c r="H19" i="4" s="1"/>
  <c r="H20" i="4" a="1"/>
  <c r="H20" i="4" s="1"/>
  <c r="H21" i="4" a="1"/>
  <c r="H21" i="4" s="1"/>
  <c r="E15" i="4"/>
  <c r="E16" i="4"/>
  <c r="E17" i="4"/>
  <c r="E18" i="4"/>
  <c r="E19" i="4"/>
  <c r="E20" i="4"/>
  <c r="E21" i="4"/>
  <c r="E14" i="4"/>
  <c r="F15" i="4" a="1"/>
  <c r="F15" i="4" s="1"/>
  <c r="H15" i="4" a="1"/>
  <c r="H15" i="4" s="1"/>
  <c r="D31" i="4"/>
  <c r="F16" i="4" a="1"/>
  <c r="F16" i="4" s="1"/>
  <c r="F17" i="4" a="1"/>
  <c r="F17" i="4" s="1"/>
  <c r="F18" i="4" a="1"/>
  <c r="F18" i="4" s="1"/>
  <c r="F19" i="4" a="1"/>
  <c r="F19" i="4" s="1"/>
  <c r="F20" i="4" a="1"/>
  <c r="F20" i="4" s="1"/>
  <c r="F21" i="4" a="1"/>
  <c r="F21" i="4" s="1"/>
  <c r="F22" i="4" a="1"/>
  <c r="F22" i="4" s="1"/>
  <c r="A5" i="4"/>
  <c r="C5" i="4"/>
  <c r="B5" i="4"/>
  <c r="D5" i="4"/>
  <c r="E5" i="4" s="1"/>
  <c r="G5" i="4"/>
  <c r="H5" i="4" s="1"/>
  <c r="I5" i="4"/>
  <c r="J5" i="4" s="1"/>
  <c r="K5" i="4"/>
  <c r="L5" i="4" s="1"/>
  <c r="A6" i="4"/>
  <c r="C6" i="4"/>
  <c r="B6" i="4"/>
  <c r="D6" i="4"/>
  <c r="G6" i="4" s="1"/>
  <c r="H6" i="4" s="1"/>
  <c r="A7" i="4"/>
  <c r="C7" i="4"/>
  <c r="B7" i="4"/>
  <c r="D7" i="4"/>
  <c r="E7" i="4" s="1"/>
  <c r="A8" i="4"/>
  <c r="C8" i="4"/>
  <c r="B8" i="4"/>
  <c r="D8" i="4"/>
  <c r="E8" i="4" s="1"/>
  <c r="A9" i="4"/>
  <c r="C9" i="4"/>
  <c r="B9" i="4"/>
  <c r="D9" i="4"/>
  <c r="E9" i="4" s="1"/>
  <c r="A10" i="4"/>
  <c r="C10" i="4"/>
  <c r="B10" i="4"/>
  <c r="D10" i="4"/>
  <c r="E10" i="4" s="1"/>
  <c r="A11" i="4"/>
  <c r="C11" i="4"/>
  <c r="B11" i="4"/>
  <c r="D11" i="4"/>
  <c r="E11" i="4" s="1"/>
  <c r="A12" i="4"/>
  <c r="C12" i="4"/>
  <c r="B12" i="4"/>
  <c r="D12" i="4"/>
  <c r="E12" i="4" s="1"/>
  <c r="A13" i="4"/>
  <c r="C13" i="4"/>
  <c r="B13" i="4"/>
  <c r="D13" i="4"/>
  <c r="E13" i="4" s="1"/>
  <c r="D4" i="4"/>
  <c r="E4" i="4" s="1"/>
  <c r="B4" i="4"/>
  <c r="C4" i="4"/>
  <c r="A4" i="4"/>
  <c r="M5" i="4" l="1"/>
  <c r="N5" i="4" s="1"/>
  <c r="L12" i="4"/>
  <c r="G12" i="4"/>
  <c r="M8" i="4"/>
  <c r="N8" i="4" s="1"/>
  <c r="M6" i="4"/>
  <c r="I4" i="4"/>
  <c r="J4" i="4" s="1"/>
  <c r="M10" i="4"/>
  <c r="N10" i="4" s="1"/>
  <c r="I8" i="4"/>
  <c r="K12" i="4"/>
  <c r="I10" i="4"/>
  <c r="J10" i="4" s="1"/>
  <c r="G8" i="4"/>
  <c r="H8" i="4" s="1"/>
  <c r="F5" i="4"/>
  <c r="F4" i="4"/>
  <c r="K4" i="4"/>
  <c r="L4" i="4" s="1"/>
  <c r="G4" i="4"/>
  <c r="M4" i="4"/>
  <c r="N4" i="4" s="1"/>
  <c r="H12" i="4"/>
  <c r="G10" i="4"/>
  <c r="H10" i="4" s="1"/>
  <c r="N12" i="4"/>
  <c r="J12" i="4"/>
  <c r="F12" i="4"/>
  <c r="K10" i="4"/>
  <c r="L10" i="4" s="1"/>
  <c r="F10" i="4"/>
  <c r="K8" i="4"/>
  <c r="L8" i="4" s="1"/>
  <c r="F8" i="4"/>
  <c r="K6" i="4"/>
  <c r="L6" i="4" s="1"/>
  <c r="H4" i="4"/>
  <c r="M12" i="4"/>
  <c r="I12" i="4"/>
  <c r="J8" i="4"/>
  <c r="N6" i="4"/>
  <c r="I6" i="4"/>
  <c r="J6" i="4" s="1"/>
  <c r="L13" i="4"/>
  <c r="H13" i="4"/>
  <c r="K11" i="4"/>
  <c r="L11" i="4" s="1"/>
  <c r="G11" i="4"/>
  <c r="H11" i="4" s="1"/>
  <c r="K9" i="4"/>
  <c r="L9" i="4" s="1"/>
  <c r="G9" i="4"/>
  <c r="H9" i="4" s="1"/>
  <c r="K7" i="4"/>
  <c r="L7" i="4" s="1"/>
  <c r="G7" i="4"/>
  <c r="H7" i="4" s="1"/>
  <c r="E6" i="4"/>
  <c r="F6" i="4" s="1"/>
  <c r="K13" i="4"/>
  <c r="N13" i="4"/>
  <c r="J13" i="4"/>
  <c r="F13" i="4"/>
  <c r="F11" i="4"/>
  <c r="F9" i="4"/>
  <c r="F7" i="4"/>
  <c r="G13" i="4"/>
  <c r="M13" i="4"/>
  <c r="I13" i="4"/>
  <c r="M11" i="4"/>
  <c r="N11" i="4" s="1"/>
  <c r="I11" i="4"/>
  <c r="J11" i="4" s="1"/>
  <c r="M9" i="4"/>
  <c r="N9" i="4" s="1"/>
  <c r="I9" i="4"/>
  <c r="J9" i="4" s="1"/>
  <c r="M7" i="4"/>
  <c r="N7" i="4" s="1"/>
  <c r="I7" i="4"/>
  <c r="J7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<sst xmlns="http://schemas.openxmlformats.org/spreadsheetml/2006/main" count="286" uniqueCount="64">
  <si>
    <t>N° index</t>
  </si>
  <si>
    <t>Seuil Haut</t>
  </si>
  <si>
    <t>Seuil Bas</t>
  </si>
  <si>
    <t>Date création</t>
  </si>
  <si>
    <t>Date Suppress.</t>
  </si>
  <si>
    <t>Coeff. réd. Poss. O / N</t>
  </si>
  <si>
    <t>Valeur Coeff. réd. (1+2)</t>
  </si>
  <si>
    <t>Type prest. suppl. admis (*)</t>
  </si>
  <si>
    <t>Age mini</t>
  </si>
  <si>
    <t>Age Maxi</t>
  </si>
  <si>
    <t>Sexe</t>
  </si>
  <si>
    <t>CMD</t>
  </si>
  <si>
    <t>Date Effet</t>
  </si>
  <si>
    <t>Création /modif/ suppr</t>
  </si>
  <si>
    <t>VALEUR N-1</t>
  </si>
  <si>
    <t>ECART N / N-1</t>
  </si>
  <si>
    <t>Année N</t>
  </si>
  <si>
    <t>Secteur</t>
  </si>
  <si>
    <t>ANNEE N-1 ?</t>
  </si>
  <si>
    <t>Interventions sur site</t>
  </si>
  <si>
    <t>O</t>
  </si>
  <si>
    <t>N</t>
  </si>
  <si>
    <t>XFDMTA</t>
  </si>
  <si>
    <t>KEJXJ</t>
  </si>
  <si>
    <t>C</t>
  </si>
  <si>
    <t>intervention à distance</t>
  </si>
  <si>
    <t>FRTO</t>
  </si>
  <si>
    <t>KDLM</t>
  </si>
  <si>
    <t>M</t>
  </si>
  <si>
    <t>Maintenance Forum</t>
  </si>
  <si>
    <t>RTASP</t>
  </si>
  <si>
    <t>LKCJEHJS</t>
  </si>
  <si>
    <t>Mise à jour site web</t>
  </si>
  <si>
    <t>KJCPC</t>
  </si>
  <si>
    <t>DEROD</t>
  </si>
  <si>
    <t>N° Objet</t>
  </si>
  <si>
    <t>Libellé Objet</t>
  </si>
  <si>
    <t>DM</t>
  </si>
  <si>
    <t>Mini Haut</t>
  </si>
  <si>
    <t>Mini Bas</t>
  </si>
  <si>
    <t xml:space="preserve"> Prix Obj (2 deci) </t>
  </si>
  <si>
    <t>Ex possible</t>
  </si>
  <si>
    <t xml:space="preserve"> Prix Ex </t>
  </si>
  <si>
    <t>Type min Objet</t>
  </si>
  <si>
    <t>Prix min (2 déci)</t>
  </si>
  <si>
    <t>Forfait O / N</t>
  </si>
  <si>
    <t>Nature Extra possible</t>
  </si>
  <si>
    <t>Cumul Objet poss.</t>
  </si>
  <si>
    <t>Domaine</t>
  </si>
  <si>
    <t>Date Mise en œuvre</t>
  </si>
  <si>
    <t>Date Effet Mise à jour</t>
  </si>
  <si>
    <t>DM (1 deci)</t>
  </si>
  <si>
    <t>EX possible</t>
  </si>
  <si>
    <t xml:space="preserve"> Prix EX (2 deci) </t>
  </si>
  <si>
    <t>COMPARAISON DONNEES ANNEE N AVEC ANNEE N-1</t>
  </si>
  <si>
    <t>N° OBJET</t>
  </si>
  <si>
    <t>Libellé OBJET</t>
  </si>
  <si>
    <t>OBJET EXISTANT</t>
  </si>
  <si>
    <t>TARIFS OBJET</t>
  </si>
  <si>
    <t>TARIFS EX</t>
  </si>
  <si>
    <t>TARIFS 2BH</t>
  </si>
  <si>
    <t>BORNE BASSE</t>
  </si>
  <si>
    <t>BORNE HAUTE</t>
  </si>
  <si>
    <t>Mise à jour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</si>
</sst>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000"/>
    <numFmt numFmtId="165" formatCode="000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4" borderId="1" xfId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44" fontId="3" fillId="4" borderId="1" xfId="2" applyFont="1" applyFill="1" applyBorder="1" applyAlignment="1">
      <alignment horizontal="center" vertical="center" wrapText="1"/>
    </xf>
    <xf numFmtId="165" fontId="3" fillId="4" borderId="1" xfId="1" applyNumberFormat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164" fontId="2" fillId="5" borderId="1" xfId="1" applyNumberFormat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44" fontId="3" fillId="5" borderId="1" xfId="2" applyFont="1" applyFill="1" applyBorder="1" applyAlignment="1">
      <alignment horizontal="center" vertical="center" wrapText="1"/>
    </xf>
    <xf numFmtId="165" fontId="3" fillId="5" borderId="1" xfId="1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10" fontId="4" fillId="2" borderId="5" xfId="0" applyNumberFormat="1" applyFont="1" applyFill="1" applyBorder="1" applyAlignment="1">
      <alignment horizontal="center" vertical="center" wrapText="1"/>
    </xf>
    <xf numFmtId="10" fontId="4" fillId="2" borderId="6" xfId="0" applyNumberFormat="1" applyFont="1" applyFill="1" applyBorder="1" applyAlignment="1">
      <alignment horizontal="center" vertical="center" wrapText="1"/>
    </xf>
    <xf numFmtId="10" fontId="4" fillId="2" borderId="7" xfId="0" applyNumberFormat="1" applyFont="1" applyFill="1" applyBorder="1" applyAlignment="1">
      <alignment horizontal="center" vertical="center" wrapText="1"/>
    </xf>
    <xf numFmtId="10" fontId="4" fillId="2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</cellXfs>
  <cellStyles count="4">
    <cellStyle name="Monétaire 2" xfId="2" xr:uid="{00000000-0005-0000-0000-000000000000}"/>
    <cellStyle name="Normal" xfId="0" builtinId="0"/>
    <cellStyle name="Normal 2" xfId="1" xr:uid="{00000000-0005-0000-0000-000002000000}"/>
    <cellStyle name="Normal 3" xfId="3" xr:uid="{00000000-0005-0000-0000-000003000000}"/>
  </cellStyles>
  <dxfs count="12"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9" tint="-0.24994659260841701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9" tint="-0.24994659260841701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Medium9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95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EB5D488-4374-408A-91AF-7B1EDEB9F298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C9"/>
  <sheetViews>
    <sheetView workbookViewId="0">
      <selection activeCell="P2" sqref="P2"/>
    </sheetView>
  </sheetViews>
  <sheetFormatPr baseColWidth="10" defaultColWidth="9.140625" defaultRowHeight="15" x14ac:dyDescent="0.25"/>
  <cols>
    <col min="3" max="3" width="21.7109375" bestFit="1" customWidth="1"/>
  </cols>
  <sheetData>
    <row r="1" spans="1:29" ht="51" x14ac:dyDescent="0.25">
      <c r="A1" s="6" t="s">
        <v>0</v>
      </c>
      <c r="B1" s="7" t="s">
        <v>35</v>
      </c>
      <c r="C1" s="6" t="s">
        <v>36</v>
      </c>
      <c r="D1" s="8" t="s">
        <v>17</v>
      </c>
      <c r="E1" s="8" t="s">
        <v>37</v>
      </c>
      <c r="F1" s="8" t="s">
        <v>38</v>
      </c>
      <c r="G1" s="8" t="s">
        <v>39</v>
      </c>
      <c r="H1" s="8" t="s">
        <v>3</v>
      </c>
      <c r="I1" s="8" t="s">
        <v>4</v>
      </c>
      <c r="J1" s="9" t="s">
        <v>40</v>
      </c>
      <c r="K1" s="8" t="s">
        <v>41</v>
      </c>
      <c r="L1" s="9" t="s">
        <v>42</v>
      </c>
      <c r="M1" s="8" t="s">
        <v>5</v>
      </c>
      <c r="N1" s="8" t="s">
        <v>6</v>
      </c>
      <c r="O1" s="8" t="s">
        <v>43</v>
      </c>
      <c r="P1" s="10" t="s">
        <v>44</v>
      </c>
      <c r="Q1" s="8" t="s">
        <v>45</v>
      </c>
      <c r="R1" s="8" t="s">
        <v>46</v>
      </c>
      <c r="S1" s="8" t="s">
        <v>47</v>
      </c>
      <c r="T1" s="8" t="s">
        <v>7</v>
      </c>
      <c r="U1" s="8" t="s">
        <v>8</v>
      </c>
      <c r="V1" s="8" t="s">
        <v>9</v>
      </c>
      <c r="W1" s="8" t="s">
        <v>10</v>
      </c>
      <c r="X1" s="8" t="s">
        <v>11</v>
      </c>
      <c r="Y1" s="8" t="s">
        <v>48</v>
      </c>
      <c r="Z1" s="8" t="s">
        <v>12</v>
      </c>
      <c r="AA1" s="8" t="s">
        <v>49</v>
      </c>
      <c r="AB1" s="8" t="s">
        <v>50</v>
      </c>
      <c r="AC1" s="8" t="s">
        <v>13</v>
      </c>
    </row>
    <row r="2" spans="1:29" x14ac:dyDescent="0.25">
      <c r="A2">
        <v>1</v>
      </c>
      <c r="B2">
        <v>1</v>
      </c>
      <c r="C2" t="s">
        <v>19</v>
      </c>
      <c r="D2">
        <v>1</v>
      </c>
      <c r="E2">
        <v>269</v>
      </c>
      <c r="F2">
        <v>67</v>
      </c>
      <c r="G2">
        <v>4</v>
      </c>
      <c r="H2">
        <v>20050301</v>
      </c>
      <c r="I2">
        <v>20090301</v>
      </c>
      <c r="J2">
        <v>1151859</v>
      </c>
      <c r="K2" t="s">
        <v>20</v>
      </c>
      <c r="L2">
        <v>25649</v>
      </c>
      <c r="M2" t="s">
        <v>20</v>
      </c>
      <c r="N2">
        <v>50</v>
      </c>
      <c r="O2" t="s">
        <v>21</v>
      </c>
      <c r="P2">
        <v>48</v>
      </c>
      <c r="Q2" t="s">
        <v>20</v>
      </c>
      <c r="R2" t="s">
        <v>22</v>
      </c>
      <c r="S2" t="s">
        <v>21</v>
      </c>
      <c r="T2" t="s">
        <v>23</v>
      </c>
      <c r="U2">
        <v>1</v>
      </c>
      <c r="V2">
        <v>15</v>
      </c>
      <c r="W2">
        <v>0</v>
      </c>
      <c r="X2">
        <v>1</v>
      </c>
      <c r="Y2" t="s">
        <v>24</v>
      </c>
      <c r="Z2">
        <v>20080225</v>
      </c>
      <c r="AA2">
        <v>20080227</v>
      </c>
      <c r="AB2">
        <v>20090301</v>
      </c>
      <c r="AC2" t="s">
        <v>24</v>
      </c>
    </row>
    <row r="3" spans="1:29" x14ac:dyDescent="0.25">
      <c r="A3">
        <v>2</v>
      </c>
      <c r="B3">
        <v>1</v>
      </c>
      <c r="C3" t="s">
        <v>19</v>
      </c>
      <c r="D3">
        <v>2</v>
      </c>
      <c r="E3">
        <v>170</v>
      </c>
      <c r="F3">
        <v>42</v>
      </c>
      <c r="G3">
        <v>4</v>
      </c>
      <c r="H3">
        <v>20050301</v>
      </c>
      <c r="I3">
        <v>20090301</v>
      </c>
      <c r="J3">
        <v>403047</v>
      </c>
      <c r="K3" t="s">
        <v>20</v>
      </c>
      <c r="L3">
        <v>45397</v>
      </c>
      <c r="M3" t="s">
        <v>20</v>
      </c>
      <c r="N3">
        <v>50</v>
      </c>
      <c r="O3" t="s">
        <v>21</v>
      </c>
      <c r="P3">
        <v>56</v>
      </c>
      <c r="Q3" t="s">
        <v>20</v>
      </c>
      <c r="R3" t="s">
        <v>22</v>
      </c>
      <c r="S3" t="s">
        <v>21</v>
      </c>
      <c r="T3" t="s">
        <v>23</v>
      </c>
      <c r="U3">
        <v>1</v>
      </c>
      <c r="V3">
        <v>15</v>
      </c>
      <c r="W3">
        <v>0</v>
      </c>
      <c r="X3">
        <v>1</v>
      </c>
      <c r="Y3" t="s">
        <v>24</v>
      </c>
      <c r="Z3">
        <v>20080225</v>
      </c>
      <c r="AA3">
        <v>20080227</v>
      </c>
      <c r="AB3">
        <v>20090301</v>
      </c>
      <c r="AC3" t="s">
        <v>24</v>
      </c>
    </row>
    <row r="4" spans="1:29" x14ac:dyDescent="0.25">
      <c r="A4">
        <v>3</v>
      </c>
      <c r="B4">
        <v>2</v>
      </c>
      <c r="C4" t="s">
        <v>25</v>
      </c>
      <c r="D4">
        <v>1</v>
      </c>
      <c r="E4">
        <v>113</v>
      </c>
      <c r="F4">
        <v>40</v>
      </c>
      <c r="G4">
        <v>4</v>
      </c>
      <c r="H4">
        <v>20050301</v>
      </c>
      <c r="I4">
        <v>20090301</v>
      </c>
      <c r="J4">
        <v>887986</v>
      </c>
      <c r="K4" t="s">
        <v>20</v>
      </c>
      <c r="L4">
        <v>58744</v>
      </c>
      <c r="M4" t="s">
        <v>20</v>
      </c>
      <c r="N4">
        <v>50</v>
      </c>
      <c r="O4" t="s">
        <v>21</v>
      </c>
      <c r="P4">
        <v>25</v>
      </c>
      <c r="Q4" t="s">
        <v>20</v>
      </c>
      <c r="R4" t="s">
        <v>26</v>
      </c>
      <c r="S4" t="s">
        <v>21</v>
      </c>
      <c r="T4" t="s">
        <v>27</v>
      </c>
      <c r="U4">
        <v>16</v>
      </c>
      <c r="V4">
        <v>24</v>
      </c>
      <c r="W4">
        <v>0</v>
      </c>
      <c r="X4">
        <v>1</v>
      </c>
      <c r="Y4" t="s">
        <v>24</v>
      </c>
      <c r="Z4">
        <v>20080225</v>
      </c>
      <c r="AA4">
        <v>20080227</v>
      </c>
      <c r="AB4">
        <v>20090301</v>
      </c>
      <c r="AC4" t="s">
        <v>28</v>
      </c>
    </row>
    <row r="5" spans="1:29" x14ac:dyDescent="0.25">
      <c r="A5">
        <v>4</v>
      </c>
      <c r="B5">
        <v>2</v>
      </c>
      <c r="C5" t="s">
        <v>25</v>
      </c>
      <c r="D5">
        <v>2</v>
      </c>
      <c r="E5">
        <v>65</v>
      </c>
      <c r="F5">
        <v>19</v>
      </c>
      <c r="G5">
        <v>4</v>
      </c>
      <c r="H5">
        <v>20050301</v>
      </c>
      <c r="I5">
        <v>20090301</v>
      </c>
      <c r="J5">
        <v>315644</v>
      </c>
      <c r="K5" t="s">
        <v>20</v>
      </c>
      <c r="L5">
        <v>45921</v>
      </c>
      <c r="M5" t="s">
        <v>20</v>
      </c>
      <c r="N5">
        <v>50</v>
      </c>
      <c r="O5" t="s">
        <v>21</v>
      </c>
      <c r="P5">
        <v>64</v>
      </c>
      <c r="Q5" t="s">
        <v>20</v>
      </c>
      <c r="R5" t="s">
        <v>26</v>
      </c>
      <c r="S5" t="s">
        <v>21</v>
      </c>
      <c r="T5" t="s">
        <v>27</v>
      </c>
      <c r="U5">
        <v>16</v>
      </c>
      <c r="V5">
        <v>24</v>
      </c>
      <c r="W5">
        <v>0</v>
      </c>
      <c r="X5">
        <v>1</v>
      </c>
      <c r="Y5" t="s">
        <v>24</v>
      </c>
      <c r="Z5">
        <v>20080225</v>
      </c>
      <c r="AA5">
        <v>20080227</v>
      </c>
      <c r="AB5">
        <v>20090301</v>
      </c>
      <c r="AC5" t="s">
        <v>28</v>
      </c>
    </row>
    <row r="6" spans="1:29" x14ac:dyDescent="0.25">
      <c r="A6">
        <v>5</v>
      </c>
      <c r="B6">
        <v>3</v>
      </c>
      <c r="C6" t="s">
        <v>29</v>
      </c>
      <c r="D6">
        <v>1</v>
      </c>
      <c r="E6">
        <v>95</v>
      </c>
      <c r="F6">
        <v>36</v>
      </c>
      <c r="G6">
        <v>0</v>
      </c>
      <c r="H6">
        <v>20050301</v>
      </c>
      <c r="I6">
        <v>20060301</v>
      </c>
      <c r="J6">
        <v>151553</v>
      </c>
      <c r="K6" t="s">
        <v>20</v>
      </c>
      <c r="L6">
        <v>34924</v>
      </c>
      <c r="M6" t="s">
        <v>20</v>
      </c>
      <c r="N6">
        <v>50</v>
      </c>
      <c r="O6" t="s">
        <v>21</v>
      </c>
      <c r="P6">
        <v>34</v>
      </c>
      <c r="Q6" t="s">
        <v>20</v>
      </c>
      <c r="R6" t="s">
        <v>30</v>
      </c>
      <c r="S6" t="s">
        <v>21</v>
      </c>
      <c r="T6" t="s">
        <v>31</v>
      </c>
      <c r="U6">
        <v>25</v>
      </c>
      <c r="V6">
        <v>49</v>
      </c>
      <c r="W6">
        <v>0</v>
      </c>
      <c r="X6">
        <v>1</v>
      </c>
      <c r="Y6" t="s">
        <v>24</v>
      </c>
      <c r="Z6">
        <v>20050301</v>
      </c>
      <c r="AA6">
        <v>20050301</v>
      </c>
      <c r="AB6">
        <v>20060301</v>
      </c>
      <c r="AC6" t="s">
        <v>28</v>
      </c>
    </row>
    <row r="7" spans="1:29" x14ac:dyDescent="0.25">
      <c r="A7">
        <v>6</v>
      </c>
      <c r="B7">
        <v>3</v>
      </c>
      <c r="C7" t="s">
        <v>29</v>
      </c>
      <c r="D7">
        <v>2</v>
      </c>
      <c r="E7">
        <v>256</v>
      </c>
      <c r="F7">
        <v>44</v>
      </c>
      <c r="G7">
        <v>0</v>
      </c>
      <c r="H7">
        <v>20050301</v>
      </c>
      <c r="I7">
        <v>20060301</v>
      </c>
      <c r="J7">
        <v>158515</v>
      </c>
      <c r="K7" t="s">
        <v>20</v>
      </c>
      <c r="L7">
        <v>158971</v>
      </c>
      <c r="M7" t="s">
        <v>20</v>
      </c>
      <c r="N7">
        <v>50</v>
      </c>
      <c r="O7" t="s">
        <v>21</v>
      </c>
      <c r="P7">
        <v>12</v>
      </c>
      <c r="Q7" t="s">
        <v>20</v>
      </c>
      <c r="R7" t="s">
        <v>30</v>
      </c>
      <c r="S7" t="s">
        <v>21</v>
      </c>
      <c r="T7" t="s">
        <v>31</v>
      </c>
      <c r="U7">
        <v>25</v>
      </c>
      <c r="V7">
        <v>49</v>
      </c>
      <c r="W7">
        <v>0</v>
      </c>
      <c r="X7">
        <v>1</v>
      </c>
      <c r="Y7" t="s">
        <v>24</v>
      </c>
      <c r="Z7">
        <v>20050301</v>
      </c>
      <c r="AA7">
        <v>20050301</v>
      </c>
      <c r="AB7">
        <v>20060301</v>
      </c>
      <c r="AC7" t="s">
        <v>28</v>
      </c>
    </row>
    <row r="8" spans="1:29" x14ac:dyDescent="0.25">
      <c r="A8">
        <v>7</v>
      </c>
      <c r="B8">
        <v>4</v>
      </c>
      <c r="C8" t="s">
        <v>32</v>
      </c>
      <c r="D8">
        <v>1</v>
      </c>
      <c r="E8">
        <v>316</v>
      </c>
      <c r="F8">
        <v>33</v>
      </c>
      <c r="G8">
        <v>0</v>
      </c>
      <c r="H8">
        <v>20050301</v>
      </c>
      <c r="I8">
        <v>20060315</v>
      </c>
      <c r="J8">
        <v>213548</v>
      </c>
      <c r="K8" t="s">
        <v>20</v>
      </c>
      <c r="L8">
        <v>35972</v>
      </c>
      <c r="M8" t="s">
        <v>20</v>
      </c>
      <c r="N8">
        <v>50</v>
      </c>
      <c r="O8" t="s">
        <v>21</v>
      </c>
      <c r="P8">
        <v>29</v>
      </c>
      <c r="Q8" t="s">
        <v>20</v>
      </c>
      <c r="R8" t="s">
        <v>33</v>
      </c>
      <c r="S8" t="s">
        <v>21</v>
      </c>
      <c r="T8" t="s">
        <v>34</v>
      </c>
      <c r="U8">
        <v>50</v>
      </c>
      <c r="V8">
        <v>79</v>
      </c>
      <c r="W8">
        <v>0</v>
      </c>
      <c r="X8">
        <v>1</v>
      </c>
      <c r="Y8" t="s">
        <v>24</v>
      </c>
      <c r="Z8">
        <v>20050301</v>
      </c>
      <c r="AA8">
        <v>20060314</v>
      </c>
      <c r="AB8">
        <v>20060315</v>
      </c>
      <c r="AC8" t="s">
        <v>28</v>
      </c>
    </row>
    <row r="9" spans="1:29" x14ac:dyDescent="0.25">
      <c r="A9">
        <v>8</v>
      </c>
      <c r="B9">
        <v>4</v>
      </c>
      <c r="C9" t="s">
        <v>32</v>
      </c>
      <c r="D9">
        <v>2</v>
      </c>
      <c r="E9">
        <v>212</v>
      </c>
      <c r="F9">
        <v>28</v>
      </c>
      <c r="G9">
        <v>0</v>
      </c>
      <c r="H9">
        <v>20050301</v>
      </c>
      <c r="I9">
        <v>20060315</v>
      </c>
      <c r="J9">
        <v>591658</v>
      </c>
      <c r="K9" t="s">
        <v>20</v>
      </c>
      <c r="L9">
        <v>1569742</v>
      </c>
      <c r="M9" t="s">
        <v>20</v>
      </c>
      <c r="N9">
        <v>50</v>
      </c>
      <c r="O9" t="s">
        <v>21</v>
      </c>
      <c r="P9">
        <v>15</v>
      </c>
      <c r="Q9" t="s">
        <v>20</v>
      </c>
      <c r="R9" t="s">
        <v>33</v>
      </c>
      <c r="S9" t="s">
        <v>21</v>
      </c>
      <c r="T9" t="s">
        <v>34</v>
      </c>
      <c r="U9">
        <v>50</v>
      </c>
      <c r="V9">
        <v>79</v>
      </c>
      <c r="W9">
        <v>0</v>
      </c>
      <c r="X9">
        <v>1</v>
      </c>
      <c r="Y9" t="s">
        <v>24</v>
      </c>
      <c r="Z9">
        <v>20050301</v>
      </c>
      <c r="AA9">
        <v>20060314</v>
      </c>
      <c r="AB9">
        <v>20060315</v>
      </c>
      <c r="AC9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C11"/>
  <sheetViews>
    <sheetView workbookViewId="0">
      <selection activeCell="J2" sqref="J2"/>
    </sheetView>
  </sheetViews>
  <sheetFormatPr baseColWidth="10" defaultColWidth="9.140625" defaultRowHeight="15" x14ac:dyDescent="0.25"/>
  <cols>
    <col min="3" max="3" width="21.7109375" bestFit="1" customWidth="1"/>
  </cols>
  <sheetData>
    <row r="1" spans="1:29" ht="51" x14ac:dyDescent="0.25">
      <c r="A1" s="1" t="s">
        <v>0</v>
      </c>
      <c r="B1" s="2" t="s">
        <v>35</v>
      </c>
      <c r="C1" s="1" t="s">
        <v>36</v>
      </c>
      <c r="D1" s="3" t="s">
        <v>17</v>
      </c>
      <c r="E1" s="3" t="s">
        <v>51</v>
      </c>
      <c r="F1" s="3" t="s">
        <v>1</v>
      </c>
      <c r="G1" s="3" t="s">
        <v>2</v>
      </c>
      <c r="H1" s="3" t="s">
        <v>3</v>
      </c>
      <c r="I1" s="3" t="s">
        <v>4</v>
      </c>
      <c r="J1" s="4" t="s">
        <v>40</v>
      </c>
      <c r="K1" s="3" t="s">
        <v>52</v>
      </c>
      <c r="L1" s="4" t="s">
        <v>53</v>
      </c>
      <c r="M1" s="3" t="s">
        <v>5</v>
      </c>
      <c r="N1" s="3" t="s">
        <v>6</v>
      </c>
      <c r="O1" s="3" t="s">
        <v>43</v>
      </c>
      <c r="P1" s="5" t="s">
        <v>44</v>
      </c>
      <c r="Q1" s="3" t="s">
        <v>45</v>
      </c>
      <c r="R1" s="3" t="s">
        <v>46</v>
      </c>
      <c r="S1" s="3" t="s">
        <v>47</v>
      </c>
      <c r="T1" s="3" t="s">
        <v>7</v>
      </c>
      <c r="U1" s="3" t="s">
        <v>8</v>
      </c>
      <c r="V1" s="3" t="s">
        <v>9</v>
      </c>
      <c r="W1" s="3" t="s">
        <v>10</v>
      </c>
      <c r="X1" s="3" t="s">
        <v>11</v>
      </c>
      <c r="Y1" s="3" t="s">
        <v>48</v>
      </c>
      <c r="Z1" s="3" t="s">
        <v>12</v>
      </c>
      <c r="AA1" s="3" t="s">
        <v>49</v>
      </c>
      <c r="AB1" s="3" t="s">
        <v>50</v>
      </c>
      <c r="AC1" s="3" t="s">
        <v>13</v>
      </c>
    </row>
    <row r="2" spans="1:29" x14ac:dyDescent="0.25">
      <c r="A2">
        <v>1</v>
      </c>
      <c r="B2">
        <v>1</v>
      </c>
      <c r="C2" t="s">
        <v>19</v>
      </c>
      <c r="D2">
        <v>1</v>
      </c>
      <c r="E2">
        <v>269</v>
      </c>
      <c r="F2">
        <v>67</v>
      </c>
      <c r="G2">
        <v>4</v>
      </c>
      <c r="H2">
        <v>20050301</v>
      </c>
      <c r="I2">
        <v>20090301</v>
      </c>
      <c r="J2">
        <v>1561531</v>
      </c>
      <c r="K2" t="s">
        <v>20</v>
      </c>
      <c r="L2">
        <v>25649</v>
      </c>
      <c r="M2" t="s">
        <v>20</v>
      </c>
      <c r="N2">
        <v>50</v>
      </c>
      <c r="O2" t="s">
        <v>21</v>
      </c>
      <c r="P2">
        <v>0</v>
      </c>
      <c r="Q2" t="s">
        <v>20</v>
      </c>
      <c r="R2" t="s">
        <v>22</v>
      </c>
      <c r="S2" t="s">
        <v>21</v>
      </c>
      <c r="T2" t="s">
        <v>23</v>
      </c>
      <c r="U2">
        <v>1</v>
      </c>
      <c r="V2">
        <v>15</v>
      </c>
      <c r="W2">
        <v>0</v>
      </c>
      <c r="X2">
        <v>1</v>
      </c>
      <c r="Y2" t="s">
        <v>24</v>
      </c>
      <c r="Z2">
        <v>20080225</v>
      </c>
      <c r="AA2">
        <v>20080227</v>
      </c>
      <c r="AB2">
        <v>20090301</v>
      </c>
      <c r="AC2" t="s">
        <v>24</v>
      </c>
    </row>
    <row r="3" spans="1:29" x14ac:dyDescent="0.25">
      <c r="A3">
        <v>2</v>
      </c>
      <c r="B3">
        <v>1</v>
      </c>
      <c r="C3" t="s">
        <v>19</v>
      </c>
      <c r="D3">
        <v>2</v>
      </c>
      <c r="E3">
        <v>170</v>
      </c>
      <c r="F3">
        <v>42</v>
      </c>
      <c r="G3">
        <v>4</v>
      </c>
      <c r="H3">
        <v>20050301</v>
      </c>
      <c r="I3">
        <v>20090301</v>
      </c>
      <c r="J3">
        <v>151553</v>
      </c>
      <c r="K3" t="s">
        <v>20</v>
      </c>
      <c r="L3">
        <v>45397</v>
      </c>
      <c r="M3" t="s">
        <v>20</v>
      </c>
      <c r="N3">
        <v>50</v>
      </c>
      <c r="O3" t="s">
        <v>21</v>
      </c>
      <c r="P3">
        <v>0</v>
      </c>
      <c r="Q3" t="s">
        <v>20</v>
      </c>
      <c r="R3" t="s">
        <v>22</v>
      </c>
      <c r="S3" t="s">
        <v>21</v>
      </c>
      <c r="T3" t="s">
        <v>23</v>
      </c>
      <c r="U3">
        <v>1</v>
      </c>
      <c r="V3">
        <v>15</v>
      </c>
      <c r="W3">
        <v>0</v>
      </c>
      <c r="X3">
        <v>1</v>
      </c>
      <c r="Y3" t="s">
        <v>24</v>
      </c>
      <c r="Z3">
        <v>20080225</v>
      </c>
      <c r="AA3">
        <v>20080227</v>
      </c>
      <c r="AB3">
        <v>20090301</v>
      </c>
      <c r="AC3" t="s">
        <v>24</v>
      </c>
    </row>
    <row r="4" spans="1:29" x14ac:dyDescent="0.25">
      <c r="A4">
        <v>3</v>
      </c>
      <c r="B4">
        <v>2</v>
      </c>
      <c r="C4" t="s">
        <v>25</v>
      </c>
      <c r="D4">
        <v>1</v>
      </c>
      <c r="E4">
        <v>113</v>
      </c>
      <c r="F4">
        <v>40</v>
      </c>
      <c r="G4">
        <v>4</v>
      </c>
      <c r="H4">
        <v>20050301</v>
      </c>
      <c r="I4">
        <v>20090301</v>
      </c>
      <c r="J4">
        <v>158515</v>
      </c>
      <c r="K4" t="s">
        <v>20</v>
      </c>
      <c r="L4">
        <v>58744</v>
      </c>
      <c r="M4" t="s">
        <v>20</v>
      </c>
      <c r="N4">
        <v>50</v>
      </c>
      <c r="O4" t="s">
        <v>21</v>
      </c>
      <c r="P4">
        <v>0</v>
      </c>
      <c r="Q4" t="s">
        <v>20</v>
      </c>
      <c r="R4" t="s">
        <v>26</v>
      </c>
      <c r="S4" t="s">
        <v>21</v>
      </c>
      <c r="T4" t="s">
        <v>27</v>
      </c>
      <c r="U4">
        <v>16</v>
      </c>
      <c r="V4">
        <v>24</v>
      </c>
      <c r="W4">
        <v>0</v>
      </c>
      <c r="X4">
        <v>1</v>
      </c>
      <c r="Y4" t="s">
        <v>24</v>
      </c>
      <c r="Z4">
        <v>20080225</v>
      </c>
      <c r="AA4">
        <v>20080227</v>
      </c>
      <c r="AB4">
        <v>20090301</v>
      </c>
      <c r="AC4" t="s">
        <v>28</v>
      </c>
    </row>
    <row r="5" spans="1:29" x14ac:dyDescent="0.25">
      <c r="A5">
        <v>4</v>
      </c>
      <c r="B5">
        <v>2</v>
      </c>
      <c r="C5" t="s">
        <v>25</v>
      </c>
      <c r="D5">
        <v>2</v>
      </c>
      <c r="E5">
        <v>65</v>
      </c>
      <c r="F5">
        <v>19</v>
      </c>
      <c r="G5">
        <v>4</v>
      </c>
      <c r="H5">
        <v>20050301</v>
      </c>
      <c r="I5">
        <v>20090301</v>
      </c>
      <c r="J5">
        <v>1541564</v>
      </c>
      <c r="K5" t="s">
        <v>20</v>
      </c>
      <c r="L5">
        <v>45921</v>
      </c>
      <c r="M5" t="s">
        <v>20</v>
      </c>
      <c r="N5">
        <v>50</v>
      </c>
      <c r="O5" t="s">
        <v>21</v>
      </c>
      <c r="P5">
        <v>0</v>
      </c>
      <c r="Q5" t="s">
        <v>20</v>
      </c>
      <c r="R5" t="s">
        <v>26</v>
      </c>
      <c r="S5" t="s">
        <v>21</v>
      </c>
      <c r="T5" t="s">
        <v>27</v>
      </c>
      <c r="U5">
        <v>16</v>
      </c>
      <c r="V5">
        <v>24</v>
      </c>
      <c r="W5">
        <v>0</v>
      </c>
      <c r="X5">
        <v>1</v>
      </c>
      <c r="Y5" t="s">
        <v>24</v>
      </c>
      <c r="Z5">
        <v>20080225</v>
      </c>
      <c r="AA5">
        <v>20080227</v>
      </c>
      <c r="AB5">
        <v>20090301</v>
      </c>
      <c r="AC5" t="s">
        <v>28</v>
      </c>
    </row>
    <row r="6" spans="1:29" x14ac:dyDescent="0.25">
      <c r="A6">
        <v>5</v>
      </c>
      <c r="B6">
        <v>3</v>
      </c>
      <c r="C6" t="s">
        <v>29</v>
      </c>
      <c r="D6">
        <v>1</v>
      </c>
      <c r="E6">
        <v>95</v>
      </c>
      <c r="F6">
        <v>36</v>
      </c>
      <c r="G6">
        <v>5</v>
      </c>
      <c r="H6">
        <v>20050301</v>
      </c>
      <c r="I6">
        <v>20060301</v>
      </c>
      <c r="J6">
        <v>213548</v>
      </c>
      <c r="K6" t="s">
        <v>20</v>
      </c>
      <c r="L6">
        <v>34924</v>
      </c>
      <c r="M6" t="s">
        <v>20</v>
      </c>
      <c r="N6">
        <v>50</v>
      </c>
      <c r="O6" t="s">
        <v>21</v>
      </c>
      <c r="P6">
        <v>0</v>
      </c>
      <c r="Q6" t="s">
        <v>20</v>
      </c>
      <c r="R6" t="s">
        <v>30</v>
      </c>
      <c r="S6" t="s">
        <v>21</v>
      </c>
      <c r="T6" t="s">
        <v>31</v>
      </c>
      <c r="U6">
        <v>25</v>
      </c>
      <c r="V6">
        <v>49</v>
      </c>
      <c r="W6">
        <v>0</v>
      </c>
      <c r="X6">
        <v>1</v>
      </c>
      <c r="Y6" t="s">
        <v>24</v>
      </c>
      <c r="Z6">
        <v>20050301</v>
      </c>
      <c r="AA6">
        <v>20050301</v>
      </c>
      <c r="AB6">
        <v>20060301</v>
      </c>
      <c r="AC6" t="s">
        <v>28</v>
      </c>
    </row>
    <row r="7" spans="1:29" x14ac:dyDescent="0.25">
      <c r="A7">
        <v>6</v>
      </c>
      <c r="B7">
        <v>3</v>
      </c>
      <c r="C7" t="s">
        <v>29</v>
      </c>
      <c r="D7">
        <v>2</v>
      </c>
      <c r="E7">
        <v>256</v>
      </c>
      <c r="F7">
        <v>44</v>
      </c>
      <c r="G7">
        <v>8</v>
      </c>
      <c r="H7">
        <v>20050301</v>
      </c>
      <c r="I7">
        <v>20060301</v>
      </c>
      <c r="J7">
        <v>158354</v>
      </c>
      <c r="K7" t="s">
        <v>20</v>
      </c>
      <c r="L7">
        <v>158971</v>
      </c>
      <c r="M7" t="s">
        <v>20</v>
      </c>
      <c r="N7">
        <v>50</v>
      </c>
      <c r="O7" t="s">
        <v>21</v>
      </c>
      <c r="P7">
        <v>0</v>
      </c>
      <c r="Q7" t="s">
        <v>20</v>
      </c>
      <c r="R7" t="s">
        <v>30</v>
      </c>
      <c r="S7" t="s">
        <v>21</v>
      </c>
      <c r="T7" t="s">
        <v>31</v>
      </c>
      <c r="U7">
        <v>25</v>
      </c>
      <c r="V7">
        <v>49</v>
      </c>
      <c r="W7">
        <v>0</v>
      </c>
      <c r="X7">
        <v>1</v>
      </c>
      <c r="Y7" t="s">
        <v>24</v>
      </c>
      <c r="Z7">
        <v>20050301</v>
      </c>
      <c r="AA7">
        <v>20050301</v>
      </c>
      <c r="AB7">
        <v>20060301</v>
      </c>
      <c r="AC7" t="s">
        <v>28</v>
      </c>
    </row>
    <row r="8" spans="1:29" x14ac:dyDescent="0.25">
      <c r="A8">
        <v>7</v>
      </c>
      <c r="B8">
        <v>4</v>
      </c>
      <c r="C8" t="s">
        <v>32</v>
      </c>
      <c r="D8">
        <v>1</v>
      </c>
      <c r="E8">
        <v>316</v>
      </c>
      <c r="F8">
        <v>33</v>
      </c>
      <c r="G8">
        <v>25</v>
      </c>
      <c r="H8">
        <v>20050301</v>
      </c>
      <c r="I8">
        <v>20060315</v>
      </c>
      <c r="J8">
        <v>1516354</v>
      </c>
      <c r="K8" t="s">
        <v>20</v>
      </c>
      <c r="L8">
        <v>35972</v>
      </c>
      <c r="M8" t="s">
        <v>20</v>
      </c>
      <c r="N8">
        <v>50</v>
      </c>
      <c r="O8" t="s">
        <v>21</v>
      </c>
      <c r="P8">
        <v>0</v>
      </c>
      <c r="Q8" t="s">
        <v>20</v>
      </c>
      <c r="R8" t="s">
        <v>33</v>
      </c>
      <c r="S8" t="s">
        <v>21</v>
      </c>
      <c r="T8" t="s">
        <v>34</v>
      </c>
      <c r="U8">
        <v>50</v>
      </c>
      <c r="V8">
        <v>79</v>
      </c>
      <c r="W8">
        <v>0</v>
      </c>
      <c r="X8">
        <v>1</v>
      </c>
      <c r="Y8" t="s">
        <v>24</v>
      </c>
      <c r="Z8">
        <v>20050301</v>
      </c>
      <c r="AA8">
        <v>20060314</v>
      </c>
      <c r="AB8">
        <v>20060315</v>
      </c>
      <c r="AC8" t="s">
        <v>28</v>
      </c>
    </row>
    <row r="9" spans="1:29" x14ac:dyDescent="0.25">
      <c r="A9">
        <v>8</v>
      </c>
      <c r="B9">
        <v>4</v>
      </c>
      <c r="C9" t="s">
        <v>32</v>
      </c>
      <c r="D9">
        <v>2</v>
      </c>
      <c r="E9">
        <v>212</v>
      </c>
      <c r="F9">
        <v>28</v>
      </c>
      <c r="G9">
        <v>14</v>
      </c>
      <c r="H9">
        <v>20050301</v>
      </c>
      <c r="I9">
        <v>20060315</v>
      </c>
      <c r="J9">
        <v>591658</v>
      </c>
      <c r="K9" t="s">
        <v>20</v>
      </c>
      <c r="L9">
        <v>1569742</v>
      </c>
      <c r="M9" t="s">
        <v>20</v>
      </c>
      <c r="N9">
        <v>50</v>
      </c>
      <c r="O9" t="s">
        <v>21</v>
      </c>
      <c r="P9">
        <v>0</v>
      </c>
      <c r="Q9" t="s">
        <v>20</v>
      </c>
      <c r="R9" t="s">
        <v>33</v>
      </c>
      <c r="S9" t="s">
        <v>21</v>
      </c>
      <c r="T9" t="s">
        <v>34</v>
      </c>
      <c r="U9">
        <v>50</v>
      </c>
      <c r="V9">
        <v>79</v>
      </c>
      <c r="W9">
        <v>0</v>
      </c>
      <c r="X9">
        <v>1</v>
      </c>
      <c r="Y9" t="s">
        <v>24</v>
      </c>
      <c r="Z9">
        <v>20050301</v>
      </c>
      <c r="AA9">
        <v>20060314</v>
      </c>
      <c r="AB9">
        <v>20060315</v>
      </c>
      <c r="AC9" t="s">
        <v>28</v>
      </c>
    </row>
    <row r="10" spans="1:29" x14ac:dyDescent="0.25">
      <c r="A10">
        <v>9</v>
      </c>
      <c r="B10">
        <v>5</v>
      </c>
      <c r="C10" t="s">
        <v>63</v>
      </c>
      <c r="D10">
        <v>1</v>
      </c>
      <c r="E10">
        <v>414</v>
      </c>
      <c r="F10">
        <v>49</v>
      </c>
      <c r="G10">
        <v>15</v>
      </c>
      <c r="H10">
        <v>20050301</v>
      </c>
      <c r="I10">
        <v>20060315</v>
      </c>
      <c r="J10">
        <v>34924</v>
      </c>
      <c r="K10" t="s">
        <v>20</v>
      </c>
      <c r="L10">
        <v>158515</v>
      </c>
      <c r="M10" t="s">
        <v>20</v>
      </c>
      <c r="N10">
        <v>50</v>
      </c>
      <c r="O10" t="s">
        <v>21</v>
      </c>
      <c r="P10">
        <v>0</v>
      </c>
      <c r="Q10" t="s">
        <v>20</v>
      </c>
      <c r="R10" t="s">
        <v>30</v>
      </c>
      <c r="S10" t="s">
        <v>21</v>
      </c>
      <c r="T10" t="s">
        <v>31</v>
      </c>
      <c r="U10">
        <v>50</v>
      </c>
      <c r="V10">
        <v>79</v>
      </c>
      <c r="W10">
        <v>0</v>
      </c>
      <c r="X10">
        <v>1</v>
      </c>
      <c r="Y10" t="s">
        <v>24</v>
      </c>
      <c r="Z10">
        <v>20050301</v>
      </c>
      <c r="AA10">
        <v>20060314</v>
      </c>
      <c r="AB10">
        <v>20060315</v>
      </c>
      <c r="AC10" t="s">
        <v>24</v>
      </c>
    </row>
    <row r="11" spans="1:29" x14ac:dyDescent="0.25">
      <c r="A11">
        <v>10</v>
      </c>
      <c r="B11">
        <v>5</v>
      </c>
      <c r="C11" t="s">
        <v>63</v>
      </c>
      <c r="D11">
        <v>2</v>
      </c>
      <c r="E11">
        <v>315</v>
      </c>
      <c r="F11">
        <v>31</v>
      </c>
      <c r="G11">
        <v>18</v>
      </c>
      <c r="H11">
        <v>20050301</v>
      </c>
      <c r="I11">
        <v>20060315</v>
      </c>
      <c r="J11">
        <v>58744</v>
      </c>
      <c r="K11" t="s">
        <v>20</v>
      </c>
      <c r="L11">
        <v>213548</v>
      </c>
      <c r="M11" t="s">
        <v>20</v>
      </c>
      <c r="N11">
        <v>50</v>
      </c>
      <c r="O11" t="s">
        <v>21</v>
      </c>
      <c r="P11">
        <v>0</v>
      </c>
      <c r="Q11" t="s">
        <v>20</v>
      </c>
      <c r="R11" t="s">
        <v>30</v>
      </c>
      <c r="S11" t="s">
        <v>21</v>
      </c>
      <c r="T11" t="s">
        <v>31</v>
      </c>
      <c r="U11">
        <v>50</v>
      </c>
      <c r="V11">
        <v>79</v>
      </c>
      <c r="W11">
        <v>0</v>
      </c>
      <c r="X11">
        <v>1</v>
      </c>
      <c r="Y11" t="s">
        <v>24</v>
      </c>
      <c r="Z11">
        <v>20050301</v>
      </c>
      <c r="AA11">
        <v>20060314</v>
      </c>
      <c r="AB11">
        <v>20060315</v>
      </c>
      <c r="AC11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31"/>
  <sheetViews>
    <sheetView workbookViewId="0">
      <pane ySplit="3" topLeftCell="A4" activePane="bottomLeft" state="frozen"/>
      <selection pane="bottomLeft" activeCell="I4" sqref="I4"/>
    </sheetView>
  </sheetViews>
  <sheetFormatPr baseColWidth="10" defaultRowHeight="15" x14ac:dyDescent="0.25"/>
  <cols>
    <col min="1" max="1" width="13.28515625" bestFit="1" customWidth="1"/>
    <col min="2" max="2" width="20" bestFit="1" customWidth="1"/>
    <col min="3" max="3" width="13.28515625" bestFit="1" customWidth="1"/>
    <col min="4" max="4" width="26.7109375" bestFit="1" customWidth="1"/>
    <col min="5" max="5" width="16.140625" bestFit="1" customWidth="1"/>
    <col min="6" max="6" width="17.85546875" bestFit="1" customWidth="1"/>
    <col min="7" max="7" width="16.140625" bestFit="1" customWidth="1"/>
    <col min="8" max="8" width="17.85546875" bestFit="1" customWidth="1"/>
    <col min="9" max="9" width="16.140625" bestFit="1" customWidth="1"/>
    <col min="10" max="10" width="17.85546875" bestFit="1" customWidth="1"/>
    <col min="11" max="11" width="16.140625" bestFit="1" customWidth="1"/>
    <col min="12" max="12" width="17.85546875" bestFit="1" customWidth="1"/>
    <col min="13" max="13" width="16.140625" bestFit="1" customWidth="1"/>
    <col min="14" max="14" width="17.85546875" bestFit="1" customWidth="1"/>
  </cols>
  <sheetData>
    <row r="1" spans="1:14" ht="15.75" customHeight="1" thickBot="1" x14ac:dyDescent="0.3">
      <c r="A1" s="14" t="s">
        <v>54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6"/>
    </row>
    <row r="2" spans="1:14" ht="15.75" customHeight="1" thickBot="1" x14ac:dyDescent="0.3">
      <c r="A2" s="12" t="s">
        <v>55</v>
      </c>
      <c r="B2" s="12" t="s">
        <v>56</v>
      </c>
      <c r="C2" s="12" t="s">
        <v>17</v>
      </c>
      <c r="D2" s="12" t="s">
        <v>57</v>
      </c>
      <c r="E2" s="17" t="s">
        <v>58</v>
      </c>
      <c r="F2" s="18"/>
      <c r="G2" s="17" t="s">
        <v>59</v>
      </c>
      <c r="H2" s="18"/>
      <c r="I2" s="17" t="s">
        <v>60</v>
      </c>
      <c r="J2" s="18"/>
      <c r="K2" s="17" t="s">
        <v>62</v>
      </c>
      <c r="L2" s="18"/>
      <c r="M2" s="17" t="s">
        <v>61</v>
      </c>
      <c r="N2" s="18"/>
    </row>
    <row r="3" spans="1:14" ht="15.75" thickBot="1" x14ac:dyDescent="0.3">
      <c r="A3" s="13" t="s">
        <v>16</v>
      </c>
      <c r="B3" s="13" t="s">
        <v>16</v>
      </c>
      <c r="C3" s="13" t="s">
        <v>16</v>
      </c>
      <c r="D3" s="13" t="s">
        <v>18</v>
      </c>
      <c r="E3" s="11" t="s">
        <v>14</v>
      </c>
      <c r="F3" s="11" t="s">
        <v>15</v>
      </c>
      <c r="G3" s="11" t="s">
        <v>14</v>
      </c>
      <c r="H3" s="11" t="s">
        <v>15</v>
      </c>
      <c r="I3" s="11" t="s">
        <v>14</v>
      </c>
      <c r="J3" s="11" t="s">
        <v>15</v>
      </c>
      <c r="K3" s="11" t="s">
        <v>14</v>
      </c>
      <c r="L3" s="11" t="s">
        <v>15</v>
      </c>
      <c r="M3" s="11" t="s">
        <v>14</v>
      </c>
      <c r="N3" s="11" t="s">
        <v>15</v>
      </c>
    </row>
    <row r="4" spans="1:14" x14ac:dyDescent="0.25">
      <c r="A4">
        <f>IF(ISNA(VLOOKUP(OBJET_N!B2,'OBJET_N-1'!$B:$B,1,0)),OBJET_N!B2,OBJET_N!B2)</f>
        <v>1</v>
      </c>
      <c r="B4" t="str">
        <f>IF(ISNA(VLOOKUP(OBJET_N!C2,'OBJET_N-1'!$C:$C,1,0)),OBJET_N!C2,OBJET_N!C2)</f>
        <v>Interventions sur site</v>
      </c>
      <c r="C4">
        <f>IF(ISNA(VLOOKUP(OBJET_N!D2,'OBJET_N-1'!$D:$D,1,0)),OBJET_N!D2,OBJET_N!D2)</f>
        <v>1</v>
      </c>
      <c r="D4" t="str">
        <f>IF(ISERROR(VLOOKUP(OBJET_N!B2,'OBJET_N-1'!$B:$B,1,0)),"NOUVEL OBJET","OBJET Existant en Année N-1")</f>
        <v>OBJET Existant en Année N-1</v>
      </c>
      <c r="E4">
        <f>IF($D4&lt;&gt;"NOUVEL OBJET",VLOOKUP(OBJET_N!B2,'OBJET_N-1'!$A:$AC,10,0)/100,"Sans Objet")</f>
        <v>11518.59</v>
      </c>
      <c r="F4">
        <f>IFERROR(IF(AND($D4&lt;&gt;"NOUVEL OBJET",VLOOKUP(OBJET_N!B2,'OBJET_N-1'!B:B,1,0)),ABS((OBJET_N!J2/100)-Comparatif!E4),"Sans Objet"),"Sans Objet")</f>
        <v>4096.7199999999993</v>
      </c>
      <c r="G4">
        <f>IF($D4&lt;&gt;"NOUVEL OBJET",VLOOKUP(OBJET_N!B2,'OBJET_N-1'!$A:$AC,12,0)/100,"Sans Objet")</f>
        <v>256.49</v>
      </c>
      <c r="H4">
        <f>IFERROR(IF(AND($D4&lt;&gt;"NOUVEL OBJET",VLOOKUP(OBJET_N!B2,'OBJET_N-1'!B:B,1,0)),ABS((OBJET_N!L2/100)-Comparatif!G4),"Sans Objet"),"Sans Objet")</f>
        <v>0</v>
      </c>
      <c r="I4">
        <f>IF($D4&lt;&gt;"NOUVEL OBJET",VLOOKUP(OBJET_N!B2,'OBJET_N-1'!$A:$AC,16,0)/100,"Sans Objet")</f>
        <v>0.48</v>
      </c>
      <c r="J4">
        <f>IFERROR(IF(AND($D4&lt;&gt;"NOUVEL OBJET",VLOOKUP(OBJET_N!B2,'OBJET_N-1'!B:B,1,0)),ABS((OBJET_N!P2/100)-Comparatif!I4),"Sans Objet"),"Sans Objet")</f>
        <v>0.48</v>
      </c>
      <c r="K4">
        <f>IF($D4&lt;&gt;"NOUVEL OBJET",VLOOKUP(OBJET_N!B2,'OBJET_N-1'!$A:$AC,6,0),"Sans Objet")</f>
        <v>67</v>
      </c>
      <c r="L4">
        <f>IFERROR(IF(AND($D4&lt;&gt;"NOUVEL OBJET",VLOOKUP(OBJET_N!B2,'OBJET_N-1'!B:B,1,0)),ABS((OBJET_N!F2)-Comparatif!K4),"Sans Objet"),"Sans Objet")</f>
        <v>0</v>
      </c>
      <c r="M4">
        <f>IF($D4&lt;&gt;"NOUVEL OBJET",VLOOKUP(OBJET_N!B2,'OBJET_N-1'!$A:$AC,7,0),"Sans Objet")</f>
        <v>4</v>
      </c>
      <c r="N4">
        <f>IFERROR(IF(AND($D4&lt;&gt;"NOUVEL OBJET",VLOOKUP(OBJET_N!B2,'OBJET_N-1'!B:B,1,0)),ABS((OBJET_N!G2)-Comparatif!M4),"Sans Objet"),"Sans Objet")</f>
        <v>0</v>
      </c>
    </row>
    <row r="5" spans="1:14" x14ac:dyDescent="0.25">
      <c r="A5">
        <f>IF(ISNA(VLOOKUP(OBJET_N!B3,'OBJET_N-1'!$B:$B,1,0)),OBJET_N!B3,OBJET_N!B3)</f>
        <v>1</v>
      </c>
      <c r="B5" t="str">
        <f>IF(ISNA(VLOOKUP(OBJET_N!C3,'OBJET_N-1'!$C:$C,1,0)),OBJET_N!C3,OBJET_N!C3)</f>
        <v>Interventions sur site</v>
      </c>
      <c r="C5">
        <f>IF(ISNA(VLOOKUP(OBJET_N!D3,'OBJET_N-1'!$D:$D,1,0)),OBJET_N!D3,OBJET_N!D3)</f>
        <v>2</v>
      </c>
      <c r="D5" t="str">
        <f>IF(ISERROR(VLOOKUP(OBJET_N!B3,'OBJET_N-1'!$B:$B,1,0)),"NOUVEL OBJET","OBJET Existant en Année N-1")</f>
        <v>OBJET Existant en Année N-1</v>
      </c>
      <c r="E5">
        <f>IF($D5&lt;&gt;"NOUVEL OBJET",VLOOKUP(OBJET_N!B3,'OBJET_N-1'!$A:$AC,10,0)/100,"Sans Objet")</f>
        <v>11518.59</v>
      </c>
      <c r="F5">
        <f>IFERROR(IF(AND($D5&lt;&gt;"NOUVEL OBJET",VLOOKUP(OBJET_N!B3,'OBJET_N-1'!B:B,1,0)),ABS((OBJET_N!J3/100)-Comparatif!E5),"Sans Objet"),"Sans Objet")</f>
        <v>10003.06</v>
      </c>
      <c r="G5">
        <f>IF($D5&lt;&gt;"NOUVEL OBJET",VLOOKUP(OBJET_N!B3,'OBJET_N-1'!$A:$AC,12,0)/100,"Sans Objet")</f>
        <v>256.49</v>
      </c>
      <c r="H5">
        <f>IFERROR(IF(AND($D5&lt;&gt;"NOUVEL OBJET",VLOOKUP(OBJET_N!B3,'OBJET_N-1'!B:B,1,0)),ABS((OBJET_N!L3/100)-Comparatif!G5),"Sans Objet"),"Sans Objet")</f>
        <v>197.48000000000002</v>
      </c>
      <c r="I5">
        <f>IF($D5&lt;&gt;"NOUVEL OBJET",VLOOKUP(OBJET_N!B3,'OBJET_N-1'!$A:$AC,16,0)/100,"Sans Objet")</f>
        <v>0.48</v>
      </c>
      <c r="J5">
        <f>IFERROR(IF(AND($D5&lt;&gt;"NOUVEL OBJET",VLOOKUP(OBJET_N!B3,'OBJET_N-1'!B:B,1,0)),ABS((OBJET_N!P3/100)-Comparatif!I5),"Sans Objet"),"Sans Objet")</f>
        <v>0.48</v>
      </c>
      <c r="K5">
        <f>IF($D5&lt;&gt;"NOUVEL OBJET",VLOOKUP(OBJET_N!B3,'OBJET_N-1'!$A:$AC,6,0),"Sans Objet")</f>
        <v>67</v>
      </c>
      <c r="L5">
        <f>IFERROR(IF(AND($D5&lt;&gt;"NOUVEL OBJET",VLOOKUP(OBJET_N!B3,'OBJET_N-1'!B:B,1,0)),ABS((OBJET_N!F3)-Comparatif!K5),"Sans Objet"),"Sans Objet")</f>
        <v>25</v>
      </c>
      <c r="M5">
        <f>IF($D5&lt;&gt;"NOUVEL OBJET",VLOOKUP(OBJET_N!B3,'OBJET_N-1'!$A:$AC,7,0),"Sans Objet")</f>
        <v>4</v>
      </c>
      <c r="N5">
        <f>IFERROR(IF(AND($D5&lt;&gt;"NOUVEL OBJET",VLOOKUP(OBJET_N!B3,'OBJET_N-1'!B:B,1,0)),ABS((OBJET_N!G3)-Comparatif!M5),"Sans Objet"),"Sans Objet")</f>
        <v>0</v>
      </c>
    </row>
    <row r="6" spans="1:14" x14ac:dyDescent="0.25">
      <c r="A6">
        <f>IF(ISNA(VLOOKUP(OBJET_N!B4,'OBJET_N-1'!$B:$B,1,0)),OBJET_N!B4,OBJET_N!B4)</f>
        <v>2</v>
      </c>
      <c r="B6" t="str">
        <f>IF(ISNA(VLOOKUP(OBJET_N!C4,'OBJET_N-1'!$C:$C,1,0)),OBJET_N!C4,OBJET_N!C4)</f>
        <v>intervention à distance</v>
      </c>
      <c r="C6">
        <f>IF(ISNA(VLOOKUP(OBJET_N!D4,'OBJET_N-1'!$D:$D,1,0)),OBJET_N!D4,OBJET_N!D4)</f>
        <v>1</v>
      </c>
      <c r="D6" t="str">
        <f>IF(ISERROR(VLOOKUP(OBJET_N!B4,'OBJET_N-1'!$B:$B,1,0)),"NOUVEL OBJET","OBJET Existant en Année N-1")</f>
        <v>OBJET Existant en Année N-1</v>
      </c>
      <c r="E6">
        <f>IF($D6&lt;&gt;"NOUVEL OBJET",VLOOKUP(OBJET_N!B4,'OBJET_N-1'!$A:$AC,10,0)/100,"Sans Objet")</f>
        <v>4030.47</v>
      </c>
      <c r="F6">
        <f>IFERROR(IF(AND($D6&lt;&gt;"NOUVEL OBJET",VLOOKUP(OBJET_N!B4,'OBJET_N-1'!B:B,1,0)),ABS((OBJET_N!J4/100)-Comparatif!E6),"Sans Objet"),"Sans Objet")</f>
        <v>2445.3199999999997</v>
      </c>
      <c r="G6">
        <f>IF($D6&lt;&gt;"NOUVEL OBJET",VLOOKUP(OBJET_N!B4,'OBJET_N-1'!$A:$AC,12,0)/100,"Sans Objet")</f>
        <v>453.97</v>
      </c>
      <c r="H6">
        <f>IFERROR(IF(AND($D6&lt;&gt;"NOUVEL OBJET",VLOOKUP(OBJET_N!B4,'OBJET_N-1'!B:B,1,0)),ABS((OBJET_N!L4/100)-Comparatif!G6),"Sans Objet"),"Sans Objet")</f>
        <v>133.47000000000003</v>
      </c>
      <c r="I6">
        <f>IF($D6&lt;&gt;"NOUVEL OBJET",VLOOKUP(OBJET_N!B4,'OBJET_N-1'!$A:$AC,16,0)/100,"Sans Objet")</f>
        <v>0.56000000000000005</v>
      </c>
      <c r="J6">
        <f>IFERROR(IF(AND($D6&lt;&gt;"NOUVEL OBJET",VLOOKUP(OBJET_N!B4,'OBJET_N-1'!B:B,1,0)),ABS((OBJET_N!P4/100)-Comparatif!I6),"Sans Objet"),"Sans Objet")</f>
        <v>0.56000000000000005</v>
      </c>
      <c r="K6">
        <f>IF($D6&lt;&gt;"NOUVEL OBJET",VLOOKUP(OBJET_N!B4,'OBJET_N-1'!$A:$AC,6,0),"Sans Objet")</f>
        <v>42</v>
      </c>
      <c r="L6">
        <f>IFERROR(IF(AND($D6&lt;&gt;"NOUVEL OBJET",VLOOKUP(OBJET_N!B4,'OBJET_N-1'!B:B,1,0)),ABS((OBJET_N!F4)-Comparatif!K6),"Sans Objet"),"Sans Objet")</f>
        <v>2</v>
      </c>
      <c r="M6">
        <f>IF($D6&lt;&gt;"NOUVEL OBJET",VLOOKUP(OBJET_N!B4,'OBJET_N-1'!$A:$AC,7,0),"Sans Objet")</f>
        <v>4</v>
      </c>
      <c r="N6">
        <f>IFERROR(IF(AND($D6&lt;&gt;"NOUVEL OBJET",VLOOKUP(OBJET_N!B4,'OBJET_N-1'!B:B,1,0)),ABS((OBJET_N!G4)-Comparatif!M6),"Sans Objet"),"Sans Objet")</f>
        <v>0</v>
      </c>
    </row>
    <row r="7" spans="1:14" x14ac:dyDescent="0.25">
      <c r="A7">
        <f>IF(ISNA(VLOOKUP(OBJET_N!B5,'OBJET_N-1'!$B:$B,1,0)),OBJET_N!B5,OBJET_N!B5)</f>
        <v>2</v>
      </c>
      <c r="B7" t="str">
        <f>IF(ISNA(VLOOKUP(OBJET_N!C5,'OBJET_N-1'!$C:$C,1,0)),OBJET_N!C5,OBJET_N!C5)</f>
        <v>intervention à distance</v>
      </c>
      <c r="C7">
        <f>IF(ISNA(VLOOKUP(OBJET_N!D5,'OBJET_N-1'!$D:$D,1,0)),OBJET_N!D5,OBJET_N!D5)</f>
        <v>2</v>
      </c>
      <c r="D7" t="str">
        <f>IF(ISERROR(VLOOKUP(OBJET_N!B5,'OBJET_N-1'!$B:$B,1,0)),"NOUVEL OBJET","OBJET Existant en Année N-1")</f>
        <v>OBJET Existant en Année N-1</v>
      </c>
      <c r="E7">
        <f>IF($D7&lt;&gt;"NOUVEL OBJET",VLOOKUP(OBJET_N!B5,'OBJET_N-1'!$A:$AC,10,0)/100,"Sans Objet")</f>
        <v>4030.47</v>
      </c>
      <c r="F7">
        <f>IFERROR(IF(AND($D7&lt;&gt;"NOUVEL OBJET",VLOOKUP(OBJET_N!B5,'OBJET_N-1'!B:B,1,0)),ABS((OBJET_N!J5/100)-Comparatif!E7),"Sans Objet"),"Sans Objet")</f>
        <v>11385.17</v>
      </c>
      <c r="G7">
        <f>IF($D7&lt;&gt;"NOUVEL OBJET",VLOOKUP(OBJET_N!B5,'OBJET_N-1'!$A:$AC,12,0)/100,"Sans Objet")</f>
        <v>453.97</v>
      </c>
      <c r="H7">
        <f>IFERROR(IF(AND($D7&lt;&gt;"NOUVEL OBJET",VLOOKUP(OBJET_N!B5,'OBJET_N-1'!B:B,1,0)),ABS((OBJET_N!L5/100)-Comparatif!G7),"Sans Objet"),"Sans Objet")</f>
        <v>5.2399999999999523</v>
      </c>
      <c r="I7">
        <f>IF($D7&lt;&gt;"NOUVEL OBJET",VLOOKUP(OBJET_N!B5,'OBJET_N-1'!$A:$AC,16,0)/100,"Sans Objet")</f>
        <v>0.56000000000000005</v>
      </c>
      <c r="J7">
        <f>IFERROR(IF(AND($D7&lt;&gt;"NOUVEL OBJET",VLOOKUP(OBJET_N!B5,'OBJET_N-1'!B:B,1,0)),ABS((OBJET_N!P5/100)-Comparatif!I7),"Sans Objet"),"Sans Objet")</f>
        <v>0.56000000000000005</v>
      </c>
      <c r="K7">
        <f>IF($D7&lt;&gt;"NOUVEL OBJET",VLOOKUP(OBJET_N!B5,'OBJET_N-1'!$A:$AC,6,0),"Sans Objet")</f>
        <v>42</v>
      </c>
      <c r="L7">
        <f>IFERROR(IF(AND($D7&lt;&gt;"NOUVEL OBJET",VLOOKUP(OBJET_N!B5,'OBJET_N-1'!B:B,1,0)),ABS((OBJET_N!F5)-Comparatif!K7),"Sans Objet"),"Sans Objet")</f>
        <v>23</v>
      </c>
      <c r="M7">
        <f>IF($D7&lt;&gt;"NOUVEL OBJET",VLOOKUP(OBJET_N!B5,'OBJET_N-1'!$A:$AC,7,0),"Sans Objet")</f>
        <v>4</v>
      </c>
      <c r="N7">
        <f>IFERROR(IF(AND($D7&lt;&gt;"NOUVEL OBJET",VLOOKUP(OBJET_N!B5,'OBJET_N-1'!B:B,1,0)),ABS((OBJET_N!G5)-Comparatif!M7),"Sans Objet"),"Sans Objet")</f>
        <v>0</v>
      </c>
    </row>
    <row r="8" spans="1:14" x14ac:dyDescent="0.25">
      <c r="A8">
        <f>IF(ISNA(VLOOKUP(OBJET_N!B6,'OBJET_N-1'!$B:$B,1,0)),OBJET_N!B6,OBJET_N!B6)</f>
        <v>3</v>
      </c>
      <c r="B8" t="str">
        <f>IF(ISNA(VLOOKUP(OBJET_N!C6,'OBJET_N-1'!$C:$C,1,0)),OBJET_N!C6,OBJET_N!C6)</f>
        <v>Maintenance Forum</v>
      </c>
      <c r="C8">
        <f>IF(ISNA(VLOOKUP(OBJET_N!D6,'OBJET_N-1'!$D:$D,1,0)),OBJET_N!D6,OBJET_N!D6)</f>
        <v>1</v>
      </c>
      <c r="D8" t="str">
        <f>IF(ISERROR(VLOOKUP(OBJET_N!B6,'OBJET_N-1'!$B:$B,1,0)),"NOUVEL OBJET","OBJET Existant en Année N-1")</f>
        <v>OBJET Existant en Année N-1</v>
      </c>
      <c r="E8">
        <f>IF($D8&lt;&gt;"NOUVEL OBJET",VLOOKUP(OBJET_N!B6,'OBJET_N-1'!$A:$AC,10,0)/100,"Sans Objet")</f>
        <v>8879.86</v>
      </c>
      <c r="F8">
        <f>IFERROR(IF(AND($D8&lt;&gt;"NOUVEL OBJET",VLOOKUP(OBJET_N!B6,'OBJET_N-1'!B:B,1,0)),ABS((OBJET_N!J6/100)-Comparatif!E8),"Sans Objet"),"Sans Objet")</f>
        <v>6744.380000000001</v>
      </c>
      <c r="G8">
        <f>IF($D8&lt;&gt;"NOUVEL OBJET",VLOOKUP(OBJET_N!B6,'OBJET_N-1'!$A:$AC,12,0)/100,"Sans Objet")</f>
        <v>587.44000000000005</v>
      </c>
      <c r="H8">
        <f>IFERROR(IF(AND($D8&lt;&gt;"NOUVEL OBJET",VLOOKUP(OBJET_N!B6,'OBJET_N-1'!B:B,1,0)),ABS((OBJET_N!L6/100)-Comparatif!G8),"Sans Objet"),"Sans Objet")</f>
        <v>238.20000000000005</v>
      </c>
      <c r="I8">
        <f>IF($D8&lt;&gt;"NOUVEL OBJET",VLOOKUP(OBJET_N!B6,'OBJET_N-1'!$A:$AC,16,0)/100,"Sans Objet")</f>
        <v>0.25</v>
      </c>
      <c r="J8">
        <f>IFERROR(IF(AND($D8&lt;&gt;"NOUVEL OBJET",VLOOKUP(OBJET_N!B6,'OBJET_N-1'!B:B,1,0)),ABS((OBJET_N!P6/100)-Comparatif!I8),"Sans Objet"),"Sans Objet")</f>
        <v>0.25</v>
      </c>
      <c r="K8">
        <f>IF($D8&lt;&gt;"NOUVEL OBJET",VLOOKUP(OBJET_N!B6,'OBJET_N-1'!$A:$AC,6,0),"Sans Objet")</f>
        <v>40</v>
      </c>
      <c r="L8">
        <f>IFERROR(IF(AND($D8&lt;&gt;"NOUVEL OBJET",VLOOKUP(OBJET_N!B6,'OBJET_N-1'!B:B,1,0)),ABS((OBJET_N!F6)-Comparatif!K8),"Sans Objet"),"Sans Objet")</f>
        <v>4</v>
      </c>
      <c r="M8">
        <f>IF($D8&lt;&gt;"NOUVEL OBJET",VLOOKUP(OBJET_N!B6,'OBJET_N-1'!$A:$AC,7,0),"Sans Objet")</f>
        <v>4</v>
      </c>
      <c r="N8">
        <f>IFERROR(IF(AND($D8&lt;&gt;"NOUVEL OBJET",VLOOKUP(OBJET_N!B6,'OBJET_N-1'!B:B,1,0)),ABS((OBJET_N!G6)-Comparatif!M8),"Sans Objet"),"Sans Objet")</f>
        <v>1</v>
      </c>
    </row>
    <row r="9" spans="1:14" x14ac:dyDescent="0.25">
      <c r="A9">
        <f>IF(ISNA(VLOOKUP(OBJET_N!B7,'OBJET_N-1'!$B:$B,1,0)),OBJET_N!B7,OBJET_N!B7)</f>
        <v>3</v>
      </c>
      <c r="B9" t="str">
        <f>IF(ISNA(VLOOKUP(OBJET_N!C7,'OBJET_N-1'!$C:$C,1,0)),OBJET_N!C7,OBJET_N!C7)</f>
        <v>Maintenance Forum</v>
      </c>
      <c r="C9">
        <f>IF(ISNA(VLOOKUP(OBJET_N!D7,'OBJET_N-1'!$D:$D,1,0)),OBJET_N!D7,OBJET_N!D7)</f>
        <v>2</v>
      </c>
      <c r="D9" t="str">
        <f>IF(ISERROR(VLOOKUP(OBJET_N!B7,'OBJET_N-1'!$B:$B,1,0)),"NOUVEL OBJET","OBJET Existant en Année N-1")</f>
        <v>OBJET Existant en Année N-1</v>
      </c>
      <c r="E9">
        <f>IF($D9&lt;&gt;"NOUVEL OBJET",VLOOKUP(OBJET_N!B7,'OBJET_N-1'!$A:$AC,10,0)/100,"Sans Objet")</f>
        <v>8879.86</v>
      </c>
      <c r="F9">
        <f>IFERROR(IF(AND($D9&lt;&gt;"NOUVEL OBJET",VLOOKUP(OBJET_N!B7,'OBJET_N-1'!B:B,1,0)),ABS((OBJET_N!J7/100)-Comparatif!E9),"Sans Objet"),"Sans Objet")</f>
        <v>7296.3200000000006</v>
      </c>
      <c r="G9">
        <f>IF($D9&lt;&gt;"NOUVEL OBJET",VLOOKUP(OBJET_N!B7,'OBJET_N-1'!$A:$AC,12,0)/100,"Sans Objet")</f>
        <v>587.44000000000005</v>
      </c>
      <c r="H9">
        <f>IFERROR(IF(AND($D9&lt;&gt;"NOUVEL OBJET",VLOOKUP(OBJET_N!B7,'OBJET_N-1'!B:B,1,0)),ABS((OBJET_N!L7/100)-Comparatif!G9),"Sans Objet"),"Sans Objet")</f>
        <v>1002.27</v>
      </c>
      <c r="I9">
        <f>IF($D9&lt;&gt;"NOUVEL OBJET",VLOOKUP(OBJET_N!B7,'OBJET_N-1'!$A:$AC,16,0)/100,"Sans Objet")</f>
        <v>0.25</v>
      </c>
      <c r="J9">
        <f>IFERROR(IF(AND($D9&lt;&gt;"NOUVEL OBJET",VLOOKUP(OBJET_N!B7,'OBJET_N-1'!B:B,1,0)),ABS((OBJET_N!P7/100)-Comparatif!I9),"Sans Objet"),"Sans Objet")</f>
        <v>0.25</v>
      </c>
      <c r="K9">
        <f>IF($D9&lt;&gt;"NOUVEL OBJET",VLOOKUP(OBJET_N!B7,'OBJET_N-1'!$A:$AC,6,0),"Sans Objet")</f>
        <v>40</v>
      </c>
      <c r="L9">
        <f>IFERROR(IF(AND($D9&lt;&gt;"NOUVEL OBJET",VLOOKUP(OBJET_N!B7,'OBJET_N-1'!B:B,1,0)),ABS((OBJET_N!F7)-Comparatif!K9),"Sans Objet"),"Sans Objet")</f>
        <v>4</v>
      </c>
      <c r="M9">
        <f>IF($D9&lt;&gt;"NOUVEL OBJET",VLOOKUP(OBJET_N!B7,'OBJET_N-1'!$A:$AC,7,0),"Sans Objet")</f>
        <v>4</v>
      </c>
      <c r="N9">
        <f>IFERROR(IF(AND($D9&lt;&gt;"NOUVEL OBJET",VLOOKUP(OBJET_N!B7,'OBJET_N-1'!B:B,1,0)),ABS((OBJET_N!G7)-Comparatif!M9),"Sans Objet"),"Sans Objet")</f>
        <v>4</v>
      </c>
    </row>
    <row r="10" spans="1:14" x14ac:dyDescent="0.25">
      <c r="A10">
        <f>IF(ISNA(VLOOKUP(OBJET_N!B8,'OBJET_N-1'!$B:$B,1,0)),OBJET_N!B8,OBJET_N!B8)</f>
        <v>4</v>
      </c>
      <c r="B10" t="str">
        <f>IF(ISNA(VLOOKUP(OBJET_N!C8,'OBJET_N-1'!$C:$C,1,0)),OBJET_N!C8,OBJET_N!C8)</f>
        <v>Mise à jour site web</v>
      </c>
      <c r="C10">
        <f>IF(ISNA(VLOOKUP(OBJET_N!D8,'OBJET_N-1'!$D:$D,1,0)),OBJET_N!D8,OBJET_N!D8)</f>
        <v>1</v>
      </c>
      <c r="D10" t="str">
        <f>IF(ISERROR(VLOOKUP(OBJET_N!B8,'OBJET_N-1'!$B:$B,1,0)),"NOUVEL OBJET","OBJET Existant en Année N-1")</f>
        <v>OBJET Existant en Année N-1</v>
      </c>
      <c r="E10">
        <f>IF($D10&lt;&gt;"NOUVEL OBJET",VLOOKUP(OBJET_N!B8,'OBJET_N-1'!$A:$AC,10,0)/100,"Sans Objet")</f>
        <v>3156.44</v>
      </c>
      <c r="F10">
        <f>IFERROR(IF(AND($D10&lt;&gt;"NOUVEL OBJET",VLOOKUP(OBJET_N!B8,'OBJET_N-1'!B:B,1,0)),ABS((OBJET_N!J8/100)-Comparatif!E10),"Sans Objet"),"Sans Objet")</f>
        <v>12007.1</v>
      </c>
      <c r="G10">
        <f>IF($D10&lt;&gt;"NOUVEL OBJET",VLOOKUP(OBJET_N!B8,'OBJET_N-1'!$A:$AC,12,0)/100,"Sans Objet")</f>
        <v>459.21</v>
      </c>
      <c r="H10">
        <f>IFERROR(IF(AND($D10&lt;&gt;"NOUVEL OBJET",VLOOKUP(OBJET_N!B8,'OBJET_N-1'!B:B,1,0)),ABS((OBJET_N!L8/100)-Comparatif!G10),"Sans Objet"),"Sans Objet")</f>
        <v>99.489999999999952</v>
      </c>
      <c r="I10">
        <f>IF($D10&lt;&gt;"NOUVEL OBJET",VLOOKUP(OBJET_N!B8,'OBJET_N-1'!$A:$AC,16,0)/100,"Sans Objet")</f>
        <v>0.64</v>
      </c>
      <c r="J10">
        <f>IFERROR(IF(AND($D10&lt;&gt;"NOUVEL OBJET",VLOOKUP(OBJET_N!B8,'OBJET_N-1'!B:B,1,0)),ABS((OBJET_N!P8/100)-Comparatif!I10),"Sans Objet"),"Sans Objet")</f>
        <v>0.64</v>
      </c>
      <c r="K10">
        <f>IF($D10&lt;&gt;"NOUVEL OBJET",VLOOKUP(OBJET_N!B8,'OBJET_N-1'!$A:$AC,6,0),"Sans Objet")</f>
        <v>19</v>
      </c>
      <c r="L10">
        <f>IFERROR(IF(AND($D10&lt;&gt;"NOUVEL OBJET",VLOOKUP(OBJET_N!B8,'OBJET_N-1'!B:B,1,0)),ABS((OBJET_N!F8)-Comparatif!K10),"Sans Objet"),"Sans Objet")</f>
        <v>14</v>
      </c>
      <c r="M10">
        <f>IF($D10&lt;&gt;"NOUVEL OBJET",VLOOKUP(OBJET_N!B8,'OBJET_N-1'!$A:$AC,7,0),"Sans Objet")</f>
        <v>4</v>
      </c>
      <c r="N10">
        <f>IFERROR(IF(AND($D10&lt;&gt;"NOUVEL OBJET",VLOOKUP(OBJET_N!B8,'OBJET_N-1'!B:B,1,0)),ABS((OBJET_N!G8)-Comparatif!M10),"Sans Objet"),"Sans Objet")</f>
        <v>21</v>
      </c>
    </row>
    <row r="11" spans="1:14" x14ac:dyDescent="0.25">
      <c r="A11">
        <f>IF(ISNA(VLOOKUP(OBJET_N!B9,'OBJET_N-1'!$B:$B,1,0)),OBJET_N!B9,OBJET_N!B9)</f>
        <v>4</v>
      </c>
      <c r="B11" t="str">
        <f>IF(ISNA(VLOOKUP(OBJET_N!C9,'OBJET_N-1'!$C:$C,1,0)),OBJET_N!C9,OBJET_N!C9)</f>
        <v>Mise à jour site web</v>
      </c>
      <c r="C11">
        <f>IF(ISNA(VLOOKUP(OBJET_N!D9,'OBJET_N-1'!$D:$D,1,0)),OBJET_N!D9,OBJET_N!D9)</f>
        <v>2</v>
      </c>
      <c r="D11" t="str">
        <f>IF(ISERROR(VLOOKUP(OBJET_N!B9,'OBJET_N-1'!$B:$B,1,0)),"NOUVEL OBJET","OBJET Existant en Année N-1")</f>
        <v>OBJET Existant en Année N-1</v>
      </c>
      <c r="E11">
        <f>IF($D11&lt;&gt;"NOUVEL OBJET",VLOOKUP(OBJET_N!B9,'OBJET_N-1'!$A:$AC,10,0)/100,"Sans Objet")</f>
        <v>3156.44</v>
      </c>
      <c r="F11">
        <f>IFERROR(IF(AND($D11&lt;&gt;"NOUVEL OBJET",VLOOKUP(OBJET_N!B9,'OBJET_N-1'!B:B,1,0)),ABS((OBJET_N!J9/100)-Comparatif!E11),"Sans Objet"),"Sans Objet")</f>
        <v>2760.14</v>
      </c>
      <c r="G11">
        <f>IF($D11&lt;&gt;"NOUVEL OBJET",VLOOKUP(OBJET_N!B9,'OBJET_N-1'!$A:$AC,12,0)/100,"Sans Objet")</f>
        <v>459.21</v>
      </c>
      <c r="H11">
        <f>IFERROR(IF(AND($D11&lt;&gt;"NOUVEL OBJET",VLOOKUP(OBJET_N!B9,'OBJET_N-1'!B:B,1,0)),ABS((OBJET_N!L9/100)-Comparatif!G11),"Sans Objet"),"Sans Objet")</f>
        <v>15238.210000000001</v>
      </c>
      <c r="I11">
        <f>IF($D11&lt;&gt;"NOUVEL OBJET",VLOOKUP(OBJET_N!B9,'OBJET_N-1'!$A:$AC,16,0)/100,"Sans Objet")</f>
        <v>0.64</v>
      </c>
      <c r="J11">
        <f>IFERROR(IF(AND($D11&lt;&gt;"NOUVEL OBJET",VLOOKUP(OBJET_N!B9,'OBJET_N-1'!B:B,1,0)),ABS((OBJET_N!P9/100)-Comparatif!I11),"Sans Objet"),"Sans Objet")</f>
        <v>0.64</v>
      </c>
      <c r="K11">
        <f>IF($D11&lt;&gt;"NOUVEL OBJET",VLOOKUP(OBJET_N!B9,'OBJET_N-1'!$A:$AC,6,0),"Sans Objet")</f>
        <v>19</v>
      </c>
      <c r="L11">
        <f>IFERROR(IF(AND($D11&lt;&gt;"NOUVEL OBJET",VLOOKUP(OBJET_N!B9,'OBJET_N-1'!B:B,1,0)),ABS((OBJET_N!F9)-Comparatif!K11),"Sans Objet"),"Sans Objet")</f>
        <v>9</v>
      </c>
      <c r="M11">
        <f>IF($D11&lt;&gt;"NOUVEL OBJET",VLOOKUP(OBJET_N!B9,'OBJET_N-1'!$A:$AC,7,0),"Sans Objet")</f>
        <v>4</v>
      </c>
      <c r="N11">
        <f>IFERROR(IF(AND($D11&lt;&gt;"NOUVEL OBJET",VLOOKUP(OBJET_N!B9,'OBJET_N-1'!B:B,1,0)),ABS((OBJET_N!G9)-Comparatif!M11),"Sans Objet"),"Sans Objet")</f>
        <v>10</v>
      </c>
    </row>
    <row r="12" spans="1:14" x14ac:dyDescent="0.25">
      <c r="A12">
        <f>IF(ISNA(VLOOKUP(OBJET_N!B10,'OBJET_N-1'!$B:$B,1,0)),OBJET_N!B10,OBJET_N!B10)</f>
        <v>5</v>
      </c>
      <c r="B12" t="str">
        <f>IF(ISNA(VLOOKUP(OBJET_N!C10,'OBJET_N-1'!$C:$C,1,0)),OBJET_N!C10,OBJET_N!C10)</f>
        <v>Mise à jour forum</v>
      </c>
      <c r="C12">
        <f>IF(ISNA(VLOOKUP(OBJET_N!D10,'OBJET_N-1'!$D:$D,1,0)),OBJET_N!D10,OBJET_N!D10)</f>
        <v>1</v>
      </c>
      <c r="D12" t="str">
        <f>IF(ISERROR(VLOOKUP(OBJET_N!B10,'OBJET_N-1'!$B:$B,1,0)),"NOUVEL OBJET","OBJET Existant en Année N-1")</f>
        <v>NOUVEL OBJET</v>
      </c>
      <c r="E12" t="str">
        <f>IF($D12&lt;&gt;"NOUVEL OBJET",VLOOKUP(OBJET_N!B10,'OBJET_N-1'!$A:$AC,10,0)/100,"Sans Objet")</f>
        <v>Sans Objet</v>
      </c>
      <c r="F12" t="str">
        <f>IFERROR(IF(AND($D12&lt;&gt;"NOUVEL OBJET",VLOOKUP(OBJET_N!B10,'OBJET_N-1'!B:B,1,0)),ABS((OBJET_N!J10/100)-Comparatif!E12),"Sans Objet"),"Sans Objet")</f>
        <v>Sans Objet</v>
      </c>
      <c r="G12" t="str">
        <f>IF($D12&lt;&gt;"NOUVEL OBJET",VLOOKUP(OBJET_N!B10,'OBJET_N-1'!$A:$AC,12,0)/100,"Sans Objet")</f>
        <v>Sans Objet</v>
      </c>
      <c r="H12" t="str">
        <f>IFERROR(IF(AND($D12&lt;&gt;"NOUVEL OBJET",VLOOKUP(OBJET_N!B10,'OBJET_N-1'!B:B,1,0)),ABS((OBJET_N!L10/100)-Comparatif!G12),"Sans Objet"),"Sans Objet")</f>
        <v>Sans Objet</v>
      </c>
      <c r="I12" t="str">
        <f>IF($D12&lt;&gt;"NOUVEL OBJET",VLOOKUP(OBJET_N!B10,'OBJET_N-1'!$A:$AC,16,0)/100,"Sans Objet")</f>
        <v>Sans Objet</v>
      </c>
      <c r="J12" t="str">
        <f>IFERROR(IF(AND($D12&lt;&gt;"NOUVEL OBJET",VLOOKUP(OBJET_N!B10,'OBJET_N-1'!B:B,1,0)),ABS((OBJET_N!P10/100)-Comparatif!I12),"Sans Objet"),"Sans Objet")</f>
        <v>Sans Objet</v>
      </c>
      <c r="K12" t="str">
        <f>IF($D12&lt;&gt;"NOUVEL OBJET",VLOOKUP(OBJET_N!B10,'OBJET_N-1'!$A:$AC,6,0),"Sans Objet")</f>
        <v>Sans Objet</v>
      </c>
      <c r="L12" t="str">
        <f>IFERROR(IF(AND($D12&lt;&gt;"NOUVEL OBJET",VLOOKUP(OBJET_N!B10,'OBJET_N-1'!B:B,1,0)),ABS((OBJET_N!F10)-Comparatif!K12),"Sans Objet"),"Sans Objet")</f>
        <v>Sans Objet</v>
      </c>
      <c r="M12" t="str">
        <f>IF($D12&lt;&gt;"NOUVEL OBJET",VLOOKUP(OBJET_N!B10,'OBJET_N-1'!$A:$AC,7,0),"Sans Objet")</f>
        <v>Sans Objet</v>
      </c>
      <c r="N12" t="str">
        <f>IFERROR(IF(AND($D12&lt;&gt;"NOUVEL OBJET",VLOOKUP(OBJET_N!B10,'OBJET_N-1'!B:B,1,0)),ABS((OBJET_N!G10)-Comparatif!M12),"Sans Objet"),"Sans Objet")</f>
        <v>Sans Objet</v>
      </c>
    </row>
    <row r="13" spans="1:14" x14ac:dyDescent="0.25">
      <c r="A13">
        <f>IF(ISNA(VLOOKUP(OBJET_N!B11,'OBJET_N-1'!$B:$B,1,0)),OBJET_N!B11,OBJET_N!B11)</f>
        <v>5</v>
      </c>
      <c r="B13" t="str">
        <f>IF(ISNA(VLOOKUP(OBJET_N!C11,'OBJET_N-1'!$C:$C,1,0)),OBJET_N!C11,OBJET_N!C11)</f>
        <v>Mise à jour forum</v>
      </c>
      <c r="C13">
        <f>IF(ISNA(VLOOKUP(OBJET_N!D11,'OBJET_N-1'!$D:$D,1,0)),OBJET_N!D11,OBJET_N!D11)</f>
        <v>2</v>
      </c>
      <c r="D13" t="str">
        <f>IF(ISERROR(VLOOKUP(OBJET_N!B11,'OBJET_N-1'!$B:$B,1,0)),"NOUVEL OBJET","OBJET Existant en Année N-1")</f>
        <v>NOUVEL OBJET</v>
      </c>
      <c r="E13" t="str">
        <f>IF($D13&lt;&gt;"NOUVEL OBJET",VLOOKUP(OBJET_N!B11,'OBJET_N-1'!$A:$AC,10,0)/100,"Sans Objet")</f>
        <v>Sans Objet</v>
      </c>
      <c r="F13" t="str">
        <f>IFERROR(IF(AND($D13&lt;&gt;"NOUVEL OBJET",VLOOKUP(OBJET_N!B11,'OBJET_N-1'!B:B,1,0)),ABS((OBJET_N!J11/100)-Comparatif!E13),"Sans Objet"),"Sans Objet")</f>
        <v>Sans Objet</v>
      </c>
      <c r="G13" t="str">
        <f>IF($D13&lt;&gt;"NOUVEL OBJET",VLOOKUP(OBJET_N!B11,'OBJET_N-1'!$A:$AC,12,0)/100,"Sans Objet")</f>
        <v>Sans Objet</v>
      </c>
      <c r="H13" t="str">
        <f>IFERROR(IF(AND($D13&lt;&gt;"NOUVEL OBJET",VLOOKUP(OBJET_N!B11,'OBJET_N-1'!B:B,1,0)),ABS((OBJET_N!L11/100)-Comparatif!G13),"Sans Objet"),"Sans Objet")</f>
        <v>Sans Objet</v>
      </c>
      <c r="I13" t="str">
        <f>IF($D13&lt;&gt;"NOUVEL OBJET",VLOOKUP(OBJET_N!B11,'OBJET_N-1'!$A:$AC,16,0)/100,"Sans Objet")</f>
        <v>Sans Objet</v>
      </c>
      <c r="J13" t="str">
        <f>IFERROR(IF(AND($D13&lt;&gt;"NOUVEL OBJET",VLOOKUP(OBJET_N!B11,'OBJET_N-1'!B:B,1,0)),ABS((OBJET_N!P11/100)-Comparatif!I13),"Sans Objet"),"Sans Objet")</f>
        <v>Sans Objet</v>
      </c>
      <c r="K13" t="str">
        <f>IF($D13&lt;&gt;"NOUVEL OBJET",VLOOKUP(OBJET_N!B11,'OBJET_N-1'!$A:$AC,6,0),"Sans Objet")</f>
        <v>Sans Objet</v>
      </c>
      <c r="L13" t="str">
        <f>IFERROR(IF(AND($D13&lt;&gt;"NOUVEL OBJET",VLOOKUP(OBJET_N!B11,'OBJET_N-1'!B:B,1,0)),ABS((OBJET_N!F11)-Comparatif!K13),"Sans Objet"),"Sans Objet")</f>
        <v>Sans Objet</v>
      </c>
      <c r="M13" t="str">
        <f>IF($D13&lt;&gt;"NOUVEL OBJET",VLOOKUP(OBJET_N!B11,'OBJET_N-1'!$A:$AC,7,0),"Sans Objet")</f>
        <v>Sans Objet</v>
      </c>
      <c r="N13" t="str">
        <f>IFERROR(IF(AND($D13&lt;&gt;"NOUVEL OBJET",VLOOKUP(OBJET_N!B11,'OBJET_N-1'!B:B,1,0)),ABS((OBJET_N!G11)-Comparatif!M13),"Sans Objet"),"Sans Objet")</f>
        <v>Sans Objet</v>
      </c>
    </row>
    <row r="14" spans="1:14" x14ac:dyDescent="0.25">
      <c r="D14">
        <v>1151859</v>
      </c>
      <c r="E14" t="b">
        <f>D14=E4*100</f>
        <v>1</v>
      </c>
    </row>
    <row r="15" spans="1:14" x14ac:dyDescent="0.25">
      <c r="D15">
        <v>403047</v>
      </c>
      <c r="E15" t="b">
        <f t="shared" ref="E15:E21" si="0">D15=E5*100</f>
        <v>0</v>
      </c>
      <c r="F15">
        <f t="array" ref="F15">SUM((OBJET_N!$B$2:$B$11=A4)*(OBJET_N!$C$2:$C$11=B4)*(OBJET_N!$D$2:$D$11=C4)*OBJET_N!$J$2:$J$11)-SUM(('OBJET_N-1'!$B$2:$B$11=A4)*('OBJET_N-1'!$C$2:$C$11=B4)*('OBJET_N-1'!$D$2:$D$11=C4)*'OBJET_N-1'!$J$2:$J$11)</f>
        <v>409672</v>
      </c>
      <c r="H15" cm="1">
        <f t="array" ref="H15">IF(ISNA(INDEX('OBJET_N-1'!$B:$P,(MATCH(1,('OBJET_N-1'!$B:$B = 'OBJET_N-1'!B2)*('OBJET_N-1'!$C:$C = 'OBJET_N-1'!C2)*('OBJET_N-1'!$D:$D = 'OBJET_N-1'!D2)/100,0)),10)),'OBJET_N-1'!J2/100)</f>
        <v>11518.59</v>
      </c>
    </row>
    <row r="16" spans="1:14" x14ac:dyDescent="0.25">
      <c r="D16">
        <v>887986</v>
      </c>
      <c r="E16" t="b">
        <f t="shared" si="0"/>
        <v>0</v>
      </c>
      <c r="F16" cm="1">
        <f t="array" ref="F16">SUM((OBJET_N!$B$2:$B$11=A5)*(OBJET_N!$C$2:$C$11=B5)*(OBJET_N!$D$2:$D$11=C5)*OBJET_N!$J$2:$J$11)-SUM(('OBJET_N-1'!$B$2:$B$11=A5)*('OBJET_N-1'!$C$2:$C$11=B5)*('OBJET_N-1'!$D$2:$D$11=C5)*'OBJET_N-1'!$J$2:$J$11)</f>
        <v>-251494</v>
      </c>
      <c r="H16" cm="1">
        <f t="array" ref="H16">IF(ISNA(INDEX('OBJET_N-1'!$B:$P,(MATCH(1,('OBJET_N-1'!$B:$B = 'OBJET_N-1'!B3)*('OBJET_N-1'!$C:$C = 'OBJET_N-1'!C3)*('OBJET_N-1'!$D:$D = 'OBJET_N-1'!D3)/100,0)),10)),'OBJET_N-1'!J3/100)</f>
        <v>4030.47</v>
      </c>
    </row>
    <row r="17" spans="4:8" x14ac:dyDescent="0.25">
      <c r="D17">
        <v>315644</v>
      </c>
      <c r="E17" t="b">
        <f t="shared" si="0"/>
        <v>0</v>
      </c>
      <c r="F17" cm="1">
        <f t="array" ref="F17">SUM((OBJET_N!$B$2:$B$11=A6)*(OBJET_N!$C$2:$C$11=B6)*(OBJET_N!$D$2:$D$11=C6)*OBJET_N!$J$2:$J$11)-SUM(('OBJET_N-1'!$B$2:$B$11=A6)*('OBJET_N-1'!$C$2:$C$11=B6)*('OBJET_N-1'!$D$2:$D$11=C6)*'OBJET_N-1'!$J$2:$J$11)</f>
        <v>-729471</v>
      </c>
      <c r="H17" cm="1">
        <f t="array" ref="H17">IF(ISNA(INDEX('OBJET_N-1'!$B:$P,(MATCH(1,('OBJET_N-1'!$B:$B = 'OBJET_N-1'!B4)*('OBJET_N-1'!$C:$C = 'OBJET_N-1'!C4)*('OBJET_N-1'!$D:$D = 'OBJET_N-1'!D4)/100,0)),10)),'OBJET_N-1'!J4/100)</f>
        <v>8879.86</v>
      </c>
    </row>
    <row r="18" spans="4:8" x14ac:dyDescent="0.25">
      <c r="D18">
        <v>151553</v>
      </c>
      <c r="E18" t="b">
        <f t="shared" si="0"/>
        <v>0</v>
      </c>
      <c r="F18" cm="1">
        <f t="array" ref="F18">SUM((OBJET_N!$B$2:$B$11=A7)*(OBJET_N!$C$2:$C$11=B7)*(OBJET_N!$D$2:$D$11=C7)*OBJET_N!$J$2:$J$11)-SUM(('OBJET_N-1'!$B$2:$B$11=A7)*('OBJET_N-1'!$C$2:$C$11=B7)*('OBJET_N-1'!$D$2:$D$11=C7)*'OBJET_N-1'!$J$2:$J$11)</f>
        <v>1225920</v>
      </c>
      <c r="H18" cm="1">
        <f t="array" ref="H18">IF(ISNA(INDEX('OBJET_N-1'!$B:$P,(MATCH(1,('OBJET_N-1'!$B:$B = 'OBJET_N-1'!B5)*('OBJET_N-1'!$C:$C = 'OBJET_N-1'!C5)*('OBJET_N-1'!$D:$D = 'OBJET_N-1'!D5)/100,0)),10)),'OBJET_N-1'!J5/100)</f>
        <v>3156.44</v>
      </c>
    </row>
    <row r="19" spans="4:8" x14ac:dyDescent="0.25">
      <c r="D19">
        <v>158515</v>
      </c>
      <c r="E19" t="b">
        <f t="shared" si="0"/>
        <v>0</v>
      </c>
      <c r="F19" cm="1">
        <f t="array" ref="F19">SUM((OBJET_N!$B$2:$B$11=A8)*(OBJET_N!$C$2:$C$11=B8)*(OBJET_N!$D$2:$D$11=C8)*OBJET_N!$J$2:$J$11)-SUM(('OBJET_N-1'!$B$2:$B$11=A8)*('OBJET_N-1'!$C$2:$C$11=B8)*('OBJET_N-1'!$D$2:$D$11=C8)*'OBJET_N-1'!$J$2:$J$11)</f>
        <v>61995</v>
      </c>
      <c r="H19" cm="1">
        <f t="array" ref="H19">IF(ISNA(INDEX('OBJET_N-1'!$B:$P,(MATCH(1,('OBJET_N-1'!$B:$B = 'OBJET_N-1'!B6)*('OBJET_N-1'!$C:$C = 'OBJET_N-1'!C6)*('OBJET_N-1'!$D:$D = 'OBJET_N-1'!D6)/100,0)),10)),'OBJET_N-1'!J6/100)</f>
        <v>1515.53</v>
      </c>
    </row>
    <row r="20" spans="4:8" x14ac:dyDescent="0.25">
      <c r="D20">
        <v>213548</v>
      </c>
      <c r="E20" t="b">
        <f t="shared" si="0"/>
        <v>0</v>
      </c>
      <c r="F20" cm="1">
        <f t="array" ref="F20">SUM((OBJET_N!$B$2:$B$11=A9)*(OBJET_N!$C$2:$C$11=B9)*(OBJET_N!$D$2:$D$11=C9)*OBJET_N!$J$2:$J$11)-SUM(('OBJET_N-1'!$B$2:$B$11=A9)*('OBJET_N-1'!$C$2:$C$11=B9)*('OBJET_N-1'!$D$2:$D$11=C9)*'OBJET_N-1'!$J$2:$J$11)</f>
        <v>-161</v>
      </c>
      <c r="H20" cm="1">
        <f t="array" ref="H20">IF(ISNA(INDEX('OBJET_N-1'!$B:$P,(MATCH(1,('OBJET_N-1'!$B:$B = 'OBJET_N-1'!B7)*('OBJET_N-1'!$C:$C = 'OBJET_N-1'!C7)*('OBJET_N-1'!$D:$D = 'OBJET_N-1'!D7)/100,0)),10)),'OBJET_N-1'!J7/100)</f>
        <v>1585.15</v>
      </c>
    </row>
    <row r="21" spans="4:8" x14ac:dyDescent="0.25">
      <c r="D21">
        <v>591658</v>
      </c>
      <c r="E21" t="b">
        <f t="shared" si="0"/>
        <v>0</v>
      </c>
      <c r="F21" cm="1">
        <f t="array" ref="F21">SUM((OBJET_N!$B$2:$B$11=A10)*(OBJET_N!$C$2:$C$11=B10)*(OBJET_N!$D$2:$D$11=C10)*OBJET_N!$J$2:$J$11)-SUM(('OBJET_N-1'!$B$2:$B$11=A10)*('OBJET_N-1'!$C$2:$C$11=B10)*('OBJET_N-1'!$D$2:$D$11=C10)*'OBJET_N-1'!$J$2:$J$11)</f>
        <v>1302806</v>
      </c>
      <c r="H21" cm="1">
        <f t="array" ref="H21">IF(ISNA(INDEX('OBJET_N-1'!$B:$P,(MATCH(1,('OBJET_N-1'!$B:$B = 'OBJET_N-1'!B8)*('OBJET_N-1'!$C:$C = 'OBJET_N-1'!C8)*('OBJET_N-1'!$D:$D = 'OBJET_N-1'!D8)/100,0)),10)),'OBJET_N-1'!J8/100)</f>
        <v>2135.48</v>
      </c>
    </row>
    <row r="22" spans="4:8" x14ac:dyDescent="0.25">
      <c r="F22" cm="1">
        <f t="array" ref="F22">SUM((OBJET_N!$B$2:$B$11=A11)*(OBJET_N!$C$2:$C$11=B11)*(OBJET_N!$D$2:$D$11=C11)*OBJET_N!$J$2:$J$11)-SUM(('OBJET_N-1'!$B$2:$B$11=A11)*('OBJET_N-1'!$C$2:$C$11=B11)*('OBJET_N-1'!$D$2:$D$11=C11)*'OBJET_N-1'!$J$2:$J$11)</f>
        <v>0</v>
      </c>
    </row>
    <row r="29" spans="4:8" x14ac:dyDescent="0.25">
      <c r="D29">
        <v>403047</v>
      </c>
    </row>
    <row r="30" spans="4:8" x14ac:dyDescent="0.25">
      <c r="D30">
        <v>151553</v>
      </c>
    </row>
    <row r="31" spans="4:8" x14ac:dyDescent="0.25">
      <c r="D31">
        <f>D30-D29</f>
        <v>-251494</v>
      </c>
    </row>
  </sheetData>
  <autoFilter ref="A3:N3" xr:uid="{00000000-0009-0000-0000-000002000000}"/>
  <mergeCells count="6">
    <mergeCell ref="A1:N1"/>
    <mergeCell ref="M2:N2"/>
    <mergeCell ref="E2:F2"/>
    <mergeCell ref="G2:H2"/>
    <mergeCell ref="I2:J2"/>
    <mergeCell ref="K2:L2"/>
  </mergeCells>
  <conditionalFormatting sqref="A4:D1048576">
    <cfRule type="containsText" dxfId="11" priority="7" operator="containsText" text="Nouveau GHS">
      <formula>NOT(ISERROR(SEARCH("Nouveau GHS",A4)))</formula>
    </cfRule>
  </conditionalFormatting>
  <conditionalFormatting sqref="E4:N1048576">
    <cfRule type="containsText" dxfId="10" priority="1" operator="containsText" text="Sans Objet">
      <formula>NOT(ISERROR(SEARCH("Sans Objet",E4)))</formula>
    </cfRule>
  </conditionalFormatting>
  <conditionalFormatting sqref="F4:F1048576">
    <cfRule type="cellIs" dxfId="9" priority="6" operator="greaterThan">
      <formula>50</formula>
    </cfRule>
  </conditionalFormatting>
  <conditionalFormatting sqref="H4:H1048576 J4:J1048576">
    <cfRule type="cellIs" dxfId="8" priority="5" operator="greaterThan">
      <formula>10</formula>
    </cfRule>
  </conditionalFormatting>
  <conditionalFormatting sqref="L4:L1048576">
    <cfRule type="cellIs" dxfId="7" priority="3" operator="greaterThan">
      <formula>5</formula>
    </cfRule>
  </conditionalFormatting>
  <conditionalFormatting sqref="N4:N1048576">
    <cfRule type="cellIs" dxfId="6" priority="2" operator="greaterThan">
      <formula>2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E76FC3-B9CC-4A0A-BF42-89859D7C3056}">
  <dimension ref="A1:N21"/>
  <sheetViews>
    <sheetView tabSelected="1" workbookViewId="0">
      <pane ySplit="3" topLeftCell="A4" activePane="bottomLeft" state="frozen"/>
      <selection pane="bottomLeft" activeCell="G33" sqref="G33"/>
    </sheetView>
  </sheetViews>
  <sheetFormatPr baseColWidth="10" defaultRowHeight="15" x14ac:dyDescent="0.25"/>
  <cols>
    <col min="1" max="1" width="13.28515625" bestFit="1" customWidth="1"/>
    <col min="2" max="2" width="21.7109375" bestFit="1" customWidth="1"/>
    <col min="3" max="3" width="13.28515625" bestFit="1" customWidth="1"/>
    <col min="4" max="4" width="26.7109375" bestFit="1" customWidth="1"/>
    <col min="5" max="5" width="16.140625" bestFit="1" customWidth="1"/>
    <col min="6" max="6" width="17.85546875" bestFit="1" customWidth="1"/>
    <col min="7" max="7" width="16.140625" bestFit="1" customWidth="1"/>
    <col min="8" max="8" width="17.85546875" bestFit="1" customWidth="1"/>
    <col min="9" max="9" width="16.140625" bestFit="1" customWidth="1"/>
    <col min="10" max="10" width="17.85546875" bestFit="1" customWidth="1"/>
    <col min="11" max="11" width="16.140625" bestFit="1" customWidth="1"/>
    <col min="12" max="12" width="17.85546875" bestFit="1" customWidth="1"/>
    <col min="13" max="13" width="16.140625" bestFit="1" customWidth="1"/>
    <col min="14" max="14" width="17.85546875" bestFit="1" customWidth="1"/>
  </cols>
  <sheetData>
    <row r="1" spans="1:14" ht="15.75" customHeight="1" thickBot="1" x14ac:dyDescent="0.3">
      <c r="A1" s="14" t="s">
        <v>54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6"/>
    </row>
    <row r="2" spans="1:14" ht="15.75" customHeight="1" thickBot="1" x14ac:dyDescent="0.3">
      <c r="A2" s="12" t="s">
        <v>55</v>
      </c>
      <c r="B2" s="12" t="s">
        <v>56</v>
      </c>
      <c r="C2" s="12" t="s">
        <v>17</v>
      </c>
      <c r="D2" s="12" t="s">
        <v>57</v>
      </c>
      <c r="E2" s="17" t="s">
        <v>58</v>
      </c>
      <c r="F2" s="18"/>
      <c r="G2" s="17" t="s">
        <v>59</v>
      </c>
      <c r="H2" s="18"/>
      <c r="I2" s="17" t="s">
        <v>60</v>
      </c>
      <c r="J2" s="18"/>
      <c r="K2" s="17" t="s">
        <v>62</v>
      </c>
      <c r="L2" s="18"/>
      <c r="M2" s="17" t="s">
        <v>61</v>
      </c>
      <c r="N2" s="18"/>
    </row>
    <row r="3" spans="1:14" ht="15.75" thickBot="1" x14ac:dyDescent="0.3">
      <c r="A3" s="13" t="s">
        <v>16</v>
      </c>
      <c r="B3" s="13" t="s">
        <v>16</v>
      </c>
      <c r="C3" s="13" t="s">
        <v>16</v>
      </c>
      <c r="D3" s="13" t="s">
        <v>18</v>
      </c>
      <c r="E3" s="11" t="s">
        <v>14</v>
      </c>
      <c r="F3" s="11" t="s">
        <v>15</v>
      </c>
      <c r="G3" s="11" t="s">
        <v>14</v>
      </c>
      <c r="H3" s="11" t="s">
        <v>15</v>
      </c>
      <c r="I3" s="11" t="s">
        <v>14</v>
      </c>
      <c r="J3" s="11" t="s">
        <v>15</v>
      </c>
      <c r="K3" s="11" t="s">
        <v>14</v>
      </c>
      <c r="L3" s="11" t="s">
        <v>15</v>
      </c>
      <c r="M3" s="11" t="s">
        <v>14</v>
      </c>
      <c r="N3" s="11" t="s">
        <v>15</v>
      </c>
    </row>
    <row r="4" spans="1:14" x14ac:dyDescent="0.25">
      <c r="A4" cm="1">
        <f t="array" ref="A4:C13">_xlfn.UNIQUE(_xlfn.VSTACK(_xlfn._xlws.FILTER('OBJET_N-1'!$B$2:$D$27,'OBJET_N-1'!$B$2:$B$27&lt;&gt;""),_xlfn._xlws.FILTER(OBJET_N!$B$2:$D$27,OBJET_N!$B$2:$B$27&lt;&gt;"")))</f>
        <v>1</v>
      </c>
      <c r="B4" t="str">
        <v>Interventions sur site</v>
      </c>
      <c r="C4">
        <v>1</v>
      </c>
      <c r="D4" t="str">
        <f>IF(ISERROR(VLOOKUP(OBJET_N!B2,'OBJET_N-1'!$B:$B,1,0)),"NOUVEL OBJET","OBJET Existant en Année N-1")</f>
        <v>OBJET Existant en Année N-1</v>
      </c>
      <c r="E4" s="19" cm="1">
        <f t="array" ref="E4">IF($D4&lt;&gt;"NOUVEL OBJET",SUM(('OBJET_N-1'!$B$2:$B$11=A4)*('OBJET_N-1'!$C$2:$C$11=B4)*('OBJET_N-1'!$D$2:$D$11=C4)*'OBJET_N-1'!$J$2:$J$11)/100,"Sans Objet")</f>
        <v>11518.59</v>
      </c>
      <c r="F4" cm="1">
        <f t="array" ref="F4">IFERROR(SUM((OBJET_N!$B$2:$B$11=A4)*(OBJET_N!$C$2:$C$11=B4)*(OBJET_N!$D$2:$D$11=C4)*OBJET_N!$J$2:$J$11)/100-E4,"Sans Objet")</f>
        <v>4096.7199999999993</v>
      </c>
      <c r="G4" cm="1">
        <f t="array" ref="G4">IF($D4&lt;&gt;"NOUVEL OBJET",SUM(('OBJET_N-1'!$B$2:$B$11=A4)*('OBJET_N-1'!$C$2:$C$11=B4)*('OBJET_N-1'!$D$2:$D$11=C4)*'OBJET_N-1'!$L$2:$L$11)/100,"Sans Objet")</f>
        <v>256.49</v>
      </c>
      <c r="H4" cm="1">
        <f t="array" ref="H4">IFERROR(SUM((OBJET_N!$B$2:$B$11=A4)*(OBJET_N!$C$2:$C$11=B4)*(OBJET_N!$D$2:$D$11=C4)*OBJET_N!$L$2:$L$11)/100-G4,"Sans Objet")</f>
        <v>0</v>
      </c>
      <c r="I4" cm="1">
        <f t="array" ref="I4">IF($D4&lt;&gt;"NOUVEL OBJET",SUM(('OBJET_N-1'!$B$2:$B$11=A4)*('OBJET_N-1'!$C$2:$C$11=B4)*('OBJET_N-1'!$D$2:$D$11=C4)*'OBJET_N-1'!$P$2:$P$11)/100,"Sans Objet")</f>
        <v>0.48</v>
      </c>
      <c r="J4" cm="1">
        <f t="array" ref="J4">IFERROR(SUM((OBJET_N!$B$2:$B$11=A4)*(OBJET_N!$C$2:$C$11=B4)*(OBJET_N!$D$2:$D$11=C4)*OBJET_N!$P$2:$P$11)/100-I4,"sans Objet")</f>
        <v>-0.48</v>
      </c>
      <c r="K4" cm="1">
        <f t="array" ref="K4">IF($D4&lt;&gt;"NOUVEL OBJET",SUM(('OBJET_N-1'!$B$2:$B$11=A4)*('OBJET_N-1'!$C$2:$C$11=B4)*('OBJET_N-1'!$D$2:$D$11=C4)*'OBJET_N-1'!$F$2:$F$11),"Sans Objet")</f>
        <v>67</v>
      </c>
      <c r="L4" cm="1">
        <f t="array" ref="L4">IFERROR(SUM((OBJET_N!$B$2:$B$11=A4)*(OBJET_N!$C$2:$C$11=B4)*(OBJET_N!$D$2:$D$11=C4)*OBJET_N!$F$2:$F$11)-K4,"Sans Objet")</f>
        <v>0</v>
      </c>
      <c r="M4" cm="1">
        <f t="array" ref="M4">IF($D4&lt;&gt;"NOUVEL OBJET",SUM(('OBJET_N-1'!$B$2:$B$11=A4)*('OBJET_N-1'!$C$2:$C$11=B4)*('OBJET_N-1'!$D$2:$D$11=C4)*'OBJET_N-1'!$G$2:$G$11),"Sans Objet")</f>
        <v>4</v>
      </c>
      <c r="N4" cm="1">
        <f t="array" ref="N4">IFERROR(SUM((OBJET_N!$B$2:$B$11=A4)*(OBJET_N!$C$2:$C$11=B4)*(OBJET_N!$D$2:$D$11=C4)*OBJET_N!$G$2:$G$11)-M4,"Sans Objet")</f>
        <v>0</v>
      </c>
    </row>
    <row r="5" spans="1:14" x14ac:dyDescent="0.25">
      <c r="A5">
        <v>1</v>
      </c>
      <c r="B5" t="str">
        <v>Interventions sur site</v>
      </c>
      <c r="C5">
        <v>2</v>
      </c>
      <c r="D5" t="str">
        <f>IF(ISERROR(VLOOKUP(OBJET_N!B3,'OBJET_N-1'!$B:$B,1,0)),"NOUVEL OBJET","OBJET Existant en Année N-1")</f>
        <v>OBJET Existant en Année N-1</v>
      </c>
      <c r="E5" s="19" cm="1">
        <f t="array" ref="E5">IF($D5&lt;&gt;"NOUVEL OBJET",SUM(('OBJET_N-1'!$B$2:$B$11=A5)*('OBJET_N-1'!$C$2:$C$11=B5)*('OBJET_N-1'!$D$2:$D$11=C5)*'OBJET_N-1'!$J$2:$J$11)/100,"Sans Objet")</f>
        <v>4030.47</v>
      </c>
      <c r="F5" cm="1">
        <f t="array" ref="F5">IFERROR(SUM((OBJET_N!$B$2:$B$11=A5)*(OBJET_N!$C$2:$C$11=B5)*(OBJET_N!$D$2:$D$11=C5)*OBJET_N!$J$2:$J$11)/100-E5,"Sans Objet")</f>
        <v>-2514.9399999999996</v>
      </c>
      <c r="G5" cm="1">
        <f t="array" ref="G5">IF($D5&lt;&gt;"NOUVEL OBJET",SUM(('OBJET_N-1'!$B$2:$B$11=A5)*('OBJET_N-1'!$C$2:$C$11=B5)*('OBJET_N-1'!$D$2:$D$11=C5)*'OBJET_N-1'!$L$2:$L$11)/100,"Sans Objet")</f>
        <v>453.97</v>
      </c>
      <c r="H5" cm="1">
        <f t="array" ref="H5">IFERROR(SUM((OBJET_N!$B$2:$B$11=A5)*(OBJET_N!$C$2:$C$11=B5)*(OBJET_N!$D$2:$D$11=C5)*OBJET_N!$L$2:$L$11)/100-G5,"Sans Objet")</f>
        <v>0</v>
      </c>
      <c r="I5" cm="1">
        <f t="array" ref="I5">IF($D5&lt;&gt;"NOUVEL OBJET",SUM(('OBJET_N-1'!$B$2:$B$11=A5)*('OBJET_N-1'!$C$2:$C$11=B5)*('OBJET_N-1'!$D$2:$D$11=C5)*'OBJET_N-1'!$P$2:$P$11)/100,"Sans Objet")</f>
        <v>0.56000000000000005</v>
      </c>
      <c r="J5" cm="1">
        <f t="array" ref="J5">IFERROR(SUM((OBJET_N!$B$2:$B$11=A5)*(OBJET_N!$C$2:$C$11=B5)*(OBJET_N!$D$2:$D$11=C5)*OBJET_N!$P$2:$P$11)/100-I5,"sans Objet")</f>
        <v>-0.56000000000000005</v>
      </c>
      <c r="K5" cm="1">
        <f t="array" ref="K5">IF($D5&lt;&gt;"NOUVEL OBJET",SUM(('OBJET_N-1'!$B$2:$B$11=A5)*('OBJET_N-1'!$C$2:$C$11=B5)*('OBJET_N-1'!$D$2:$D$11=C5)*'OBJET_N-1'!$F$2:$F$11),"Sans Objet")</f>
        <v>42</v>
      </c>
      <c r="L5" cm="1">
        <f t="array" ref="L5">IFERROR(SUM((OBJET_N!$B$2:$B$11=A5)*(OBJET_N!$C$2:$C$11=B5)*(OBJET_N!$D$2:$D$11=C5)*OBJET_N!$F$2:$F$11)-K5,"Sans Objet")</f>
        <v>0</v>
      </c>
      <c r="M5" cm="1">
        <f t="array" ref="M5">IF($D5&lt;&gt;"NOUVEL OBJET",SUM(('OBJET_N-1'!$B$2:$B$11=A5)*('OBJET_N-1'!$C$2:$C$11=B5)*('OBJET_N-1'!$D$2:$D$11=C5)*'OBJET_N-1'!$G$2:$G$11),"Sans Objet")</f>
        <v>4</v>
      </c>
      <c r="N5" cm="1">
        <f t="array" ref="N5">IFERROR(SUM((OBJET_N!$B$2:$B$11=A5)*(OBJET_N!$C$2:$C$11=B5)*(OBJET_N!$D$2:$D$11=C5)*OBJET_N!$G$2:$G$11)-M5,"Sans Objet")</f>
        <v>0</v>
      </c>
    </row>
    <row r="6" spans="1:14" x14ac:dyDescent="0.25">
      <c r="A6">
        <v>2</v>
      </c>
      <c r="B6" t="str">
        <v>intervention à distance</v>
      </c>
      <c r="C6">
        <v>1</v>
      </c>
      <c r="D6" t="str">
        <f>IF(ISERROR(VLOOKUP(OBJET_N!B4,'OBJET_N-1'!$B:$B,1,0)),"NOUVEL OBJET","OBJET Existant en Année N-1")</f>
        <v>OBJET Existant en Année N-1</v>
      </c>
      <c r="E6" s="19" cm="1">
        <f t="array" ref="E6">IF($D6&lt;&gt;"NOUVEL OBJET",SUM(('OBJET_N-1'!$B$2:$B$11=A6)*('OBJET_N-1'!$C$2:$C$11=B6)*('OBJET_N-1'!$D$2:$D$11=C6)*'OBJET_N-1'!$J$2:$J$11)/100,"Sans Objet")</f>
        <v>8879.86</v>
      </c>
      <c r="F6" cm="1">
        <f t="array" ref="F6">IFERROR(SUM((OBJET_N!$B$2:$B$11=A6)*(OBJET_N!$C$2:$C$11=B6)*(OBJET_N!$D$2:$D$11=C6)*OBJET_N!$J$2:$J$11)/100-E6,"Sans Objet")</f>
        <v>-7294.7100000000009</v>
      </c>
      <c r="G6" cm="1">
        <f t="array" ref="G6">IF($D6&lt;&gt;"NOUVEL OBJET",SUM(('OBJET_N-1'!$B$2:$B$11=A6)*('OBJET_N-1'!$C$2:$C$11=B6)*('OBJET_N-1'!$D$2:$D$11=C6)*'OBJET_N-1'!$L$2:$L$11)/100,"Sans Objet")</f>
        <v>587.44000000000005</v>
      </c>
      <c r="H6" cm="1">
        <f t="array" ref="H6">IFERROR(SUM((OBJET_N!$B$2:$B$11=A6)*(OBJET_N!$C$2:$C$11=B6)*(OBJET_N!$D$2:$D$11=C6)*OBJET_N!$L$2:$L$11)/100-G6,"Sans Objet")</f>
        <v>0</v>
      </c>
      <c r="I6" cm="1">
        <f t="array" ref="I6">IF($D6&lt;&gt;"NOUVEL OBJET",SUM(('OBJET_N-1'!$B$2:$B$11=A6)*('OBJET_N-1'!$C$2:$C$11=B6)*('OBJET_N-1'!$D$2:$D$11=C6)*'OBJET_N-1'!$P$2:$P$11)/100,"Sans Objet")</f>
        <v>0.25</v>
      </c>
      <c r="J6" cm="1">
        <f t="array" ref="J6">IFERROR(SUM((OBJET_N!$B$2:$B$11=A6)*(OBJET_N!$C$2:$C$11=B6)*(OBJET_N!$D$2:$D$11=C6)*OBJET_N!$P$2:$P$11)/100-I6,"sans Objet")</f>
        <v>-0.25</v>
      </c>
      <c r="K6" cm="1">
        <f t="array" ref="K6">IF($D6&lt;&gt;"NOUVEL OBJET",SUM(('OBJET_N-1'!$B$2:$B$11=A6)*('OBJET_N-1'!$C$2:$C$11=B6)*('OBJET_N-1'!$D$2:$D$11=C6)*'OBJET_N-1'!$F$2:$F$11),"Sans Objet")</f>
        <v>40</v>
      </c>
      <c r="L6" cm="1">
        <f t="array" ref="L6">IFERROR(SUM((OBJET_N!$B$2:$B$11=A6)*(OBJET_N!$C$2:$C$11=B6)*(OBJET_N!$D$2:$D$11=C6)*OBJET_N!$F$2:$F$11)-K6,"Sans Objet")</f>
        <v>0</v>
      </c>
      <c r="M6" cm="1">
        <f t="array" ref="M6">IF($D6&lt;&gt;"NOUVEL OBJET",SUM(('OBJET_N-1'!$B$2:$B$11=A6)*('OBJET_N-1'!$C$2:$C$11=B6)*('OBJET_N-1'!$D$2:$D$11=C6)*'OBJET_N-1'!$G$2:$G$11),"Sans Objet")</f>
        <v>4</v>
      </c>
      <c r="N6" cm="1">
        <f t="array" ref="N6">IFERROR(SUM((OBJET_N!$B$2:$B$11=A6)*(OBJET_N!$C$2:$C$11=B6)*(OBJET_N!$D$2:$D$11=C6)*OBJET_N!$G$2:$G$11)-M6,"Sans Objet")</f>
        <v>0</v>
      </c>
    </row>
    <row r="7" spans="1:14" x14ac:dyDescent="0.25">
      <c r="A7">
        <v>2</v>
      </c>
      <c r="B7" t="str">
        <v>intervention à distance</v>
      </c>
      <c r="C7">
        <v>2</v>
      </c>
      <c r="D7" t="str">
        <f>IF(ISERROR(VLOOKUP(OBJET_N!B5,'OBJET_N-1'!$B:$B,1,0)),"NOUVEL OBJET","OBJET Existant en Année N-1")</f>
        <v>OBJET Existant en Année N-1</v>
      </c>
      <c r="E7" s="19" cm="1">
        <f t="array" ref="E7">IF($D7&lt;&gt;"NOUVEL OBJET",SUM(('OBJET_N-1'!$B$2:$B$11=A7)*('OBJET_N-1'!$C$2:$C$11=B7)*('OBJET_N-1'!$D$2:$D$11=C7)*'OBJET_N-1'!$J$2:$J$11)/100,"Sans Objet")</f>
        <v>3156.44</v>
      </c>
      <c r="F7" cm="1">
        <f t="array" ref="F7">IFERROR(SUM((OBJET_N!$B$2:$B$11=A7)*(OBJET_N!$C$2:$C$11=B7)*(OBJET_N!$D$2:$D$11=C7)*OBJET_N!$J$2:$J$11)/100-E7,"Sans Objet")</f>
        <v>12259.199999999999</v>
      </c>
      <c r="G7" cm="1">
        <f t="array" ref="G7">IF($D7&lt;&gt;"NOUVEL OBJET",SUM(('OBJET_N-1'!$B$2:$B$11=A7)*('OBJET_N-1'!$C$2:$C$11=B7)*('OBJET_N-1'!$D$2:$D$11=C7)*'OBJET_N-1'!$L$2:$L$11)/100,"Sans Objet")</f>
        <v>459.21</v>
      </c>
      <c r="H7" cm="1">
        <f t="array" ref="H7">IFERROR(SUM((OBJET_N!$B$2:$B$11=A7)*(OBJET_N!$C$2:$C$11=B7)*(OBJET_N!$D$2:$D$11=C7)*OBJET_N!$L$2:$L$11)/100-G7,"Sans Objet")</f>
        <v>0</v>
      </c>
      <c r="I7" cm="1">
        <f t="array" ref="I7">IF($D7&lt;&gt;"NOUVEL OBJET",SUM(('OBJET_N-1'!$B$2:$B$11=A7)*('OBJET_N-1'!$C$2:$C$11=B7)*('OBJET_N-1'!$D$2:$D$11=C7)*'OBJET_N-1'!$P$2:$P$11)/100,"Sans Objet")</f>
        <v>0.64</v>
      </c>
      <c r="J7" cm="1">
        <f t="array" ref="J7">IFERROR(SUM((OBJET_N!$B$2:$B$11=A7)*(OBJET_N!$C$2:$C$11=B7)*(OBJET_N!$D$2:$D$11=C7)*OBJET_N!$P$2:$P$11)/100-I7,"sans Objet")</f>
        <v>-0.64</v>
      </c>
      <c r="K7" cm="1">
        <f t="array" ref="K7">IF($D7&lt;&gt;"NOUVEL OBJET",SUM(('OBJET_N-1'!$B$2:$B$11=A7)*('OBJET_N-1'!$C$2:$C$11=B7)*('OBJET_N-1'!$D$2:$D$11=C7)*'OBJET_N-1'!$F$2:$F$11),"Sans Objet")</f>
        <v>19</v>
      </c>
      <c r="L7" cm="1">
        <f t="array" ref="L7">IFERROR(SUM((OBJET_N!$B$2:$B$11=A7)*(OBJET_N!$C$2:$C$11=B7)*(OBJET_N!$D$2:$D$11=C7)*OBJET_N!$F$2:$F$11)-K7,"Sans Objet")</f>
        <v>0</v>
      </c>
      <c r="M7" cm="1">
        <f t="array" ref="M7">IF($D7&lt;&gt;"NOUVEL OBJET",SUM(('OBJET_N-1'!$B$2:$B$11=A7)*('OBJET_N-1'!$C$2:$C$11=B7)*('OBJET_N-1'!$D$2:$D$11=C7)*'OBJET_N-1'!$G$2:$G$11),"Sans Objet")</f>
        <v>4</v>
      </c>
      <c r="N7" cm="1">
        <f t="array" ref="N7">IFERROR(SUM((OBJET_N!$B$2:$B$11=A7)*(OBJET_N!$C$2:$C$11=B7)*(OBJET_N!$D$2:$D$11=C7)*OBJET_N!$G$2:$G$11)-M7,"Sans Objet")</f>
        <v>0</v>
      </c>
    </row>
    <row r="8" spans="1:14" x14ac:dyDescent="0.25">
      <c r="A8">
        <v>3</v>
      </c>
      <c r="B8" t="str">
        <v>Maintenance Forum</v>
      </c>
      <c r="C8">
        <v>1</v>
      </c>
      <c r="D8" t="str">
        <f>IF(ISERROR(VLOOKUP(OBJET_N!B6,'OBJET_N-1'!$B:$B,1,0)),"NOUVEL OBJET","OBJET Existant en Année N-1")</f>
        <v>OBJET Existant en Année N-1</v>
      </c>
      <c r="E8" s="19" cm="1">
        <f t="array" ref="E8">IF($D8&lt;&gt;"NOUVEL OBJET",SUM(('OBJET_N-1'!$B$2:$B$11=A8)*('OBJET_N-1'!$C$2:$C$11=B8)*('OBJET_N-1'!$D$2:$D$11=C8)*'OBJET_N-1'!$J$2:$J$11)/100,"Sans Objet")</f>
        <v>1515.53</v>
      </c>
      <c r="F8" cm="1">
        <f t="array" ref="F8">IFERROR(SUM((OBJET_N!$B$2:$B$11=A8)*(OBJET_N!$C$2:$C$11=B8)*(OBJET_N!$D$2:$D$11=C8)*OBJET_N!$J$2:$J$11)/100-E8,"Sans Objet")</f>
        <v>619.95000000000005</v>
      </c>
      <c r="G8" cm="1">
        <f t="array" ref="G8">IF($D8&lt;&gt;"NOUVEL OBJET",SUM(('OBJET_N-1'!$B$2:$B$11=A8)*('OBJET_N-1'!$C$2:$C$11=B8)*('OBJET_N-1'!$D$2:$D$11=C8)*'OBJET_N-1'!$L$2:$L$11)/100,"Sans Objet")</f>
        <v>349.24</v>
      </c>
      <c r="H8" cm="1">
        <f t="array" ref="H8">IFERROR(SUM((OBJET_N!$B$2:$B$11=A8)*(OBJET_N!$C$2:$C$11=B8)*(OBJET_N!$D$2:$D$11=C8)*OBJET_N!$L$2:$L$11)/100-G8,"Sans Objet")</f>
        <v>0</v>
      </c>
      <c r="I8" cm="1">
        <f t="array" ref="I8">IF($D8&lt;&gt;"NOUVEL OBJET",SUM(('OBJET_N-1'!$B$2:$B$11=A8)*('OBJET_N-1'!$C$2:$C$11=B8)*('OBJET_N-1'!$D$2:$D$11=C8)*'OBJET_N-1'!$P$2:$P$11)/100,"Sans Objet")</f>
        <v>0.34</v>
      </c>
      <c r="J8" cm="1">
        <f t="array" ref="J8">IFERROR(SUM((OBJET_N!$B$2:$B$11=A8)*(OBJET_N!$C$2:$C$11=B8)*(OBJET_N!$D$2:$D$11=C8)*OBJET_N!$P$2:$P$11)/100-I8,"sans Objet")</f>
        <v>-0.34</v>
      </c>
      <c r="K8" cm="1">
        <f t="array" ref="K8">IF($D8&lt;&gt;"NOUVEL OBJET",SUM(('OBJET_N-1'!$B$2:$B$11=A8)*('OBJET_N-1'!$C$2:$C$11=B8)*('OBJET_N-1'!$D$2:$D$11=C8)*'OBJET_N-1'!$F$2:$F$11),"Sans Objet")</f>
        <v>36</v>
      </c>
      <c r="L8" cm="1">
        <f t="array" ref="L8">IFERROR(SUM((OBJET_N!$B$2:$B$11=A8)*(OBJET_N!$C$2:$C$11=B8)*(OBJET_N!$D$2:$D$11=C8)*OBJET_N!$F$2:$F$11)-K8,"Sans Objet")</f>
        <v>0</v>
      </c>
      <c r="M8" cm="1">
        <f t="array" ref="M8">IF($D8&lt;&gt;"NOUVEL OBJET",SUM(('OBJET_N-1'!$B$2:$B$11=A8)*('OBJET_N-1'!$C$2:$C$11=B8)*('OBJET_N-1'!$D$2:$D$11=C8)*'OBJET_N-1'!$G$2:$G$11),"Sans Objet")</f>
        <v>0</v>
      </c>
      <c r="N8" cm="1">
        <f t="array" ref="N8">IFERROR(SUM((OBJET_N!$B$2:$B$11=A8)*(OBJET_N!$C$2:$C$11=B8)*(OBJET_N!$D$2:$D$11=C8)*OBJET_N!$G$2:$G$11)-M8,"Sans Objet")</f>
        <v>5</v>
      </c>
    </row>
    <row r="9" spans="1:14" x14ac:dyDescent="0.25">
      <c r="A9">
        <v>3</v>
      </c>
      <c r="B9" t="str">
        <v>Maintenance Forum</v>
      </c>
      <c r="C9">
        <v>2</v>
      </c>
      <c r="D9" t="str">
        <f>IF(ISERROR(VLOOKUP(OBJET_N!B7,'OBJET_N-1'!$B:$B,1,0)),"NOUVEL OBJET","OBJET Existant en Année N-1")</f>
        <v>OBJET Existant en Année N-1</v>
      </c>
      <c r="E9" s="19" cm="1">
        <f t="array" ref="E9">IF($D9&lt;&gt;"NOUVEL OBJET",SUM(('OBJET_N-1'!$B$2:$B$11=A9)*('OBJET_N-1'!$C$2:$C$11=B9)*('OBJET_N-1'!$D$2:$D$11=C9)*'OBJET_N-1'!$J$2:$J$11)/100,"Sans Objet")</f>
        <v>1585.15</v>
      </c>
      <c r="F9" cm="1">
        <f t="array" ref="F9">IFERROR(SUM((OBJET_N!$B$2:$B$11=A9)*(OBJET_N!$C$2:$C$11=B9)*(OBJET_N!$D$2:$D$11=C9)*OBJET_N!$J$2:$J$11)/100-E9,"Sans Objet")</f>
        <v>-1.6100000000001273</v>
      </c>
      <c r="G9" cm="1">
        <f t="array" ref="G9">IF($D9&lt;&gt;"NOUVEL OBJET",SUM(('OBJET_N-1'!$B$2:$B$11=A9)*('OBJET_N-1'!$C$2:$C$11=B9)*('OBJET_N-1'!$D$2:$D$11=C9)*'OBJET_N-1'!$L$2:$L$11)/100,"Sans Objet")</f>
        <v>1589.71</v>
      </c>
      <c r="H9" cm="1">
        <f t="array" ref="H9">IFERROR(SUM((OBJET_N!$B$2:$B$11=A9)*(OBJET_N!$C$2:$C$11=B9)*(OBJET_N!$D$2:$D$11=C9)*OBJET_N!$L$2:$L$11)/100-G9,"Sans Objet")</f>
        <v>0</v>
      </c>
      <c r="I9" cm="1">
        <f t="array" ref="I9">IF($D9&lt;&gt;"NOUVEL OBJET",SUM(('OBJET_N-1'!$B$2:$B$11=A9)*('OBJET_N-1'!$C$2:$C$11=B9)*('OBJET_N-1'!$D$2:$D$11=C9)*'OBJET_N-1'!$P$2:$P$11)/100,"Sans Objet")</f>
        <v>0.12</v>
      </c>
      <c r="J9" cm="1">
        <f t="array" ref="J9">IFERROR(SUM((OBJET_N!$B$2:$B$11=A9)*(OBJET_N!$C$2:$C$11=B9)*(OBJET_N!$D$2:$D$11=C9)*OBJET_N!$P$2:$P$11)/100-I9,"sans Objet")</f>
        <v>-0.12</v>
      </c>
      <c r="K9" cm="1">
        <f t="array" ref="K9">IF($D9&lt;&gt;"NOUVEL OBJET",SUM(('OBJET_N-1'!$B$2:$B$11=A9)*('OBJET_N-1'!$C$2:$C$11=B9)*('OBJET_N-1'!$D$2:$D$11=C9)*'OBJET_N-1'!$F$2:$F$11),"Sans Objet")</f>
        <v>44</v>
      </c>
      <c r="L9" cm="1">
        <f t="array" ref="L9">IFERROR(SUM((OBJET_N!$B$2:$B$11=A9)*(OBJET_N!$C$2:$C$11=B9)*(OBJET_N!$D$2:$D$11=C9)*OBJET_N!$F$2:$F$11)-K9,"Sans Objet")</f>
        <v>0</v>
      </c>
      <c r="M9" cm="1">
        <f t="array" ref="M9">IF($D9&lt;&gt;"NOUVEL OBJET",SUM(('OBJET_N-1'!$B$2:$B$11=A9)*('OBJET_N-1'!$C$2:$C$11=B9)*('OBJET_N-1'!$D$2:$D$11=C9)*'OBJET_N-1'!$G$2:$G$11),"Sans Objet")</f>
        <v>0</v>
      </c>
      <c r="N9" cm="1">
        <f t="array" ref="N9">IFERROR(SUM((OBJET_N!$B$2:$B$11=A9)*(OBJET_N!$C$2:$C$11=B9)*(OBJET_N!$D$2:$D$11=C9)*OBJET_N!$G$2:$G$11)-M9,"Sans Objet")</f>
        <v>8</v>
      </c>
    </row>
    <row r="10" spans="1:14" x14ac:dyDescent="0.25">
      <c r="A10">
        <v>4</v>
      </c>
      <c r="B10" t="str">
        <v>Mise à jour site web</v>
      </c>
      <c r="C10">
        <v>1</v>
      </c>
      <c r="D10" t="str">
        <f>IF(ISERROR(VLOOKUP(OBJET_N!B8,'OBJET_N-1'!$B:$B,1,0)),"NOUVEL OBJET","OBJET Existant en Année N-1")</f>
        <v>OBJET Existant en Année N-1</v>
      </c>
      <c r="E10" s="19" cm="1">
        <f t="array" ref="E10">IF($D10&lt;&gt;"NOUVEL OBJET",SUM(('OBJET_N-1'!$B$2:$B$11=A10)*('OBJET_N-1'!$C$2:$C$11=B10)*('OBJET_N-1'!$D$2:$D$11=C10)*'OBJET_N-1'!$J$2:$J$11)/100,"Sans Objet")</f>
        <v>2135.48</v>
      </c>
      <c r="F10" cm="1">
        <f t="array" ref="F10">IFERROR(SUM((OBJET_N!$B$2:$B$11=A10)*(OBJET_N!$C$2:$C$11=B10)*(OBJET_N!$D$2:$D$11=C10)*OBJET_N!$J$2:$J$11)/100-E10,"Sans Objet")</f>
        <v>13028.060000000001</v>
      </c>
      <c r="G10" cm="1">
        <f t="array" ref="G10">IF($D10&lt;&gt;"NOUVEL OBJET",SUM(('OBJET_N-1'!$B$2:$B$11=A10)*('OBJET_N-1'!$C$2:$C$11=B10)*('OBJET_N-1'!$D$2:$D$11=C10)*'OBJET_N-1'!$L$2:$L$11)/100,"Sans Objet")</f>
        <v>359.72</v>
      </c>
      <c r="H10" cm="1">
        <f t="array" ref="H10">IFERROR(SUM((OBJET_N!$B$2:$B$11=A10)*(OBJET_N!$C$2:$C$11=B10)*(OBJET_N!$D$2:$D$11=C10)*OBJET_N!$L$2:$L$11)/100-G10,"Sans Objet")</f>
        <v>0</v>
      </c>
      <c r="I10" cm="1">
        <f t="array" ref="I10">IF($D10&lt;&gt;"NOUVEL OBJET",SUM(('OBJET_N-1'!$B$2:$B$11=A10)*('OBJET_N-1'!$C$2:$C$11=B10)*('OBJET_N-1'!$D$2:$D$11=C10)*'OBJET_N-1'!$P$2:$P$11)/100,"Sans Objet")</f>
        <v>0.28999999999999998</v>
      </c>
      <c r="J10" cm="1">
        <f t="array" ref="J10">IFERROR(SUM((OBJET_N!$B$2:$B$11=A10)*(OBJET_N!$C$2:$C$11=B10)*(OBJET_N!$D$2:$D$11=C10)*OBJET_N!$P$2:$P$11)/100-I10,"sans Objet")</f>
        <v>-0.28999999999999998</v>
      </c>
      <c r="K10" cm="1">
        <f t="array" ref="K10">IF($D10&lt;&gt;"NOUVEL OBJET",SUM(('OBJET_N-1'!$B$2:$B$11=A10)*('OBJET_N-1'!$C$2:$C$11=B10)*('OBJET_N-1'!$D$2:$D$11=C10)*'OBJET_N-1'!$F$2:$F$11),"Sans Objet")</f>
        <v>33</v>
      </c>
      <c r="L10" cm="1">
        <f t="array" ref="L10">IFERROR(SUM((OBJET_N!$B$2:$B$11=A10)*(OBJET_N!$C$2:$C$11=B10)*(OBJET_N!$D$2:$D$11=C10)*OBJET_N!$F$2:$F$11)-K10,"Sans Objet")</f>
        <v>0</v>
      </c>
      <c r="M10" cm="1">
        <f t="array" ref="M10">IF($D10&lt;&gt;"NOUVEL OBJET",SUM(('OBJET_N-1'!$B$2:$B$11=A10)*('OBJET_N-1'!$C$2:$C$11=B10)*('OBJET_N-1'!$D$2:$D$11=C10)*'OBJET_N-1'!$G$2:$G$11),"Sans Objet")</f>
        <v>0</v>
      </c>
      <c r="N10" cm="1">
        <f t="array" ref="N10">IFERROR(SUM((OBJET_N!$B$2:$B$11=A10)*(OBJET_N!$C$2:$C$11=B10)*(OBJET_N!$D$2:$D$11=C10)*OBJET_N!$G$2:$G$11)-M10,"Sans Objet")</f>
        <v>25</v>
      </c>
    </row>
    <row r="11" spans="1:14" x14ac:dyDescent="0.25">
      <c r="A11">
        <v>4</v>
      </c>
      <c r="B11" t="str">
        <v>Mise à jour site web</v>
      </c>
      <c r="C11">
        <v>2</v>
      </c>
      <c r="D11" t="str">
        <f>IF(ISERROR(VLOOKUP(OBJET_N!B9,'OBJET_N-1'!$B:$B,1,0)),"NOUVEL OBJET","OBJET Existant en Année N-1")</f>
        <v>OBJET Existant en Année N-1</v>
      </c>
      <c r="E11" s="19" cm="1">
        <f t="array" ref="E11">IF($D11&lt;&gt;"NOUVEL OBJET",SUM(('OBJET_N-1'!$B$2:$B$11=A11)*('OBJET_N-1'!$C$2:$C$11=B11)*('OBJET_N-1'!$D$2:$D$11=C11)*'OBJET_N-1'!$J$2:$J$11)/100,"Sans Objet")</f>
        <v>5916.58</v>
      </c>
      <c r="F11" cm="1">
        <f t="array" ref="F11">IFERROR(SUM((OBJET_N!$B$2:$B$11=A11)*(OBJET_N!$C$2:$C$11=B11)*(OBJET_N!$D$2:$D$11=C11)*OBJET_N!$J$2:$J$11)/100-E11,"Sans Objet")</f>
        <v>0</v>
      </c>
      <c r="G11" cm="1">
        <f t="array" ref="G11">IF($D11&lt;&gt;"NOUVEL OBJET",SUM(('OBJET_N-1'!$B$2:$B$11=A11)*('OBJET_N-1'!$C$2:$C$11=B11)*('OBJET_N-1'!$D$2:$D$11=C11)*'OBJET_N-1'!$L$2:$L$11)/100,"Sans Objet")</f>
        <v>15697.42</v>
      </c>
      <c r="H11" cm="1">
        <f t="array" ref="H11">IFERROR(SUM((OBJET_N!$B$2:$B$11=A11)*(OBJET_N!$C$2:$C$11=B11)*(OBJET_N!$D$2:$D$11=C11)*OBJET_N!$L$2:$L$11)/100-G11,"Sans Objet")</f>
        <v>0</v>
      </c>
      <c r="I11" cm="1">
        <f t="array" ref="I11">IF($D11&lt;&gt;"NOUVEL OBJET",SUM(('OBJET_N-1'!$B$2:$B$11=A11)*('OBJET_N-1'!$C$2:$C$11=B11)*('OBJET_N-1'!$D$2:$D$11=C11)*'OBJET_N-1'!$P$2:$P$11)/100,"Sans Objet")</f>
        <v>0.15</v>
      </c>
      <c r="J11" cm="1">
        <f t="array" ref="J11">IFERROR(SUM((OBJET_N!$B$2:$B$11=A11)*(OBJET_N!$C$2:$C$11=B11)*(OBJET_N!$D$2:$D$11=C11)*OBJET_N!$P$2:$P$11)/100-I11,"sans Objet")</f>
        <v>-0.15</v>
      </c>
      <c r="K11" cm="1">
        <f t="array" ref="K11">IF($D11&lt;&gt;"NOUVEL OBJET",SUM(('OBJET_N-1'!$B$2:$B$11=A11)*('OBJET_N-1'!$C$2:$C$11=B11)*('OBJET_N-1'!$D$2:$D$11=C11)*'OBJET_N-1'!$F$2:$F$11),"Sans Objet")</f>
        <v>28</v>
      </c>
      <c r="L11" cm="1">
        <f t="array" ref="L11">IFERROR(SUM((OBJET_N!$B$2:$B$11=A11)*(OBJET_N!$C$2:$C$11=B11)*(OBJET_N!$D$2:$D$11=C11)*OBJET_N!$F$2:$F$11)-K11,"Sans Objet")</f>
        <v>0</v>
      </c>
      <c r="M11" cm="1">
        <f t="array" ref="M11">IF($D11&lt;&gt;"NOUVEL OBJET",SUM(('OBJET_N-1'!$B$2:$B$11=A11)*('OBJET_N-1'!$C$2:$C$11=B11)*('OBJET_N-1'!$D$2:$D$11=C11)*'OBJET_N-1'!$G$2:$G$11),"Sans Objet")</f>
        <v>0</v>
      </c>
      <c r="N11" cm="1">
        <f t="array" ref="N11">IFERROR(SUM((OBJET_N!$B$2:$B$11=A11)*(OBJET_N!$C$2:$C$11=B11)*(OBJET_N!$D$2:$D$11=C11)*OBJET_N!$G$2:$G$11)-M11,"Sans Objet")</f>
        <v>14</v>
      </c>
    </row>
    <row r="12" spans="1:14" x14ac:dyDescent="0.25">
      <c r="A12">
        <v>5</v>
      </c>
      <c r="B12" t="str">
        <v>Mise à jour forum</v>
      </c>
      <c r="C12">
        <v>1</v>
      </c>
      <c r="D12" t="str">
        <f>IF(ISERROR(VLOOKUP(OBJET_N!B10,'OBJET_N-1'!$B:$B,1,0)),"NOUVEL OBJET","OBJET Existant en Année N-1")</f>
        <v>NOUVEL OBJET</v>
      </c>
      <c r="E12" s="19" t="str" cm="1">
        <f t="array" ref="E12">IF($D12&lt;&gt;"NOUVEL OBJET",SUM(('OBJET_N-1'!$B$2:$B$11=A12)*('OBJET_N-1'!$C$2:$C$11=B12)*('OBJET_N-1'!$D$2:$D$11=C12)*'OBJET_N-1'!$J$2:$J$11)/100,"Sans Objet")</f>
        <v>Sans Objet</v>
      </c>
      <c r="F12" t="str" cm="1">
        <f t="array" ref="F12">IFERROR(SUM((OBJET_N!$B$2:$B$11=A12)*(OBJET_N!$C$2:$C$11=B12)*(OBJET_N!$D$2:$D$11=C12)*OBJET_N!$J$2:$J$11)/100-E12,"Sans Objet")</f>
        <v>Sans Objet</v>
      </c>
      <c r="G12" t="str" cm="1">
        <f t="array" ref="G12">IF($D12&lt;&gt;"NOUVEL OBJET",SUM(('OBJET_N-1'!$B$2:$B$11=A12)*('OBJET_N-1'!$C$2:$C$11=B12)*('OBJET_N-1'!$D$2:$D$11=C12)*'OBJET_N-1'!$L$2:$L$11)/100,"Sans Objet")</f>
        <v>Sans Objet</v>
      </c>
      <c r="H12" t="str" cm="1">
        <f t="array" ref="H12">IFERROR(SUM((OBJET_N!$B$2:$B$11=A12)*(OBJET_N!$C$2:$C$11=B12)*(OBJET_N!$D$2:$D$11=C12)*OBJET_N!$L$2:$L$11)/100-G12,"Sans Objet")</f>
        <v>Sans Objet</v>
      </c>
      <c r="I12" t="str" cm="1">
        <f t="array" ref="I12">IF($D12&lt;&gt;"NOUVEL OBJET",SUM(('OBJET_N-1'!$B$2:$B$11=A12)*('OBJET_N-1'!$C$2:$C$11=B12)*('OBJET_N-1'!$D$2:$D$11=C12)*'OBJET_N-1'!$P$2:$P$11)/100,"Sans Objet")</f>
        <v>Sans Objet</v>
      </c>
      <c r="J12" t="str" cm="1">
        <f t="array" ref="J12">IFERROR(SUM((OBJET_N!$B$2:$B$11=A12)*(OBJET_N!$C$2:$C$11=B12)*(OBJET_N!$D$2:$D$11=C12)*OBJET_N!$P$2:$P$11)/100-I12,"sans Objet")</f>
        <v>sans Objet</v>
      </c>
      <c r="K12" t="str" cm="1">
        <f t="array" ref="K12">IF($D12&lt;&gt;"NOUVEL OBJET",SUM(('OBJET_N-1'!$B$2:$B$11=A12)*('OBJET_N-1'!$C$2:$C$11=B12)*('OBJET_N-1'!$D$2:$D$11=C12)*'OBJET_N-1'!$F$2:$F$11),"Sans Objet")</f>
        <v>Sans Objet</v>
      </c>
      <c r="L12" t="str" cm="1">
        <f t="array" ref="L12">IFERROR(SUM((OBJET_N!$B$2:$B$11=A12)*(OBJET_N!$C$2:$C$11=B12)*(OBJET_N!$D$2:$D$11=C12)*OBJET_N!$F$2:$F$11)-K12,"Sans Objet")</f>
        <v>Sans Objet</v>
      </c>
      <c r="M12" t="str" cm="1">
        <f t="array" ref="M12">IF($D12&lt;&gt;"NOUVEL OBJET",SUM(('OBJET_N-1'!$B$2:$B$11=A12)*('OBJET_N-1'!$C$2:$C$11=B12)*('OBJET_N-1'!$D$2:$D$11=C12)*'OBJET_N-1'!$G$2:$G$11),"Sans Objet")</f>
        <v>Sans Objet</v>
      </c>
      <c r="N12" t="str" cm="1">
        <f t="array" ref="N12">IFERROR(SUM((OBJET_N!$B$2:$B$11=A12)*(OBJET_N!$C$2:$C$11=B12)*(OBJET_N!$D$2:$D$11=C12)*OBJET_N!$G$2:$G$11)-M12,"Sans Objet")</f>
        <v>Sans Objet</v>
      </c>
    </row>
    <row r="13" spans="1:14" x14ac:dyDescent="0.25">
      <c r="A13">
        <v>5</v>
      </c>
      <c r="B13" t="str">
        <v>Mise à jour forum</v>
      </c>
      <c r="C13">
        <v>2</v>
      </c>
      <c r="D13" t="str">
        <f>IF(ISERROR(VLOOKUP(OBJET_N!B11,'OBJET_N-1'!$B:$B,1,0)),"NOUVEL OBJET","OBJET Existant en Année N-1")</f>
        <v>NOUVEL OBJET</v>
      </c>
      <c r="E13" s="19" t="str" cm="1">
        <f t="array" ref="E13">IF($D13&lt;&gt;"NOUVEL OBJET",SUM(('OBJET_N-1'!$B$2:$B$11=A13)*('OBJET_N-1'!$C$2:$C$11=B13)*('OBJET_N-1'!$D$2:$D$11=C13)*'OBJET_N-1'!$J$2:$J$11)/100,"Sans Objet")</f>
        <v>Sans Objet</v>
      </c>
      <c r="F13" t="str" cm="1">
        <f t="array" ref="F13">IFERROR(SUM((OBJET_N!$B$2:$B$11=A13)*(OBJET_N!$C$2:$C$11=B13)*(OBJET_N!$D$2:$D$11=C13)*OBJET_N!$J$2:$J$11)/100-E13,"Sans Objet")</f>
        <v>Sans Objet</v>
      </c>
      <c r="G13" t="str" cm="1">
        <f t="array" ref="G13">IF($D13&lt;&gt;"NOUVEL OBJET",SUM(('OBJET_N-1'!$B$2:$B$11=A13)*('OBJET_N-1'!$C$2:$C$11=B13)*('OBJET_N-1'!$D$2:$D$11=C13)*'OBJET_N-1'!$L$2:$L$11)/100,"Sans Objet")</f>
        <v>Sans Objet</v>
      </c>
      <c r="H13" t="str" cm="1">
        <f t="array" ref="H13">IFERROR(SUM((OBJET_N!$B$2:$B$11=A13)*(OBJET_N!$C$2:$C$11=B13)*(OBJET_N!$D$2:$D$11=C13)*OBJET_N!$L$2:$L$11)/100-G13,"Sans Objet")</f>
        <v>Sans Objet</v>
      </c>
      <c r="I13" t="str" cm="1">
        <f t="array" ref="I13">IF($D13&lt;&gt;"NOUVEL OBJET",SUM(('OBJET_N-1'!$B$2:$B$11=A13)*('OBJET_N-1'!$C$2:$C$11=B13)*('OBJET_N-1'!$D$2:$D$11=C13)*'OBJET_N-1'!$P$2:$P$11)/100,"Sans Objet")</f>
        <v>Sans Objet</v>
      </c>
      <c r="J13" t="str" cm="1">
        <f t="array" ref="J13">IFERROR(SUM((OBJET_N!$B$2:$B$11=A13)*(OBJET_N!$C$2:$C$11=B13)*(OBJET_N!$D$2:$D$11=C13)*OBJET_N!$P$2:$P$11)/100-I13,"sans Objet")</f>
        <v>sans Objet</v>
      </c>
      <c r="K13" t="str" cm="1">
        <f t="array" ref="K13">IF($D13&lt;&gt;"NOUVEL OBJET",SUM(('OBJET_N-1'!$B$2:$B$11=A13)*('OBJET_N-1'!$C$2:$C$11=B13)*('OBJET_N-1'!$D$2:$D$11=C13)*'OBJET_N-1'!$F$2:$F$11),"Sans Objet")</f>
        <v>Sans Objet</v>
      </c>
      <c r="L13" t="str" cm="1">
        <f t="array" ref="L13">IFERROR(SUM((OBJET_N!$B$2:$B$11=A13)*(OBJET_N!$C$2:$C$11=B13)*(OBJET_N!$D$2:$D$11=C13)*OBJET_N!$F$2:$F$11)-K13,"Sans Objet")</f>
        <v>Sans Objet</v>
      </c>
      <c r="M13" t="str" cm="1">
        <f t="array" ref="M13">IF($D13&lt;&gt;"NOUVEL OBJET",SUM(('OBJET_N-1'!$B$2:$B$11=A13)*('OBJET_N-1'!$C$2:$C$11=B13)*('OBJET_N-1'!$D$2:$D$11=C13)*'OBJET_N-1'!$G$2:$G$11),"Sans Objet")</f>
        <v>Sans Objet</v>
      </c>
      <c r="N13" t="str" cm="1">
        <f t="array" ref="N13">IFERROR(SUM((OBJET_N!$B$2:$B$11=A13)*(OBJET_N!$C$2:$C$11=B13)*(OBJET_N!$D$2:$D$11=C13)*OBJET_N!$G$2:$G$11)-M13,"Sans Objet")</f>
        <v>Sans Objet</v>
      </c>
    </row>
    <row r="14" spans="1:14" x14ac:dyDescent="0.25">
      <c r="E14" s="19"/>
    </row>
    <row r="15" spans="1:14" x14ac:dyDescent="0.25">
      <c r="E15" s="19"/>
    </row>
    <row r="16" spans="1:14" x14ac:dyDescent="0.25">
      <c r="E16" s="19"/>
    </row>
    <row r="17" spans="5:5" x14ac:dyDescent="0.25">
      <c r="E17" s="19"/>
    </row>
    <row r="18" spans="5:5" x14ac:dyDescent="0.25">
      <c r="E18" s="19"/>
    </row>
    <row r="19" spans="5:5" x14ac:dyDescent="0.25">
      <c r="E19" s="19"/>
    </row>
    <row r="20" spans="5:5" x14ac:dyDescent="0.25">
      <c r="E20" s="19"/>
    </row>
    <row r="21" spans="5:5" x14ac:dyDescent="0.25">
      <c r="E21" s="19"/>
    </row>
  </sheetData>
  <autoFilter ref="A3:N3" xr:uid="{00000000-0009-0000-0000-000002000000}"/>
  <mergeCells count="6">
    <mergeCell ref="A1:N1"/>
    <mergeCell ref="E2:F2"/>
    <mergeCell ref="G2:H2"/>
    <mergeCell ref="I2:J2"/>
    <mergeCell ref="K2:L2"/>
    <mergeCell ref="M2:N2"/>
  </mergeCells>
  <conditionalFormatting sqref="A4:D1048576">
    <cfRule type="containsText" dxfId="5" priority="6" operator="containsText" text="Nouveau GHS">
      <formula>NOT(ISERROR(SEARCH("Nouveau GHS",A4)))</formula>
    </cfRule>
  </conditionalFormatting>
  <conditionalFormatting sqref="E22:N1048576 F4:N21">
    <cfRule type="containsText" dxfId="4" priority="1" operator="containsText" text="Sans Objet">
      <formula>NOT(ISERROR(SEARCH("Sans Objet",E4)))</formula>
    </cfRule>
  </conditionalFormatting>
  <conditionalFormatting sqref="F4:F1048576">
    <cfRule type="cellIs" dxfId="3" priority="5" operator="greaterThan">
      <formula>50</formula>
    </cfRule>
  </conditionalFormatting>
  <conditionalFormatting sqref="H4:H1048576 J4:J1048576">
    <cfRule type="cellIs" dxfId="2" priority="4" operator="greaterThan">
      <formula>10</formula>
    </cfRule>
  </conditionalFormatting>
  <conditionalFormatting sqref="L4:L1048576">
    <cfRule type="cellIs" dxfId="1" priority="3" operator="greaterThan">
      <formula>5</formula>
    </cfRule>
  </conditionalFormatting>
  <conditionalFormatting sqref="N4:N1048576">
    <cfRule type="cellIs" dxfId="0" priority="2" operator="greaterThan">
      <formula>2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OBJET_N-1</vt:lpstr>
      <vt:lpstr>OBJET_N</vt:lpstr>
      <vt:lpstr>Comparatif</vt:lpstr>
      <vt:lpstr>Comparatif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Daniel Colardelle</cp:lastModifiedBy>
  <dcterms:created xsi:type="dcterms:W3CDTF">2006-09-16T00:00:00Z</dcterms:created>
  <dcterms:modified xsi:type="dcterms:W3CDTF">2023-11-04T11:28:55Z</dcterms:modified>
</cp:coreProperties>
</file>