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6" codeName="{3D1A710C-6663-3D7B-7F91-EC182F24A4BC}"/>
  <workbookPr filterPrivacy="1" codeName="ThisWorkbook"/>
  <xr:revisionPtr revIDLastSave="0" documentId="8_{5C81601D-E1F7-436C-974D-34A9F5A4A326}" xr6:coauthVersionLast="36" xr6:coauthVersionMax="36" xr10:uidLastSave="{00000000-0000-0000-0000-000000000000}"/>
  <bookViews>
    <workbookView xWindow="0" yWindow="0" windowWidth="22260" windowHeight="12645" xr2:uid="{00000000-000D-0000-FFFF-FFFF00000000}"/>
  </bookViews>
  <sheets>
    <sheet name="Saisie" sheetId="4" r:id="rId1"/>
    <sheet name="Plan Autre tissu" sheetId="3" r:id="rId2"/>
    <sheet name="Plan Soltis" sheetId="2" r:id="rId3"/>
    <sheet name="Feuil1" sheetId="1" r:id="rId4"/>
  </sheets>
  <externalReferences>
    <externalReference r:id="rId5"/>
  </externalReferences>
  <definedNames>
    <definedName name="boucles">'[1]Base de données'!$S$2:$T$6</definedName>
    <definedName name="calcul_boucles">'[1]Base de données'!$P$2:$P$3</definedName>
    <definedName name="comp.taillage.côté">'[1]Base de données'!$D$4:$D$16</definedName>
    <definedName name="comp.taillagehaut">'[1]Base de données'!$I$4:$I$28</definedName>
    <definedName name="Comp.toile.côté">'[1]Base de données'!$C$4:$C$16</definedName>
    <definedName name="comp.toile.haut">'[1]Base de données'!$H$4:$H$28</definedName>
    <definedName name="côté">'[1]Base de données'!$R$2:$R$4</definedName>
    <definedName name="cotesCouture" localSheetId="1">'[1]Base de données'!#REF!</definedName>
    <definedName name="cotesCouture">'[1]Base de données'!#REF!</definedName>
    <definedName name="emplacementsboucles">'[1]Base de données'!$S$2:$S$6</definedName>
    <definedName name="Encoches">'[1]Base de données'!$Z$1:$Z$2</definedName>
    <definedName name="fix.frange">'[1]Base de données'!$W$2:$W$6</definedName>
    <definedName name="Fix.haut">'[1]Base de données'!$O$35:$W$35</definedName>
    <definedName name="FixationCôtés">'[1]Base de données'!$B$4:$B$16</definedName>
    <definedName name="Fixationhaut">'[1]Base de données'!$G$4:$G$28</definedName>
    <definedName name="fixCote" localSheetId="1">'[1]Base de données'!#REF!</definedName>
    <definedName name="fixCote">'[1]Base de données'!#REF!</definedName>
    <definedName name="FixCouture" localSheetId="1">'[1]Base de données'!#REF!</definedName>
    <definedName name="FixCouture">'[1]Base de données'!#REF!</definedName>
    <definedName name="Frange">'[1]Base de données'!$U$2:$U$3</definedName>
    <definedName name="ganses">'[1]Base de données'!$V$2:$V$5</definedName>
    <definedName name="Matériel">Feuil1!$A$2:$A$3</definedName>
    <definedName name="Moustiquaire">Feuil1!$C$2:$C$3</definedName>
    <definedName name="peinture" localSheetId="1">[1]!Tableau2[Peinture]</definedName>
    <definedName name="peinture">[1]!Tableau2[Peinture]</definedName>
    <definedName name="positionbeam">'[1]Base de données'!$E$37:$E$40</definedName>
    <definedName name="positionrampe">'[1]Base de données'!$F$36:$F$38</definedName>
    <definedName name="positionrideau">'[1]Base de données'!$G$37:$G$39</definedName>
    <definedName name="roulettes">'[1]Base de données'!$M$4:$M$14</definedName>
    <definedName name="soltis_88">Feuil1!$B$2:$B$3</definedName>
    <definedName name="Tissu_bordure">'[1]Base de données'!$J$44:$J$51</definedName>
    <definedName name="toile">'[1]Base de données'!$B$61:$B$68</definedName>
    <definedName name="typemur">'[1]Base de données'!$B$37:$B$47</definedName>
    <definedName name="typesol">'[1]Base de données'!$C$37:$C$46</definedName>
    <definedName name="_xlnm.Print_Area" localSheetId="1">'Plan Autre tissu'!$A$1:$R$212</definedName>
    <definedName name="_xlnm.Print_Area" localSheetId="2">'Plan Soltis'!$A$1:$R$212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2" l="1"/>
  <c r="B9" i="3"/>
  <c r="P2" i="2"/>
  <c r="P2" i="3"/>
  <c r="BM51" i="4"/>
  <c r="BM13" i="4"/>
  <c r="BP69" i="4"/>
  <c r="BO73" i="4"/>
  <c r="BX71" i="4"/>
  <c r="BX79" i="4"/>
  <c r="BZ75" i="4"/>
  <c r="CE81" i="4"/>
  <c r="AR51" i="4"/>
  <c r="AR13" i="4"/>
  <c r="AU69" i="4"/>
  <c r="AT73" i="4"/>
  <c r="BC71" i="4"/>
  <c r="BC79" i="4"/>
  <c r="BE75" i="4"/>
  <c r="BJ81" i="4"/>
  <c r="W13" i="4"/>
  <c r="Z69" i="4"/>
  <c r="Y73" i="4"/>
  <c r="AH71" i="4"/>
  <c r="AI69" i="4"/>
  <c r="AH73" i="4"/>
  <c r="AH75" i="4"/>
  <c r="AH79" i="4"/>
  <c r="AJ75" i="4"/>
  <c r="AO81" i="4"/>
  <c r="BZ74" i="4"/>
  <c r="CE80" i="4"/>
  <c r="BE74" i="4"/>
  <c r="BJ80" i="4"/>
  <c r="AJ74" i="4"/>
  <c r="AO80" i="4"/>
  <c r="BZ73" i="4"/>
  <c r="CE79" i="4"/>
  <c r="CD79" i="4"/>
  <c r="CC79" i="4"/>
  <c r="CB79" i="4"/>
  <c r="CA79" i="4"/>
  <c r="BO75" i="4"/>
  <c r="BO79" i="4"/>
  <c r="BE73" i="4"/>
  <c r="BJ79" i="4"/>
  <c r="BI79" i="4"/>
  <c r="BH79" i="4"/>
  <c r="BG79" i="4"/>
  <c r="BF79" i="4"/>
  <c r="AT75" i="4"/>
  <c r="AT79" i="4"/>
  <c r="AJ73" i="4"/>
  <c r="AO79" i="4"/>
  <c r="AN79" i="4"/>
  <c r="AM79" i="4"/>
  <c r="AL79" i="4"/>
  <c r="AK79" i="4"/>
  <c r="Y79" i="4"/>
  <c r="B51" i="4"/>
  <c r="B13" i="4"/>
  <c r="D73" i="4"/>
  <c r="M71" i="4"/>
  <c r="M79" i="4"/>
  <c r="O75" i="4"/>
  <c r="T79" i="4"/>
  <c r="D79" i="4"/>
  <c r="BZ72" i="4"/>
  <c r="CE78" i="4"/>
  <c r="CD78" i="4"/>
  <c r="CC78" i="4"/>
  <c r="CB78" i="4"/>
  <c r="CA78" i="4"/>
  <c r="BE72" i="4"/>
  <c r="BJ78" i="4"/>
  <c r="BI78" i="4"/>
  <c r="BH78" i="4"/>
  <c r="BG78" i="4"/>
  <c r="BF78" i="4"/>
  <c r="AJ72" i="4"/>
  <c r="AO78" i="4"/>
  <c r="AN78" i="4"/>
  <c r="AM78" i="4"/>
  <c r="AL78" i="4"/>
  <c r="AK78" i="4"/>
  <c r="O74" i="4"/>
  <c r="T78" i="4"/>
  <c r="BZ71" i="4"/>
  <c r="CE77" i="4"/>
  <c r="CD77" i="4"/>
  <c r="CC77" i="4"/>
  <c r="CB77" i="4"/>
  <c r="CA77" i="4"/>
  <c r="BX73" i="4"/>
  <c r="BX77" i="4"/>
  <c r="BS77" i="4"/>
  <c r="BR77" i="4"/>
  <c r="BO77" i="4"/>
  <c r="BE71" i="4"/>
  <c r="BJ77" i="4"/>
  <c r="BI77" i="4"/>
  <c r="BH77" i="4"/>
  <c r="BG77" i="4"/>
  <c r="BF77" i="4"/>
  <c r="BC73" i="4"/>
  <c r="BC77" i="4"/>
  <c r="AX77" i="4"/>
  <c r="AW77" i="4"/>
  <c r="AT77" i="4"/>
  <c r="AJ71" i="4"/>
  <c r="AO77" i="4"/>
  <c r="AN77" i="4"/>
  <c r="AM77" i="4"/>
  <c r="AL77" i="4"/>
  <c r="AK77" i="4"/>
  <c r="AH77" i="4"/>
  <c r="AC77" i="4"/>
  <c r="AB77" i="4"/>
  <c r="Y77" i="4"/>
  <c r="O73" i="4"/>
  <c r="T77" i="4"/>
  <c r="S77" i="4"/>
  <c r="R77" i="4"/>
  <c r="Q77" i="4"/>
  <c r="P77" i="4"/>
  <c r="M73" i="4"/>
  <c r="M77" i="4"/>
  <c r="H77" i="4"/>
  <c r="G77" i="4"/>
  <c r="D77" i="4"/>
  <c r="BZ70" i="4"/>
  <c r="CE76" i="4"/>
  <c r="CD76" i="4"/>
  <c r="CC76" i="4"/>
  <c r="CB76" i="4"/>
  <c r="CA76" i="4"/>
  <c r="BS76" i="4"/>
  <c r="BR76" i="4"/>
  <c r="BE70" i="4"/>
  <c r="BJ76" i="4"/>
  <c r="BI76" i="4"/>
  <c r="BH76" i="4"/>
  <c r="BG76" i="4"/>
  <c r="BF76" i="4"/>
  <c r="AX76" i="4"/>
  <c r="AW76" i="4"/>
  <c r="AJ70" i="4"/>
  <c r="AO76" i="4"/>
  <c r="AN76" i="4"/>
  <c r="AM76" i="4"/>
  <c r="AL76" i="4"/>
  <c r="AK76" i="4"/>
  <c r="AC76" i="4"/>
  <c r="AB76" i="4"/>
  <c r="O72" i="4"/>
  <c r="T76" i="4"/>
  <c r="S76" i="4"/>
  <c r="R76" i="4"/>
  <c r="Q76" i="4"/>
  <c r="P76" i="4"/>
  <c r="H76" i="4"/>
  <c r="G76" i="4"/>
  <c r="BY75" i="4"/>
  <c r="CE75" i="4"/>
  <c r="CD75" i="4"/>
  <c r="CC75" i="4"/>
  <c r="CB75" i="4"/>
  <c r="CA75" i="4"/>
  <c r="BX75" i="4"/>
  <c r="BS75" i="4"/>
  <c r="BR75" i="4"/>
  <c r="BQ75" i="4"/>
  <c r="BP75" i="4"/>
  <c r="BD75" i="4"/>
  <c r="BJ75" i="4"/>
  <c r="BI75" i="4"/>
  <c r="BH75" i="4"/>
  <c r="BG75" i="4"/>
  <c r="BF75" i="4"/>
  <c r="BC75" i="4"/>
  <c r="AX75" i="4"/>
  <c r="AW75" i="4"/>
  <c r="AV75" i="4"/>
  <c r="AU75" i="4"/>
  <c r="AI75" i="4"/>
  <c r="AO75" i="4"/>
  <c r="AN75" i="4"/>
  <c r="AM75" i="4"/>
  <c r="AL75" i="4"/>
  <c r="AK75" i="4"/>
  <c r="AC75" i="4"/>
  <c r="AB75" i="4"/>
  <c r="AA75" i="4"/>
  <c r="Z75" i="4"/>
  <c r="O71" i="4"/>
  <c r="T75" i="4"/>
  <c r="S75" i="4"/>
  <c r="R75" i="4"/>
  <c r="Q75" i="4"/>
  <c r="P75" i="4"/>
  <c r="N75" i="4"/>
  <c r="M75" i="4"/>
  <c r="H75" i="4"/>
  <c r="G75" i="4"/>
  <c r="F75" i="4"/>
  <c r="E75" i="4"/>
  <c r="BY74" i="4"/>
  <c r="CE74" i="4"/>
  <c r="CD74" i="4"/>
  <c r="CC74" i="4"/>
  <c r="CB74" i="4"/>
  <c r="CA74" i="4"/>
  <c r="BS74" i="4"/>
  <c r="BR74" i="4"/>
  <c r="BQ74" i="4"/>
  <c r="BP74" i="4"/>
  <c r="BD74" i="4"/>
  <c r="BJ74" i="4"/>
  <c r="BI74" i="4"/>
  <c r="BH74" i="4"/>
  <c r="BG74" i="4"/>
  <c r="BF74" i="4"/>
  <c r="AX74" i="4"/>
  <c r="AW74" i="4"/>
  <c r="AV74" i="4"/>
  <c r="AU74" i="4"/>
  <c r="AI74" i="4"/>
  <c r="AO74" i="4"/>
  <c r="AN74" i="4"/>
  <c r="AM74" i="4"/>
  <c r="AL74" i="4"/>
  <c r="AK74" i="4"/>
  <c r="AC74" i="4"/>
  <c r="AB74" i="4"/>
  <c r="AA74" i="4"/>
  <c r="Z74" i="4"/>
  <c r="O70" i="4"/>
  <c r="T74" i="4"/>
  <c r="S74" i="4"/>
  <c r="R74" i="4"/>
  <c r="Q74" i="4"/>
  <c r="P74" i="4"/>
  <c r="N74" i="4"/>
  <c r="H74" i="4"/>
  <c r="G74" i="4"/>
  <c r="F74" i="4"/>
  <c r="E74" i="4"/>
  <c r="BY73" i="4"/>
  <c r="CE73" i="4"/>
  <c r="CD73" i="4"/>
  <c r="CC73" i="4"/>
  <c r="CB73" i="4"/>
  <c r="CA73" i="4"/>
  <c r="BS73" i="4"/>
  <c r="BR73" i="4"/>
  <c r="BQ73" i="4"/>
  <c r="BP73" i="4"/>
  <c r="BD73" i="4"/>
  <c r="BJ73" i="4"/>
  <c r="BI73" i="4"/>
  <c r="BH73" i="4"/>
  <c r="BG73" i="4"/>
  <c r="BF73" i="4"/>
  <c r="AX73" i="4"/>
  <c r="AW73" i="4"/>
  <c r="AV73" i="4"/>
  <c r="AU73" i="4"/>
  <c r="AI73" i="4"/>
  <c r="AO73" i="4"/>
  <c r="AN73" i="4"/>
  <c r="AM73" i="4"/>
  <c r="AL73" i="4"/>
  <c r="AK73" i="4"/>
  <c r="AC73" i="4"/>
  <c r="AB73" i="4"/>
  <c r="AA73" i="4"/>
  <c r="Z73" i="4"/>
  <c r="T73" i="4"/>
  <c r="S73" i="4"/>
  <c r="R73" i="4"/>
  <c r="Q73" i="4"/>
  <c r="P73" i="4"/>
  <c r="N73" i="4"/>
  <c r="H73" i="4"/>
  <c r="G73" i="4"/>
  <c r="F73" i="4"/>
  <c r="E73" i="4"/>
  <c r="BY72" i="4"/>
  <c r="CE72" i="4"/>
  <c r="CD72" i="4"/>
  <c r="CC72" i="4"/>
  <c r="CB72" i="4"/>
  <c r="CA72" i="4"/>
  <c r="BS72" i="4"/>
  <c r="BR72" i="4"/>
  <c r="BQ72" i="4"/>
  <c r="BP72" i="4"/>
  <c r="BD72" i="4"/>
  <c r="BJ72" i="4"/>
  <c r="BI72" i="4"/>
  <c r="BH72" i="4"/>
  <c r="BG72" i="4"/>
  <c r="BF72" i="4"/>
  <c r="AX72" i="4"/>
  <c r="AW72" i="4"/>
  <c r="AV72" i="4"/>
  <c r="AU72" i="4"/>
  <c r="AI72" i="4"/>
  <c r="AO72" i="4"/>
  <c r="AN72" i="4"/>
  <c r="AM72" i="4"/>
  <c r="AL72" i="4"/>
  <c r="AK72" i="4"/>
  <c r="AC72" i="4"/>
  <c r="AB72" i="4"/>
  <c r="AA72" i="4"/>
  <c r="Z72" i="4"/>
  <c r="T72" i="4"/>
  <c r="S72" i="4"/>
  <c r="R72" i="4"/>
  <c r="Q72" i="4"/>
  <c r="P72" i="4"/>
  <c r="N72" i="4"/>
  <c r="H72" i="4"/>
  <c r="G72" i="4"/>
  <c r="F72" i="4"/>
  <c r="E72" i="4"/>
  <c r="BY71" i="4"/>
  <c r="CE71" i="4"/>
  <c r="CD71" i="4"/>
  <c r="CC71" i="4"/>
  <c r="CB71" i="4"/>
  <c r="CA71" i="4"/>
  <c r="BS71" i="4"/>
  <c r="BR71" i="4"/>
  <c r="BQ71" i="4"/>
  <c r="BP71" i="4"/>
  <c r="BD71" i="4"/>
  <c r="BJ71" i="4"/>
  <c r="BI71" i="4"/>
  <c r="BH71" i="4"/>
  <c r="BG71" i="4"/>
  <c r="BF71" i="4"/>
  <c r="AX71" i="4"/>
  <c r="AW71" i="4"/>
  <c r="AV71" i="4"/>
  <c r="AU71" i="4"/>
  <c r="AI71" i="4"/>
  <c r="AO71" i="4"/>
  <c r="AN71" i="4"/>
  <c r="AM71" i="4"/>
  <c r="AL71" i="4"/>
  <c r="AK71" i="4"/>
  <c r="AC71" i="4"/>
  <c r="AB71" i="4"/>
  <c r="AA71" i="4"/>
  <c r="Z71" i="4"/>
  <c r="T71" i="4"/>
  <c r="S71" i="4"/>
  <c r="R71" i="4"/>
  <c r="Q71" i="4"/>
  <c r="P71" i="4"/>
  <c r="N71" i="4"/>
  <c r="H71" i="4"/>
  <c r="G71" i="4"/>
  <c r="F71" i="4"/>
  <c r="E71" i="4"/>
  <c r="BY70" i="4"/>
  <c r="CE70" i="4"/>
  <c r="CD70" i="4"/>
  <c r="CC70" i="4"/>
  <c r="CB70" i="4"/>
  <c r="CA70" i="4"/>
  <c r="BS70" i="4"/>
  <c r="BR70" i="4"/>
  <c r="BQ70" i="4"/>
  <c r="BP70" i="4"/>
  <c r="BD70" i="4"/>
  <c r="BJ70" i="4"/>
  <c r="BI70" i="4"/>
  <c r="BH70" i="4"/>
  <c r="BG70" i="4"/>
  <c r="BF70" i="4"/>
  <c r="AX70" i="4"/>
  <c r="AW70" i="4"/>
  <c r="AV70" i="4"/>
  <c r="AU70" i="4"/>
  <c r="AI70" i="4"/>
  <c r="AO70" i="4"/>
  <c r="AN70" i="4"/>
  <c r="AM70" i="4"/>
  <c r="AL70" i="4"/>
  <c r="AK70" i="4"/>
  <c r="AC70" i="4"/>
  <c r="AB70" i="4"/>
  <c r="AA70" i="4"/>
  <c r="Z70" i="4"/>
  <c r="T70" i="4"/>
  <c r="S70" i="4"/>
  <c r="R70" i="4"/>
  <c r="Q70" i="4"/>
  <c r="P70" i="4"/>
  <c r="N70" i="4"/>
  <c r="H70" i="4"/>
  <c r="G70" i="4"/>
  <c r="F70" i="4"/>
  <c r="E70" i="4"/>
  <c r="BW69" i="4"/>
  <c r="BS69" i="4"/>
  <c r="BR69" i="4"/>
  <c r="BR68" i="4"/>
  <c r="BS68" i="4"/>
  <c r="BN69" i="4"/>
  <c r="BB69" i="4"/>
  <c r="AX69" i="4"/>
  <c r="AW69" i="4"/>
  <c r="AW68" i="4"/>
  <c r="AX68" i="4"/>
  <c r="AS69" i="4"/>
  <c r="AG69" i="4"/>
  <c r="AC69" i="4"/>
  <c r="AB69" i="4"/>
  <c r="AB68" i="4"/>
  <c r="AC68" i="4"/>
  <c r="X69" i="4"/>
  <c r="T69" i="4"/>
  <c r="S69" i="4"/>
  <c r="R69" i="4"/>
  <c r="Q69" i="4"/>
  <c r="P69" i="4"/>
  <c r="P68" i="4"/>
  <c r="Q68" i="4"/>
  <c r="L69" i="4"/>
  <c r="H69" i="4"/>
  <c r="G69" i="4"/>
  <c r="G68" i="4"/>
  <c r="H68" i="4"/>
  <c r="C69" i="4"/>
  <c r="T68" i="4"/>
  <c r="S68" i="4"/>
  <c r="R68" i="4"/>
  <c r="BN66" i="4"/>
  <c r="BW66" i="4"/>
  <c r="AS66" i="4"/>
  <c r="BB66" i="4"/>
  <c r="X66" i="4"/>
  <c r="AG66" i="4"/>
  <c r="L66" i="4"/>
  <c r="BN65" i="4"/>
  <c r="BW65" i="4"/>
  <c r="AS65" i="4"/>
  <c r="BB65" i="4"/>
  <c r="L65" i="4"/>
  <c r="X65" i="4"/>
  <c r="AG65" i="4"/>
  <c r="BY64" i="4"/>
  <c r="BN64" i="4"/>
  <c r="BW64" i="4"/>
  <c r="BP64" i="4"/>
  <c r="BD64" i="4"/>
  <c r="BB64" i="4"/>
  <c r="AU64" i="4"/>
  <c r="AI64" i="4"/>
  <c r="X64" i="4"/>
  <c r="AG64" i="4"/>
  <c r="Z64" i="4"/>
  <c r="N64" i="4"/>
  <c r="L64" i="4"/>
  <c r="E64" i="4"/>
  <c r="AR63" i="4"/>
  <c r="BA63" i="4"/>
  <c r="BM63" i="4"/>
  <c r="BV63" i="4"/>
  <c r="W63" i="4"/>
  <c r="AF63" i="4"/>
  <c r="K63" i="4"/>
  <c r="BV51" i="4"/>
  <c r="BW59" i="4"/>
  <c r="BN59" i="4"/>
  <c r="BN60" i="4"/>
  <c r="BY60" i="4"/>
  <c r="BP60" i="4"/>
  <c r="BW60" i="4"/>
  <c r="BZ60" i="4"/>
  <c r="BY62" i="4"/>
  <c r="BW61" i="4"/>
  <c r="BZ62" i="4"/>
  <c r="BQ60" i="4"/>
  <c r="BP62" i="4"/>
  <c r="BN61" i="4"/>
  <c r="BQ62" i="4"/>
  <c r="BA51" i="4"/>
  <c r="BB59" i="4"/>
  <c r="AS59" i="4"/>
  <c r="AS60" i="4"/>
  <c r="BD60" i="4"/>
  <c r="AU60" i="4"/>
  <c r="BB60" i="4"/>
  <c r="BE60" i="4"/>
  <c r="BD62" i="4"/>
  <c r="BB61" i="4"/>
  <c r="BE62" i="4"/>
  <c r="AV60" i="4"/>
  <c r="AU62" i="4"/>
  <c r="AS61" i="4"/>
  <c r="AV62" i="4"/>
  <c r="AF51" i="4"/>
  <c r="AG59" i="4"/>
  <c r="X59" i="4"/>
  <c r="X60" i="4"/>
  <c r="AI60" i="4"/>
  <c r="Z60" i="4"/>
  <c r="AG60" i="4"/>
  <c r="AJ60" i="4"/>
  <c r="AI62" i="4"/>
  <c r="AG61" i="4"/>
  <c r="AJ62" i="4"/>
  <c r="AA60" i="4"/>
  <c r="Z62" i="4"/>
  <c r="X61" i="4"/>
  <c r="AA62" i="4"/>
  <c r="K51" i="4"/>
  <c r="L59" i="4"/>
  <c r="C59" i="4"/>
  <c r="C60" i="4"/>
  <c r="E60" i="4"/>
  <c r="L60" i="4"/>
  <c r="N60" i="4"/>
  <c r="O60" i="4"/>
  <c r="N62" i="4"/>
  <c r="L61" i="4"/>
  <c r="O62" i="4"/>
  <c r="F60" i="4"/>
  <c r="E62" i="4"/>
  <c r="C61" i="4"/>
  <c r="F62" i="4"/>
  <c r="E61" i="4"/>
  <c r="BP61" i="4"/>
  <c r="BY61" i="4"/>
  <c r="AU61" i="4"/>
  <c r="BD61" i="4"/>
  <c r="Z61" i="4"/>
  <c r="AI61" i="4"/>
  <c r="N61" i="4"/>
  <c r="BV56" i="4"/>
  <c r="BM56" i="4"/>
  <c r="BA56" i="4"/>
  <c r="AR56" i="4"/>
  <c r="AF56" i="4"/>
  <c r="W56" i="4"/>
  <c r="K56" i="4"/>
  <c r="BV55" i="4"/>
  <c r="BA55" i="4"/>
  <c r="W55" i="4"/>
  <c r="BV54" i="4"/>
  <c r="BA54" i="4"/>
  <c r="W54" i="4"/>
  <c r="BM52" i="4"/>
  <c r="AR52" i="4"/>
  <c r="BM49" i="4"/>
  <c r="AR49" i="4"/>
  <c r="W49" i="4"/>
  <c r="BM48" i="4"/>
  <c r="AR48" i="4"/>
  <c r="W48" i="4"/>
  <c r="BM47" i="4"/>
  <c r="AR47" i="4"/>
  <c r="W47" i="4"/>
  <c r="AU46" i="4"/>
  <c r="Z46" i="4"/>
  <c r="E46" i="4"/>
  <c r="BM45" i="4"/>
  <c r="AR45" i="4"/>
  <c r="W45" i="4"/>
  <c r="BM44" i="4"/>
  <c r="AR44" i="4"/>
  <c r="W44" i="4"/>
  <c r="BM43" i="4"/>
  <c r="AR43" i="4"/>
  <c r="W43" i="4"/>
  <c r="BM42" i="4"/>
  <c r="W42" i="4"/>
  <c r="BM40" i="4"/>
  <c r="AR40" i="4"/>
  <c r="W40" i="4"/>
  <c r="AR39" i="4"/>
  <c r="W39" i="4"/>
  <c r="BM38" i="4"/>
  <c r="AR38" i="4"/>
  <c r="W38" i="4"/>
  <c r="W37" i="4"/>
  <c r="AR37" i="4"/>
  <c r="BM36" i="4"/>
  <c r="AR36" i="4"/>
  <c r="W36" i="4"/>
  <c r="BQ35" i="4"/>
  <c r="AV35" i="4"/>
  <c r="AA35" i="4"/>
  <c r="BP34" i="4"/>
  <c r="BO34" i="4"/>
  <c r="BN34" i="4"/>
  <c r="BM34" i="4"/>
  <c r="AU34" i="4"/>
  <c r="AT34" i="4"/>
  <c r="AS34" i="4"/>
  <c r="AR34" i="4"/>
  <c r="Z34" i="4"/>
  <c r="Y34" i="4"/>
  <c r="X34" i="4"/>
  <c r="W34" i="4"/>
  <c r="E34" i="4"/>
  <c r="D34" i="4"/>
  <c r="C34" i="4"/>
  <c r="B34" i="4"/>
  <c r="BN29" i="4"/>
  <c r="BM29" i="4"/>
  <c r="AS29" i="4"/>
  <c r="AR29" i="4"/>
  <c r="X29" i="4"/>
  <c r="W29" i="4"/>
  <c r="C29" i="4"/>
  <c r="B29" i="4"/>
  <c r="BM23" i="4"/>
  <c r="AR23" i="4"/>
  <c r="W23" i="4"/>
  <c r="BM22" i="4"/>
  <c r="AR22" i="4"/>
  <c r="W22" i="4"/>
  <c r="BM21" i="4"/>
  <c r="AR21" i="4"/>
  <c r="W21" i="4"/>
  <c r="BM20" i="4"/>
  <c r="AR20" i="4"/>
  <c r="W20" i="4"/>
  <c r="BM19" i="4"/>
  <c r="AR19" i="4"/>
  <c r="W19" i="4"/>
  <c r="BM18" i="4"/>
  <c r="AR18" i="4"/>
  <c r="W18" i="4"/>
  <c r="BM17" i="4"/>
  <c r="AR17" i="4"/>
  <c r="W17" i="4"/>
  <c r="BL12" i="4"/>
  <c r="AP12" i="4"/>
  <c r="U12" i="4"/>
  <c r="A12" i="4"/>
  <c r="R205" i="3"/>
  <c r="R202" i="3"/>
  <c r="R200" i="3"/>
  <c r="R198" i="3"/>
  <c r="M197" i="3"/>
  <c r="I197" i="3"/>
  <c r="E197" i="3"/>
  <c r="N196" i="3"/>
  <c r="D196" i="3"/>
  <c r="P193" i="3"/>
  <c r="L193" i="3"/>
  <c r="J193" i="3"/>
  <c r="H193" i="3"/>
  <c r="F193" i="3"/>
  <c r="B192" i="3"/>
  <c r="B185" i="3"/>
  <c r="C191" i="3"/>
  <c r="L190" i="3"/>
  <c r="J190" i="3"/>
  <c r="H190" i="3"/>
  <c r="F190" i="3"/>
  <c r="B190" i="3"/>
  <c r="B189" i="3"/>
  <c r="L177" i="3"/>
  <c r="J177" i="3"/>
  <c r="H177" i="3"/>
  <c r="F177" i="3"/>
  <c r="L175" i="3"/>
  <c r="J175" i="3"/>
  <c r="H175" i="3"/>
  <c r="F175" i="3"/>
  <c r="N173" i="3"/>
  <c r="M173" i="3"/>
  <c r="D173" i="3"/>
  <c r="M170" i="3"/>
  <c r="I170" i="3"/>
  <c r="E170" i="3"/>
  <c r="H168" i="3"/>
  <c r="A168" i="3"/>
  <c r="H165" i="3"/>
  <c r="G165" i="3"/>
  <c r="F165" i="3"/>
  <c r="O160" i="3"/>
  <c r="R152" i="3"/>
  <c r="R149" i="3"/>
  <c r="R147" i="3"/>
  <c r="R145" i="3"/>
  <c r="M144" i="3"/>
  <c r="I144" i="3"/>
  <c r="E144" i="3"/>
  <c r="N143" i="3"/>
  <c r="P140" i="3"/>
  <c r="L140" i="3"/>
  <c r="J140" i="3"/>
  <c r="H140" i="3"/>
  <c r="F140" i="3"/>
  <c r="B139" i="3"/>
  <c r="B132" i="3"/>
  <c r="C138" i="3"/>
  <c r="L137" i="3"/>
  <c r="J137" i="3"/>
  <c r="H137" i="3"/>
  <c r="F137" i="3"/>
  <c r="B137" i="3"/>
  <c r="B136" i="3"/>
  <c r="L124" i="3"/>
  <c r="J124" i="3"/>
  <c r="H124" i="3"/>
  <c r="F124" i="3"/>
  <c r="L122" i="3"/>
  <c r="J122" i="3"/>
  <c r="H122" i="3"/>
  <c r="F122" i="3"/>
  <c r="N120" i="3"/>
  <c r="M120" i="3"/>
  <c r="D120" i="3"/>
  <c r="M117" i="3"/>
  <c r="I117" i="3"/>
  <c r="E117" i="3"/>
  <c r="H115" i="3"/>
  <c r="A115" i="3"/>
  <c r="M112" i="3"/>
  <c r="L112" i="3"/>
  <c r="K112" i="3"/>
  <c r="H112" i="3"/>
  <c r="G112" i="3"/>
  <c r="F112" i="3"/>
  <c r="O107" i="3"/>
  <c r="R97" i="3"/>
  <c r="R94" i="3"/>
  <c r="R91" i="3"/>
  <c r="M91" i="3"/>
  <c r="I91" i="3"/>
  <c r="E91" i="3"/>
  <c r="R90" i="3"/>
  <c r="N90" i="3"/>
  <c r="D90" i="3"/>
  <c r="L87" i="3"/>
  <c r="J87" i="3"/>
  <c r="H87" i="3"/>
  <c r="F87" i="3"/>
  <c r="B86" i="3"/>
  <c r="P85" i="3"/>
  <c r="B79" i="3"/>
  <c r="C85" i="3"/>
  <c r="L84" i="3"/>
  <c r="J84" i="3"/>
  <c r="H84" i="3"/>
  <c r="F84" i="3"/>
  <c r="B84" i="3"/>
  <c r="B83" i="3"/>
  <c r="L71" i="3"/>
  <c r="J71" i="3"/>
  <c r="H71" i="3"/>
  <c r="F71" i="3"/>
  <c r="L69" i="3"/>
  <c r="J69" i="3"/>
  <c r="H69" i="3"/>
  <c r="F69" i="3"/>
  <c r="M68" i="3"/>
  <c r="N67" i="3"/>
  <c r="D67" i="3"/>
  <c r="M64" i="3"/>
  <c r="I64" i="3"/>
  <c r="E64" i="3"/>
  <c r="H62" i="3"/>
  <c r="A62" i="3"/>
  <c r="O54" i="3"/>
  <c r="R46" i="3"/>
  <c r="R43" i="3"/>
  <c r="R42" i="3"/>
  <c r="R39" i="3"/>
  <c r="M38" i="3"/>
  <c r="I38" i="3"/>
  <c r="E38" i="3"/>
  <c r="N37" i="3"/>
  <c r="D37" i="3"/>
  <c r="P34" i="3"/>
  <c r="L34" i="3"/>
  <c r="J34" i="3"/>
  <c r="H34" i="3"/>
  <c r="F34" i="3"/>
  <c r="B34" i="3"/>
  <c r="B27" i="3"/>
  <c r="C33" i="3"/>
  <c r="B32" i="3"/>
  <c r="L31" i="3"/>
  <c r="J31" i="3"/>
  <c r="H31" i="3"/>
  <c r="F31" i="3"/>
  <c r="B31" i="3"/>
  <c r="L18" i="3"/>
  <c r="J18" i="3"/>
  <c r="H18" i="3"/>
  <c r="F18" i="3"/>
  <c r="L16" i="3"/>
  <c r="J16" i="3"/>
  <c r="H16" i="3"/>
  <c r="F16" i="3"/>
  <c r="M15" i="3"/>
  <c r="N14" i="3"/>
  <c r="D14" i="3"/>
  <c r="M11" i="3"/>
  <c r="I11" i="3"/>
  <c r="E11" i="3"/>
  <c r="A9" i="3"/>
  <c r="U4" i="3"/>
  <c r="O1" i="3"/>
  <c r="R205" i="2"/>
  <c r="R202" i="2"/>
  <c r="R200" i="2"/>
  <c r="R198" i="2"/>
  <c r="M197" i="2"/>
  <c r="I197" i="2"/>
  <c r="E197" i="2"/>
  <c r="N196" i="2"/>
  <c r="D196" i="2"/>
  <c r="L193" i="2"/>
  <c r="J193" i="2"/>
  <c r="H193" i="2"/>
  <c r="F193" i="2"/>
  <c r="L190" i="2"/>
  <c r="J190" i="2"/>
  <c r="H190" i="2"/>
  <c r="F190" i="2"/>
  <c r="L177" i="2"/>
  <c r="J177" i="2"/>
  <c r="H177" i="2"/>
  <c r="F177" i="2"/>
  <c r="L175" i="2"/>
  <c r="J175" i="2"/>
  <c r="H175" i="2"/>
  <c r="F175" i="2"/>
  <c r="N173" i="2"/>
  <c r="D173" i="2"/>
  <c r="M170" i="2"/>
  <c r="I170" i="2"/>
  <c r="E170" i="2"/>
  <c r="H168" i="2"/>
  <c r="H165" i="2"/>
  <c r="G165" i="2"/>
  <c r="F165" i="2"/>
  <c r="O160" i="2"/>
  <c r="R152" i="2"/>
  <c r="R149" i="2"/>
  <c r="R147" i="2"/>
  <c r="R145" i="2"/>
  <c r="M144" i="2"/>
  <c r="I144" i="2"/>
  <c r="E144" i="2"/>
  <c r="N143" i="2"/>
  <c r="L140" i="2"/>
  <c r="J140" i="2"/>
  <c r="H140" i="2"/>
  <c r="F140" i="2"/>
  <c r="L137" i="2"/>
  <c r="J137" i="2"/>
  <c r="H137" i="2"/>
  <c r="F137" i="2"/>
  <c r="L124" i="2"/>
  <c r="J124" i="2"/>
  <c r="H124" i="2"/>
  <c r="F124" i="2"/>
  <c r="L122" i="2"/>
  <c r="J122" i="2"/>
  <c r="H122" i="2"/>
  <c r="F122" i="2"/>
  <c r="N120" i="2"/>
  <c r="D120" i="2"/>
  <c r="M117" i="2"/>
  <c r="I117" i="2"/>
  <c r="E117" i="2"/>
  <c r="H115" i="2"/>
  <c r="M112" i="2"/>
  <c r="L112" i="2"/>
  <c r="K112" i="2"/>
  <c r="H112" i="2"/>
  <c r="G112" i="2"/>
  <c r="F112" i="2"/>
  <c r="O107" i="2"/>
  <c r="R97" i="2"/>
  <c r="R94" i="2"/>
  <c r="R91" i="2"/>
  <c r="M91" i="2"/>
  <c r="I91" i="2"/>
  <c r="E91" i="2"/>
  <c r="R90" i="2"/>
  <c r="N90" i="2"/>
  <c r="D90" i="2"/>
  <c r="L87" i="2"/>
  <c r="J87" i="2"/>
  <c r="H87" i="2"/>
  <c r="F87" i="2"/>
  <c r="L84" i="2"/>
  <c r="J84" i="2"/>
  <c r="H84" i="2"/>
  <c r="F84" i="2"/>
  <c r="L71" i="2"/>
  <c r="J71" i="2"/>
  <c r="H71" i="2"/>
  <c r="F71" i="2"/>
  <c r="L69" i="2"/>
  <c r="J69" i="2"/>
  <c r="H69" i="2"/>
  <c r="F69" i="2"/>
  <c r="N67" i="2"/>
  <c r="D67" i="2"/>
  <c r="M64" i="2"/>
  <c r="I64" i="2"/>
  <c r="E64" i="2"/>
  <c r="H62" i="2"/>
  <c r="O54" i="2"/>
  <c r="R46" i="2"/>
  <c r="R43" i="2"/>
  <c r="R42" i="2"/>
  <c r="R39" i="2"/>
  <c r="M38" i="2"/>
  <c r="I38" i="2"/>
  <c r="E38" i="2"/>
  <c r="N37" i="2"/>
  <c r="D37" i="2"/>
  <c r="L34" i="2"/>
  <c r="J34" i="2"/>
  <c r="H34" i="2"/>
  <c r="F34" i="2"/>
  <c r="L31" i="2"/>
  <c r="J31" i="2"/>
  <c r="H31" i="2"/>
  <c r="F31" i="2"/>
  <c r="L18" i="2"/>
  <c r="J18" i="2"/>
  <c r="H18" i="2"/>
  <c r="L16" i="2"/>
  <c r="J16" i="2"/>
  <c r="H16" i="2"/>
  <c r="F16" i="2"/>
  <c r="N14" i="2"/>
  <c r="D14" i="2"/>
  <c r="M11" i="2"/>
  <c r="I11" i="2"/>
  <c r="E11" i="2"/>
  <c r="U4" i="2"/>
  <c r="O1" i="2"/>
</calcChain>
</file>

<file path=xl/sharedStrings.xml><?xml version="1.0" encoding="utf-8"?>
<sst xmlns="http://schemas.openxmlformats.org/spreadsheetml/2006/main" count="1056" uniqueCount="187">
  <si>
    <t>N°</t>
  </si>
  <si>
    <t>Instructions générales :</t>
  </si>
  <si>
    <t>Nom</t>
  </si>
  <si>
    <t>Nbre côtés</t>
  </si>
  <si>
    <t>Taillé par :</t>
  </si>
  <si>
    <t>Temps :</t>
  </si>
  <si>
    <t>Ecart arrondi</t>
  </si>
  <si>
    <t>Scellé par :</t>
  </si>
  <si>
    <t>Matériel :</t>
  </si>
  <si>
    <t>Cousu par :</t>
  </si>
  <si>
    <t>Vérifié par :</t>
  </si>
  <si>
    <t>TAILLAGE</t>
  </si>
  <si>
    <t>Laize de départ</t>
  </si>
  <si>
    <t>Largeur</t>
  </si>
  <si>
    <t>Hauteur</t>
  </si>
  <si>
    <t xml:space="preserve">Largeur </t>
  </si>
  <si>
    <t>Prêt à sceller</t>
  </si>
  <si>
    <t>Largeur bas</t>
  </si>
  <si>
    <t>Largeur haut</t>
  </si>
  <si>
    <t>Hauteur gauche</t>
  </si>
  <si>
    <t>Hauteur au zip</t>
  </si>
  <si>
    <t>Longueur de zip</t>
  </si>
  <si>
    <t>Hauteur droite</t>
  </si>
  <si>
    <t>Bande supp bas</t>
  </si>
  <si>
    <t>Bande supp haut</t>
  </si>
  <si>
    <t>Bande sup gauche</t>
  </si>
  <si>
    <t>Bande sup droite</t>
  </si>
  <si>
    <t>Bande supp droite</t>
  </si>
  <si>
    <t>Frange</t>
  </si>
  <si>
    <t>Coupe tracks / installation</t>
  </si>
  <si>
    <t>Type de fixation</t>
  </si>
  <si>
    <t>Dimension</t>
  </si>
  <si>
    <t>Fixation haut</t>
  </si>
  <si>
    <t xml:space="preserve"> Boucles type :</t>
  </si>
  <si>
    <t>Fixation frange</t>
  </si>
  <si>
    <t>Hauteur du sol :</t>
  </si>
  <si>
    <t>Type sol :</t>
  </si>
  <si>
    <t>Fixation côté gauche</t>
  </si>
  <si>
    <t>Boucles rideau total :</t>
  </si>
  <si>
    <t>Fixation côté droit</t>
  </si>
  <si>
    <t>Instructions couture :</t>
  </si>
  <si>
    <t>Instructions installations :</t>
  </si>
  <si>
    <t>Fix. Supp. Haut</t>
  </si>
  <si>
    <t>Fix. Supp côtés</t>
  </si>
  <si>
    <t>Position rideau/beam</t>
  </si>
  <si>
    <t>Ourlets : machine sur fold : 0,9 pour 1,25 - 1,6 pour 2 - 3,5 pour 3,75</t>
  </si>
  <si>
    <t>Position rideau/rampe</t>
  </si>
  <si>
    <t>Position rideau</t>
  </si>
  <si>
    <t>Coupe tracks / Installation</t>
  </si>
  <si>
    <t>Boucles rideau total</t>
  </si>
  <si>
    <t>Instructions installation :</t>
  </si>
  <si>
    <t>Ne pas installer les boucles au sol</t>
  </si>
  <si>
    <t>Écart arrondi</t>
  </si>
  <si>
    <t>PROGRAMMER RISES</t>
  </si>
  <si>
    <t>Coupe tracks/installation</t>
  </si>
  <si>
    <t xml:space="preserve"> </t>
  </si>
  <si>
    <t>Coupe tracks/Installation</t>
  </si>
  <si>
    <t>Prêt à coudre</t>
  </si>
  <si>
    <t>Bordure bas</t>
  </si>
  <si>
    <t>Bordure haut</t>
  </si>
  <si>
    <t>Bordure gauche</t>
  </si>
  <si>
    <t>Bordure 2"</t>
  </si>
  <si>
    <t>N° :</t>
  </si>
  <si>
    <t>Identifiants Côtés</t>
  </si>
  <si>
    <t>Client :</t>
  </si>
  <si>
    <t>Côté 1</t>
  </si>
  <si>
    <t>Soltis 88</t>
  </si>
  <si>
    <t>Côté 2</t>
  </si>
  <si>
    <t>Couleur :</t>
  </si>
  <si>
    <t>Côté 3</t>
  </si>
  <si>
    <t>Nombre de côtés</t>
  </si>
  <si>
    <t>Côté 4</t>
  </si>
  <si>
    <t>Matériel bordure :</t>
  </si>
  <si>
    <t>Largeur bordure haut :</t>
  </si>
  <si>
    <t>Largeur bordure côtés :</t>
  </si>
  <si>
    <t>Largeur bordure bas</t>
  </si>
  <si>
    <t>Instructions générales</t>
  </si>
  <si>
    <t>Nbre panneaux</t>
  </si>
  <si>
    <t>Largeur totale</t>
  </si>
  <si>
    <t>Côté 5</t>
  </si>
  <si>
    <t>Côté 6</t>
  </si>
  <si>
    <t>Côté 7</t>
  </si>
  <si>
    <t>Fixation</t>
  </si>
  <si>
    <t>MédiRail</t>
  </si>
  <si>
    <t>Côté 8</t>
  </si>
  <si>
    <t>Fixation couleur</t>
  </si>
  <si>
    <t>Laquage</t>
  </si>
  <si>
    <t>Côté 9</t>
  </si>
  <si>
    <t>Comp. Track</t>
  </si>
  <si>
    <t>Côté 10</t>
  </si>
  <si>
    <t>Roulettes</t>
  </si>
  <si>
    <t>Roulettes MR noires</t>
  </si>
  <si>
    <t>Côté 11</t>
  </si>
  <si>
    <t>Type Plafond</t>
  </si>
  <si>
    <t>Côté 12</t>
  </si>
  <si>
    <t>Supp. Fixation</t>
  </si>
  <si>
    <t xml:space="preserve">Hauteur </t>
  </si>
  <si>
    <t>Hauteur Totale</t>
  </si>
  <si>
    <t>Gauche</t>
  </si>
  <si>
    <t>Droite</t>
  </si>
  <si>
    <t>Hauteur bas</t>
  </si>
  <si>
    <t>Hauteur  Haut</t>
  </si>
  <si>
    <t>Angle haut</t>
  </si>
  <si>
    <t>Angle bas</t>
  </si>
  <si>
    <t>Poteaux</t>
  </si>
  <si>
    <t>Vers l'ext.</t>
  </si>
  <si>
    <t>Vers l'int.</t>
  </si>
  <si>
    <t>Ecart au niveau</t>
  </si>
  <si>
    <t>Ecart sur haut. Totale</t>
  </si>
  <si>
    <t>Ajustement beam</t>
  </si>
  <si>
    <t>Longueur du niveau</t>
  </si>
  <si>
    <t>Fix. Gauche</t>
  </si>
  <si>
    <t>Rails777AluNoir</t>
  </si>
  <si>
    <t>Type mur</t>
  </si>
  <si>
    <t>Fix. Droite</t>
  </si>
  <si>
    <t>BR / non BR</t>
  </si>
  <si>
    <t>Installation</t>
  </si>
  <si>
    <t>COTE 4</t>
  </si>
  <si>
    <t>Pos. Beam</t>
  </si>
  <si>
    <t>pos.rideau</t>
  </si>
  <si>
    <t>Pos. Rideau/rampe</t>
  </si>
  <si>
    <t>Panneau gauche</t>
  </si>
  <si>
    <t>Panneau droit</t>
  </si>
  <si>
    <t>Joint à</t>
  </si>
  <si>
    <t>Type de joint</t>
  </si>
  <si>
    <t>Zip Uni Noir</t>
  </si>
  <si>
    <t>Hauteur de joint (du zip)</t>
  </si>
  <si>
    <t>Hauteur de joint</t>
  </si>
  <si>
    <t>Ganses</t>
  </si>
  <si>
    <t>A gauche</t>
  </si>
  <si>
    <t>Hauteur 1ère</t>
  </si>
  <si>
    <t>Pos. 1ère</t>
  </si>
  <si>
    <t>Hauteur 2ème</t>
  </si>
  <si>
    <t>Pos. 2ème</t>
  </si>
  <si>
    <t xml:space="preserve">Instructions ganses </t>
  </si>
  <si>
    <t>additionnelles :</t>
  </si>
  <si>
    <t>Œillets/ roulettes</t>
  </si>
  <si>
    <t>Pos 1er</t>
  </si>
  <si>
    <t xml:space="preserve">Pos der </t>
  </si>
  <si>
    <t>Nombre</t>
  </si>
  <si>
    <t>Esp. Recherché</t>
  </si>
  <si>
    <t>Esp. Réel</t>
  </si>
  <si>
    <t>Boucles</t>
  </si>
  <si>
    <t>Manuel</t>
  </si>
  <si>
    <t>Position boucles :</t>
  </si>
  <si>
    <t>rampe - extérieure rideau</t>
  </si>
  <si>
    <t>au sol  - extérieure rideau</t>
  </si>
  <si>
    <t>Position rampe :</t>
  </si>
  <si>
    <t>Type de sol :</t>
  </si>
  <si>
    <t>Hauteur rampe/ ourlet :</t>
  </si>
  <si>
    <t>boucles auto du début du rideau</t>
  </si>
  <si>
    <t>Hauteur rampe/ourlet :</t>
  </si>
  <si>
    <t>Boucles manuelles à partir du zip</t>
  </si>
  <si>
    <t>Qté boucles</t>
  </si>
  <si>
    <t>Automatique</t>
  </si>
  <si>
    <t>boucle manuel</t>
  </si>
  <si>
    <t>auto + zip</t>
  </si>
  <si>
    <t>Pos. 1er</t>
  </si>
  <si>
    <t>Pos. dernier</t>
  </si>
  <si>
    <t>Nbre</t>
  </si>
  <si>
    <t>Instruction installation :</t>
  </si>
  <si>
    <t>Œillets / roulettes : Roulettes MR noires</t>
  </si>
  <si>
    <t>Rideau complet</t>
  </si>
  <si>
    <t xml:space="preserve">                   </t>
  </si>
  <si>
    <t xml:space="preserve">                                     </t>
  </si>
  <si>
    <t>Œillets/roulettes : Roulettes MR noires</t>
  </si>
  <si>
    <t>2A</t>
  </si>
  <si>
    <t>2B</t>
  </si>
  <si>
    <t>&lt;------------------------ ZIP ------------------------&gt;</t>
  </si>
  <si>
    <t xml:space="preserve">                                      </t>
  </si>
  <si>
    <t xml:space="preserve">                                                                             </t>
  </si>
  <si>
    <t>Ourlet 2"</t>
  </si>
  <si>
    <t>Ourlet 1,25"</t>
  </si>
  <si>
    <t>Ourlet 3 3/4</t>
  </si>
  <si>
    <t>Œillets/Roulettes : Roulettes MR noires</t>
  </si>
  <si>
    <t>H : 42</t>
  </si>
  <si>
    <t>Matériel bordure</t>
  </si>
  <si>
    <t xml:space="preserve"> - N° </t>
  </si>
  <si>
    <t>Bordure "</t>
  </si>
  <si>
    <t>Bordure droite</t>
  </si>
  <si>
    <t xml:space="preserve">                                   </t>
  </si>
  <si>
    <t/>
  </si>
  <si>
    <t>Matériel</t>
  </si>
  <si>
    <t>Moustiquaire</t>
  </si>
  <si>
    <t>soltis 88</t>
  </si>
  <si>
    <t>soltis 88 noir</t>
  </si>
  <si>
    <t>Moustiquaire noir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</si>
</sst>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\ ?/??"/>
    <numFmt numFmtId="165" formatCode="_(* #,##0.00_);_(* \(#,##0.00\);_(* &quot;-&quot;??_);_(@_)"/>
    <numFmt numFmtId="166" formatCode="0.00\°"/>
  </numFmts>
  <fonts count="3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3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theme="1"/>
      <name val="Arial"/>
      <family val="2"/>
    </font>
    <font>
      <sz val="14"/>
      <color theme="0"/>
      <name val="Calibri"/>
      <family val="2"/>
      <scheme val="minor"/>
    </font>
    <font>
      <sz val="11"/>
      <color theme="1"/>
      <name val="Calibri"/>
      <family val="2"/>
    </font>
    <font>
      <b/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rgb="FF000000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</fills>
  <borders count="17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dotted">
        <color auto="1"/>
      </bottom>
      <diagonal/>
    </border>
    <border>
      <left/>
      <right/>
      <top style="thick">
        <color auto="1"/>
      </top>
      <bottom style="dotted">
        <color auto="1"/>
      </bottom>
      <diagonal/>
    </border>
    <border>
      <left/>
      <right style="thick">
        <color auto="1"/>
      </right>
      <top style="thick">
        <color auto="1"/>
      </top>
      <bottom style="dotted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ck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thick">
        <color auto="1"/>
      </right>
      <top style="dotted">
        <color auto="1"/>
      </top>
      <bottom/>
      <diagonal/>
    </border>
    <border>
      <left style="thick">
        <color auto="1"/>
      </left>
      <right style="dotted">
        <color auto="1"/>
      </right>
      <top/>
      <bottom/>
      <diagonal/>
    </border>
    <border>
      <left style="dotted">
        <color auto="1"/>
      </left>
      <right style="thick">
        <color auto="1"/>
      </right>
      <top/>
      <bottom/>
      <diagonal/>
    </border>
    <border>
      <left/>
      <right style="thick">
        <color auto="1"/>
      </right>
      <top/>
      <bottom/>
      <diagonal/>
    </border>
    <border>
      <left style="dotted">
        <color auto="1"/>
      </left>
      <right/>
      <top/>
      <bottom/>
      <diagonal/>
    </border>
    <border>
      <left/>
      <right style="dotted">
        <color auto="1"/>
      </right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indexed="64"/>
      </bottom>
      <diagonal/>
    </border>
    <border>
      <left/>
      <right/>
      <top style="thick">
        <color auto="1"/>
      </top>
      <bottom style="thin">
        <color indexed="64"/>
      </bottom>
      <diagonal/>
    </border>
    <border>
      <left/>
      <right style="thick">
        <color indexed="64"/>
      </right>
      <top style="thick">
        <color auto="1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auto="1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ck">
        <color auto="1"/>
      </bottom>
      <diagonal/>
    </border>
    <border>
      <left style="thick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thick">
        <color auto="1"/>
      </right>
      <top/>
      <bottom style="dotted">
        <color auto="1"/>
      </bottom>
      <diagonal/>
    </border>
    <border>
      <left style="thick">
        <color auto="1"/>
      </left>
      <right/>
      <top style="dotted">
        <color auto="1"/>
      </top>
      <bottom style="thick">
        <color auto="1"/>
      </bottom>
      <diagonal/>
    </border>
    <border>
      <left/>
      <right/>
      <top style="dotted">
        <color auto="1"/>
      </top>
      <bottom style="thick">
        <color auto="1"/>
      </bottom>
      <diagonal/>
    </border>
    <border>
      <left/>
      <right style="thick">
        <color auto="1"/>
      </right>
      <top style="dotted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indexed="64"/>
      </bottom>
      <diagonal/>
    </border>
    <border>
      <left/>
      <right/>
      <top style="thick">
        <color auto="1"/>
      </top>
      <bottom style="medium">
        <color indexed="64"/>
      </bottom>
      <diagonal/>
    </border>
    <border>
      <left/>
      <right style="thick">
        <color auto="1"/>
      </right>
      <top style="thick">
        <color auto="1"/>
      </top>
      <bottom style="medium">
        <color indexed="64"/>
      </bottom>
      <diagonal/>
    </border>
    <border>
      <left/>
      <right/>
      <top style="thick">
        <color auto="1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auto="1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medium">
        <color indexed="64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auto="1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auto="1"/>
      </bottom>
      <diagonal/>
    </border>
    <border>
      <left style="thin">
        <color indexed="64"/>
      </left>
      <right style="double">
        <color auto="1"/>
      </right>
      <top style="thin">
        <color indexed="64"/>
      </top>
      <bottom style="double">
        <color auto="1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auto="1"/>
      </bottom>
      <diagonal/>
    </border>
    <border>
      <left style="thin">
        <color indexed="64"/>
      </left>
      <right/>
      <top style="thin">
        <color indexed="64"/>
      </top>
      <bottom style="double">
        <color auto="1"/>
      </bottom>
      <diagonal/>
    </border>
    <border>
      <left/>
      <right/>
      <top style="thin">
        <color indexed="64"/>
      </top>
      <bottom style="double">
        <color auto="1"/>
      </bottom>
      <diagonal/>
    </border>
    <border>
      <left/>
      <right style="double">
        <color auto="1"/>
      </right>
      <top style="thin">
        <color indexed="64"/>
      </top>
      <bottom style="double">
        <color auto="1"/>
      </bottom>
      <diagonal/>
    </border>
    <border>
      <left style="double">
        <color indexed="64"/>
      </left>
      <right/>
      <top/>
      <bottom/>
      <diagonal/>
    </border>
    <border>
      <left/>
      <right/>
      <top style="double">
        <color indexed="64"/>
      </top>
      <bottom/>
      <diagonal/>
    </border>
    <border>
      <left/>
      <right style="thin">
        <color auto="1"/>
      </right>
      <top style="double">
        <color indexed="64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thick">
        <color auto="1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ck">
        <color auto="1"/>
      </right>
      <top style="medium">
        <color indexed="64"/>
      </top>
      <bottom style="thin">
        <color indexed="64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uble">
        <color auto="1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auto="1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auto="1"/>
      </bottom>
      <diagonal/>
    </border>
    <border>
      <left/>
      <right/>
      <top/>
      <bottom style="thin">
        <color auto="1"/>
      </bottom>
      <diagonal/>
    </border>
    <border>
      <left style="thick">
        <color auto="1"/>
      </left>
      <right style="dashed">
        <color auto="1"/>
      </right>
      <top style="dotted">
        <color auto="1"/>
      </top>
      <bottom/>
      <diagonal/>
    </border>
    <border>
      <left style="thick">
        <color auto="1"/>
      </left>
      <right style="dashed">
        <color auto="1"/>
      </right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double">
        <color auto="1"/>
      </right>
      <top style="double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1238">
    <xf numFmtId="0" fontId="0" fillId="0" borderId="0" xfId="0"/>
    <xf numFmtId="0" fontId="4" fillId="0" borderId="1" xfId="0" applyFont="1" applyBorder="1"/>
    <xf numFmtId="0" fontId="5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left" vertical="center" indent="1"/>
    </xf>
    <xf numFmtId="14" fontId="0" fillId="0" borderId="1" xfId="0" applyNumberFormat="1" applyBorder="1" applyAlignment="1">
      <alignment horizontal="center"/>
    </xf>
    <xf numFmtId="0" fontId="6" fillId="0" borderId="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left" vertical="center" indent="1"/>
    </xf>
    <xf numFmtId="0" fontId="4" fillId="0" borderId="1" xfId="0" applyFont="1" applyBorder="1" applyAlignment="1">
      <alignment horizontal="left" indent="1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/>
    <xf numFmtId="12" fontId="0" fillId="0" borderId="0" xfId="0" applyNumberFormat="1" applyBorder="1" applyAlignment="1">
      <alignment horizontal="center" vertical="center"/>
    </xf>
    <xf numFmtId="0" fontId="0" fillId="0" borderId="0" xfId="0" applyFill="1"/>
    <xf numFmtId="0" fontId="7" fillId="2" borderId="0" xfId="0" applyFont="1" applyFill="1" applyBorder="1" applyAlignment="1">
      <alignment horizontal="center"/>
    </xf>
    <xf numFmtId="0" fontId="7" fillId="0" borderId="0" xfId="0" applyFont="1" applyFill="1" applyBorder="1" applyAlignment="1"/>
    <xf numFmtId="0" fontId="8" fillId="0" borderId="0" xfId="0" applyFont="1" applyFill="1" applyBorder="1" applyAlignment="1"/>
    <xf numFmtId="0" fontId="5" fillId="0" borderId="1" xfId="0" applyFont="1" applyFill="1" applyBorder="1" applyAlignment="1">
      <alignment horizontal="center" vertical="center"/>
    </xf>
    <xf numFmtId="2" fontId="0" fillId="0" borderId="1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4" fillId="0" borderId="2" xfId="0" applyFont="1" applyBorder="1" applyAlignment="1">
      <alignment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164" fontId="0" fillId="0" borderId="0" xfId="0" applyNumberFormat="1" applyFill="1" applyAlignment="1"/>
    <xf numFmtId="164" fontId="0" fillId="0" borderId="0" xfId="0" applyNumberFormat="1" applyFill="1" applyBorder="1" applyAlignment="1">
      <alignment horizontal="center"/>
    </xf>
    <xf numFmtId="164" fontId="0" fillId="0" borderId="0" xfId="0" applyNumberFormat="1" applyFill="1" applyBorder="1" applyAlignment="1"/>
    <xf numFmtId="164" fontId="0" fillId="0" borderId="0" xfId="0" applyNumberFormat="1" applyFill="1" applyBorder="1" applyAlignment="1">
      <alignment horizontal="center"/>
    </xf>
    <xf numFmtId="0" fontId="4" fillId="0" borderId="8" xfId="0" applyFont="1" applyBorder="1" applyAlignment="1">
      <alignment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2" fontId="0" fillId="0" borderId="0" xfId="0" applyNumberFormat="1" applyFont="1" applyFill="1" applyBorder="1" applyAlignment="1">
      <alignment horizontal="center" vertical="center"/>
    </xf>
    <xf numFmtId="164" fontId="0" fillId="0" borderId="4" xfId="0" applyNumberFormat="1" applyFill="1" applyBorder="1" applyAlignment="1"/>
    <xf numFmtId="164" fontId="0" fillId="0" borderId="0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1" xfId="0" applyBorder="1"/>
    <xf numFmtId="0" fontId="2" fillId="0" borderId="12" xfId="0" applyFont="1" applyBorder="1" applyAlignment="1">
      <alignment horizontal="left"/>
    </xf>
    <xf numFmtId="0" fontId="2" fillId="0" borderId="13" xfId="0" applyFont="1" applyBorder="1" applyAlignment="1">
      <alignment horizontal="left"/>
    </xf>
    <xf numFmtId="0" fontId="9" fillId="0" borderId="0" xfId="0" applyFont="1" applyAlignment="1">
      <alignment horizontal="center"/>
    </xf>
    <xf numFmtId="0" fontId="4" fillId="0" borderId="0" xfId="0" applyFont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10" fillId="0" borderId="0" xfId="0" applyFont="1" applyBorder="1" applyAlignment="1"/>
    <xf numFmtId="12" fontId="11" fillId="0" borderId="0" xfId="0" applyNumberFormat="1" applyFont="1" applyFill="1" applyAlignment="1">
      <alignment horizontal="right"/>
    </xf>
    <xf numFmtId="12" fontId="11" fillId="0" borderId="0" xfId="0" applyNumberFormat="1" applyFont="1" applyFill="1" applyAlignment="1">
      <alignment horizontal="left"/>
    </xf>
    <xf numFmtId="12" fontId="11" fillId="0" borderId="0" xfId="0" applyNumberFormat="1" applyFont="1" applyFill="1" applyAlignment="1"/>
    <xf numFmtId="0" fontId="0" fillId="0" borderId="0" xfId="0" applyAlignment="1">
      <alignment horizontal="center" textRotation="90"/>
    </xf>
    <xf numFmtId="12" fontId="11" fillId="0" borderId="0" xfId="0" applyNumberFormat="1" applyFont="1" applyFill="1" applyAlignment="1">
      <alignment horizontal="center"/>
    </xf>
    <xf numFmtId="12" fontId="7" fillId="0" borderId="0" xfId="0" applyNumberFormat="1" applyFont="1" applyFill="1" applyAlignment="1">
      <alignment vertical="center"/>
    </xf>
    <xf numFmtId="0" fontId="0" fillId="0" borderId="0" xfId="0" applyAlignment="1">
      <alignment horizontal="left" textRotation="90"/>
    </xf>
    <xf numFmtId="0" fontId="2" fillId="0" borderId="0" xfId="0" applyFont="1" applyFill="1" applyBorder="1" applyAlignment="1">
      <alignment wrapText="1"/>
    </xf>
    <xf numFmtId="0" fontId="0" fillId="0" borderId="14" xfId="0" applyBorder="1" applyAlignment="1">
      <alignment horizontal="center" textRotation="90"/>
    </xf>
    <xf numFmtId="12" fontId="0" fillId="0" borderId="0" xfId="0" applyNumberFormat="1" applyAlignment="1">
      <alignment horizontal="left"/>
    </xf>
    <xf numFmtId="12" fontId="7" fillId="0" borderId="14" xfId="0" applyNumberFormat="1" applyFont="1" applyFill="1" applyBorder="1" applyAlignment="1">
      <alignment vertical="center"/>
    </xf>
    <xf numFmtId="12" fontId="12" fillId="0" borderId="14" xfId="0" applyNumberFormat="1" applyFont="1" applyFill="1" applyBorder="1" applyAlignment="1">
      <alignment vertical="center"/>
    </xf>
    <xf numFmtId="0" fontId="0" fillId="0" borderId="14" xfId="0" applyBorder="1" applyAlignment="1">
      <alignment horizontal="left" textRotation="90"/>
    </xf>
    <xf numFmtId="12" fontId="12" fillId="0" borderId="14" xfId="0" applyNumberFormat="1" applyFont="1" applyFill="1" applyBorder="1" applyAlignment="1">
      <alignment horizontal="left" vertical="center"/>
    </xf>
    <xf numFmtId="12" fontId="0" fillId="0" borderId="0" xfId="0" applyNumberFormat="1"/>
    <xf numFmtId="0" fontId="0" fillId="0" borderId="0" xfId="0" applyAlignment="1">
      <alignment horizontal="left"/>
    </xf>
    <xf numFmtId="164" fontId="0" fillId="0" borderId="0" xfId="0" applyNumberFormat="1"/>
    <xf numFmtId="166" fontId="10" fillId="0" borderId="15" xfId="1" applyNumberFormat="1" applyFont="1" applyFill="1" applyBorder="1" applyAlignment="1">
      <alignment horizontal="left" vertical="center"/>
    </xf>
    <xf numFmtId="166" fontId="10" fillId="0" borderId="16" xfId="1" applyNumberFormat="1" applyFont="1" applyFill="1" applyBorder="1" applyAlignment="1">
      <alignment horizontal="left" vertical="center"/>
    </xf>
    <xf numFmtId="0" fontId="0" fillId="0" borderId="16" xfId="0" applyFill="1" applyBorder="1" applyAlignment="1">
      <alignment horizontal="left" vertical="center" indent="2"/>
    </xf>
    <xf numFmtId="0" fontId="0" fillId="0" borderId="16" xfId="0" applyFill="1" applyBorder="1" applyAlignment="1">
      <alignment vertical="center"/>
    </xf>
    <xf numFmtId="0" fontId="0" fillId="0" borderId="16" xfId="0" applyFill="1" applyBorder="1" applyAlignment="1">
      <alignment horizontal="center" vertical="top"/>
    </xf>
    <xf numFmtId="166" fontId="10" fillId="0" borderId="16" xfId="1" applyNumberFormat="1" applyFont="1" applyFill="1" applyBorder="1" applyAlignment="1">
      <alignment horizontal="right" vertical="center"/>
    </xf>
    <xf numFmtId="166" fontId="10" fillId="0" borderId="17" xfId="1" applyNumberFormat="1" applyFont="1" applyFill="1" applyBorder="1" applyAlignment="1">
      <alignment horizontal="right" vertical="center"/>
    </xf>
    <xf numFmtId="164" fontId="0" fillId="0" borderId="18" xfId="0" applyNumberFormat="1" applyBorder="1" applyAlignment="1">
      <alignment horizontal="left" vertical="center"/>
    </xf>
    <xf numFmtId="164" fontId="0" fillId="0" borderId="19" xfId="0" applyNumberFormat="1" applyBorder="1" applyAlignment="1">
      <alignment horizontal="left" vertical="center"/>
    </xf>
    <xf numFmtId="0" fontId="4" fillId="0" borderId="3" xfId="0" applyFont="1" applyBorder="1" applyAlignment="1">
      <alignment vertical="center"/>
    </xf>
    <xf numFmtId="0" fontId="0" fillId="0" borderId="0" xfId="0" applyAlignment="1">
      <alignment vertical="center"/>
    </xf>
    <xf numFmtId="0" fontId="0" fillId="0" borderId="20" xfId="0" applyFill="1" applyBorder="1"/>
    <xf numFmtId="0" fontId="0" fillId="0" borderId="0" xfId="0" applyFill="1" applyBorder="1"/>
    <xf numFmtId="0" fontId="0" fillId="0" borderId="21" xfId="0" applyFill="1" applyBorder="1"/>
    <xf numFmtId="0" fontId="12" fillId="0" borderId="0" xfId="0" applyFont="1" applyAlignment="1">
      <alignment horizontal="left" vertical="center"/>
    </xf>
    <xf numFmtId="0" fontId="0" fillId="0" borderId="22" xfId="0" applyFill="1" applyBorder="1" applyAlignment="1">
      <alignment horizontal="left" vertical="center" textRotation="90"/>
    </xf>
    <xf numFmtId="164" fontId="11" fillId="0" borderId="0" xfId="0" applyNumberFormat="1" applyFont="1" applyFill="1" applyBorder="1" applyAlignment="1">
      <alignment horizontal="center"/>
    </xf>
    <xf numFmtId="0" fontId="0" fillId="0" borderId="23" xfId="0" applyFill="1" applyBorder="1" applyAlignment="1">
      <alignment horizontal="right" vertical="center" textRotation="180"/>
    </xf>
    <xf numFmtId="164" fontId="5" fillId="0" borderId="0" xfId="0" applyNumberFormat="1" applyFont="1" applyFill="1" applyAlignment="1">
      <alignment horizontal="right" vertical="center" indent="1"/>
    </xf>
    <xf numFmtId="164" fontId="5" fillId="0" borderId="24" xfId="0" applyNumberFormat="1" applyFont="1" applyFill="1" applyBorder="1" applyAlignment="1">
      <alignment horizontal="right" vertical="center" indent="1"/>
    </xf>
    <xf numFmtId="0" fontId="0" fillId="0" borderId="0" xfId="0" applyBorder="1" applyAlignment="1">
      <alignment horizontal="right"/>
    </xf>
    <xf numFmtId="164" fontId="0" fillId="0" borderId="0" xfId="0" applyNumberFormat="1" applyFill="1" applyBorder="1" applyAlignment="1">
      <alignment horizontal="center" vertical="center"/>
    </xf>
    <xf numFmtId="164" fontId="5" fillId="0" borderId="18" xfId="0" applyNumberFormat="1" applyFont="1" applyFill="1" applyBorder="1" applyAlignment="1">
      <alignment horizontal="left" vertical="center" indent="1"/>
    </xf>
    <xf numFmtId="164" fontId="5" fillId="0" borderId="0" xfId="0" applyNumberFormat="1" applyFont="1" applyFill="1" applyAlignment="1">
      <alignment horizontal="left" vertical="center" indent="1"/>
    </xf>
    <xf numFmtId="0" fontId="0" fillId="0" borderId="0" xfId="0" applyAlignment="1">
      <alignment horizontal="right" indent="1"/>
    </xf>
    <xf numFmtId="0" fontId="0" fillId="0" borderId="24" xfId="0" applyBorder="1" applyAlignment="1">
      <alignment horizontal="right" indent="1"/>
    </xf>
    <xf numFmtId="164" fontId="0" fillId="0" borderId="0" xfId="0" applyNumberFormat="1" applyFill="1" applyBorder="1" applyAlignment="1">
      <alignment horizontal="left"/>
    </xf>
    <xf numFmtId="164" fontId="0" fillId="0" borderId="0" xfId="0" applyNumberFormat="1" applyFill="1" applyBorder="1"/>
    <xf numFmtId="0" fontId="11" fillId="0" borderId="0" xfId="0" applyFont="1" applyFill="1" applyBorder="1" applyAlignment="1">
      <alignment horizontal="center" vertical="center" textRotation="90"/>
    </xf>
    <xf numFmtId="0" fontId="0" fillId="0" borderId="0" xfId="0" applyAlignment="1">
      <alignment horizontal="left" indent="1"/>
    </xf>
    <xf numFmtId="0" fontId="0" fillId="0" borderId="0" xfId="0" applyAlignment="1"/>
    <xf numFmtId="0" fontId="0" fillId="0" borderId="25" xfId="0" applyFill="1" applyBorder="1" applyAlignment="1">
      <alignment horizontal="center"/>
    </xf>
    <xf numFmtId="0" fontId="0" fillId="0" borderId="0" xfId="0" applyFill="1" applyBorder="1" applyAlignment="1">
      <alignment horizontal="right" vertical="top" textRotation="90"/>
    </xf>
    <xf numFmtId="0" fontId="0" fillId="0" borderId="0" xfId="0" applyFill="1" applyBorder="1" applyAlignment="1">
      <alignment horizontal="left" vertical="top" textRotation="90"/>
    </xf>
    <xf numFmtId="164" fontId="0" fillId="0" borderId="26" xfId="0" applyNumberFormat="1" applyFill="1" applyBorder="1" applyAlignment="1">
      <alignment horizontal="right" vertical="top" textRotation="90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11" fillId="0" borderId="0" xfId="0" applyFont="1" applyFill="1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/>
    <xf numFmtId="164" fontId="0" fillId="3" borderId="4" xfId="0" applyNumberFormat="1" applyFill="1" applyBorder="1" applyAlignment="1">
      <alignment horizontal="left" indent="1"/>
    </xf>
    <xf numFmtId="164" fontId="0" fillId="3" borderId="36" xfId="0" applyNumberFormat="1" applyFill="1" applyBorder="1" applyAlignment="1">
      <alignment horizontal="left" indent="1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/>
    <xf numFmtId="164" fontId="0" fillId="3" borderId="41" xfId="0" applyNumberFormat="1" applyFill="1" applyBorder="1" applyAlignment="1">
      <alignment horizontal="left" indent="1"/>
    </xf>
    <xf numFmtId="164" fontId="0" fillId="3" borderId="42" xfId="0" applyNumberFormat="1" applyFill="1" applyBorder="1" applyAlignment="1">
      <alignment horizontal="left" indent="1"/>
    </xf>
    <xf numFmtId="164" fontId="5" fillId="0" borderId="0" xfId="0" applyNumberFormat="1" applyFont="1" applyAlignment="1">
      <alignment vertical="center"/>
    </xf>
    <xf numFmtId="0" fontId="0" fillId="0" borderId="0" xfId="0" applyFill="1" applyBorder="1" applyAlignment="1">
      <alignment horizontal="right"/>
    </xf>
    <xf numFmtId="0" fontId="0" fillId="3" borderId="4" xfId="0" applyFill="1" applyBorder="1" applyAlignment="1"/>
    <xf numFmtId="0" fontId="0" fillId="3" borderId="36" xfId="0" applyFill="1" applyBorder="1" applyAlignment="1"/>
    <xf numFmtId="12" fontId="0" fillId="0" borderId="25" xfId="0" applyNumberFormat="1" applyFont="1" applyFill="1" applyBorder="1" applyAlignment="1">
      <alignment horizontal="center"/>
    </xf>
    <xf numFmtId="12" fontId="0" fillId="0" borderId="0" xfId="0" applyNumberFormat="1" applyFill="1" applyBorder="1"/>
    <xf numFmtId="12" fontId="0" fillId="0" borderId="26" xfId="0" applyNumberFormat="1" applyFill="1" applyBorder="1" applyAlignment="1">
      <alignment horizontal="center" vertical="center"/>
    </xf>
    <xf numFmtId="0" fontId="0" fillId="3" borderId="41" xfId="0" applyFill="1" applyBorder="1" applyAlignment="1"/>
    <xf numFmtId="0" fontId="0" fillId="3" borderId="42" xfId="0" applyFill="1" applyBorder="1" applyAlignment="1"/>
    <xf numFmtId="0" fontId="0" fillId="0" borderId="30" xfId="0" applyBorder="1"/>
    <xf numFmtId="164" fontId="0" fillId="0" borderId="43" xfId="0" applyNumberFormat="1" applyBorder="1" applyAlignment="1">
      <alignment horizontal="left" indent="1"/>
    </xf>
    <xf numFmtId="164" fontId="0" fillId="0" borderId="39" xfId="0" applyNumberFormat="1" applyBorder="1" applyAlignment="1">
      <alignment horizontal="left" indent="1"/>
    </xf>
    <xf numFmtId="12" fontId="13" fillId="0" borderId="25" xfId="0" applyNumberFormat="1" applyFont="1" applyFill="1" applyBorder="1" applyAlignment="1">
      <alignment horizontal="left" vertical="center" indent="1"/>
    </xf>
    <xf numFmtId="12" fontId="13" fillId="0" borderId="26" xfId="0" applyNumberFormat="1" applyFont="1" applyFill="1" applyBorder="1" applyAlignment="1">
      <alignment horizontal="right" vertical="center" indent="1"/>
    </xf>
    <xf numFmtId="164" fontId="0" fillId="0" borderId="4" xfId="0" applyNumberFormat="1" applyBorder="1" applyAlignment="1">
      <alignment horizontal="left" indent="1"/>
    </xf>
    <xf numFmtId="164" fontId="0" fillId="0" borderId="36" xfId="0" applyNumberFormat="1" applyBorder="1" applyAlignment="1">
      <alignment horizontal="left" indent="1"/>
    </xf>
    <xf numFmtId="12" fontId="0" fillId="0" borderId="0" xfId="0" applyNumberFormat="1" applyFont="1" applyAlignment="1">
      <alignment horizontal="center"/>
    </xf>
    <xf numFmtId="12" fontId="0" fillId="0" borderId="26" xfId="0" applyNumberFormat="1" applyFill="1" applyBorder="1" applyAlignment="1">
      <alignment horizontal="center"/>
    </xf>
    <xf numFmtId="0" fontId="0" fillId="0" borderId="24" xfId="0" applyFill="1" applyBorder="1" applyAlignment="1">
      <alignment horizontal="right" vertical="center" textRotation="180"/>
    </xf>
    <xf numFmtId="0" fontId="0" fillId="0" borderId="44" xfId="0" applyBorder="1"/>
    <xf numFmtId="164" fontId="0" fillId="0" borderId="45" xfId="0" applyNumberFormat="1" applyFill="1" applyBorder="1" applyAlignment="1">
      <alignment horizontal="left" indent="1"/>
    </xf>
    <xf numFmtId="164" fontId="0" fillId="0" borderId="46" xfId="0" applyNumberFormat="1" applyFill="1" applyBorder="1" applyAlignment="1">
      <alignment horizontal="left" indent="1"/>
    </xf>
    <xf numFmtId="12" fontId="0" fillId="0" borderId="4" xfId="0" applyNumberFormat="1" applyFill="1" applyBorder="1" applyAlignment="1">
      <alignment horizontal="left" indent="1"/>
    </xf>
    <xf numFmtId="0" fontId="0" fillId="0" borderId="36" xfId="0" applyFill="1" applyBorder="1" applyAlignment="1">
      <alignment horizontal="left" indent="1"/>
    </xf>
    <xf numFmtId="164" fontId="0" fillId="0" borderId="1" xfId="0" applyNumberFormat="1" applyFill="1" applyBorder="1" applyAlignment="1">
      <alignment horizontal="left" indent="1"/>
    </xf>
    <xf numFmtId="164" fontId="0" fillId="0" borderId="47" xfId="0" applyNumberFormat="1" applyFill="1" applyBorder="1" applyAlignment="1">
      <alignment horizontal="left" indent="1"/>
    </xf>
    <xf numFmtId="164" fontId="0" fillId="0" borderId="4" xfId="0" applyNumberFormat="1" applyFill="1" applyBorder="1" applyAlignment="1">
      <alignment horizontal="left" indent="1"/>
    </xf>
    <xf numFmtId="164" fontId="0" fillId="0" borderId="36" xfId="0" applyNumberFormat="1" applyFill="1" applyBorder="1" applyAlignment="1">
      <alignment horizontal="left" indent="1"/>
    </xf>
    <xf numFmtId="0" fontId="0" fillId="0" borderId="6" xfId="0" applyFill="1" applyBorder="1" applyAlignment="1">
      <alignment horizontal="left" indent="1"/>
    </xf>
    <xf numFmtId="0" fontId="0" fillId="0" borderId="48" xfId="0" applyFill="1" applyBorder="1" applyAlignment="1">
      <alignment horizontal="left" indent="1"/>
    </xf>
    <xf numFmtId="0" fontId="14" fillId="0" borderId="25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0" fillId="0" borderId="45" xfId="0" applyFill="1" applyBorder="1"/>
    <xf numFmtId="0" fontId="0" fillId="0" borderId="46" xfId="0" applyFill="1" applyBorder="1"/>
    <xf numFmtId="0" fontId="0" fillId="0" borderId="49" xfId="0" applyBorder="1"/>
    <xf numFmtId="0" fontId="0" fillId="0" borderId="1" xfId="0" applyBorder="1"/>
    <xf numFmtId="0" fontId="0" fillId="0" borderId="47" xfId="0" applyBorder="1"/>
    <xf numFmtId="164" fontId="0" fillId="0" borderId="1" xfId="0" applyNumberFormat="1" applyFill="1" applyBorder="1"/>
    <xf numFmtId="0" fontId="0" fillId="0" borderId="47" xfId="0" applyFill="1" applyBorder="1"/>
    <xf numFmtId="0" fontId="0" fillId="0" borderId="25" xfId="0" applyFill="1" applyBorder="1" applyAlignment="1">
      <alignment horizontal="left" textRotation="180"/>
    </xf>
    <xf numFmtId="0" fontId="0" fillId="0" borderId="0" xfId="0" applyFill="1" applyBorder="1" applyAlignment="1">
      <alignment horizontal="right" textRotation="180"/>
    </xf>
    <xf numFmtId="0" fontId="0" fillId="0" borderId="0" xfId="0" applyFill="1" applyBorder="1" applyAlignment="1">
      <alignment horizontal="left" textRotation="180"/>
    </xf>
    <xf numFmtId="164" fontId="0" fillId="0" borderId="1" xfId="0" applyNumberFormat="1" applyFill="1" applyBorder="1" applyAlignment="1"/>
    <xf numFmtId="0" fontId="0" fillId="0" borderId="47" xfId="0" applyFill="1" applyBorder="1" applyAlignment="1"/>
    <xf numFmtId="0" fontId="0" fillId="0" borderId="1" xfId="0" applyFill="1" applyBorder="1"/>
    <xf numFmtId="0" fontId="0" fillId="0" borderId="1" xfId="0" applyFill="1" applyBorder="1" applyAlignment="1"/>
    <xf numFmtId="0" fontId="0" fillId="0" borderId="50" xfId="0" applyBorder="1"/>
    <xf numFmtId="0" fontId="0" fillId="0" borderId="51" xfId="0" applyFill="1" applyBorder="1" applyAlignment="1"/>
    <xf numFmtId="0" fontId="0" fillId="0" borderId="52" xfId="0" applyFill="1" applyBorder="1" applyAlignment="1"/>
    <xf numFmtId="0" fontId="0" fillId="0" borderId="50" xfId="0" applyFill="1" applyBorder="1"/>
    <xf numFmtId="0" fontId="0" fillId="0" borderId="51" xfId="0" applyFill="1" applyBorder="1"/>
    <xf numFmtId="0" fontId="0" fillId="0" borderId="52" xfId="0" applyFill="1" applyBorder="1"/>
    <xf numFmtId="12" fontId="11" fillId="0" borderId="0" xfId="0" applyNumberFormat="1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0" fillId="0" borderId="0" xfId="0" applyFill="1" applyBorder="1" applyAlignment="1"/>
    <xf numFmtId="0" fontId="11" fillId="0" borderId="0" xfId="0" applyFont="1" applyFill="1" applyBorder="1" applyAlignment="1">
      <alignment horizontal="center" vertical="center" wrapText="1"/>
    </xf>
    <xf numFmtId="12" fontId="0" fillId="0" borderId="43" xfId="0" applyNumberFormat="1" applyFill="1" applyBorder="1" applyAlignment="1">
      <alignment horizontal="left" indent="1"/>
    </xf>
    <xf numFmtId="0" fontId="0" fillId="0" borderId="39" xfId="0" applyFill="1" applyBorder="1" applyAlignment="1">
      <alignment horizontal="left" indent="1"/>
    </xf>
    <xf numFmtId="0" fontId="0" fillId="0" borderId="53" xfId="0" applyFill="1" applyBorder="1" applyAlignment="1">
      <alignment horizontal="left" vertical="center" textRotation="90"/>
    </xf>
    <xf numFmtId="0" fontId="0" fillId="0" borderId="54" xfId="0" applyFill="1" applyBorder="1" applyAlignment="1">
      <alignment horizontal="right" vertical="center" textRotation="180"/>
    </xf>
    <xf numFmtId="0" fontId="11" fillId="0" borderId="14" xfId="0" applyFont="1" applyFill="1" applyBorder="1" applyAlignment="1">
      <alignment horizontal="center" vertical="center" wrapText="1"/>
    </xf>
    <xf numFmtId="12" fontId="0" fillId="0" borderId="41" xfId="0" applyNumberFormat="1" applyFill="1" applyBorder="1" applyAlignment="1">
      <alignment horizontal="left" indent="1"/>
    </xf>
    <xf numFmtId="12" fontId="0" fillId="0" borderId="42" xfId="0" applyNumberFormat="1" applyFill="1" applyBorder="1" applyAlignment="1">
      <alignment horizontal="left" indent="1"/>
    </xf>
    <xf numFmtId="12" fontId="0" fillId="0" borderId="0" xfId="0" applyNumberFormat="1" applyAlignment="1">
      <alignment horizontal="right" vertical="top"/>
    </xf>
    <xf numFmtId="166" fontId="10" fillId="0" borderId="55" xfId="0" applyNumberFormat="1" applyFont="1" applyFill="1" applyBorder="1" applyAlignment="1">
      <alignment horizontal="left" vertical="center"/>
    </xf>
    <xf numFmtId="166" fontId="10" fillId="0" borderId="56" xfId="0" applyNumberFormat="1" applyFont="1" applyFill="1" applyBorder="1" applyAlignment="1">
      <alignment horizontal="left" vertical="center"/>
    </xf>
    <xf numFmtId="0" fontId="0" fillId="0" borderId="56" xfId="0" applyFill="1" applyBorder="1" applyAlignment="1">
      <alignment horizontal="left" vertical="center" indent="2"/>
    </xf>
    <xf numFmtId="0" fontId="0" fillId="0" borderId="56" xfId="0" applyFill="1" applyBorder="1" applyAlignment="1">
      <alignment vertical="center"/>
    </xf>
    <xf numFmtId="0" fontId="0" fillId="0" borderId="56" xfId="0" applyFill="1" applyBorder="1" applyAlignment="1">
      <alignment horizontal="center" vertical="center"/>
    </xf>
    <xf numFmtId="166" fontId="10" fillId="0" borderId="56" xfId="0" applyNumberFormat="1" applyFont="1" applyFill="1" applyBorder="1" applyAlignment="1">
      <alignment horizontal="right" vertical="center"/>
    </xf>
    <xf numFmtId="166" fontId="10" fillId="0" borderId="57" xfId="0" applyNumberFormat="1" applyFont="1" applyFill="1" applyBorder="1" applyAlignment="1">
      <alignment horizontal="right" vertical="center"/>
    </xf>
    <xf numFmtId="0" fontId="9" fillId="4" borderId="58" xfId="0" applyFont="1" applyFill="1" applyBorder="1" applyAlignment="1">
      <alignment horizontal="center"/>
    </xf>
    <xf numFmtId="0" fontId="9" fillId="4" borderId="59" xfId="0" applyFont="1" applyFill="1" applyBorder="1" applyAlignment="1">
      <alignment horizontal="center"/>
    </xf>
    <xf numFmtId="0" fontId="9" fillId="4" borderId="60" xfId="0" applyFont="1" applyFill="1" applyBorder="1" applyAlignment="1">
      <alignment horizontal="center"/>
    </xf>
    <xf numFmtId="0" fontId="0" fillId="0" borderId="61" xfId="0" applyBorder="1" applyAlignment="1">
      <alignment horizontal="center" vertical="top" textRotation="180"/>
    </xf>
    <xf numFmtId="164" fontId="0" fillId="0" borderId="0" xfId="0" applyNumberFormat="1" applyAlignment="1">
      <alignment horizontal="left"/>
    </xf>
    <xf numFmtId="0" fontId="12" fillId="0" borderId="61" xfId="0" applyFont="1" applyBorder="1" applyAlignment="1">
      <alignment horizontal="left" vertical="top" textRotation="180"/>
    </xf>
    <xf numFmtId="0" fontId="4" fillId="0" borderId="62" xfId="0" applyFont="1" applyBorder="1"/>
    <xf numFmtId="0" fontId="4" fillId="0" borderId="63" xfId="0" applyFont="1" applyBorder="1" applyAlignment="1">
      <alignment horizontal="left" vertical="center" indent="1"/>
    </xf>
    <xf numFmtId="0" fontId="4" fillId="0" borderId="64" xfId="0" applyFont="1" applyBorder="1" applyAlignment="1">
      <alignment horizontal="left" vertical="center" indent="1"/>
    </xf>
    <xf numFmtId="0" fontId="4" fillId="0" borderId="65" xfId="0" applyFont="1" applyBorder="1" applyAlignment="1">
      <alignment horizontal="center" vertical="center"/>
    </xf>
    <xf numFmtId="0" fontId="0" fillId="0" borderId="0" xfId="0" applyAlignment="1">
      <alignment horizontal="center" vertical="top" textRotation="180"/>
    </xf>
    <xf numFmtId="0" fontId="0" fillId="0" borderId="0" xfId="0" applyNumberFormat="1" applyBorder="1" applyAlignment="1">
      <alignment vertical="center" wrapText="1"/>
    </xf>
    <xf numFmtId="164" fontId="0" fillId="0" borderId="0" xfId="0" applyNumberFormat="1" applyAlignment="1"/>
    <xf numFmtId="0" fontId="12" fillId="0" borderId="0" xfId="0" applyFont="1" applyBorder="1" applyAlignment="1">
      <alignment horizontal="left" vertical="top" textRotation="180"/>
    </xf>
    <xf numFmtId="0" fontId="4" fillId="0" borderId="66" xfId="0" applyFont="1" applyBorder="1" applyAlignment="1">
      <alignment horizontal="center" vertical="center"/>
    </xf>
    <xf numFmtId="0" fontId="4" fillId="0" borderId="67" xfId="0" applyFont="1" applyFill="1" applyBorder="1" applyAlignment="1">
      <alignment horizontal="left" vertical="center" indent="1"/>
    </xf>
    <xf numFmtId="0" fontId="0" fillId="0" borderId="68" xfId="0" applyBorder="1" applyAlignment="1">
      <alignment horizontal="left" indent="1"/>
    </xf>
    <xf numFmtId="164" fontId="4" fillId="0" borderId="69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right"/>
    </xf>
    <xf numFmtId="0" fontId="4" fillId="0" borderId="70" xfId="0" applyFont="1" applyBorder="1" applyAlignment="1">
      <alignment horizontal="center" vertical="center"/>
    </xf>
    <xf numFmtId="0" fontId="4" fillId="0" borderId="71" xfId="0" applyFont="1" applyFill="1" applyBorder="1" applyAlignment="1">
      <alignment horizontal="left" vertical="center" indent="1"/>
    </xf>
    <xf numFmtId="0" fontId="0" fillId="0" borderId="72" xfId="0" applyBorder="1" applyAlignment="1">
      <alignment horizontal="left" indent="1"/>
    </xf>
    <xf numFmtId="164" fontId="4" fillId="0" borderId="73" xfId="0" applyNumberFormat="1" applyFont="1" applyFill="1" applyBorder="1" applyAlignment="1">
      <alignment horizontal="center" vertical="center"/>
    </xf>
    <xf numFmtId="0" fontId="0" fillId="0" borderId="74" xfId="0" applyBorder="1" applyAlignment="1">
      <alignment horizontal="right" indent="1"/>
    </xf>
    <xf numFmtId="0" fontId="0" fillId="3" borderId="75" xfId="0" applyFill="1" applyBorder="1" applyAlignment="1">
      <alignment horizontal="center" wrapText="1"/>
    </xf>
    <xf numFmtId="0" fontId="0" fillId="3" borderId="76" xfId="0" applyFill="1" applyBorder="1" applyAlignment="1">
      <alignment horizontal="center" wrapText="1"/>
    </xf>
    <xf numFmtId="0" fontId="0" fillId="0" borderId="77" xfId="0" applyNumberFormat="1" applyBorder="1" applyAlignment="1">
      <alignment horizontal="center" vertical="center" wrapText="1"/>
    </xf>
    <xf numFmtId="0" fontId="0" fillId="0" borderId="8" xfId="0" applyBorder="1"/>
    <xf numFmtId="0" fontId="0" fillId="0" borderId="77" xfId="0" applyBorder="1" applyAlignment="1">
      <alignment horizontal="center" vertical="center" wrapText="1"/>
    </xf>
    <xf numFmtId="0" fontId="0" fillId="0" borderId="78" xfId="0" applyBorder="1" applyAlignment="1">
      <alignment horizontal="center" vertical="center" wrapText="1"/>
    </xf>
    <xf numFmtId="164" fontId="4" fillId="0" borderId="79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right" indent="1"/>
    </xf>
    <xf numFmtId="12" fontId="2" fillId="0" borderId="80" xfId="0" applyNumberFormat="1" applyFont="1" applyBorder="1" applyAlignment="1">
      <alignment horizontal="center"/>
    </xf>
    <xf numFmtId="12" fontId="2" fillId="0" borderId="5" xfId="0" applyNumberFormat="1" applyFont="1" applyBorder="1" applyAlignment="1">
      <alignment horizontal="center"/>
    </xf>
    <xf numFmtId="0" fontId="0" fillId="0" borderId="81" xfId="0" applyNumberFormat="1" applyBorder="1" applyAlignment="1">
      <alignment horizontal="center" vertical="center" wrapText="1"/>
    </xf>
    <xf numFmtId="0" fontId="0" fillId="0" borderId="81" xfId="0" applyBorder="1" applyAlignment="1">
      <alignment horizontal="center" vertical="center" wrapText="1"/>
    </xf>
    <xf numFmtId="0" fontId="0" fillId="0" borderId="82" xfId="0" applyBorder="1" applyAlignment="1">
      <alignment horizontal="center" vertical="center" wrapText="1"/>
    </xf>
    <xf numFmtId="12" fontId="4" fillId="0" borderId="83" xfId="0" applyNumberFormat="1" applyFont="1" applyFill="1" applyBorder="1" applyAlignment="1">
      <alignment horizontal="center" vertical="center"/>
    </xf>
    <xf numFmtId="0" fontId="0" fillId="0" borderId="84" xfId="0" applyFill="1" applyBorder="1" applyAlignment="1">
      <alignment horizontal="right" wrapText="1" indent="1"/>
    </xf>
    <xf numFmtId="0" fontId="0" fillId="0" borderId="85" xfId="0" applyBorder="1" applyAlignment="1">
      <alignment horizontal="center"/>
    </xf>
    <xf numFmtId="0" fontId="0" fillId="0" borderId="86" xfId="0" applyBorder="1" applyAlignment="1">
      <alignment horizontal="center"/>
    </xf>
    <xf numFmtId="0" fontId="0" fillId="0" borderId="87" xfId="0" applyBorder="1" applyAlignment="1">
      <alignment horizontal="center"/>
    </xf>
    <xf numFmtId="0" fontId="4" fillId="0" borderId="67" xfId="0" applyFont="1" applyBorder="1" applyAlignment="1">
      <alignment horizontal="left" vertical="center" indent="1"/>
    </xf>
    <xf numFmtId="164" fontId="4" fillId="0" borderId="69" xfId="0" applyNumberFormat="1" applyFont="1" applyBorder="1" applyAlignment="1">
      <alignment horizontal="center" vertical="center"/>
    </xf>
    <xf numFmtId="12" fontId="0" fillId="0" borderId="88" xfId="0" applyNumberFormat="1" applyBorder="1" applyAlignment="1">
      <alignment horizontal="right" vertical="center" wrapText="1" indent="1"/>
    </xf>
    <xf numFmtId="12" fontId="0" fillId="0" borderId="89" xfId="0" applyNumberFormat="1" applyBorder="1" applyAlignment="1">
      <alignment horizontal="right" vertical="center" wrapText="1" indent="1"/>
    </xf>
    <xf numFmtId="12" fontId="0" fillId="0" borderId="90" xfId="0" applyNumberFormat="1" applyBorder="1" applyAlignment="1">
      <alignment horizontal="right" vertical="center" wrapText="1" indent="1"/>
    </xf>
    <xf numFmtId="0" fontId="0" fillId="5" borderId="91" xfId="0" applyNumberFormat="1" applyFont="1" applyFill="1" applyBorder="1" applyAlignment="1">
      <alignment horizontal="center" vertical="center" wrapText="1"/>
    </xf>
    <xf numFmtId="0" fontId="0" fillId="5" borderId="92" xfId="0" applyNumberFormat="1" applyFont="1" applyFill="1" applyBorder="1" applyAlignment="1">
      <alignment horizontal="center" vertical="center" wrapText="1"/>
    </xf>
    <xf numFmtId="0" fontId="4" fillId="0" borderId="49" xfId="0" applyFont="1" applyBorder="1" applyAlignment="1">
      <alignment horizontal="center" vertical="center"/>
    </xf>
    <xf numFmtId="0" fontId="4" fillId="0" borderId="4" xfId="0" applyFont="1" applyFill="1" applyBorder="1" applyAlignment="1">
      <alignment horizontal="left" vertical="center" indent="1"/>
    </xf>
    <xf numFmtId="0" fontId="0" fillId="0" borderId="5" xfId="0" applyBorder="1" applyAlignment="1">
      <alignment horizontal="left" indent="1"/>
    </xf>
    <xf numFmtId="12" fontId="4" fillId="0" borderId="47" xfId="0" applyNumberFormat="1" applyFont="1" applyFill="1" applyBorder="1" applyAlignment="1">
      <alignment horizontal="center" vertical="center"/>
    </xf>
    <xf numFmtId="12" fontId="0" fillId="0" borderId="93" xfId="0" applyNumberFormat="1" applyBorder="1" applyAlignment="1">
      <alignment horizontal="right" vertical="center" wrapText="1" indent="1"/>
    </xf>
    <xf numFmtId="12" fontId="0" fillId="0" borderId="94" xfId="0" applyNumberFormat="1" applyBorder="1" applyAlignment="1">
      <alignment horizontal="right" vertical="center" wrapText="1" indent="1"/>
    </xf>
    <xf numFmtId="12" fontId="0" fillId="0" borderId="95" xfId="0" applyNumberFormat="1" applyBorder="1" applyAlignment="1">
      <alignment horizontal="right" vertical="center" wrapText="1" indent="1"/>
    </xf>
    <xf numFmtId="0" fontId="0" fillId="5" borderId="96" xfId="0" applyNumberFormat="1" applyFont="1" applyFill="1" applyBorder="1" applyAlignment="1">
      <alignment horizontal="center" vertical="center" wrapText="1"/>
    </xf>
    <xf numFmtId="0" fontId="0" fillId="5" borderId="97" xfId="0" applyNumberFormat="1" applyFont="1" applyFill="1" applyBorder="1" applyAlignment="1">
      <alignment horizontal="center" vertical="center" wrapText="1"/>
    </xf>
    <xf numFmtId="0" fontId="4" fillId="0" borderId="71" xfId="0" applyFont="1" applyBorder="1" applyAlignment="1">
      <alignment horizontal="left" indent="1"/>
    </xf>
    <xf numFmtId="0" fontId="4" fillId="0" borderId="73" xfId="0" applyFont="1" applyBorder="1"/>
    <xf numFmtId="12" fontId="0" fillId="0" borderId="98" xfId="0" applyNumberFormat="1" applyBorder="1" applyAlignment="1">
      <alignment horizontal="left" vertical="center" wrapText="1" indent="1"/>
    </xf>
    <xf numFmtId="12" fontId="0" fillId="0" borderId="99" xfId="0" applyNumberFormat="1" applyBorder="1" applyAlignment="1">
      <alignment horizontal="left" vertical="center" wrapText="1" indent="1"/>
    </xf>
    <xf numFmtId="0" fontId="2" fillId="0" borderId="99" xfId="0" applyFont="1" applyBorder="1" applyAlignment="1">
      <alignment horizontal="left" indent="1"/>
    </xf>
    <xf numFmtId="0" fontId="2" fillId="0" borderId="100" xfId="0" applyFont="1" applyBorder="1" applyAlignment="1">
      <alignment horizontal="left" indent="1"/>
    </xf>
    <xf numFmtId="0" fontId="4" fillId="0" borderId="4" xfId="0" applyFont="1" applyBorder="1" applyAlignment="1">
      <alignment horizontal="left" vertical="center" indent="1"/>
    </xf>
    <xf numFmtId="164" fontId="4" fillId="0" borderId="47" xfId="0" applyNumberFormat="1" applyFont="1" applyBorder="1" applyAlignment="1">
      <alignment horizontal="center" vertical="center"/>
    </xf>
    <xf numFmtId="0" fontId="2" fillId="0" borderId="101" xfId="0" applyFont="1" applyBorder="1" applyAlignment="1">
      <alignment horizontal="left" indent="1"/>
    </xf>
    <xf numFmtId="0" fontId="2" fillId="0" borderId="102" xfId="0" applyFont="1" applyBorder="1" applyAlignment="1">
      <alignment horizontal="left" indent="1"/>
    </xf>
    <xf numFmtId="0" fontId="0" fillId="0" borderId="98" xfId="0" applyBorder="1" applyAlignment="1">
      <alignment horizontal="left" vertical="center" wrapText="1" indent="1"/>
    </xf>
    <xf numFmtId="0" fontId="0" fillId="0" borderId="103" xfId="0" applyBorder="1" applyAlignment="1">
      <alignment horizontal="left" vertical="center" wrapText="1" indent="1"/>
    </xf>
    <xf numFmtId="0" fontId="2" fillId="0" borderId="104" xfId="0" applyFont="1" applyBorder="1" applyAlignment="1">
      <alignment horizontal="center"/>
    </xf>
    <xf numFmtId="0" fontId="2" fillId="0" borderId="89" xfId="0" applyFont="1" applyBorder="1" applyAlignment="1">
      <alignment horizontal="center"/>
    </xf>
    <xf numFmtId="0" fontId="2" fillId="0" borderId="105" xfId="0" applyFont="1" applyBorder="1" applyAlignment="1">
      <alignment horizontal="center"/>
    </xf>
    <xf numFmtId="0" fontId="4" fillId="0" borderId="106" xfId="0" applyFont="1" applyFill="1" applyBorder="1"/>
    <xf numFmtId="0" fontId="5" fillId="0" borderId="67" xfId="0" applyFont="1" applyBorder="1" applyAlignment="1">
      <alignment horizontal="left" vertical="center" indent="1"/>
    </xf>
    <xf numFmtId="0" fontId="2" fillId="0" borderId="107" xfId="0" applyFont="1" applyBorder="1" applyAlignment="1">
      <alignment horizontal="left" vertical="center" indent="1"/>
    </xf>
    <xf numFmtId="0" fontId="2" fillId="0" borderId="108" xfId="0" applyFont="1" applyBorder="1" applyAlignment="1">
      <alignment horizontal="left" vertical="center" indent="1"/>
    </xf>
    <xf numFmtId="0" fontId="2" fillId="0" borderId="93" xfId="0" applyFont="1" applyBorder="1" applyAlignment="1">
      <alignment horizontal="center"/>
    </xf>
    <xf numFmtId="0" fontId="2" fillId="0" borderId="94" xfId="0" applyFont="1" applyBorder="1" applyAlignment="1">
      <alignment horizontal="center"/>
    </xf>
    <xf numFmtId="0" fontId="2" fillId="0" borderId="109" xfId="0" applyFont="1" applyBorder="1" applyAlignment="1">
      <alignment horizontal="center"/>
    </xf>
    <xf numFmtId="0" fontId="4" fillId="0" borderId="35" xfId="0" applyFont="1" applyFill="1" applyBorder="1"/>
    <xf numFmtId="0" fontId="5" fillId="0" borderId="4" xfId="0" applyFont="1" applyFill="1" applyBorder="1" applyAlignment="1">
      <alignment horizontal="left" vertical="center" indent="1"/>
    </xf>
    <xf numFmtId="0" fontId="2" fillId="0" borderId="80" xfId="0" applyFont="1" applyBorder="1" applyAlignment="1">
      <alignment horizontal="left" vertical="center" indent="1"/>
    </xf>
    <xf numFmtId="0" fontId="2" fillId="0" borderId="36" xfId="0" applyFont="1" applyBorder="1" applyAlignment="1">
      <alignment horizontal="left" vertical="center" indent="1"/>
    </xf>
    <xf numFmtId="0" fontId="0" fillId="0" borderId="35" xfId="0" applyFill="1" applyBorder="1"/>
    <xf numFmtId="0" fontId="0" fillId="0" borderId="4" xfId="0" applyBorder="1" applyAlignment="1">
      <alignment horizontal="left" vertical="center" indent="1"/>
    </xf>
    <xf numFmtId="0" fontId="0" fillId="0" borderId="80" xfId="0" applyBorder="1" applyAlignment="1">
      <alignment horizontal="left" vertical="center" indent="1"/>
    </xf>
    <xf numFmtId="0" fontId="0" fillId="0" borderId="36" xfId="0" applyBorder="1" applyAlignment="1">
      <alignment horizontal="left" vertical="center" indent="1"/>
    </xf>
    <xf numFmtId="0" fontId="9" fillId="0" borderId="0" xfId="0" applyFont="1"/>
    <xf numFmtId="0" fontId="0" fillId="0" borderId="35" xfId="0" applyBorder="1" applyAlignment="1">
      <alignment wrapText="1"/>
    </xf>
    <xf numFmtId="0" fontId="0" fillId="0" borderId="50" xfId="0" applyBorder="1" applyAlignment="1">
      <alignment wrapText="1"/>
    </xf>
    <xf numFmtId="0" fontId="0" fillId="0" borderId="41" xfId="0" applyBorder="1" applyAlignment="1">
      <alignment horizontal="left" vertical="center" indent="1"/>
    </xf>
    <xf numFmtId="0" fontId="0" fillId="0" borderId="110" xfId="0" applyBorder="1" applyAlignment="1">
      <alignment horizontal="left" vertical="center" indent="1"/>
    </xf>
    <xf numFmtId="0" fontId="0" fillId="0" borderId="42" xfId="0" applyBorder="1" applyAlignment="1">
      <alignment horizontal="left" vertical="center" indent="1"/>
    </xf>
    <xf numFmtId="0" fontId="11" fillId="6" borderId="0" xfId="0" applyFont="1" applyFill="1" applyBorder="1" applyAlignment="1">
      <alignment horizontal="center"/>
    </xf>
    <xf numFmtId="2" fontId="0" fillId="0" borderId="111" xfId="0" applyNumberFormat="1" applyFont="1" applyBorder="1" applyAlignment="1">
      <alignment horizontal="center" vertical="center" wrapText="1"/>
    </xf>
    <xf numFmtId="2" fontId="0" fillId="0" borderId="0" xfId="0" applyNumberFormat="1" applyFont="1" applyBorder="1" applyAlignment="1">
      <alignment horizontal="center" vertical="center" wrapText="1"/>
    </xf>
    <xf numFmtId="12" fontId="0" fillId="0" borderId="1" xfId="0" applyNumberFormat="1" applyBorder="1" applyAlignment="1">
      <alignment vertical="center"/>
    </xf>
    <xf numFmtId="12" fontId="0" fillId="0" borderId="0" xfId="0" applyNumberFormat="1" applyBorder="1" applyAlignment="1">
      <alignment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2" fontId="15" fillId="0" borderId="35" xfId="0" applyNumberFormat="1" applyFont="1" applyBorder="1" applyAlignment="1">
      <alignment horizontal="center" vertical="center"/>
    </xf>
    <xf numFmtId="12" fontId="15" fillId="0" borderId="4" xfId="0" applyNumberFormat="1" applyFont="1" applyBorder="1" applyAlignment="1">
      <alignment horizontal="center" vertical="center"/>
    </xf>
    <xf numFmtId="12" fontId="0" fillId="0" borderId="4" xfId="0" applyNumberFormat="1" applyBorder="1" applyAlignment="1">
      <alignment horizontal="left" vertical="center" indent="1"/>
    </xf>
    <xf numFmtId="0" fontId="0" fillId="0" borderId="0" xfId="0" applyBorder="1" applyAlignment="1"/>
    <xf numFmtId="12" fontId="15" fillId="0" borderId="0" xfId="0" applyNumberFormat="1" applyFont="1" applyBorder="1" applyAlignment="1">
      <alignment horizontal="center" vertical="center"/>
    </xf>
    <xf numFmtId="12" fontId="0" fillId="0" borderId="0" xfId="0" applyNumberFormat="1" applyFont="1" applyBorder="1" applyAlignment="1">
      <alignment horizontal="center" vertical="center"/>
    </xf>
    <xf numFmtId="164" fontId="0" fillId="0" borderId="112" xfId="0" applyNumberFormat="1" applyFill="1" applyBorder="1" applyAlignment="1"/>
    <xf numFmtId="0" fontId="4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0" fillId="0" borderId="0" xfId="0" applyBorder="1" applyAlignment="1"/>
    <xf numFmtId="0" fontId="0" fillId="0" borderId="0" xfId="0" applyBorder="1" applyAlignment="1">
      <alignment vertical="center"/>
    </xf>
    <xf numFmtId="0" fontId="9" fillId="0" borderId="0" xfId="0" applyFont="1" applyBorder="1" applyAlignment="1">
      <alignment horizontal="center" vertical="center"/>
    </xf>
    <xf numFmtId="12" fontId="11" fillId="0" borderId="0" xfId="0" applyNumberFormat="1" applyFont="1" applyBorder="1" applyAlignment="1">
      <alignment horizontal="right"/>
    </xf>
    <xf numFmtId="12" fontId="11" fillId="0" borderId="0" xfId="0" applyNumberFormat="1" applyFont="1" applyBorder="1" applyAlignment="1">
      <alignment horizontal="left"/>
    </xf>
    <xf numFmtId="12" fontId="12" fillId="0" borderId="0" xfId="0" applyNumberFormat="1" applyFont="1" applyFill="1" applyAlignment="1">
      <alignment horizontal="left" textRotation="90"/>
    </xf>
    <xf numFmtId="164" fontId="0" fillId="0" borderId="14" xfId="0" applyNumberFormat="1" applyBorder="1" applyAlignment="1">
      <alignment horizontal="left"/>
    </xf>
    <xf numFmtId="12" fontId="12" fillId="0" borderId="14" xfId="0" applyNumberFormat="1" applyFont="1" applyFill="1" applyBorder="1" applyAlignment="1">
      <alignment horizontal="right" vertical="center"/>
    </xf>
    <xf numFmtId="12" fontId="12" fillId="0" borderId="14" xfId="0" applyNumberFormat="1" applyFont="1" applyFill="1" applyBorder="1" applyAlignment="1">
      <alignment horizontal="left" textRotation="90"/>
    </xf>
    <xf numFmtId="164" fontId="0" fillId="0" borderId="14" xfId="0" applyNumberFormat="1" applyBorder="1" applyAlignment="1"/>
    <xf numFmtId="0" fontId="0" fillId="0" borderId="0" xfId="0" applyAlignment="1">
      <alignment horizontal="left" vertical="top"/>
    </xf>
    <xf numFmtId="166" fontId="10" fillId="0" borderId="15" xfId="0" applyNumberFormat="1" applyFont="1" applyFill="1" applyBorder="1" applyAlignment="1">
      <alignment horizontal="left" vertical="center"/>
    </xf>
    <xf numFmtId="166" fontId="10" fillId="0" borderId="16" xfId="0" applyNumberFormat="1" applyFont="1" applyFill="1" applyBorder="1" applyAlignment="1">
      <alignment horizontal="left" vertical="center"/>
    </xf>
    <xf numFmtId="0" fontId="0" fillId="0" borderId="16" xfId="0" applyBorder="1" applyAlignment="1">
      <alignment horizontal="left" vertical="center" indent="2"/>
    </xf>
    <xf numFmtId="0" fontId="0" fillId="0" borderId="16" xfId="0" applyBorder="1" applyAlignment="1">
      <alignment horizontal="left" vertical="center" indent="7"/>
    </xf>
    <xf numFmtId="166" fontId="10" fillId="0" borderId="16" xfId="0" applyNumberFormat="1" applyFont="1" applyFill="1" applyBorder="1" applyAlignment="1">
      <alignment horizontal="right" vertical="center"/>
    </xf>
    <xf numFmtId="166" fontId="10" fillId="0" borderId="17" xfId="0" applyNumberFormat="1" applyFont="1" applyFill="1" applyBorder="1" applyAlignment="1">
      <alignment horizontal="right" vertical="center"/>
    </xf>
    <xf numFmtId="164" fontId="0" fillId="0" borderId="0" xfId="0" applyNumberFormat="1" applyAlignment="1">
      <alignment vertical="center"/>
    </xf>
    <xf numFmtId="0" fontId="0" fillId="0" borderId="22" xfId="0" applyBorder="1" applyAlignment="1">
      <alignment horizontal="center" vertical="center" textRotation="90"/>
    </xf>
    <xf numFmtId="164" fontId="5" fillId="0" borderId="0" xfId="0" applyNumberFormat="1" applyFont="1" applyBorder="1" applyAlignment="1">
      <alignment horizontal="center" vertical="center"/>
    </xf>
    <xf numFmtId="0" fontId="0" fillId="0" borderId="23" xfId="0" applyBorder="1" applyAlignment="1">
      <alignment horizontal="center" vertical="center" textRotation="180"/>
    </xf>
    <xf numFmtId="164" fontId="5" fillId="0" borderId="0" xfId="0" applyNumberFormat="1" applyFont="1" applyBorder="1" applyAlignment="1">
      <alignment horizontal="right" vertical="center" indent="1"/>
    </xf>
    <xf numFmtId="164" fontId="0" fillId="0" borderId="0" xfId="0" applyNumberFormat="1" applyFill="1" applyBorder="1" applyAlignment="1">
      <alignment vertical="center"/>
    </xf>
    <xf numFmtId="164" fontId="5" fillId="0" borderId="0" xfId="0" applyNumberFormat="1" applyFont="1" applyBorder="1" applyAlignment="1">
      <alignment horizontal="left" vertical="center" indent="1"/>
    </xf>
    <xf numFmtId="0" fontId="0" fillId="0" borderId="0" xfId="0" applyBorder="1" applyAlignment="1">
      <alignment horizontal="right" wrapText="1" indent="1"/>
    </xf>
    <xf numFmtId="0" fontId="0" fillId="0" borderId="24" xfId="0" applyBorder="1" applyAlignment="1">
      <alignment horizontal="right" wrapText="1" indent="1"/>
    </xf>
    <xf numFmtId="164" fontId="0" fillId="0" borderId="0" xfId="0" applyNumberFormat="1" applyFill="1" applyBorder="1" applyAlignment="1">
      <alignment horizontal="right"/>
    </xf>
    <xf numFmtId="0" fontId="0" fillId="0" borderId="0" xfId="0" applyBorder="1" applyAlignment="1">
      <alignment horizontal="left" wrapText="1" indent="1"/>
    </xf>
    <xf numFmtId="0" fontId="0" fillId="0" borderId="0" xfId="0" applyBorder="1" applyAlignment="1">
      <alignment horizontal="right" vertical="center" indent="1"/>
    </xf>
    <xf numFmtId="0" fontId="0" fillId="0" borderId="24" xfId="0" applyBorder="1" applyAlignment="1">
      <alignment horizontal="right" vertical="center" indent="1"/>
    </xf>
    <xf numFmtId="0" fontId="0" fillId="0" borderId="25" xfId="0" applyFill="1" applyBorder="1" applyAlignment="1">
      <alignment horizontal="left" vertical="top" textRotation="90"/>
    </xf>
    <xf numFmtId="0" fontId="0" fillId="0" borderId="26" xfId="0" applyFill="1" applyBorder="1" applyAlignment="1">
      <alignment horizontal="right" textRotation="90"/>
    </xf>
    <xf numFmtId="0" fontId="0" fillId="0" borderId="0" xfId="0" applyBorder="1" applyAlignment="1">
      <alignment horizontal="left" vertical="center" wrapText="1" indent="1"/>
    </xf>
    <xf numFmtId="0" fontId="0" fillId="0" borderId="0" xfId="0" applyBorder="1" applyAlignment="1">
      <alignment vertical="center" wrapText="1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164" fontId="0" fillId="3" borderId="4" xfId="0" applyNumberFormat="1" applyFill="1" applyBorder="1" applyAlignment="1">
      <alignment horizontal="center"/>
    </xf>
    <xf numFmtId="164" fontId="0" fillId="3" borderId="36" xfId="0" applyNumberFormat="1" applyFill="1" applyBorder="1" applyAlignment="1">
      <alignment horizontal="center"/>
    </xf>
    <xf numFmtId="0" fontId="0" fillId="3" borderId="4" xfId="0" applyFill="1" applyBorder="1" applyAlignment="1">
      <alignment horizontal="left" indent="1"/>
    </xf>
    <xf numFmtId="0" fontId="0" fillId="3" borderId="36" xfId="0" applyFill="1" applyBorder="1" applyAlignment="1">
      <alignment horizontal="left" indent="1"/>
    </xf>
    <xf numFmtId="164" fontId="0" fillId="3" borderId="41" xfId="0" applyNumberFormat="1" applyFill="1" applyBorder="1" applyAlignment="1">
      <alignment horizontal="center"/>
    </xf>
    <xf numFmtId="164" fontId="0" fillId="3" borderId="42" xfId="0" applyNumberFormat="1" applyFill="1" applyBorder="1" applyAlignment="1">
      <alignment horizontal="center"/>
    </xf>
    <xf numFmtId="0" fontId="0" fillId="3" borderId="41" xfId="0" applyFill="1" applyBorder="1" applyAlignment="1">
      <alignment horizontal="left" indent="1"/>
    </xf>
    <xf numFmtId="0" fontId="0" fillId="3" borderId="42" xfId="0" applyFill="1" applyBorder="1" applyAlignment="1">
      <alignment horizontal="left" indent="1"/>
    </xf>
    <xf numFmtId="0" fontId="0" fillId="0" borderId="0" xfId="0" applyFill="1" applyBorder="1" applyAlignment="1">
      <alignment horizontal="right"/>
    </xf>
    <xf numFmtId="12" fontId="0" fillId="0" borderId="0" xfId="0" applyNumberFormat="1" applyFont="1" applyFill="1" applyBorder="1" applyAlignment="1">
      <alignment horizontal="left" indent="2"/>
    </xf>
    <xf numFmtId="12" fontId="0" fillId="0" borderId="0" xfId="0" applyNumberFormat="1" applyBorder="1" applyAlignment="1">
      <alignment vertical="top"/>
    </xf>
    <xf numFmtId="12" fontId="0" fillId="0" borderId="0" xfId="0" applyNumberFormat="1" applyFill="1" applyBorder="1" applyAlignment="1">
      <alignment horizontal="center"/>
    </xf>
    <xf numFmtId="164" fontId="0" fillId="0" borderId="43" xfId="0" applyNumberFormat="1" applyFill="1" applyBorder="1" applyAlignment="1">
      <alignment horizontal="left" indent="1"/>
    </xf>
    <xf numFmtId="164" fontId="0" fillId="0" borderId="39" xfId="0" applyNumberFormat="1" applyFill="1" applyBorder="1" applyAlignment="1">
      <alignment horizontal="left" indent="1"/>
    </xf>
    <xf numFmtId="12" fontId="13" fillId="0" borderId="0" xfId="0" applyNumberFormat="1" applyFont="1" applyFill="1" applyBorder="1" applyAlignment="1">
      <alignment horizontal="left" vertical="center" indent="1"/>
    </xf>
    <xf numFmtId="12" fontId="13" fillId="0" borderId="0" xfId="0" applyNumberFormat="1" applyFont="1" applyFill="1" applyBorder="1" applyAlignment="1">
      <alignment horizontal="right" vertical="center" indent="1"/>
    </xf>
    <xf numFmtId="164" fontId="0" fillId="0" borderId="4" xfId="0" applyNumberFormat="1" applyBorder="1" applyAlignment="1">
      <alignment horizontal="left" indent="1"/>
    </xf>
    <xf numFmtId="164" fontId="0" fillId="0" borderId="36" xfId="0" applyNumberFormat="1" applyBorder="1" applyAlignment="1">
      <alignment horizontal="left" indent="1"/>
    </xf>
    <xf numFmtId="12" fontId="0" fillId="0" borderId="36" xfId="0" applyNumberFormat="1" applyFill="1" applyBorder="1" applyAlignment="1">
      <alignment horizontal="left" indent="1"/>
    </xf>
    <xf numFmtId="12" fontId="0" fillId="0" borderId="0" xfId="0" applyNumberFormat="1" applyAlignment="1">
      <alignment horizontal="center"/>
    </xf>
    <xf numFmtId="164" fontId="0" fillId="0" borderId="4" xfId="0" applyNumberFormat="1" applyFill="1" applyBorder="1" applyAlignment="1">
      <alignment horizontal="left" indent="1"/>
    </xf>
    <xf numFmtId="164" fontId="0" fillId="0" borderId="36" xfId="0" applyNumberFormat="1" applyFill="1" applyBorder="1" applyAlignment="1">
      <alignment horizontal="left" indent="1"/>
    </xf>
    <xf numFmtId="0" fontId="0" fillId="0" borderId="4" xfId="0" applyFill="1" applyBorder="1" applyAlignment="1">
      <alignment horizontal="left" indent="1"/>
    </xf>
    <xf numFmtId="0" fontId="0" fillId="0" borderId="1" xfId="0" applyFill="1" applyBorder="1" applyAlignment="1">
      <alignment horizontal="left" indent="1"/>
    </xf>
    <xf numFmtId="0" fontId="0" fillId="0" borderId="47" xfId="0" applyFill="1" applyBorder="1" applyAlignment="1">
      <alignment horizontal="left" indent="1"/>
    </xf>
    <xf numFmtId="0" fontId="0" fillId="0" borderId="3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7" xfId="0" applyBorder="1" applyAlignment="1">
      <alignment horizontal="center"/>
    </xf>
    <xf numFmtId="164" fontId="0" fillId="0" borderId="1" xfId="0" applyNumberFormat="1" applyFill="1" applyBorder="1" applyAlignment="1">
      <alignment horizontal="left" indent="1"/>
    </xf>
    <xf numFmtId="164" fontId="0" fillId="0" borderId="47" xfId="0" applyNumberFormat="1" applyFill="1" applyBorder="1" applyAlignment="1">
      <alignment horizontal="left" indent="1"/>
    </xf>
    <xf numFmtId="0" fontId="0" fillId="0" borderId="35" xfId="0" applyBorder="1" applyAlignment="1">
      <alignment horizontal="left"/>
    </xf>
    <xf numFmtId="164" fontId="12" fillId="0" borderId="1" xfId="0" applyNumberFormat="1" applyFont="1" applyFill="1" applyBorder="1" applyAlignment="1">
      <alignment horizontal="center"/>
    </xf>
    <xf numFmtId="0" fontId="12" fillId="0" borderId="47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47" xfId="0" applyFill="1" applyBorder="1" applyAlignment="1">
      <alignment horizontal="center"/>
    </xf>
    <xf numFmtId="0" fontId="0" fillId="0" borderId="61" xfId="0" applyFill="1" applyBorder="1"/>
    <xf numFmtId="0" fontId="0" fillId="0" borderId="61" xfId="0" applyBorder="1"/>
    <xf numFmtId="0" fontId="0" fillId="0" borderId="51" xfId="0" applyBorder="1"/>
    <xf numFmtId="0" fontId="0" fillId="0" borderId="52" xfId="0" applyBorder="1"/>
    <xf numFmtId="12" fontId="0" fillId="0" borderId="0" xfId="0" applyNumberFormat="1" applyFont="1" applyBorder="1" applyAlignment="1">
      <alignment horizontal="center"/>
    </xf>
    <xf numFmtId="164" fontId="0" fillId="0" borderId="0" xfId="0" applyNumberFormat="1" applyFont="1" applyBorder="1" applyAlignment="1"/>
    <xf numFmtId="12" fontId="0" fillId="0" borderId="43" xfId="0" applyNumberFormat="1" applyFill="1" applyBorder="1" applyAlignment="1">
      <alignment horizontal="left" indent="1"/>
    </xf>
    <xf numFmtId="0" fontId="0" fillId="0" borderId="39" xfId="0" applyFill="1" applyBorder="1" applyAlignment="1">
      <alignment horizontal="left" indent="1"/>
    </xf>
    <xf numFmtId="12" fontId="5" fillId="0" borderId="0" xfId="0" applyNumberFormat="1" applyFont="1" applyBorder="1" applyAlignment="1">
      <alignment horizontal="center"/>
    </xf>
    <xf numFmtId="0" fontId="9" fillId="7" borderId="58" xfId="0" applyFont="1" applyFill="1" applyBorder="1" applyAlignment="1">
      <alignment horizontal="center"/>
    </xf>
    <xf numFmtId="0" fontId="9" fillId="7" borderId="59" xfId="0" applyFont="1" applyFill="1" applyBorder="1" applyAlignment="1">
      <alignment horizontal="center"/>
    </xf>
    <xf numFmtId="0" fontId="9" fillId="7" borderId="60" xfId="0" applyFont="1" applyFill="1" applyBorder="1" applyAlignment="1">
      <alignment horizontal="center"/>
    </xf>
    <xf numFmtId="12" fontId="0" fillId="0" borderId="41" xfId="0" applyNumberFormat="1" applyFill="1" applyBorder="1" applyAlignment="1">
      <alignment horizontal="left" indent="1"/>
    </xf>
    <xf numFmtId="12" fontId="0" fillId="0" borderId="42" xfId="0" applyNumberFormat="1" applyFill="1" applyBorder="1" applyAlignment="1">
      <alignment horizontal="left" indent="1"/>
    </xf>
    <xf numFmtId="0" fontId="0" fillId="0" borderId="54" xfId="0" applyBorder="1" applyAlignment="1">
      <alignment horizontal="center" vertical="center" textRotation="180"/>
    </xf>
    <xf numFmtId="0" fontId="0" fillId="0" borderId="62" xfId="0" applyBorder="1"/>
    <xf numFmtId="0" fontId="0" fillId="0" borderId="99" xfId="0" applyBorder="1" applyAlignment="1">
      <alignment vertical="center"/>
    </xf>
    <xf numFmtId="0" fontId="0" fillId="0" borderId="103" xfId="0" applyBorder="1" applyAlignment="1">
      <alignment vertical="center"/>
    </xf>
    <xf numFmtId="0" fontId="0" fillId="0" borderId="65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66" xfId="0" applyBorder="1" applyAlignment="1">
      <alignment horizontal="center" vertical="center"/>
    </xf>
    <xf numFmtId="0" fontId="0" fillId="0" borderId="67" xfId="0" applyFill="1" applyBorder="1" applyAlignment="1">
      <alignment horizontal="left" vertical="center" indent="1"/>
    </xf>
    <xf numFmtId="0" fontId="0" fillId="0" borderId="68" xfId="0" applyFill="1" applyBorder="1" applyAlignment="1">
      <alignment horizontal="left" vertical="center" indent="1"/>
    </xf>
    <xf numFmtId="164" fontId="0" fillId="0" borderId="69" xfId="0" applyNumberForma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 vertical="center"/>
    </xf>
    <xf numFmtId="0" fontId="0" fillId="0" borderId="61" xfId="0" applyBorder="1" applyAlignment="1">
      <alignment horizontal="right" vertical="top" textRotation="180"/>
    </xf>
    <xf numFmtId="164" fontId="0" fillId="0" borderId="0" xfId="0" applyNumberFormat="1" applyAlignment="1">
      <alignment horizontal="left" vertical="top"/>
    </xf>
    <xf numFmtId="164" fontId="0" fillId="0" borderId="0" xfId="0" applyNumberFormat="1" applyAlignment="1">
      <alignment vertical="top"/>
    </xf>
    <xf numFmtId="0" fontId="0" fillId="0" borderId="61" xfId="0" applyBorder="1" applyAlignment="1">
      <alignment horizontal="left" vertical="top" textRotation="180"/>
    </xf>
    <xf numFmtId="0" fontId="0" fillId="0" borderId="70" xfId="0" applyBorder="1" applyAlignment="1">
      <alignment horizontal="center" vertical="center"/>
    </xf>
    <xf numFmtId="0" fontId="0" fillId="0" borderId="71" xfId="0" applyFill="1" applyBorder="1" applyAlignment="1">
      <alignment horizontal="left" vertical="center" indent="1"/>
    </xf>
    <xf numFmtId="0" fontId="0" fillId="0" borderId="72" xfId="0" applyFill="1" applyBorder="1" applyAlignment="1">
      <alignment horizontal="left" vertical="center" indent="1"/>
    </xf>
    <xf numFmtId="164" fontId="0" fillId="0" borderId="73" xfId="0" applyNumberFormat="1" applyFill="1" applyBorder="1" applyAlignment="1">
      <alignment horizontal="center" vertical="center"/>
    </xf>
    <xf numFmtId="0" fontId="0" fillId="0" borderId="0" xfId="0" applyAlignment="1">
      <alignment horizontal="right" vertical="top" textRotation="180"/>
    </xf>
    <xf numFmtId="0" fontId="0" fillId="0" borderId="0" xfId="0" applyAlignment="1">
      <alignment horizontal="left" vertical="top" textRotation="180"/>
    </xf>
    <xf numFmtId="164" fontId="0" fillId="0" borderId="79" xfId="0" applyNumberFormat="1" applyFill="1" applyBorder="1" applyAlignment="1">
      <alignment horizontal="center" vertical="center"/>
    </xf>
    <xf numFmtId="12" fontId="0" fillId="0" borderId="83" xfId="0" applyNumberFormat="1" applyFill="1" applyBorder="1" applyAlignment="1">
      <alignment horizontal="center" vertical="center"/>
    </xf>
    <xf numFmtId="12" fontId="4" fillId="0" borderId="0" xfId="0" applyNumberFormat="1" applyFont="1" applyFill="1" applyBorder="1" applyAlignment="1">
      <alignment horizontal="center" vertical="center"/>
    </xf>
    <xf numFmtId="0" fontId="0" fillId="0" borderId="77" xfId="0" applyFill="1" applyBorder="1" applyAlignment="1">
      <alignment horizontal="left" wrapText="1" indent="1"/>
    </xf>
    <xf numFmtId="0" fontId="0" fillId="0" borderId="113" xfId="0" applyNumberFormat="1" applyBorder="1" applyAlignment="1">
      <alignment horizontal="center" vertical="center" wrapText="1"/>
    </xf>
    <xf numFmtId="0" fontId="0" fillId="0" borderId="89" xfId="0" applyNumberFormat="1" applyBorder="1" applyAlignment="1">
      <alignment horizontal="center" vertical="center" wrapText="1"/>
    </xf>
    <xf numFmtId="0" fontId="0" fillId="0" borderId="90" xfId="0" applyNumberFormat="1" applyBorder="1" applyAlignment="1">
      <alignment horizontal="center" vertical="center" wrapText="1"/>
    </xf>
    <xf numFmtId="0" fontId="0" fillId="0" borderId="113" xfId="0" applyBorder="1" applyAlignment="1">
      <alignment horizontal="center" vertical="center" wrapText="1"/>
    </xf>
    <xf numFmtId="0" fontId="0" fillId="0" borderId="89" xfId="0" applyBorder="1" applyAlignment="1">
      <alignment horizontal="center" vertical="center" wrapText="1"/>
    </xf>
    <xf numFmtId="0" fontId="0" fillId="0" borderId="105" xfId="0" applyBorder="1" applyAlignment="1">
      <alignment horizontal="center" vertical="center" wrapText="1"/>
    </xf>
    <xf numFmtId="0" fontId="0" fillId="0" borderId="67" xfId="0" applyBorder="1" applyAlignment="1">
      <alignment horizontal="left" vertical="center" indent="1"/>
    </xf>
    <xf numFmtId="0" fontId="0" fillId="0" borderId="68" xfId="0" applyBorder="1" applyAlignment="1">
      <alignment horizontal="left" vertical="center" indent="1"/>
    </xf>
    <xf numFmtId="164" fontId="0" fillId="0" borderId="69" xfId="0" applyNumberForma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0" fillId="0" borderId="114" xfId="0" applyBorder="1" applyAlignment="1">
      <alignment horizontal="right" indent="1"/>
    </xf>
    <xf numFmtId="12" fontId="2" fillId="0" borderId="1" xfId="0" applyNumberFormat="1" applyFont="1" applyFill="1" applyBorder="1" applyAlignment="1">
      <alignment horizontal="left" indent="1"/>
    </xf>
    <xf numFmtId="0" fontId="0" fillId="0" borderId="115" xfId="0" applyNumberFormat="1" applyBorder="1" applyAlignment="1">
      <alignment horizontal="center" vertical="center" wrapText="1"/>
    </xf>
    <xf numFmtId="0" fontId="0" fillId="0" borderId="94" xfId="0" applyNumberFormat="1" applyBorder="1" applyAlignment="1">
      <alignment horizontal="center" vertical="center" wrapText="1"/>
    </xf>
    <xf numFmtId="0" fontId="0" fillId="0" borderId="95" xfId="0" applyNumberFormat="1" applyBorder="1" applyAlignment="1">
      <alignment horizontal="center" vertical="center" wrapText="1"/>
    </xf>
    <xf numFmtId="0" fontId="0" fillId="0" borderId="115" xfId="0" applyBorder="1" applyAlignment="1">
      <alignment horizontal="center" vertical="center" wrapText="1"/>
    </xf>
    <xf numFmtId="0" fontId="0" fillId="0" borderId="94" xfId="0" applyBorder="1" applyAlignment="1">
      <alignment horizontal="center" vertical="center" wrapText="1"/>
    </xf>
    <xf numFmtId="0" fontId="0" fillId="0" borderId="109" xfId="0" applyBorder="1" applyAlignment="1">
      <alignment horizontal="center" vertical="center" wrapText="1"/>
    </xf>
    <xf numFmtId="0" fontId="0" fillId="0" borderId="49" xfId="0" applyBorder="1" applyAlignment="1">
      <alignment horizontal="center" vertical="center"/>
    </xf>
    <xf numFmtId="0" fontId="0" fillId="0" borderId="4" xfId="0" applyFill="1" applyBorder="1" applyAlignment="1">
      <alignment horizontal="left" vertical="center" indent="1"/>
    </xf>
    <xf numFmtId="0" fontId="0" fillId="0" borderId="5" xfId="0" applyFill="1" applyBorder="1" applyAlignment="1">
      <alignment horizontal="left" vertical="center" indent="1"/>
    </xf>
    <xf numFmtId="12" fontId="0" fillId="0" borderId="47" xfId="0" applyNumberFormat="1" applyFill="1" applyBorder="1" applyAlignment="1">
      <alignment horizontal="center" vertical="center"/>
    </xf>
    <xf numFmtId="0" fontId="0" fillId="0" borderId="81" xfId="0" applyFill="1" applyBorder="1" applyAlignment="1">
      <alignment horizontal="left" indent="1"/>
    </xf>
    <xf numFmtId="0" fontId="0" fillId="0" borderId="82" xfId="0" applyFill="1" applyBorder="1" applyAlignment="1">
      <alignment horizontal="left" indent="1"/>
    </xf>
    <xf numFmtId="0" fontId="0" fillId="0" borderId="71" xfId="0" applyBorder="1" applyAlignment="1">
      <alignment horizontal="left" indent="1"/>
    </xf>
    <xf numFmtId="0" fontId="0" fillId="0" borderId="73" xfId="0" applyBorder="1"/>
    <xf numFmtId="0" fontId="4" fillId="0" borderId="0" xfId="0" applyFont="1" applyBorder="1"/>
    <xf numFmtId="0" fontId="0" fillId="3" borderId="113" xfId="0" applyNumberFormat="1" applyFont="1" applyFill="1" applyBorder="1" applyAlignment="1">
      <alignment horizontal="center" vertical="center" wrapText="1"/>
    </xf>
    <xf numFmtId="0" fontId="0" fillId="3" borderId="89" xfId="0" applyNumberFormat="1" applyFont="1" applyFill="1" applyBorder="1" applyAlignment="1">
      <alignment horizontal="center" vertical="center" wrapText="1"/>
    </xf>
    <xf numFmtId="0" fontId="0" fillId="3" borderId="105" xfId="0" applyNumberFormat="1" applyFont="1" applyFill="1" applyBorder="1" applyAlignment="1">
      <alignment horizontal="center" vertical="center" wrapText="1"/>
    </xf>
    <xf numFmtId="0" fontId="0" fillId="3" borderId="115" xfId="0" applyNumberFormat="1" applyFont="1" applyFill="1" applyBorder="1" applyAlignment="1">
      <alignment horizontal="center" vertical="center" wrapText="1"/>
    </xf>
    <xf numFmtId="0" fontId="0" fillId="3" borderId="94" xfId="0" applyNumberFormat="1" applyFont="1" applyFill="1" applyBorder="1" applyAlignment="1">
      <alignment horizontal="center" vertical="center" wrapText="1"/>
    </xf>
    <xf numFmtId="0" fontId="0" fillId="3" borderId="109" xfId="0" applyNumberFormat="1" applyFont="1" applyFill="1" applyBorder="1" applyAlignment="1">
      <alignment horizontal="center" vertical="center" wrapText="1"/>
    </xf>
    <xf numFmtId="0" fontId="0" fillId="0" borderId="4" xfId="0" applyBorder="1" applyAlignment="1">
      <alignment horizontal="left" indent="1"/>
    </xf>
    <xf numFmtId="0" fontId="0" fillId="0" borderId="106" xfId="0" applyFill="1" applyBorder="1"/>
    <xf numFmtId="0" fontId="0" fillId="0" borderId="67" xfId="0" applyFont="1" applyBorder="1" applyAlignment="1">
      <alignment horizontal="left" vertical="center" indent="1"/>
    </xf>
    <xf numFmtId="0" fontId="0" fillId="0" borderId="107" xfId="0" applyFont="1" applyBorder="1" applyAlignment="1">
      <alignment horizontal="left" vertical="center" indent="1"/>
    </xf>
    <xf numFmtId="0" fontId="0" fillId="0" borderId="108" xfId="0" applyFont="1" applyBorder="1" applyAlignment="1">
      <alignment horizontal="left" vertical="center" indent="1"/>
    </xf>
    <xf numFmtId="0" fontId="0" fillId="0" borderId="4" xfId="0" applyFont="1" applyFill="1" applyBorder="1" applyAlignment="1">
      <alignment horizontal="left" vertical="center" indent="1"/>
    </xf>
    <xf numFmtId="0" fontId="0" fillId="0" borderId="80" xfId="0" applyFont="1" applyFill="1" applyBorder="1" applyAlignment="1">
      <alignment horizontal="left" vertical="center" indent="1"/>
    </xf>
    <xf numFmtId="0" fontId="0" fillId="0" borderId="36" xfId="0" applyFont="1" applyFill="1" applyBorder="1" applyAlignment="1">
      <alignment horizontal="left" vertical="center" indent="1"/>
    </xf>
    <xf numFmtId="0" fontId="2" fillId="0" borderId="104" xfId="0" applyFont="1" applyBorder="1" applyAlignment="1">
      <alignment horizontal="left"/>
    </xf>
    <xf numFmtId="0" fontId="2" fillId="0" borderId="89" xfId="0" applyFont="1" applyBorder="1" applyAlignment="1">
      <alignment horizontal="left"/>
    </xf>
    <xf numFmtId="0" fontId="2" fillId="0" borderId="105" xfId="0" applyFont="1" applyBorder="1" applyAlignment="1">
      <alignment horizontal="left"/>
    </xf>
    <xf numFmtId="0" fontId="2" fillId="0" borderId="93" xfId="0" applyFont="1" applyBorder="1" applyAlignment="1">
      <alignment horizontal="left"/>
    </xf>
    <xf numFmtId="0" fontId="2" fillId="0" borderId="94" xfId="0" applyFont="1" applyBorder="1" applyAlignment="1">
      <alignment horizontal="left"/>
    </xf>
    <xf numFmtId="0" fontId="2" fillId="0" borderId="109" xfId="0" applyFont="1" applyBorder="1" applyAlignment="1">
      <alignment horizontal="left"/>
    </xf>
    <xf numFmtId="0" fontId="0" fillId="0" borderId="2" xfId="0" applyFont="1" applyBorder="1" applyAlignment="1">
      <alignment horizontal="left" vertical="center" indent="1"/>
    </xf>
    <xf numFmtId="0" fontId="0" fillId="0" borderId="3" xfId="0" applyFont="1" applyBorder="1" applyAlignment="1">
      <alignment horizontal="left" vertical="center" indent="1"/>
    </xf>
    <xf numFmtId="0" fontId="11" fillId="8" borderId="0" xfId="0" applyFont="1" applyFill="1" applyBorder="1" applyAlignment="1">
      <alignment horizontal="center"/>
    </xf>
    <xf numFmtId="12" fontId="0" fillId="0" borderId="1" xfId="0" applyNumberFormat="1" applyBorder="1" applyAlignment="1">
      <alignment horizontal="center" vertical="center"/>
    </xf>
    <xf numFmtId="12" fontId="0" fillId="0" borderId="0" xfId="0" applyNumberFormat="1" applyBorder="1" applyAlignment="1">
      <alignment horizontal="center" vertical="center"/>
    </xf>
    <xf numFmtId="12" fontId="0" fillId="0" borderId="35" xfId="0" applyNumberFormat="1" applyBorder="1" applyAlignment="1">
      <alignment horizontal="center" vertical="center"/>
    </xf>
    <xf numFmtId="12" fontId="0" fillId="0" borderId="1" xfId="0" applyNumberFormat="1" applyFont="1" applyBorder="1" applyAlignment="1">
      <alignment horizontal="center" vertical="center"/>
    </xf>
    <xf numFmtId="12" fontId="0" fillId="0" borderId="0" xfId="0" applyNumberFormat="1" applyFont="1" applyFill="1" applyAlignment="1">
      <alignment horizontal="right" textRotation="90"/>
    </xf>
    <xf numFmtId="12" fontId="12" fillId="0" borderId="0" xfId="0" applyNumberFormat="1" applyFont="1" applyFill="1" applyAlignment="1">
      <alignment horizontal="center" textRotation="90"/>
    </xf>
    <xf numFmtId="12" fontId="0" fillId="0" borderId="0" xfId="0" applyNumberFormat="1" applyFont="1" applyFill="1" applyAlignment="1">
      <alignment horizontal="center" textRotation="90"/>
    </xf>
    <xf numFmtId="12" fontId="0" fillId="0" borderId="14" xfId="0" applyNumberFormat="1" applyFont="1" applyFill="1" applyBorder="1" applyAlignment="1">
      <alignment horizontal="right" textRotation="90"/>
    </xf>
    <xf numFmtId="164" fontId="0" fillId="0" borderId="0" xfId="0" applyNumberFormat="1" applyFill="1" applyAlignment="1">
      <alignment horizontal="left" vertical="top"/>
    </xf>
    <xf numFmtId="12" fontId="7" fillId="0" borderId="0" xfId="0" applyNumberFormat="1" applyFont="1" applyFill="1" applyBorder="1" applyAlignment="1">
      <alignment vertical="center"/>
    </xf>
    <xf numFmtId="12" fontId="12" fillId="0" borderId="0" xfId="0" applyNumberFormat="1" applyFont="1" applyFill="1" applyBorder="1" applyAlignment="1">
      <alignment vertical="center"/>
    </xf>
    <xf numFmtId="12" fontId="12" fillId="0" borderId="14" xfId="0" applyNumberFormat="1" applyFont="1" applyFill="1" applyBorder="1" applyAlignment="1">
      <alignment horizontal="center" textRotation="90"/>
    </xf>
    <xf numFmtId="12" fontId="12" fillId="0" borderId="0" xfId="0" applyNumberFormat="1" applyFont="1" applyFill="1" applyBorder="1" applyAlignment="1">
      <alignment horizontal="left" vertical="center"/>
    </xf>
    <xf numFmtId="164" fontId="0" fillId="0" borderId="0" xfId="0" applyNumberFormat="1" applyFill="1"/>
    <xf numFmtId="12" fontId="0" fillId="0" borderId="14" xfId="0" applyNumberFormat="1" applyFont="1" applyFill="1" applyBorder="1" applyAlignment="1">
      <alignment horizontal="center" textRotation="90"/>
    </xf>
    <xf numFmtId="0" fontId="0" fillId="0" borderId="16" xfId="0" applyBorder="1" applyAlignment="1">
      <alignment horizontal="center" vertical="center"/>
    </xf>
    <xf numFmtId="0" fontId="0" fillId="0" borderId="0" xfId="0" applyFill="1" applyAlignment="1">
      <alignment horizontal="right"/>
    </xf>
    <xf numFmtId="0" fontId="0" fillId="0" borderId="0" xfId="0" applyFill="1" applyAlignment="1">
      <alignment horizontal="left"/>
    </xf>
    <xf numFmtId="0" fontId="0" fillId="0" borderId="0" xfId="0" applyBorder="1" applyAlignment="1">
      <alignment horizontal="right" vertical="center" wrapText="1" indent="1"/>
    </xf>
    <xf numFmtId="0" fontId="0" fillId="0" borderId="26" xfId="0" applyFill="1" applyBorder="1" applyAlignment="1">
      <alignment horizontal="right" vertical="top" textRotation="90"/>
    </xf>
    <xf numFmtId="0" fontId="0" fillId="0" borderId="18" xfId="0" applyBorder="1" applyAlignment="1">
      <alignment horizontal="center" vertical="center" textRotation="90"/>
    </xf>
    <xf numFmtId="12" fontId="0" fillId="0" borderId="25" xfId="0" applyNumberFormat="1" applyFill="1" applyBorder="1" applyAlignment="1">
      <alignment horizontal="center"/>
    </xf>
    <xf numFmtId="0" fontId="0" fillId="0" borderId="24" xfId="0" applyBorder="1" applyAlignment="1">
      <alignment horizontal="center" vertical="center" textRotation="180"/>
    </xf>
    <xf numFmtId="12" fontId="13" fillId="0" borderId="0" xfId="0" applyNumberFormat="1" applyFont="1" applyBorder="1" applyAlignment="1">
      <alignment horizontal="center" vertical="center"/>
    </xf>
    <xf numFmtId="12" fontId="13" fillId="0" borderId="0" xfId="0" applyNumberFormat="1" applyFont="1" applyBorder="1" applyAlignment="1">
      <alignment vertical="center"/>
    </xf>
    <xf numFmtId="164" fontId="0" fillId="0" borderId="43" xfId="0" applyNumberFormat="1" applyFill="1" applyBorder="1" applyAlignment="1">
      <alignment horizontal="left" indent="1"/>
    </xf>
    <xf numFmtId="164" fontId="0" fillId="0" borderId="39" xfId="0" applyNumberFormat="1" applyFill="1" applyBorder="1" applyAlignment="1">
      <alignment horizontal="left" indent="1"/>
    </xf>
    <xf numFmtId="0" fontId="0" fillId="0" borderId="116" xfId="0" applyBorder="1"/>
    <xf numFmtId="0" fontId="0" fillId="0" borderId="26" xfId="0" applyFill="1" applyBorder="1" applyAlignment="1">
      <alignment horizontal="right" textRotation="180"/>
    </xf>
    <xf numFmtId="13" fontId="0" fillId="0" borderId="0" xfId="0" applyNumberFormat="1" applyFill="1" applyBorder="1"/>
    <xf numFmtId="164" fontId="0" fillId="0" borderId="0" xfId="0" applyNumberFormat="1" applyFont="1" applyBorder="1" applyAlignment="1">
      <alignment horizontal="center"/>
    </xf>
    <xf numFmtId="164" fontId="0" fillId="0" borderId="0" xfId="0" applyNumberFormat="1" applyFont="1" applyBorder="1" applyAlignment="1">
      <alignment horizontal="center" vertical="center"/>
    </xf>
    <xf numFmtId="164" fontId="5" fillId="0" borderId="0" xfId="0" applyNumberFormat="1" applyFont="1" applyBorder="1" applyAlignment="1">
      <alignment horizontal="center"/>
    </xf>
    <xf numFmtId="0" fontId="16" fillId="8" borderId="58" xfId="0" applyFont="1" applyFill="1" applyBorder="1" applyAlignment="1">
      <alignment horizontal="center"/>
    </xf>
    <xf numFmtId="0" fontId="16" fillId="8" borderId="59" xfId="0" applyFont="1" applyFill="1" applyBorder="1" applyAlignment="1">
      <alignment horizontal="center"/>
    </xf>
    <xf numFmtId="0" fontId="16" fillId="8" borderId="60" xfId="0" applyFont="1" applyFill="1" applyBorder="1" applyAlignment="1">
      <alignment horizontal="center"/>
    </xf>
    <xf numFmtId="0" fontId="0" fillId="0" borderId="61" xfId="0" applyFill="1" applyBorder="1" applyAlignment="1">
      <alignment horizontal="center" vertical="top" textRotation="180"/>
    </xf>
    <xf numFmtId="164" fontId="0" fillId="0" borderId="0" xfId="0" applyNumberFormat="1" applyFill="1" applyAlignment="1">
      <alignment horizontal="left"/>
    </xf>
    <xf numFmtId="0" fontId="0" fillId="0" borderId="61" xfId="0" applyFill="1" applyBorder="1" applyAlignment="1">
      <alignment horizontal="left" vertical="top" textRotation="180"/>
    </xf>
    <xf numFmtId="0" fontId="0" fillId="0" borderId="103" xfId="0" applyBorder="1" applyAlignment="1">
      <alignment horizontal="left" vertical="center" indent="1"/>
    </xf>
    <xf numFmtId="0" fontId="0" fillId="0" borderId="117" xfId="0" applyBorder="1" applyAlignment="1">
      <alignment horizontal="left" vertical="center" indent="1"/>
    </xf>
    <xf numFmtId="0" fontId="0" fillId="0" borderId="118" xfId="0" applyBorder="1" applyAlignment="1">
      <alignment horizontal="center" vertical="center"/>
    </xf>
    <xf numFmtId="0" fontId="0" fillId="0" borderId="0" xfId="0" applyFill="1" applyAlignment="1">
      <alignment horizontal="center" vertical="top" textRotation="180"/>
    </xf>
    <xf numFmtId="0" fontId="0" fillId="0" borderId="0" xfId="0" applyNumberFormat="1" applyFill="1" applyBorder="1" applyAlignment="1">
      <alignment vertical="center" wrapText="1"/>
    </xf>
    <xf numFmtId="0" fontId="0" fillId="0" borderId="0" xfId="0" applyFill="1" applyAlignment="1">
      <alignment horizontal="left" vertical="top" textRotation="180"/>
    </xf>
    <xf numFmtId="0" fontId="0" fillId="0" borderId="106" xfId="0" applyBorder="1" applyAlignment="1">
      <alignment horizontal="center" vertical="center"/>
    </xf>
    <xf numFmtId="0" fontId="0" fillId="0" borderId="119" xfId="0" applyBorder="1" applyAlignment="1">
      <alignment horizontal="center" vertical="center"/>
    </xf>
    <xf numFmtId="0" fontId="0" fillId="0" borderId="120" xfId="0" applyBorder="1" applyAlignment="1">
      <alignment horizontal="right" indent="1"/>
    </xf>
    <xf numFmtId="0" fontId="0" fillId="3" borderId="121" xfId="0" applyFill="1" applyBorder="1" applyAlignment="1">
      <alignment horizontal="left" wrapText="1" indent="1"/>
    </xf>
    <xf numFmtId="0" fontId="0" fillId="3" borderId="75" xfId="0" applyFill="1" applyBorder="1" applyAlignment="1">
      <alignment horizontal="left" wrapText="1" indent="1"/>
    </xf>
    <xf numFmtId="0" fontId="0" fillId="3" borderId="76" xfId="0" applyFill="1" applyBorder="1" applyAlignment="1">
      <alignment horizontal="left" wrapText="1" indent="1"/>
    </xf>
    <xf numFmtId="0" fontId="0" fillId="0" borderId="122" xfId="0" applyBorder="1" applyAlignment="1">
      <alignment horizontal="right" indent="1"/>
    </xf>
    <xf numFmtId="12" fontId="2" fillId="0" borderId="4" xfId="0" applyNumberFormat="1" applyFont="1" applyBorder="1" applyAlignment="1">
      <alignment horizontal="left" indent="1"/>
    </xf>
    <xf numFmtId="12" fontId="2" fillId="0" borderId="80" xfId="0" applyNumberFormat="1" applyFont="1" applyBorder="1" applyAlignment="1">
      <alignment horizontal="left" indent="1"/>
    </xf>
    <xf numFmtId="12" fontId="2" fillId="0" borderId="5" xfId="0" applyNumberFormat="1" applyFont="1" applyBorder="1" applyAlignment="1">
      <alignment horizontal="left" indent="1"/>
    </xf>
    <xf numFmtId="0" fontId="0" fillId="0" borderId="123" xfId="0" applyFill="1" applyBorder="1" applyAlignment="1">
      <alignment horizontal="right" wrapText="1" indent="1"/>
    </xf>
    <xf numFmtId="0" fontId="0" fillId="0" borderId="85" xfId="0" applyFill="1" applyBorder="1" applyAlignment="1">
      <alignment horizontal="left" indent="1"/>
    </xf>
    <xf numFmtId="0" fontId="0" fillId="0" borderId="86" xfId="0" applyFill="1" applyBorder="1" applyAlignment="1">
      <alignment horizontal="left" indent="1"/>
    </xf>
    <xf numFmtId="0" fontId="0" fillId="0" borderId="87" xfId="0" applyFill="1" applyBorder="1" applyAlignment="1">
      <alignment horizontal="left" indent="1"/>
    </xf>
    <xf numFmtId="0" fontId="0" fillId="0" borderId="35" xfId="0" applyBorder="1" applyAlignment="1">
      <alignment horizontal="center" vertical="center"/>
    </xf>
    <xf numFmtId="0" fontId="0" fillId="0" borderId="99" xfId="0" applyFont="1" applyBorder="1" applyAlignment="1">
      <alignment horizontal="left" indent="1"/>
    </xf>
    <xf numFmtId="0" fontId="0" fillId="0" borderId="100" xfId="0" applyFont="1" applyBorder="1" applyAlignment="1">
      <alignment horizontal="left" indent="1"/>
    </xf>
    <xf numFmtId="164" fontId="0" fillId="0" borderId="47" xfId="0" applyNumberFormat="1" applyBorder="1" applyAlignment="1">
      <alignment horizontal="center" vertical="center"/>
    </xf>
    <xf numFmtId="0" fontId="0" fillId="0" borderId="101" xfId="0" applyFont="1" applyBorder="1" applyAlignment="1">
      <alignment horizontal="left" indent="1"/>
    </xf>
    <xf numFmtId="0" fontId="0" fillId="0" borderId="102" xfId="0" applyFont="1" applyBorder="1" applyAlignment="1">
      <alignment horizontal="left" indent="1"/>
    </xf>
    <xf numFmtId="0" fontId="0" fillId="0" borderId="104" xfId="0" applyFont="1" applyBorder="1" applyAlignment="1">
      <alignment horizontal="center"/>
    </xf>
    <xf numFmtId="0" fontId="0" fillId="0" borderId="89" xfId="0" applyFont="1" applyBorder="1" applyAlignment="1">
      <alignment horizontal="center"/>
    </xf>
    <xf numFmtId="0" fontId="0" fillId="0" borderId="105" xfId="0" applyFont="1" applyBorder="1" applyAlignment="1">
      <alignment horizontal="center"/>
    </xf>
    <xf numFmtId="0" fontId="2" fillId="0" borderId="67" xfId="0" applyFont="1" applyBorder="1" applyAlignment="1">
      <alignment horizontal="left" vertical="center" indent="1"/>
    </xf>
    <xf numFmtId="0" fontId="0" fillId="0" borderId="93" xfId="0" applyFont="1" applyBorder="1" applyAlignment="1">
      <alignment horizontal="center"/>
    </xf>
    <xf numFmtId="0" fontId="0" fillId="0" borderId="94" xfId="0" applyFont="1" applyBorder="1" applyAlignment="1">
      <alignment horizontal="center"/>
    </xf>
    <xf numFmtId="0" fontId="0" fillId="0" borderId="109" xfId="0" applyFont="1" applyBorder="1" applyAlignment="1">
      <alignment horizontal="center"/>
    </xf>
    <xf numFmtId="0" fontId="2" fillId="0" borderId="4" xfId="0" applyFont="1" applyFill="1" applyBorder="1" applyAlignment="1">
      <alignment horizontal="left" vertical="center" indent="1"/>
    </xf>
    <xf numFmtId="0" fontId="0" fillId="0" borderId="2" xfId="0" applyBorder="1" applyAlignment="1">
      <alignment horizontal="left" vertical="center" indent="1"/>
    </xf>
    <xf numFmtId="0" fontId="0" fillId="0" borderId="3" xfId="0" applyBorder="1" applyAlignment="1">
      <alignment horizontal="left" vertical="center" indent="1"/>
    </xf>
    <xf numFmtId="0" fontId="7" fillId="9" borderId="0" xfId="0" applyFont="1" applyFill="1" applyBorder="1" applyAlignment="1">
      <alignment horizontal="center"/>
    </xf>
    <xf numFmtId="0" fontId="5" fillId="0" borderId="6" xfId="0" applyFont="1" applyFill="1" applyBorder="1" applyAlignment="1">
      <alignment horizontal="center" vertical="center"/>
    </xf>
    <xf numFmtId="0" fontId="5" fillId="0" borderId="112" xfId="0" applyFont="1" applyFill="1" applyBorder="1" applyAlignment="1">
      <alignment horizontal="center" vertical="center"/>
    </xf>
    <xf numFmtId="2" fontId="0" fillId="0" borderId="0" xfId="0" applyNumberFormat="1" applyFont="1" applyFill="1" applyBorder="1" applyAlignment="1">
      <alignment horizontal="center" vertical="center" wrapText="1"/>
    </xf>
    <xf numFmtId="164" fontId="0" fillId="0" borderId="0" xfId="0" applyNumberFormat="1" applyFill="1" applyAlignment="1">
      <alignment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124" xfId="0" applyFont="1" applyFill="1" applyBorder="1" applyAlignment="1">
      <alignment horizontal="center" vertical="center"/>
    </xf>
    <xf numFmtId="12" fontId="0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11" fillId="0" borderId="0" xfId="0" applyFont="1" applyAlignment="1">
      <alignment horizontal="right"/>
    </xf>
    <xf numFmtId="164" fontId="11" fillId="0" borderId="0" xfId="0" applyNumberFormat="1" applyFont="1" applyAlignment="1">
      <alignment horizontal="right"/>
    </xf>
    <xf numFmtId="0" fontId="11" fillId="0" borderId="0" xfId="0" applyFont="1" applyAlignment="1">
      <alignment horizontal="left"/>
    </xf>
    <xf numFmtId="0" fontId="0" fillId="0" borderId="0" xfId="0" applyFill="1" applyAlignment="1">
      <alignment horizontal="right" textRotation="90"/>
    </xf>
    <xf numFmtId="0" fontId="0" fillId="0" borderId="0" xfId="0" applyFill="1" applyBorder="1" applyAlignment="1">
      <alignment horizontal="right" textRotation="90"/>
    </xf>
    <xf numFmtId="166" fontId="10" fillId="0" borderId="15" xfId="0" applyNumberFormat="1" applyFont="1" applyFill="1" applyBorder="1" applyAlignment="1">
      <alignment horizontal="left" vertical="top"/>
    </xf>
    <xf numFmtId="166" fontId="10" fillId="0" borderId="16" xfId="0" applyNumberFormat="1" applyFont="1" applyFill="1" applyBorder="1" applyAlignment="1">
      <alignment horizontal="left" vertical="top"/>
    </xf>
    <xf numFmtId="164" fontId="0" fillId="0" borderId="18" xfId="0" applyNumberFormat="1" applyFill="1" applyBorder="1" applyAlignment="1">
      <alignment horizontal="left"/>
    </xf>
    <xf numFmtId="164" fontId="0" fillId="0" borderId="0" xfId="0" applyNumberFormat="1" applyFill="1" applyAlignment="1">
      <alignment horizontal="left"/>
    </xf>
    <xf numFmtId="0" fontId="0" fillId="0" borderId="125" xfId="0" applyBorder="1" applyAlignment="1">
      <alignment horizontal="center" vertical="center" textRotation="90"/>
    </xf>
    <xf numFmtId="0" fontId="0" fillId="0" borderId="21" xfId="0" applyBorder="1" applyAlignment="1">
      <alignment horizontal="center" vertical="center" textRotation="180"/>
    </xf>
    <xf numFmtId="0" fontId="0" fillId="0" borderId="126" xfId="0" applyBorder="1" applyAlignment="1">
      <alignment horizontal="center" vertical="center" textRotation="90"/>
    </xf>
    <xf numFmtId="164" fontId="2" fillId="0" borderId="0" xfId="0" applyNumberFormat="1" applyFont="1" applyBorder="1" applyAlignment="1">
      <alignment horizontal="right" vertical="center" indent="1"/>
    </xf>
    <xf numFmtId="164" fontId="5" fillId="0" borderId="0" xfId="0" applyNumberFormat="1" applyFont="1" applyFill="1" applyBorder="1" applyAlignment="1">
      <alignment horizontal="left" vertical="center" indent="1"/>
    </xf>
    <xf numFmtId="0" fontId="0" fillId="0" borderId="0" xfId="0" applyAlignment="1">
      <alignment horizontal="left" indent="1"/>
    </xf>
    <xf numFmtId="0" fontId="0" fillId="0" borderId="0" xfId="0" applyFill="1" applyBorder="1" applyAlignment="1">
      <alignment horizontal="right" vertical="top"/>
    </xf>
    <xf numFmtId="12" fontId="0" fillId="0" borderId="25" xfId="0" applyNumberFormat="1" applyFont="1" applyFill="1" applyBorder="1" applyAlignment="1">
      <alignment horizontal="center" vertical="top"/>
    </xf>
    <xf numFmtId="12" fontId="0" fillId="0" borderId="26" xfId="0" applyNumberFormat="1" applyFont="1" applyFill="1" applyBorder="1" applyAlignment="1">
      <alignment horizontal="center" vertical="top"/>
    </xf>
    <xf numFmtId="12" fontId="13" fillId="0" borderId="25" xfId="0" applyNumberFormat="1" applyFont="1" applyFill="1" applyBorder="1" applyAlignment="1">
      <alignment horizontal="left" vertical="top" indent="1"/>
    </xf>
    <xf numFmtId="12" fontId="13" fillId="0" borderId="26" xfId="0" applyNumberFormat="1" applyFont="1" applyFill="1" applyBorder="1" applyAlignment="1">
      <alignment horizontal="right" vertical="top" indent="1"/>
    </xf>
    <xf numFmtId="0" fontId="0" fillId="0" borderId="0" xfId="0" applyFill="1" applyBorder="1" applyAlignment="1">
      <alignment horizontal="left"/>
    </xf>
    <xf numFmtId="12" fontId="0" fillId="0" borderId="0" xfId="0" applyNumberFormat="1" applyFont="1" applyBorder="1" applyAlignment="1"/>
    <xf numFmtId="0" fontId="0" fillId="0" borderId="126" xfId="0" applyBorder="1" applyAlignment="1">
      <alignment horizontal="center" vertical="center" textRotation="90"/>
    </xf>
    <xf numFmtId="0" fontId="0" fillId="0" borderId="14" xfId="0" applyBorder="1" applyAlignment="1">
      <alignment horizontal="center"/>
    </xf>
    <xf numFmtId="166" fontId="10" fillId="0" borderId="55" xfId="1" applyNumberFormat="1" applyFont="1" applyFill="1" applyBorder="1" applyAlignment="1">
      <alignment horizontal="left" vertical="top"/>
    </xf>
    <xf numFmtId="166" fontId="10" fillId="0" borderId="56" xfId="1" applyNumberFormat="1" applyFont="1" applyFill="1" applyBorder="1" applyAlignment="1">
      <alignment horizontal="left" vertical="top"/>
    </xf>
    <xf numFmtId="166" fontId="10" fillId="0" borderId="56" xfId="1" applyNumberFormat="1" applyFont="1" applyFill="1" applyBorder="1" applyAlignment="1">
      <alignment horizontal="right" vertical="center"/>
    </xf>
    <xf numFmtId="166" fontId="10" fillId="0" borderId="57" xfId="1" applyNumberFormat="1" applyFont="1" applyFill="1" applyBorder="1" applyAlignment="1">
      <alignment horizontal="right" vertical="center"/>
    </xf>
    <xf numFmtId="0" fontId="16" fillId="9" borderId="127" xfId="0" applyFont="1" applyFill="1" applyBorder="1" applyAlignment="1">
      <alignment horizontal="center"/>
    </xf>
    <xf numFmtId="0" fontId="16" fillId="9" borderId="128" xfId="0" applyFont="1" applyFill="1" applyBorder="1" applyAlignment="1">
      <alignment horizontal="center"/>
    </xf>
    <xf numFmtId="0" fontId="16" fillId="9" borderId="129" xfId="0" applyFont="1" applyFill="1" applyBorder="1" applyAlignment="1">
      <alignment horizontal="center"/>
    </xf>
    <xf numFmtId="0" fontId="0" fillId="0" borderId="61" xfId="0" applyFill="1" applyBorder="1" applyAlignment="1">
      <alignment horizontal="right" textRotation="180"/>
    </xf>
    <xf numFmtId="0" fontId="0" fillId="0" borderId="61" xfId="0" applyFill="1" applyBorder="1" applyAlignment="1">
      <alignment horizontal="right"/>
    </xf>
    <xf numFmtId="0" fontId="0" fillId="0" borderId="61" xfId="0" applyFill="1" applyBorder="1" applyAlignment="1">
      <alignment horizontal="right" vertical="top" textRotation="180"/>
    </xf>
    <xf numFmtId="164" fontId="0" fillId="0" borderId="61" xfId="0" applyNumberFormat="1" applyFill="1" applyBorder="1" applyAlignment="1">
      <alignment horizontal="left"/>
    </xf>
    <xf numFmtId="164" fontId="0" fillId="0" borderId="61" xfId="0" applyNumberFormat="1" applyFill="1" applyBorder="1"/>
    <xf numFmtId="0" fontId="0" fillId="0" borderId="99" xfId="0" applyBorder="1" applyAlignment="1">
      <alignment horizontal="left" vertical="center" indent="1"/>
    </xf>
    <xf numFmtId="0" fontId="0" fillId="0" borderId="0" xfId="0" applyFill="1" applyBorder="1" applyAlignment="1">
      <alignment horizontal="right" vertical="top" textRotation="180"/>
    </xf>
    <xf numFmtId="0" fontId="0" fillId="0" borderId="130" xfId="0" applyFill="1" applyBorder="1" applyAlignment="1">
      <alignment horizontal="left" vertical="center" indent="1"/>
    </xf>
    <xf numFmtId="0" fontId="0" fillId="0" borderId="131" xfId="0" applyFill="1" applyBorder="1" applyAlignment="1">
      <alignment horizontal="left" vertical="center" indent="1"/>
    </xf>
    <xf numFmtId="0" fontId="0" fillId="3" borderId="113" xfId="0" applyFill="1" applyBorder="1" applyAlignment="1">
      <alignment horizontal="left" wrapText="1" indent="1"/>
    </xf>
    <xf numFmtId="0" fontId="0" fillId="3" borderId="89" xfId="0" applyFill="1" applyBorder="1" applyAlignment="1">
      <alignment horizontal="left" wrapText="1" indent="1"/>
    </xf>
    <xf numFmtId="0" fontId="0" fillId="3" borderId="90" xfId="0" applyFill="1" applyBorder="1" applyAlignment="1">
      <alignment horizontal="left" wrapText="1" indent="1"/>
    </xf>
    <xf numFmtId="12" fontId="0" fillId="0" borderId="73" xfId="0" applyNumberFormat="1" applyFill="1" applyBorder="1" applyAlignment="1">
      <alignment horizontal="center" vertical="center"/>
    </xf>
    <xf numFmtId="0" fontId="0" fillId="0" borderId="85" xfId="0" applyFill="1" applyBorder="1" applyAlignment="1">
      <alignment horizontal="left" indent="2"/>
    </xf>
    <xf numFmtId="0" fontId="0" fillId="0" borderId="86" xfId="0" applyFill="1" applyBorder="1" applyAlignment="1">
      <alignment horizontal="left" indent="2"/>
    </xf>
    <xf numFmtId="0" fontId="0" fillId="0" borderId="87" xfId="0" applyFill="1" applyBorder="1" applyAlignment="1">
      <alignment horizontal="left" indent="2"/>
    </xf>
    <xf numFmtId="0" fontId="0" fillId="0" borderId="130" xfId="0" applyBorder="1" applyAlignment="1">
      <alignment horizontal="left" vertical="center" indent="1"/>
    </xf>
    <xf numFmtId="0" fontId="0" fillId="0" borderId="1" xfId="0" applyFill="1" applyBorder="1" applyAlignment="1">
      <alignment horizontal="left" vertical="center" indent="1"/>
    </xf>
    <xf numFmtId="0" fontId="0" fillId="0" borderId="131" xfId="0" applyBorder="1" applyAlignment="1">
      <alignment horizontal="left" indent="1"/>
    </xf>
    <xf numFmtId="0" fontId="0" fillId="0" borderId="1" xfId="0" applyBorder="1" applyAlignment="1">
      <alignment horizontal="left" vertical="center" indent="1"/>
    </xf>
    <xf numFmtId="0" fontId="2" fillId="0" borderId="130" xfId="0" applyFont="1" applyBorder="1" applyAlignment="1">
      <alignment horizontal="left" vertical="center" indent="1"/>
    </xf>
    <xf numFmtId="0" fontId="2" fillId="0" borderId="69" xfId="0" applyFont="1" applyBorder="1" applyAlignment="1">
      <alignment horizontal="left" vertical="center" indent="1"/>
    </xf>
    <xf numFmtId="0" fontId="2" fillId="0" borderId="1" xfId="0" applyFont="1" applyFill="1" applyBorder="1" applyAlignment="1">
      <alignment horizontal="left" vertical="center" indent="1"/>
    </xf>
    <xf numFmtId="0" fontId="2" fillId="0" borderId="47" xfId="0" applyFont="1" applyFill="1" applyBorder="1" applyAlignment="1">
      <alignment horizontal="left" vertical="center" indent="1"/>
    </xf>
    <xf numFmtId="0" fontId="0" fillId="0" borderId="47" xfId="0" applyBorder="1" applyAlignment="1">
      <alignment horizontal="left" vertical="center" indent="1"/>
    </xf>
    <xf numFmtId="0" fontId="0" fillId="0" borderId="131" xfId="0" applyBorder="1" applyAlignment="1">
      <alignment horizontal="left" vertical="center" indent="1"/>
    </xf>
    <xf numFmtId="0" fontId="0" fillId="0" borderId="73" xfId="0" applyBorder="1" applyAlignment="1">
      <alignment horizontal="left" vertical="center" indent="1"/>
    </xf>
    <xf numFmtId="0" fontId="0" fillId="0" borderId="74" xfId="0" applyBorder="1"/>
    <xf numFmtId="0" fontId="0" fillId="0" borderId="121" xfId="0" applyBorder="1" applyAlignment="1">
      <alignment horizontal="left" indent="1"/>
    </xf>
    <xf numFmtId="0" fontId="0" fillId="0" borderId="132" xfId="0" applyBorder="1" applyAlignment="1">
      <alignment horizontal="left" indent="1"/>
    </xf>
    <xf numFmtId="0" fontId="0" fillId="0" borderId="84" xfId="0" applyBorder="1"/>
    <xf numFmtId="0" fontId="0" fillId="0" borderId="85" xfId="0" applyBorder="1" applyAlignment="1">
      <alignment horizontal="left" indent="1"/>
    </xf>
    <xf numFmtId="0" fontId="0" fillId="0" borderId="87" xfId="0" applyBorder="1" applyAlignment="1">
      <alignment horizontal="left" indent="1"/>
    </xf>
    <xf numFmtId="0" fontId="17" fillId="0" borderId="0" xfId="0" applyFont="1"/>
    <xf numFmtId="0" fontId="0" fillId="0" borderId="16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 textRotation="90"/>
    </xf>
    <xf numFmtId="0" fontId="0" fillId="0" borderId="22" xfId="0" applyFill="1" applyBorder="1" applyAlignment="1">
      <alignment horizontal="center" vertical="center" textRotation="90"/>
    </xf>
    <xf numFmtId="164" fontId="0" fillId="0" borderId="0" xfId="0" applyNumberFormat="1" applyFill="1" applyBorder="1" applyAlignment="1">
      <alignment horizontal="left" vertical="top"/>
    </xf>
    <xf numFmtId="12" fontId="0" fillId="0" borderId="47" xfId="0" applyNumberFormat="1" applyFill="1" applyBorder="1" applyAlignment="1">
      <alignment horizontal="left" indent="1"/>
    </xf>
    <xf numFmtId="0" fontId="0" fillId="0" borderId="51" xfId="0" applyFill="1" applyBorder="1" applyAlignment="1">
      <alignment horizontal="left" indent="1"/>
    </xf>
    <xf numFmtId="12" fontId="0" fillId="0" borderId="52" xfId="0" applyNumberFormat="1" applyFill="1" applyBorder="1" applyAlignment="1">
      <alignment horizontal="left" indent="1"/>
    </xf>
    <xf numFmtId="0" fontId="0" fillId="0" borderId="53" xfId="0" applyFill="1" applyBorder="1" applyAlignment="1">
      <alignment horizontal="center" vertical="center" textRotation="90"/>
    </xf>
    <xf numFmtId="12" fontId="0" fillId="0" borderId="41" xfId="0" applyNumberFormat="1" applyFill="1" applyBorder="1" applyAlignment="1">
      <alignment horizontal="center"/>
    </xf>
    <xf numFmtId="12" fontId="0" fillId="0" borderId="42" xfId="0" applyNumberFormat="1" applyFill="1" applyBorder="1" applyAlignment="1">
      <alignment horizontal="center"/>
    </xf>
    <xf numFmtId="0" fontId="0" fillId="0" borderId="99" xfId="0" applyBorder="1" applyAlignment="1">
      <alignment horizontal="left" indent="1"/>
    </xf>
    <xf numFmtId="0" fontId="0" fillId="0" borderId="100" xfId="0" applyBorder="1" applyAlignment="1">
      <alignment horizontal="left" indent="1"/>
    </xf>
    <xf numFmtId="0" fontId="0" fillId="0" borderId="99" xfId="0" applyBorder="1" applyAlignment="1">
      <alignment horizontal="left" vertical="center" wrapText="1" indent="1"/>
    </xf>
    <xf numFmtId="0" fontId="0" fillId="0" borderId="103" xfId="0" applyBorder="1" applyAlignment="1">
      <alignment horizontal="left" indent="1"/>
    </xf>
    <xf numFmtId="0" fontId="0" fillId="0" borderId="133" xfId="0" applyBorder="1" applyAlignment="1">
      <alignment horizontal="left" indent="1"/>
    </xf>
    <xf numFmtId="0" fontId="0" fillId="0" borderId="134" xfId="0" applyBorder="1" applyAlignment="1">
      <alignment horizontal="left" indent="1"/>
    </xf>
    <xf numFmtId="0" fontId="0" fillId="0" borderId="107" xfId="0" applyBorder="1" applyAlignment="1">
      <alignment horizontal="left" vertical="center" indent="1"/>
    </xf>
    <xf numFmtId="0" fontId="0" fillId="0" borderId="108" xfId="0" applyBorder="1" applyAlignment="1">
      <alignment horizontal="left" vertical="center" indent="1"/>
    </xf>
    <xf numFmtId="0" fontId="4" fillId="0" borderId="1" xfId="0" applyFont="1" applyFill="1" applyBorder="1" applyAlignment="1">
      <alignment horizontal="center" vertical="center"/>
    </xf>
    <xf numFmtId="0" fontId="0" fillId="0" borderId="80" xfId="0" applyFill="1" applyBorder="1" applyAlignment="1">
      <alignment horizontal="left" vertical="center" indent="1"/>
    </xf>
    <xf numFmtId="0" fontId="0" fillId="0" borderId="36" xfId="0" applyFill="1" applyBorder="1" applyAlignment="1">
      <alignment horizontal="left" vertical="center" indent="1"/>
    </xf>
    <xf numFmtId="0" fontId="0" fillId="0" borderId="63" xfId="0" applyBorder="1" applyAlignment="1">
      <alignment horizontal="left" indent="1"/>
    </xf>
    <xf numFmtId="0" fontId="0" fillId="0" borderId="135" xfId="0" applyBorder="1" applyAlignment="1">
      <alignment horizontal="left" indent="1"/>
    </xf>
    <xf numFmtId="0" fontId="0" fillId="0" borderId="136" xfId="0" applyBorder="1" applyAlignment="1">
      <alignment horizontal="left" indent="1"/>
    </xf>
    <xf numFmtId="0" fontId="0" fillId="0" borderId="137" xfId="0" applyBorder="1" applyAlignment="1">
      <alignment horizontal="left" indent="1"/>
    </xf>
    <xf numFmtId="0" fontId="0" fillId="0" borderId="138" xfId="0" applyBorder="1" applyAlignment="1">
      <alignment horizontal="left" indent="1"/>
    </xf>
    <xf numFmtId="0" fontId="0" fillId="0" borderId="139" xfId="0" applyBorder="1" applyAlignment="1">
      <alignment horizontal="left" indent="1"/>
    </xf>
    <xf numFmtId="0" fontId="9" fillId="0" borderId="1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112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24" xfId="0" applyFill="1" applyBorder="1" applyAlignment="1">
      <alignment horizontal="center" vertical="center"/>
    </xf>
    <xf numFmtId="164" fontId="0" fillId="0" borderId="61" xfId="0" applyNumberFormat="1" applyFill="1" applyBorder="1" applyAlignment="1">
      <alignment horizontal="right"/>
    </xf>
    <xf numFmtId="0" fontId="0" fillId="0" borderId="69" xfId="0" applyBorder="1" applyAlignment="1">
      <alignment horizontal="left" vertical="center" indent="1"/>
    </xf>
    <xf numFmtId="0" fontId="0" fillId="0" borderId="47" xfId="0" applyFill="1" applyBorder="1" applyAlignment="1">
      <alignment horizontal="left" vertical="center" indent="1"/>
    </xf>
    <xf numFmtId="0" fontId="11" fillId="0" borderId="1" xfId="0" applyFont="1" applyBorder="1" applyProtection="1"/>
    <xf numFmtId="0" fontId="18" fillId="0" borderId="1" xfId="0" applyFont="1" applyBorder="1" applyAlignment="1" applyProtection="1">
      <alignment horizontal="left" vertical="center" indent="1"/>
      <protection locked="0"/>
    </xf>
    <xf numFmtId="0" fontId="0" fillId="0" borderId="0" xfId="0" applyBorder="1" applyAlignment="1" applyProtection="1">
      <alignment vertical="center"/>
    </xf>
    <xf numFmtId="0" fontId="19" fillId="10" borderId="0" xfId="0" applyFont="1" applyFill="1" applyAlignment="1" applyProtection="1">
      <alignment horizontal="center" wrapText="1"/>
    </xf>
    <xf numFmtId="0" fontId="0" fillId="0" borderId="0" xfId="0" applyProtection="1"/>
    <xf numFmtId="0" fontId="11" fillId="0" borderId="0" xfId="0" applyFont="1" applyFill="1" applyAlignment="1" applyProtection="1">
      <alignment wrapText="1"/>
    </xf>
    <xf numFmtId="0" fontId="11" fillId="0" borderId="0" xfId="0" applyFont="1" applyAlignment="1" applyProtection="1">
      <alignment horizontal="center"/>
    </xf>
    <xf numFmtId="0" fontId="18" fillId="0" borderId="1" xfId="0" applyFont="1" applyBorder="1" applyAlignment="1" applyProtection="1">
      <alignment horizontal="left" indent="1"/>
      <protection locked="0"/>
    </xf>
    <xf numFmtId="0" fontId="0" fillId="0" borderId="0" xfId="0" applyBorder="1" applyAlignment="1" applyProtection="1"/>
    <xf numFmtId="0" fontId="18" fillId="0" borderId="4" xfId="0" applyFont="1" applyBorder="1" applyAlignment="1" applyProtection="1">
      <alignment horizontal="left" indent="1"/>
      <protection locked="0"/>
    </xf>
    <xf numFmtId="0" fontId="18" fillId="0" borderId="80" xfId="0" applyFont="1" applyBorder="1" applyAlignment="1" applyProtection="1">
      <alignment horizontal="left" indent="1"/>
      <protection locked="0"/>
    </xf>
    <xf numFmtId="0" fontId="18" fillId="0" borderId="5" xfId="0" applyFont="1" applyBorder="1" applyAlignment="1" applyProtection="1">
      <alignment horizontal="left" indent="1"/>
      <protection locked="0"/>
    </xf>
    <xf numFmtId="0" fontId="11" fillId="0" borderId="1" xfId="0" applyFont="1" applyFill="1" applyBorder="1" applyProtection="1"/>
    <xf numFmtId="0" fontId="0" fillId="0" borderId="80" xfId="0" applyBorder="1" applyAlignment="1">
      <alignment horizontal="left" indent="1"/>
    </xf>
    <xf numFmtId="0" fontId="18" fillId="0" borderId="1" xfId="0" applyFont="1" applyBorder="1" applyAlignment="1" applyProtection="1">
      <alignment horizontal="left" indent="1"/>
      <protection locked="0"/>
    </xf>
    <xf numFmtId="164" fontId="18" fillId="0" borderId="4" xfId="0" applyNumberFormat="1" applyFont="1" applyBorder="1" applyAlignment="1" applyProtection="1">
      <alignment horizontal="left" indent="1"/>
      <protection locked="0"/>
    </xf>
    <xf numFmtId="164" fontId="18" fillId="0" borderId="80" xfId="0" applyNumberFormat="1" applyFont="1" applyBorder="1" applyAlignment="1" applyProtection="1">
      <alignment horizontal="left" indent="1"/>
      <protection locked="0"/>
    </xf>
    <xf numFmtId="164" fontId="18" fillId="0" borderId="5" xfId="0" applyNumberFormat="1" applyFont="1" applyBorder="1" applyAlignment="1" applyProtection="1">
      <alignment horizontal="left" indent="1"/>
      <protection locked="0"/>
    </xf>
    <xf numFmtId="0" fontId="18" fillId="0" borderId="4" xfId="0" applyFont="1" applyBorder="1" applyAlignment="1" applyProtection="1">
      <alignment horizontal="left" indent="1"/>
      <protection locked="0"/>
    </xf>
    <xf numFmtId="0" fontId="18" fillId="0" borderId="80" xfId="0" applyFont="1" applyBorder="1" applyAlignment="1" applyProtection="1">
      <alignment horizontal="left" indent="1"/>
      <protection locked="0"/>
    </xf>
    <xf numFmtId="0" fontId="18" fillId="0" borderId="80" xfId="0" applyFont="1" applyBorder="1" applyAlignment="1" applyProtection="1">
      <alignment horizontal="center"/>
      <protection locked="0"/>
    </xf>
    <xf numFmtId="0" fontId="18" fillId="0" borderId="5" xfId="0" applyFont="1" applyBorder="1" applyAlignment="1" applyProtection="1">
      <alignment horizontal="center"/>
      <protection locked="0"/>
    </xf>
    <xf numFmtId="0" fontId="11" fillId="0" borderId="1" xfId="0" applyFont="1" applyFill="1" applyBorder="1" applyAlignment="1" applyProtection="1">
      <alignment horizontal="right" vertical="center" indent="1"/>
    </xf>
    <xf numFmtId="0" fontId="0" fillId="0" borderId="0" xfId="0" applyFill="1" applyBorder="1" applyAlignment="1" applyProtection="1"/>
    <xf numFmtId="0" fontId="20" fillId="4" borderId="0" xfId="0" applyFont="1" applyFill="1" applyBorder="1" applyAlignment="1" applyProtection="1">
      <alignment horizontal="center"/>
    </xf>
    <xf numFmtId="0" fontId="0" fillId="0" borderId="0" xfId="0" applyFill="1" applyProtection="1"/>
    <xf numFmtId="0" fontId="20" fillId="11" borderId="0" xfId="0" applyFont="1" applyFill="1" applyBorder="1" applyAlignment="1" applyProtection="1">
      <alignment horizontal="center"/>
    </xf>
    <xf numFmtId="0" fontId="0" fillId="12" borderId="0" xfId="0" applyFill="1" applyProtection="1"/>
    <xf numFmtId="0" fontId="20" fillId="8" borderId="0" xfId="0" applyFont="1" applyFill="1" applyBorder="1" applyAlignment="1" applyProtection="1">
      <alignment horizontal="center"/>
    </xf>
    <xf numFmtId="0" fontId="0" fillId="9" borderId="0" xfId="0" applyFill="1" applyProtection="1"/>
    <xf numFmtId="0" fontId="20" fillId="9" borderId="0" xfId="0" applyFont="1" applyFill="1" applyAlignment="1">
      <alignment horizontal="center"/>
    </xf>
    <xf numFmtId="0" fontId="11" fillId="7" borderId="98" xfId="0" applyFont="1" applyFill="1" applyBorder="1" applyProtection="1"/>
    <xf numFmtId="0" fontId="9" fillId="13" borderId="103" xfId="0" applyFont="1" applyFill="1" applyBorder="1" applyAlignment="1" applyProtection="1">
      <alignment horizontal="left" indent="1"/>
    </xf>
    <xf numFmtId="0" fontId="9" fillId="13" borderId="134" xfId="0" applyFont="1" applyFill="1" applyBorder="1" applyAlignment="1" applyProtection="1">
      <alignment horizontal="left" indent="1"/>
    </xf>
    <xf numFmtId="0" fontId="9" fillId="0" borderId="0" xfId="0" applyFont="1" applyProtection="1"/>
    <xf numFmtId="0" fontId="9" fillId="4" borderId="0" xfId="0" applyFont="1" applyFill="1" applyProtection="1"/>
    <xf numFmtId="0" fontId="9" fillId="11" borderId="0" xfId="0" applyFont="1" applyFill="1" applyProtection="1"/>
    <xf numFmtId="0" fontId="9" fillId="8" borderId="0" xfId="0" applyFont="1" applyFill="1" applyProtection="1"/>
    <xf numFmtId="0" fontId="16" fillId="8" borderId="0" xfId="0" applyFont="1" applyFill="1" applyProtection="1"/>
    <xf numFmtId="0" fontId="9" fillId="9" borderId="0" xfId="0" applyFont="1" applyFill="1" applyProtection="1"/>
    <xf numFmtId="0" fontId="16" fillId="9" borderId="0" xfId="0" applyFont="1" applyFill="1" applyProtection="1"/>
    <xf numFmtId="0" fontId="11" fillId="14" borderId="140" xfId="0" applyFont="1" applyFill="1" applyBorder="1" applyAlignment="1" applyProtection="1">
      <alignment horizontal="center"/>
    </xf>
    <xf numFmtId="0" fontId="11" fillId="14" borderId="133" xfId="0" applyFont="1" applyFill="1" applyBorder="1" applyAlignment="1" applyProtection="1">
      <alignment horizontal="center"/>
    </xf>
    <xf numFmtId="0" fontId="11" fillId="14" borderId="134" xfId="0" applyFont="1" applyFill="1" applyBorder="1" applyAlignment="1" applyProtection="1">
      <alignment horizontal="center"/>
    </xf>
    <xf numFmtId="0" fontId="11" fillId="14" borderId="141" xfId="0" applyFont="1" applyFill="1" applyBorder="1" applyProtection="1"/>
    <xf numFmtId="164" fontId="9" fillId="0" borderId="67" xfId="0" applyNumberFormat="1" applyFont="1" applyFill="1" applyBorder="1" applyAlignment="1" applyProtection="1">
      <alignment horizontal="left" indent="1"/>
    </xf>
    <xf numFmtId="164" fontId="9" fillId="0" borderId="142" xfId="0" applyNumberFormat="1" applyFont="1" applyFill="1" applyBorder="1" applyAlignment="1" applyProtection="1">
      <alignment horizontal="left" indent="1"/>
    </xf>
    <xf numFmtId="0" fontId="8" fillId="14" borderId="141" xfId="0" applyFont="1" applyFill="1" applyBorder="1" applyProtection="1"/>
    <xf numFmtId="0" fontId="11" fillId="14" borderId="143" xfId="0" applyFont="1" applyFill="1" applyBorder="1" applyProtection="1"/>
    <xf numFmtId="164" fontId="9" fillId="13" borderId="9" xfId="0" applyNumberFormat="1" applyFont="1" applyFill="1" applyBorder="1" applyAlignment="1" applyProtection="1">
      <alignment horizontal="left" indent="1"/>
    </xf>
    <xf numFmtId="164" fontId="9" fillId="13" borderId="144" xfId="0" applyNumberFormat="1" applyFont="1" applyFill="1" applyBorder="1" applyAlignment="1" applyProtection="1">
      <alignment horizontal="left" indent="1"/>
    </xf>
    <xf numFmtId="12" fontId="9" fillId="13" borderId="144" xfId="0" applyNumberFormat="1" applyFont="1" applyFill="1" applyBorder="1" applyAlignment="1" applyProtection="1">
      <alignment horizontal="left" indent="1"/>
    </xf>
    <xf numFmtId="0" fontId="8" fillId="14" borderId="143" xfId="0" applyFont="1" applyFill="1" applyBorder="1" applyProtection="1"/>
    <xf numFmtId="164" fontId="9" fillId="0" borderId="4" xfId="0" applyNumberFormat="1" applyFont="1" applyFill="1" applyBorder="1" applyAlignment="1" applyProtection="1">
      <alignment horizontal="left" indent="1"/>
    </xf>
    <xf numFmtId="164" fontId="9" fillId="0" borderId="145" xfId="0" applyNumberFormat="1" applyFont="1" applyFill="1" applyBorder="1" applyAlignment="1" applyProtection="1">
      <alignment horizontal="left" indent="1"/>
    </xf>
    <xf numFmtId="0" fontId="8" fillId="14" borderId="146" xfId="0" applyFont="1" applyFill="1" applyBorder="1" applyProtection="1"/>
    <xf numFmtId="0" fontId="9" fillId="12" borderId="4" xfId="0" applyFont="1" applyFill="1" applyBorder="1" applyAlignment="1" applyProtection="1">
      <alignment horizontal="left" indent="1"/>
      <protection locked="0"/>
    </xf>
    <xf numFmtId="0" fontId="9" fillId="12" borderId="145" xfId="0" applyFont="1" applyFill="1" applyBorder="1" applyAlignment="1" applyProtection="1">
      <alignment horizontal="left" indent="1"/>
      <protection locked="0"/>
    </xf>
    <xf numFmtId="0" fontId="9" fillId="4" borderId="0" xfId="0" applyFont="1" applyFill="1" applyAlignment="1" applyProtection="1">
      <alignment horizontal="center"/>
    </xf>
    <xf numFmtId="0" fontId="9" fillId="0" borderId="0" xfId="0" applyFont="1" applyAlignment="1" applyProtection="1">
      <alignment horizontal="center"/>
    </xf>
    <xf numFmtId="0" fontId="9" fillId="12" borderId="4" xfId="0" applyFont="1" applyFill="1" applyBorder="1" applyAlignment="1" applyProtection="1">
      <alignment horizontal="left" indent="2"/>
      <protection locked="0"/>
    </xf>
    <xf numFmtId="0" fontId="9" fillId="12" borderId="145" xfId="0" applyFont="1" applyFill="1" applyBorder="1" applyAlignment="1" applyProtection="1">
      <alignment horizontal="left" indent="2"/>
      <protection locked="0"/>
    </xf>
    <xf numFmtId="0" fontId="9" fillId="11" borderId="0" xfId="0" applyFont="1" applyFill="1" applyAlignment="1" applyProtection="1">
      <alignment horizontal="center"/>
    </xf>
    <xf numFmtId="0" fontId="16" fillId="8" borderId="0" xfId="0" applyFont="1" applyFill="1" applyAlignment="1" applyProtection="1">
      <alignment horizontal="center"/>
    </xf>
    <xf numFmtId="0" fontId="16" fillId="9" borderId="0" xfId="0" applyFont="1" applyFill="1" applyAlignment="1" applyProtection="1">
      <alignment horizontal="center"/>
    </xf>
    <xf numFmtId="0" fontId="9" fillId="12" borderId="4" xfId="0" applyFont="1" applyFill="1" applyBorder="1" applyAlignment="1" applyProtection="1">
      <alignment horizontal="left" indent="2"/>
      <protection locked="0"/>
    </xf>
    <xf numFmtId="0" fontId="9" fillId="12" borderId="145" xfId="0" applyFont="1" applyFill="1" applyBorder="1" applyAlignment="1" applyProtection="1">
      <alignment horizontal="left" indent="2"/>
      <protection locked="0"/>
    </xf>
    <xf numFmtId="0" fontId="9" fillId="12" borderId="1" xfId="0" applyFont="1" applyFill="1" applyBorder="1" applyAlignment="1" applyProtection="1">
      <alignment horizontal="left" indent="2"/>
      <protection locked="0"/>
    </xf>
    <xf numFmtId="0" fontId="9" fillId="12" borderId="147" xfId="0" applyFont="1" applyFill="1" applyBorder="1" applyAlignment="1" applyProtection="1">
      <alignment horizontal="left" indent="2"/>
      <protection locked="0"/>
    </xf>
    <xf numFmtId="0" fontId="8" fillId="14" borderId="148" xfId="0" applyFont="1" applyFill="1" applyBorder="1" applyProtection="1"/>
    <xf numFmtId="0" fontId="9" fillId="12" borderId="6" xfId="0" applyFont="1" applyFill="1" applyBorder="1" applyAlignment="1" applyProtection="1">
      <alignment horizontal="left" indent="2"/>
      <protection locked="0"/>
    </xf>
    <xf numFmtId="0" fontId="9" fillId="12" borderId="149" xfId="0" applyFont="1" applyFill="1" applyBorder="1" applyAlignment="1" applyProtection="1">
      <alignment horizontal="left" indent="2"/>
      <protection locked="0"/>
    </xf>
    <xf numFmtId="0" fontId="9" fillId="0" borderId="150" xfId="0" applyFont="1" applyBorder="1" applyAlignment="1" applyProtection="1"/>
    <xf numFmtId="0" fontId="9" fillId="4" borderId="0" xfId="0" applyFont="1" applyFill="1" applyAlignment="1" applyProtection="1"/>
    <xf numFmtId="0" fontId="9" fillId="0" borderId="0" xfId="0" applyFont="1" applyAlignment="1" applyProtection="1"/>
    <xf numFmtId="0" fontId="9" fillId="12" borderId="1" xfId="0" applyFont="1" applyFill="1" applyBorder="1" applyAlignment="1" applyProtection="1">
      <alignment horizontal="left" indent="1"/>
      <protection locked="0"/>
    </xf>
    <xf numFmtId="0" fontId="9" fillId="12" borderId="147" xfId="0" applyFont="1" applyFill="1" applyBorder="1" applyAlignment="1" applyProtection="1">
      <alignment horizontal="left" indent="1"/>
      <protection locked="0"/>
    </xf>
    <xf numFmtId="0" fontId="9" fillId="11" borderId="0" xfId="0" applyFont="1" applyFill="1" applyAlignment="1" applyProtection="1"/>
    <xf numFmtId="0" fontId="16" fillId="8" borderId="0" xfId="0" applyFont="1" applyFill="1" applyAlignment="1" applyProtection="1"/>
    <xf numFmtId="0" fontId="16" fillId="9" borderId="0" xfId="0" applyFont="1" applyFill="1" applyAlignment="1" applyProtection="1"/>
    <xf numFmtId="0" fontId="8" fillId="14" borderId="151" xfId="0" applyFont="1" applyFill="1" applyBorder="1" applyProtection="1"/>
    <xf numFmtId="0" fontId="9" fillId="12" borderId="71" xfId="0" applyFont="1" applyFill="1" applyBorder="1" applyAlignment="1" applyProtection="1">
      <alignment horizontal="left" vertical="center" indent="1"/>
      <protection locked="0"/>
    </xf>
    <xf numFmtId="0" fontId="9" fillId="12" borderId="152" xfId="0" applyFont="1" applyFill="1" applyBorder="1" applyAlignment="1" applyProtection="1">
      <alignment horizontal="left" vertical="center" indent="1"/>
      <protection locked="0"/>
    </xf>
    <xf numFmtId="0" fontId="9" fillId="12" borderId="71" xfId="0" applyFont="1" applyFill="1" applyBorder="1" applyAlignment="1" applyProtection="1">
      <alignment horizontal="left" indent="2"/>
      <protection locked="0"/>
    </xf>
    <xf numFmtId="0" fontId="9" fillId="12" borderId="152" xfId="0" applyFont="1" applyFill="1" applyBorder="1" applyAlignment="1" applyProtection="1">
      <alignment horizontal="left" indent="2"/>
      <protection locked="0"/>
    </xf>
    <xf numFmtId="0" fontId="21" fillId="15" borderId="140" xfId="0" applyFont="1" applyFill="1" applyBorder="1" applyAlignment="1" applyProtection="1">
      <alignment horizontal="center"/>
    </xf>
    <xf numFmtId="0" fontId="21" fillId="15" borderId="133" xfId="0" applyFont="1" applyFill="1" applyBorder="1" applyAlignment="1" applyProtection="1">
      <alignment horizontal="center"/>
    </xf>
    <xf numFmtId="0" fontId="21" fillId="15" borderId="134" xfId="0" applyFont="1" applyFill="1" applyBorder="1" applyAlignment="1" applyProtection="1">
      <alignment horizontal="center"/>
    </xf>
    <xf numFmtId="0" fontId="20" fillId="15" borderId="140" xfId="0" applyFont="1" applyFill="1" applyBorder="1" applyAlignment="1" applyProtection="1">
      <alignment horizontal="center"/>
    </xf>
    <xf numFmtId="0" fontId="20" fillId="15" borderId="133" xfId="0" applyFont="1" applyFill="1" applyBorder="1" applyAlignment="1" applyProtection="1">
      <alignment horizontal="center"/>
    </xf>
    <xf numFmtId="0" fontId="20" fillId="15" borderId="134" xfId="0" applyFont="1" applyFill="1" applyBorder="1" applyAlignment="1" applyProtection="1">
      <alignment horizontal="center"/>
    </xf>
    <xf numFmtId="0" fontId="7" fillId="9" borderId="141" xfId="0" applyFont="1" applyFill="1" applyBorder="1" applyAlignment="1" applyProtection="1">
      <alignment horizontal="center"/>
    </xf>
    <xf numFmtId="0" fontId="7" fillId="9" borderId="130" xfId="0" applyFont="1" applyFill="1" applyBorder="1" applyAlignment="1" applyProtection="1">
      <alignment horizontal="center"/>
    </xf>
    <xf numFmtId="0" fontId="7" fillId="9" borderId="153" xfId="0" applyFont="1" applyFill="1" applyBorder="1" applyAlignment="1" applyProtection="1">
      <alignment horizontal="center"/>
    </xf>
    <xf numFmtId="0" fontId="7" fillId="9" borderId="146" xfId="0" applyFont="1" applyFill="1" applyBorder="1" applyProtection="1"/>
    <xf numFmtId="12" fontId="9" fillId="12" borderId="1" xfId="0" applyNumberFormat="1" applyFont="1" applyFill="1" applyBorder="1" applyAlignment="1" applyProtection="1">
      <alignment horizontal="center"/>
    </xf>
    <xf numFmtId="12" fontId="9" fillId="12" borderId="147" xfId="0" applyNumberFormat="1" applyFont="1" applyFill="1" applyBorder="1" applyAlignment="1" applyProtection="1">
      <alignment horizontal="center"/>
    </xf>
    <xf numFmtId="0" fontId="9" fillId="0" borderId="0" xfId="0" applyFont="1" applyBorder="1" applyAlignment="1" applyProtection="1"/>
    <xf numFmtId="0" fontId="16" fillId="9" borderId="146" xfId="0" applyFont="1" applyFill="1" applyBorder="1" applyProtection="1"/>
    <xf numFmtId="164" fontId="9" fillId="12" borderId="4" xfId="0" applyNumberFormat="1" applyFont="1" applyFill="1" applyBorder="1" applyAlignment="1" applyProtection="1">
      <alignment horizontal="center"/>
    </xf>
    <xf numFmtId="164" fontId="9" fillId="12" borderId="147" xfId="0" applyNumberFormat="1" applyFont="1" applyFill="1" applyBorder="1" applyAlignment="1" applyProtection="1">
      <alignment horizontal="center"/>
    </xf>
    <xf numFmtId="0" fontId="22" fillId="0" borderId="0" xfId="0" applyFont="1"/>
    <xf numFmtId="164" fontId="9" fillId="13" borderId="4" xfId="0" applyNumberFormat="1" applyFont="1" applyFill="1" applyBorder="1" applyAlignment="1" applyProtection="1">
      <alignment horizontal="left" indent="1"/>
    </xf>
    <xf numFmtId="164" fontId="9" fillId="13" borderId="147" xfId="0" applyNumberFormat="1" applyFont="1" applyFill="1" applyBorder="1" applyAlignment="1" applyProtection="1">
      <alignment horizontal="left" indent="1"/>
    </xf>
    <xf numFmtId="0" fontId="9" fillId="8" borderId="0" xfId="0" applyFont="1" applyFill="1" applyAlignment="1" applyProtection="1"/>
    <xf numFmtId="0" fontId="9" fillId="0" borderId="0" xfId="0" applyFont="1" applyFill="1" applyProtection="1"/>
    <xf numFmtId="0" fontId="9" fillId="9" borderId="0" xfId="0" applyFont="1" applyFill="1" applyAlignment="1" applyProtection="1"/>
    <xf numFmtId="0" fontId="9" fillId="0" borderId="0" xfId="0" applyFont="1" applyFill="1" applyAlignment="1" applyProtection="1"/>
    <xf numFmtId="166" fontId="9" fillId="13" borderId="1" xfId="0" applyNumberFormat="1" applyFont="1" applyFill="1" applyBorder="1" applyAlignment="1" applyProtection="1">
      <alignment horizontal="left" indent="1"/>
    </xf>
    <xf numFmtId="166" fontId="9" fillId="13" borderId="147" xfId="0" applyNumberFormat="1" applyFont="1" applyFill="1" applyBorder="1" applyAlignment="1" applyProtection="1">
      <alignment horizontal="left" indent="1"/>
    </xf>
    <xf numFmtId="164" fontId="23" fillId="0" borderId="0" xfId="0" applyNumberFormat="1" applyFont="1" applyFill="1" applyAlignment="1" applyProtection="1"/>
    <xf numFmtId="12" fontId="9" fillId="0" borderId="0" xfId="0" applyNumberFormat="1" applyFont="1" applyFill="1" applyBorder="1" applyAlignment="1" applyProtection="1"/>
    <xf numFmtId="0" fontId="7" fillId="9" borderId="148" xfId="0" applyFont="1" applyFill="1" applyBorder="1" applyProtection="1"/>
    <xf numFmtId="166" fontId="9" fillId="13" borderId="2" xfId="0" applyNumberFormat="1" applyFont="1" applyFill="1" applyBorder="1" applyAlignment="1" applyProtection="1">
      <alignment horizontal="left" indent="1"/>
    </xf>
    <xf numFmtId="166" fontId="9" fillId="13" borderId="154" xfId="0" applyNumberFormat="1" applyFont="1" applyFill="1" applyBorder="1" applyAlignment="1" applyProtection="1">
      <alignment horizontal="left" indent="1"/>
    </xf>
    <xf numFmtId="12" fontId="23" fillId="0" borderId="150" xfId="0" applyNumberFormat="1" applyFont="1" applyFill="1" applyBorder="1" applyAlignment="1" applyProtection="1">
      <alignment wrapText="1"/>
    </xf>
    <xf numFmtId="12" fontId="22" fillId="0" borderId="0" xfId="0" applyNumberFormat="1" applyFont="1" applyFill="1" applyBorder="1" applyAlignment="1" applyProtection="1">
      <alignment wrapText="1"/>
    </xf>
    <xf numFmtId="164" fontId="22" fillId="0" borderId="0" xfId="0" applyNumberFormat="1" applyFont="1" applyFill="1" applyAlignment="1" applyProtection="1"/>
    <xf numFmtId="12" fontId="23" fillId="0" borderId="150" xfId="0" applyNumberFormat="1" applyFont="1" applyFill="1" applyBorder="1" applyAlignment="1" applyProtection="1">
      <alignment horizontal="center" wrapText="1"/>
    </xf>
    <xf numFmtId="12" fontId="23" fillId="0" borderId="0" xfId="0" applyNumberFormat="1" applyFont="1" applyFill="1" applyBorder="1" applyAlignment="1" applyProtection="1">
      <alignment horizontal="center" wrapText="1"/>
    </xf>
    <xf numFmtId="0" fontId="7" fillId="9" borderId="1" xfId="0" applyFont="1" applyFill="1" applyBorder="1" applyAlignment="1" applyProtection="1">
      <alignment vertical="center"/>
    </xf>
    <xf numFmtId="0" fontId="9" fillId="16" borderId="155" xfId="0" applyFont="1" applyFill="1" applyBorder="1"/>
    <xf numFmtId="0" fontId="9" fillId="17" borderId="155" xfId="0" applyFont="1" applyFill="1" applyBorder="1" applyAlignment="1">
      <alignment horizontal="right"/>
    </xf>
    <xf numFmtId="0" fontId="9" fillId="17" borderId="155" xfId="0" applyFont="1" applyFill="1" applyBorder="1" applyAlignment="1">
      <alignment horizontal="left"/>
    </xf>
    <xf numFmtId="0" fontId="9" fillId="16" borderId="155" xfId="0" applyFont="1" applyFill="1" applyBorder="1" applyAlignment="1">
      <alignment horizontal="left" indent="2"/>
    </xf>
    <xf numFmtId="0" fontId="9" fillId="11" borderId="0" xfId="0" applyFont="1" applyFill="1"/>
    <xf numFmtId="0" fontId="9" fillId="16" borderId="156" xfId="0" applyFont="1" applyFill="1" applyBorder="1"/>
    <xf numFmtId="0" fontId="9" fillId="17" borderId="156" xfId="0" applyFont="1" applyFill="1" applyBorder="1" applyAlignment="1">
      <alignment horizontal="right"/>
    </xf>
    <xf numFmtId="0" fontId="9" fillId="17" borderId="156" xfId="0" applyFont="1" applyFill="1" applyBorder="1"/>
    <xf numFmtId="0" fontId="9" fillId="16" borderId="156" xfId="0" applyFont="1" applyFill="1" applyBorder="1" applyAlignment="1">
      <alignment horizontal="left" indent="2"/>
    </xf>
    <xf numFmtId="0" fontId="9" fillId="0" borderId="0" xfId="0" applyFont="1" applyFill="1"/>
    <xf numFmtId="0" fontId="9" fillId="8" borderId="0" xfId="0" applyFont="1" applyFill="1"/>
    <xf numFmtId="0" fontId="9" fillId="9" borderId="0" xfId="0" applyFont="1" applyFill="1"/>
    <xf numFmtId="12" fontId="9" fillId="0" borderId="2" xfId="0" applyNumberFormat="1" applyFont="1" applyFill="1" applyBorder="1" applyAlignment="1" applyProtection="1">
      <alignment horizontal="left" indent="1"/>
    </xf>
    <xf numFmtId="164" fontId="9" fillId="0" borderId="154" xfId="0" applyNumberFormat="1" applyFont="1" applyFill="1" applyBorder="1" applyAlignment="1" applyProtection="1">
      <alignment horizontal="left" indent="1"/>
    </xf>
    <xf numFmtId="164" fontId="9" fillId="0" borderId="148" xfId="0" applyNumberFormat="1" applyFont="1" applyFill="1" applyBorder="1" applyAlignment="1" applyProtection="1">
      <alignment horizontal="left" indent="1"/>
    </xf>
    <xf numFmtId="164" fontId="9" fillId="0" borderId="83" xfId="0" applyNumberFormat="1" applyFont="1" applyFill="1" applyBorder="1" applyAlignment="1" applyProtection="1">
      <alignment horizontal="left" indent="1"/>
    </xf>
    <xf numFmtId="2" fontId="9" fillId="0" borderId="0" xfId="0" applyNumberFormat="1" applyFont="1" applyFill="1"/>
    <xf numFmtId="0" fontId="7" fillId="9" borderId="10" xfId="0" applyFont="1" applyFill="1" applyBorder="1" applyAlignment="1" applyProtection="1">
      <alignment horizontal="left" vertical="center"/>
    </xf>
    <xf numFmtId="12" fontId="9" fillId="13" borderId="1" xfId="0" applyNumberFormat="1" applyFont="1" applyFill="1" applyBorder="1" applyAlignment="1" applyProtection="1">
      <alignment horizontal="left" indent="1"/>
    </xf>
    <xf numFmtId="164" fontId="9" fillId="13" borderId="1" xfId="0" applyNumberFormat="1" applyFont="1" applyFill="1" applyBorder="1" applyAlignment="1" applyProtection="1">
      <alignment horizontal="left" indent="1"/>
    </xf>
    <xf numFmtId="164" fontId="9" fillId="13" borderId="51" xfId="0" applyNumberFormat="1" applyFont="1" applyFill="1" applyBorder="1" applyAlignment="1" applyProtection="1">
      <alignment horizontal="left" indent="1"/>
    </xf>
    <xf numFmtId="164" fontId="9" fillId="13" borderId="52" xfId="0" applyNumberFormat="1" applyFont="1" applyFill="1" applyBorder="1" applyAlignment="1" applyProtection="1">
      <alignment horizontal="left" indent="1"/>
    </xf>
    <xf numFmtId="0" fontId="7" fillId="9" borderId="143" xfId="0" applyFont="1" applyFill="1" applyBorder="1" applyProtection="1"/>
    <xf numFmtId="12" fontId="9" fillId="12" borderId="3" xfId="0" applyNumberFormat="1" applyFont="1" applyFill="1" applyBorder="1" applyAlignment="1" applyProtection="1">
      <alignment horizontal="left" indent="2"/>
      <protection locked="0"/>
    </xf>
    <xf numFmtId="0" fontId="9" fillId="12" borderId="157" xfId="0" applyFont="1" applyFill="1" applyBorder="1" applyAlignment="1" applyProtection="1">
      <alignment horizontal="left" indent="2"/>
      <protection locked="0"/>
    </xf>
    <xf numFmtId="0" fontId="9" fillId="12" borderId="1" xfId="0" applyFont="1" applyFill="1" applyBorder="1" applyAlignment="1" applyProtection="1">
      <protection locked="0"/>
    </xf>
    <xf numFmtId="0" fontId="9" fillId="12" borderId="147" xfId="0" applyFont="1" applyFill="1" applyBorder="1" applyAlignment="1" applyProtection="1">
      <protection locked="0"/>
    </xf>
    <xf numFmtId="0" fontId="7" fillId="9" borderId="151" xfId="0" applyFont="1" applyFill="1" applyBorder="1" applyProtection="1"/>
    <xf numFmtId="0" fontId="9" fillId="12" borderId="131" xfId="0" applyFont="1" applyFill="1" applyBorder="1" applyAlignment="1" applyProtection="1">
      <alignment horizontal="left" indent="1"/>
      <protection locked="0"/>
    </xf>
    <xf numFmtId="0" fontId="9" fillId="12" borderId="158" xfId="0" applyFont="1" applyFill="1" applyBorder="1" applyAlignment="1" applyProtection="1">
      <alignment horizontal="left" indent="1"/>
      <protection locked="0"/>
    </xf>
    <xf numFmtId="0" fontId="11" fillId="18" borderId="141" xfId="0" applyFont="1" applyFill="1" applyBorder="1" applyAlignment="1" applyProtection="1">
      <alignment horizontal="center"/>
    </xf>
    <xf numFmtId="0" fontId="11" fillId="18" borderId="130" xfId="0" applyFont="1" applyFill="1" applyBorder="1" applyAlignment="1" applyProtection="1">
      <alignment horizontal="center"/>
    </xf>
    <xf numFmtId="0" fontId="11" fillId="18" borderId="153" xfId="0" applyFont="1" applyFill="1" applyBorder="1" applyAlignment="1" applyProtection="1">
      <alignment horizontal="center"/>
    </xf>
    <xf numFmtId="0" fontId="11" fillId="18" borderId="146" xfId="0" applyFont="1" applyFill="1" applyBorder="1" applyAlignment="1" applyProtection="1">
      <alignment horizontal="center"/>
    </xf>
    <xf numFmtId="0" fontId="9" fillId="0" borderId="1" xfId="0" applyFont="1" applyBorder="1" applyAlignment="1" applyProtection="1">
      <alignment horizontal="center"/>
      <protection locked="0"/>
    </xf>
    <xf numFmtId="0" fontId="9" fillId="0" borderId="147" xfId="0" applyFont="1" applyBorder="1" applyAlignment="1" applyProtection="1">
      <alignment horizontal="center"/>
      <protection locked="0"/>
    </xf>
    <xf numFmtId="0" fontId="11" fillId="18" borderId="146" xfId="0" applyFont="1" applyFill="1" applyBorder="1" applyProtection="1"/>
    <xf numFmtId="12" fontId="9" fillId="0" borderId="1" xfId="0" applyNumberFormat="1" applyFont="1" applyFill="1" applyBorder="1" applyAlignment="1" applyProtection="1">
      <alignment horizontal="left" indent="2"/>
      <protection locked="0"/>
    </xf>
    <xf numFmtId="12" fontId="9" fillId="0" borderId="147" xfId="0" applyNumberFormat="1" applyFont="1" applyFill="1" applyBorder="1" applyAlignment="1" applyProtection="1">
      <alignment horizontal="left" indent="2"/>
      <protection locked="0"/>
    </xf>
    <xf numFmtId="0" fontId="9" fillId="18" borderId="146" xfId="0" applyFont="1" applyFill="1" applyBorder="1" applyProtection="1"/>
    <xf numFmtId="0" fontId="11" fillId="18" borderId="148" xfId="0" applyFont="1" applyFill="1" applyBorder="1" applyProtection="1"/>
    <xf numFmtId="0" fontId="9" fillId="12" borderId="2" xfId="0" applyFont="1" applyFill="1" applyBorder="1" applyAlignment="1" applyProtection="1">
      <alignment horizontal="left" indent="2"/>
      <protection locked="0"/>
    </xf>
    <xf numFmtId="0" fontId="9" fillId="12" borderId="154" xfId="0" applyFont="1" applyFill="1" applyBorder="1" applyAlignment="1" applyProtection="1">
      <alignment horizontal="left" indent="2"/>
      <protection locked="0"/>
    </xf>
    <xf numFmtId="0" fontId="9" fillId="18" borderId="148" xfId="0" applyFont="1" applyFill="1" applyBorder="1" applyProtection="1"/>
    <xf numFmtId="0" fontId="11" fillId="18" borderId="151" xfId="0" applyFont="1" applyFill="1" applyBorder="1" applyProtection="1"/>
    <xf numFmtId="0" fontId="9" fillId="12" borderId="159" xfId="0" applyFont="1" applyFill="1" applyBorder="1" applyAlignment="1" applyProtection="1">
      <alignment horizontal="left" indent="2"/>
      <protection locked="0"/>
    </xf>
    <xf numFmtId="0" fontId="9" fillId="18" borderId="151" xfId="0" applyFont="1" applyFill="1" applyBorder="1" applyProtection="1"/>
    <xf numFmtId="0" fontId="9" fillId="16" borderId="140" xfId="0" applyFont="1" applyFill="1" applyBorder="1" applyAlignment="1" applyProtection="1">
      <alignment horizontal="center" vertical="center"/>
    </xf>
    <xf numFmtId="0" fontId="9" fillId="16" borderId="133" xfId="0" applyFont="1" applyFill="1" applyBorder="1" applyAlignment="1" applyProtection="1">
      <alignment horizontal="center" vertical="center"/>
    </xf>
    <xf numFmtId="0" fontId="9" fillId="16" borderId="134" xfId="0" applyFont="1" applyFill="1" applyBorder="1" applyAlignment="1" applyProtection="1">
      <alignment horizontal="center" vertical="center"/>
    </xf>
    <xf numFmtId="0" fontId="24" fillId="4" borderId="0" xfId="0" applyFont="1" applyFill="1" applyAlignment="1" applyProtection="1">
      <alignment horizontal="center" vertical="center"/>
    </xf>
    <xf numFmtId="0" fontId="25" fillId="4" borderId="0" xfId="0" applyFont="1" applyFill="1" applyAlignment="1" applyProtection="1">
      <alignment horizontal="center" vertical="center"/>
    </xf>
    <xf numFmtId="0" fontId="26" fillId="11" borderId="0" xfId="0" applyFont="1" applyFill="1" applyAlignment="1" applyProtection="1">
      <alignment horizontal="center" vertical="center"/>
    </xf>
    <xf numFmtId="0" fontId="27" fillId="11" borderId="0" xfId="0" applyFont="1" applyFill="1" applyAlignment="1" applyProtection="1">
      <alignment horizontal="center" vertical="center"/>
    </xf>
    <xf numFmtId="0" fontId="28" fillId="8" borderId="0" xfId="0" applyFont="1" applyFill="1" applyAlignment="1" applyProtection="1">
      <alignment horizontal="center" vertical="center"/>
    </xf>
    <xf numFmtId="0" fontId="29" fillId="8" borderId="0" xfId="0" applyFont="1" applyFill="1" applyAlignment="1" applyProtection="1">
      <alignment horizontal="center" vertical="center"/>
    </xf>
    <xf numFmtId="0" fontId="28" fillId="9" borderId="0" xfId="0" applyFont="1" applyFill="1" applyAlignment="1" applyProtection="1">
      <alignment horizontal="center" vertical="center"/>
    </xf>
    <xf numFmtId="0" fontId="29" fillId="9" borderId="0" xfId="0" applyFont="1" applyFill="1" applyAlignment="1" applyProtection="1">
      <alignment horizontal="center" vertical="center"/>
    </xf>
    <xf numFmtId="0" fontId="11" fillId="16" borderId="141" xfId="0" applyFont="1" applyFill="1" applyBorder="1" applyProtection="1"/>
    <xf numFmtId="0" fontId="9" fillId="12" borderId="68" xfId="0" applyFont="1" applyFill="1" applyBorder="1" applyAlignment="1" applyProtection="1">
      <alignment horizontal="left" indent="1"/>
      <protection locked="0"/>
    </xf>
    <xf numFmtId="0" fontId="9" fillId="12" borderId="153" xfId="0" applyFont="1" applyFill="1" applyBorder="1" applyAlignment="1" applyProtection="1">
      <alignment horizontal="left" indent="1"/>
      <protection locked="0"/>
    </xf>
    <xf numFmtId="0" fontId="9" fillId="16" borderId="141" xfId="0" applyFont="1" applyFill="1" applyBorder="1" applyProtection="1"/>
    <xf numFmtId="0" fontId="11" fillId="16" borderId="146" xfId="0" applyFont="1" applyFill="1" applyBorder="1" applyProtection="1"/>
    <xf numFmtId="0" fontId="9" fillId="12" borderId="80" xfId="0" applyFont="1" applyFill="1" applyBorder="1" applyAlignment="1" applyProtection="1">
      <alignment horizontal="left" indent="1"/>
      <protection locked="0"/>
    </xf>
    <xf numFmtId="0" fontId="9" fillId="16" borderId="146" xfId="0" applyFont="1" applyFill="1" applyBorder="1" applyProtection="1"/>
    <xf numFmtId="0" fontId="9" fillId="0" borderId="150" xfId="0" applyFont="1" applyBorder="1" applyAlignment="1" applyProtection="1">
      <alignment horizontal="center"/>
    </xf>
    <xf numFmtId="0" fontId="7" fillId="19" borderId="140" xfId="0" applyFont="1" applyFill="1" applyBorder="1" applyAlignment="1" applyProtection="1">
      <alignment horizontal="center"/>
    </xf>
    <xf numFmtId="0" fontId="7" fillId="19" borderId="133" xfId="0" applyFont="1" applyFill="1" applyBorder="1" applyAlignment="1" applyProtection="1">
      <alignment horizontal="center"/>
    </xf>
    <xf numFmtId="0" fontId="7" fillId="19" borderId="134" xfId="0" applyFont="1" applyFill="1" applyBorder="1" applyAlignment="1" applyProtection="1">
      <alignment horizontal="center"/>
    </xf>
    <xf numFmtId="0" fontId="11" fillId="20" borderId="150" xfId="0" applyFont="1" applyFill="1" applyBorder="1" applyAlignment="1" applyProtection="1">
      <alignment horizontal="center"/>
    </xf>
    <xf numFmtId="0" fontId="11" fillId="20" borderId="0" xfId="0" applyFont="1" applyFill="1" applyBorder="1" applyAlignment="1" applyProtection="1">
      <alignment horizontal="center"/>
    </xf>
    <xf numFmtId="0" fontId="11" fillId="20" borderId="0" xfId="0" applyFont="1" applyFill="1" applyAlignment="1" applyProtection="1">
      <alignment horizontal="center"/>
    </xf>
    <xf numFmtId="0" fontId="11" fillId="4" borderId="0" xfId="0" applyFont="1" applyFill="1" applyAlignment="1" applyProtection="1">
      <alignment horizontal="center"/>
    </xf>
    <xf numFmtId="0" fontId="7" fillId="19" borderId="160" xfId="0" applyFont="1" applyFill="1" applyBorder="1" applyAlignment="1" applyProtection="1">
      <alignment horizontal="center"/>
    </xf>
    <xf numFmtId="0" fontId="7" fillId="19" borderId="101" xfId="0" applyFont="1" applyFill="1" applyBorder="1" applyAlignment="1" applyProtection="1">
      <alignment horizontal="center"/>
    </xf>
    <xf numFmtId="0" fontId="7" fillId="19" borderId="102" xfId="0" applyFont="1" applyFill="1" applyBorder="1" applyAlignment="1" applyProtection="1">
      <alignment horizontal="center"/>
    </xf>
    <xf numFmtId="0" fontId="11" fillId="11" borderId="150" xfId="0" applyFont="1" applyFill="1" applyBorder="1" applyAlignment="1" applyProtection="1">
      <alignment horizontal="center"/>
    </xf>
    <xf numFmtId="0" fontId="11" fillId="11" borderId="0" xfId="0" applyFont="1" applyFill="1" applyBorder="1" applyAlignment="1" applyProtection="1">
      <alignment horizontal="center"/>
    </xf>
    <xf numFmtId="0" fontId="11" fillId="11" borderId="0" xfId="0" applyFont="1" applyFill="1" applyAlignment="1" applyProtection="1">
      <alignment horizontal="center"/>
    </xf>
    <xf numFmtId="0" fontId="11" fillId="8" borderId="150" xfId="0" applyFont="1" applyFill="1" applyBorder="1" applyAlignment="1" applyProtection="1">
      <alignment horizontal="center"/>
    </xf>
    <xf numFmtId="0" fontId="11" fillId="8" borderId="0" xfId="0" applyFont="1" applyFill="1" applyBorder="1" applyAlignment="1" applyProtection="1">
      <alignment horizontal="center"/>
    </xf>
    <xf numFmtId="0" fontId="11" fillId="8" borderId="0" xfId="0" applyFont="1" applyFill="1" applyAlignment="1" applyProtection="1">
      <alignment horizontal="center"/>
    </xf>
    <xf numFmtId="0" fontId="11" fillId="9" borderId="150" xfId="0" applyFont="1" applyFill="1" applyBorder="1" applyAlignment="1" applyProtection="1">
      <alignment horizontal="center"/>
    </xf>
    <xf numFmtId="0" fontId="11" fillId="9" borderId="0" xfId="0" applyFont="1" applyFill="1" applyBorder="1" applyAlignment="1" applyProtection="1">
      <alignment horizontal="center"/>
    </xf>
    <xf numFmtId="0" fontId="11" fillId="9" borderId="0" xfId="0" applyFont="1" applyFill="1" applyAlignment="1" applyProtection="1">
      <alignment horizontal="center"/>
    </xf>
    <xf numFmtId="0" fontId="11" fillId="17" borderId="141" xfId="0" applyFont="1" applyFill="1" applyBorder="1" applyProtection="1"/>
    <xf numFmtId="164" fontId="9" fillId="13" borderId="130" xfId="0" applyNumberFormat="1" applyFont="1" applyFill="1" applyBorder="1" applyAlignment="1" applyProtection="1">
      <alignment horizontal="left" indent="1"/>
    </xf>
    <xf numFmtId="164" fontId="9" fillId="13" borderId="153" xfId="0" applyNumberFormat="1" applyFont="1" applyFill="1" applyBorder="1" applyAlignment="1" applyProtection="1">
      <alignment horizontal="left" indent="1"/>
    </xf>
    <xf numFmtId="0" fontId="9" fillId="0" borderId="160" xfId="0" applyFont="1" applyBorder="1" applyAlignment="1" applyProtection="1">
      <alignment horizontal="center" vertical="center"/>
    </xf>
    <xf numFmtId="164" fontId="9" fillId="13" borderId="63" xfId="0" applyNumberFormat="1" applyFont="1" applyFill="1" applyBorder="1" applyAlignment="1" applyProtection="1">
      <alignment horizontal="center" vertical="center"/>
    </xf>
    <xf numFmtId="164" fontId="9" fillId="13" borderId="136" xfId="0" applyNumberFormat="1" applyFont="1" applyFill="1" applyBorder="1" applyAlignment="1" applyProtection="1">
      <alignment horizontal="center" vertical="center"/>
    </xf>
    <xf numFmtId="0" fontId="9" fillId="0" borderId="0" xfId="0" applyFont="1" applyAlignment="1" applyProtection="1">
      <alignment horizontal="left" indent="1"/>
    </xf>
    <xf numFmtId="0" fontId="23" fillId="0" borderId="0" xfId="0" applyFont="1" applyAlignment="1" applyProtection="1">
      <alignment horizontal="left" indent="1"/>
    </xf>
    <xf numFmtId="0" fontId="11" fillId="17" borderId="146" xfId="0" applyFont="1" applyFill="1" applyBorder="1" applyProtection="1"/>
    <xf numFmtId="0" fontId="9" fillId="0" borderId="0" xfId="0" applyFont="1" applyAlignment="1" applyProtection="1">
      <alignment horizontal="center"/>
      <protection locked="0"/>
    </xf>
    <xf numFmtId="0" fontId="9" fillId="0" borderId="161" xfId="0" applyFont="1" applyBorder="1" applyAlignment="1" applyProtection="1">
      <alignment horizontal="center" vertical="center"/>
    </xf>
    <xf numFmtId="164" fontId="9" fillId="13" borderId="111" xfId="0" applyNumberFormat="1" applyFont="1" applyFill="1" applyBorder="1" applyAlignment="1" applyProtection="1">
      <alignment horizontal="center" vertical="center"/>
    </xf>
    <xf numFmtId="164" fontId="9" fillId="13" borderId="162" xfId="0" applyNumberFormat="1" applyFont="1" applyFill="1" applyBorder="1" applyAlignment="1" applyProtection="1">
      <alignment horizontal="center" vertical="center"/>
    </xf>
    <xf numFmtId="0" fontId="23" fillId="12" borderId="1" xfId="0" applyFont="1" applyFill="1" applyBorder="1" applyAlignment="1" applyProtection="1">
      <alignment horizontal="left" indent="1"/>
      <protection locked="0"/>
    </xf>
    <xf numFmtId="0" fontId="23" fillId="12" borderId="147" xfId="0" applyFont="1" applyFill="1" applyBorder="1" applyAlignment="1" applyProtection="1">
      <alignment horizontal="left" indent="1"/>
      <protection locked="0"/>
    </xf>
    <xf numFmtId="0" fontId="23" fillId="0" borderId="0" xfId="0" applyFont="1" applyAlignment="1" applyProtection="1">
      <alignment horizontal="left" indent="1"/>
      <protection locked="0"/>
    </xf>
    <xf numFmtId="0" fontId="9" fillId="8" borderId="0" xfId="0" applyFont="1" applyFill="1" applyAlignment="1" applyProtection="1">
      <alignment horizontal="center"/>
    </xf>
    <xf numFmtId="0" fontId="9" fillId="0" borderId="0" xfId="0" applyFont="1" applyAlignment="1" applyProtection="1">
      <alignment horizontal="left" indent="1"/>
      <protection locked="0"/>
    </xf>
    <xf numFmtId="0" fontId="9" fillId="9" borderId="0" xfId="0" applyFont="1" applyFill="1" applyAlignment="1" applyProtection="1">
      <alignment horizontal="center"/>
    </xf>
    <xf numFmtId="0" fontId="11" fillId="17" borderId="151" xfId="0" applyFont="1" applyFill="1" applyBorder="1" applyProtection="1"/>
    <xf numFmtId="0" fontId="9" fillId="12" borderId="71" xfId="0" applyFont="1" applyFill="1" applyBorder="1" applyAlignment="1" applyProtection="1">
      <alignment horizontal="left" indent="1"/>
      <protection locked="0"/>
    </xf>
    <xf numFmtId="0" fontId="9" fillId="12" borderId="152" xfId="0" applyFont="1" applyFill="1" applyBorder="1" applyAlignment="1" applyProtection="1">
      <alignment horizontal="left" indent="1"/>
      <protection locked="0"/>
    </xf>
    <xf numFmtId="0" fontId="9" fillId="0" borderId="163" xfId="0" applyFont="1" applyBorder="1" applyAlignment="1" applyProtection="1">
      <alignment horizontal="center" vertical="center"/>
    </xf>
    <xf numFmtId="164" fontId="9" fillId="13" borderId="137" xfId="0" applyNumberFormat="1" applyFont="1" applyFill="1" applyBorder="1" applyAlignment="1" applyProtection="1">
      <alignment horizontal="center" vertical="center"/>
    </xf>
    <xf numFmtId="164" fontId="9" fillId="13" borderId="139" xfId="0" applyNumberFormat="1" applyFont="1" applyFill="1" applyBorder="1" applyAlignment="1" applyProtection="1">
      <alignment horizontal="center" vertical="center"/>
    </xf>
    <xf numFmtId="0" fontId="23" fillId="12" borderId="71" xfId="0" applyFont="1" applyFill="1" applyBorder="1" applyAlignment="1" applyProtection="1">
      <alignment horizontal="left" indent="1"/>
      <protection locked="0"/>
    </xf>
    <xf numFmtId="0" fontId="23" fillId="12" borderId="152" xfId="0" applyFont="1" applyFill="1" applyBorder="1" applyAlignment="1" applyProtection="1">
      <alignment horizontal="left" indent="1"/>
      <protection locked="0"/>
    </xf>
    <xf numFmtId="0" fontId="30" fillId="7" borderId="141" xfId="0" applyFont="1" applyFill="1" applyBorder="1" applyProtection="1"/>
    <xf numFmtId="0" fontId="9" fillId="12" borderId="67" xfId="0" applyFont="1" applyFill="1" applyBorder="1" applyAlignment="1" applyProtection="1">
      <alignment horizontal="left" indent="1"/>
      <protection locked="0"/>
    </xf>
    <xf numFmtId="0" fontId="9" fillId="12" borderId="142" xfId="0" applyFont="1" applyFill="1" applyBorder="1" applyAlignment="1" applyProtection="1">
      <alignment horizontal="left" indent="1"/>
      <protection locked="0"/>
    </xf>
    <xf numFmtId="0" fontId="9" fillId="0" borderId="0" xfId="0" applyFont="1" applyProtection="1">
      <protection locked="0"/>
    </xf>
    <xf numFmtId="0" fontId="31" fillId="7" borderId="143" xfId="0" applyFont="1" applyFill="1" applyBorder="1" applyProtection="1"/>
    <xf numFmtId="12" fontId="9" fillId="12" borderId="9" xfId="0" applyNumberFormat="1" applyFont="1" applyFill="1" applyBorder="1" applyAlignment="1" applyProtection="1">
      <alignment horizontal="left" indent="1"/>
      <protection locked="0"/>
    </xf>
    <xf numFmtId="12" fontId="9" fillId="12" borderId="144" xfId="0" applyNumberFormat="1" applyFont="1" applyFill="1" applyBorder="1" applyAlignment="1" applyProtection="1">
      <alignment horizontal="left" indent="1"/>
      <protection locked="0"/>
    </xf>
    <xf numFmtId="0" fontId="23" fillId="12" borderId="67" xfId="0" applyFont="1" applyFill="1" applyBorder="1" applyAlignment="1" applyProtection="1">
      <alignment horizontal="left" indent="1"/>
      <protection locked="0"/>
    </xf>
    <xf numFmtId="0" fontId="23" fillId="12" borderId="142" xfId="0" applyFont="1" applyFill="1" applyBorder="1" applyAlignment="1" applyProtection="1">
      <alignment horizontal="left" indent="1"/>
      <protection locked="0"/>
    </xf>
    <xf numFmtId="0" fontId="30" fillId="7" borderId="143" xfId="0" applyFont="1" applyFill="1" applyBorder="1" applyProtection="1"/>
    <xf numFmtId="0" fontId="11" fillId="7" borderId="161" xfId="0" applyFont="1" applyFill="1" applyBorder="1" applyProtection="1"/>
    <xf numFmtId="0" fontId="11" fillId="7" borderId="148" xfId="0" applyFont="1" applyFill="1" applyBorder="1" applyProtection="1"/>
    <xf numFmtId="12" fontId="9" fillId="12" borderId="4" xfId="0" applyNumberFormat="1" applyFont="1" applyFill="1" applyBorder="1" applyAlignment="1" applyProtection="1">
      <alignment horizontal="left" indent="1"/>
      <protection locked="0"/>
    </xf>
    <xf numFmtId="12" fontId="9" fillId="12" borderId="145" xfId="0" applyNumberFormat="1" applyFont="1" applyFill="1" applyBorder="1" applyAlignment="1" applyProtection="1">
      <alignment horizontal="left" indent="1"/>
      <protection locked="0"/>
    </xf>
    <xf numFmtId="0" fontId="9" fillId="7" borderId="161" xfId="0" applyFont="1" applyFill="1" applyBorder="1" applyProtection="1"/>
    <xf numFmtId="0" fontId="23" fillId="12" borderId="4" xfId="0" applyFont="1" applyFill="1" applyBorder="1" applyAlignment="1" applyProtection="1">
      <alignment horizontal="left" indent="1"/>
      <protection locked="0"/>
    </xf>
    <xf numFmtId="0" fontId="23" fillId="12" borderId="145" xfId="0" applyFont="1" applyFill="1" applyBorder="1" applyAlignment="1" applyProtection="1">
      <alignment horizontal="left" indent="1"/>
      <protection locked="0"/>
    </xf>
    <xf numFmtId="0" fontId="11" fillId="7" borderId="146" xfId="0" applyFont="1" applyFill="1" applyBorder="1" applyProtection="1"/>
    <xf numFmtId="0" fontId="9" fillId="0" borderId="164" xfId="0" applyFont="1" applyBorder="1" applyProtection="1">
      <protection locked="0"/>
    </xf>
    <xf numFmtId="0" fontId="9" fillId="0" borderId="138" xfId="0" applyFont="1" applyBorder="1" applyProtection="1">
      <protection locked="0"/>
    </xf>
    <xf numFmtId="0" fontId="9" fillId="7" borderId="146" xfId="0" applyFont="1" applyFill="1" applyBorder="1" applyProtection="1"/>
    <xf numFmtId="12" fontId="9" fillId="12" borderId="6" xfId="0" applyNumberFormat="1" applyFont="1" applyFill="1" applyBorder="1" applyAlignment="1" applyProtection="1">
      <alignment horizontal="left" indent="1"/>
      <protection locked="0"/>
    </xf>
    <xf numFmtId="12" fontId="9" fillId="12" borderId="149" xfId="0" applyNumberFormat="1" applyFont="1" applyFill="1" applyBorder="1" applyAlignment="1" applyProtection="1">
      <alignment horizontal="left" indent="1"/>
      <protection locked="0"/>
    </xf>
    <xf numFmtId="0" fontId="9" fillId="0" borderId="164" xfId="0" applyFont="1" applyBorder="1" applyAlignment="1" applyProtection="1">
      <alignment horizontal="left" indent="1"/>
      <protection locked="0"/>
    </xf>
    <xf numFmtId="0" fontId="9" fillId="0" borderId="138" xfId="0" applyFont="1" applyBorder="1" applyAlignment="1" applyProtection="1">
      <alignment horizontal="left" indent="1"/>
      <protection locked="0"/>
    </xf>
    <xf numFmtId="0" fontId="23" fillId="0" borderId="164" xfId="0" applyFont="1" applyBorder="1" applyAlignment="1" applyProtection="1">
      <alignment horizontal="left" indent="1"/>
      <protection locked="0"/>
    </xf>
    <xf numFmtId="0" fontId="23" fillId="0" borderId="138" xfId="0" applyFont="1" applyBorder="1" applyAlignment="1" applyProtection="1">
      <alignment horizontal="left" indent="1"/>
      <protection locked="0"/>
    </xf>
    <xf numFmtId="12" fontId="11" fillId="12" borderId="111" xfId="0" applyNumberFormat="1" applyFont="1" applyFill="1" applyBorder="1" applyAlignment="1" applyProtection="1">
      <alignment horizontal="center"/>
      <protection locked="0"/>
    </xf>
    <xf numFmtId="12" fontId="11" fillId="12" borderId="0" xfId="0" applyNumberFormat="1" applyFont="1" applyFill="1" applyBorder="1" applyAlignment="1" applyProtection="1">
      <alignment horizontal="center"/>
      <protection locked="0"/>
    </xf>
    <xf numFmtId="12" fontId="11" fillId="12" borderId="162" xfId="0" applyNumberFormat="1" applyFont="1" applyFill="1" applyBorder="1" applyAlignment="1" applyProtection="1">
      <alignment horizontal="center"/>
      <protection locked="0"/>
    </xf>
    <xf numFmtId="12" fontId="9" fillId="12" borderId="1" xfId="0" applyNumberFormat="1" applyFont="1" applyFill="1" applyBorder="1" applyAlignment="1" applyProtection="1">
      <alignment horizontal="left" indent="1"/>
      <protection locked="0"/>
    </xf>
    <xf numFmtId="0" fontId="9" fillId="0" borderId="1" xfId="0" applyFont="1" applyBorder="1" applyAlignment="1" applyProtection="1">
      <alignment horizontal="left" indent="1"/>
      <protection locked="0"/>
    </xf>
    <xf numFmtId="0" fontId="9" fillId="0" borderId="3" xfId="0" applyFont="1" applyBorder="1" applyAlignment="1" applyProtection="1">
      <alignment horizontal="left" indent="1"/>
      <protection locked="0"/>
    </xf>
    <xf numFmtId="0" fontId="9" fillId="0" borderId="157" xfId="0" applyFont="1" applyBorder="1" applyAlignment="1" applyProtection="1">
      <alignment horizontal="left" indent="1"/>
      <protection locked="0"/>
    </xf>
    <xf numFmtId="0" fontId="9" fillId="7" borderId="148" xfId="0" applyFont="1" applyFill="1" applyBorder="1" applyProtection="1"/>
    <xf numFmtId="12" fontId="23" fillId="12" borderId="111" xfId="0" applyNumberFormat="1" applyFont="1" applyFill="1" applyBorder="1" applyAlignment="1" applyProtection="1">
      <alignment horizontal="left" indent="1"/>
      <protection locked="0"/>
    </xf>
    <xf numFmtId="12" fontId="23" fillId="12" borderId="0" xfId="0" applyNumberFormat="1" applyFont="1" applyFill="1" applyBorder="1" applyAlignment="1" applyProtection="1">
      <alignment horizontal="left" indent="1"/>
      <protection locked="0"/>
    </xf>
    <xf numFmtId="12" fontId="23" fillId="12" borderId="162" xfId="0" applyNumberFormat="1" applyFont="1" applyFill="1" applyBorder="1" applyAlignment="1" applyProtection="1">
      <alignment horizontal="left" indent="1"/>
      <protection locked="0"/>
    </xf>
    <xf numFmtId="12" fontId="9" fillId="12" borderId="1" xfId="0" applyNumberFormat="1" applyFont="1" applyFill="1" applyBorder="1" applyAlignment="1" applyProtection="1">
      <alignment horizontal="left"/>
      <protection locked="0"/>
    </xf>
    <xf numFmtId="0" fontId="9" fillId="0" borderId="1" xfId="0" applyFont="1" applyBorder="1" applyAlignment="1" applyProtection="1">
      <alignment horizontal="left"/>
      <protection locked="0"/>
    </xf>
    <xf numFmtId="0" fontId="9" fillId="0" borderId="3" xfId="0" applyFont="1" applyBorder="1" applyAlignment="1" applyProtection="1">
      <alignment horizontal="left"/>
      <protection locked="0"/>
    </xf>
    <xf numFmtId="0" fontId="9" fillId="0" borderId="157" xfId="0" applyFont="1" applyBorder="1" applyAlignment="1" applyProtection="1">
      <alignment horizontal="left"/>
      <protection locked="0"/>
    </xf>
    <xf numFmtId="12" fontId="9" fillId="12" borderId="111" xfId="0" applyNumberFormat="1" applyFont="1" applyFill="1" applyBorder="1" applyAlignment="1" applyProtection="1">
      <alignment horizontal="left" indent="1"/>
      <protection locked="0"/>
    </xf>
    <xf numFmtId="12" fontId="9" fillId="12" borderId="0" xfId="0" applyNumberFormat="1" applyFont="1" applyFill="1" applyBorder="1" applyAlignment="1" applyProtection="1">
      <alignment horizontal="left" indent="1"/>
      <protection locked="0"/>
    </xf>
    <xf numFmtId="12" fontId="9" fillId="12" borderId="162" xfId="0" applyNumberFormat="1" applyFont="1" applyFill="1" applyBorder="1" applyAlignment="1" applyProtection="1">
      <alignment horizontal="left" indent="1"/>
      <protection locked="0"/>
    </xf>
    <xf numFmtId="0" fontId="11" fillId="7" borderId="163" xfId="0" applyFont="1" applyFill="1" applyBorder="1" applyProtection="1"/>
    <xf numFmtId="12" fontId="11" fillId="12" borderId="137" xfId="0" applyNumberFormat="1" applyFont="1" applyFill="1" applyBorder="1" applyAlignment="1" applyProtection="1">
      <alignment horizontal="center"/>
      <protection locked="0"/>
    </xf>
    <xf numFmtId="12" fontId="11" fillId="12" borderId="138" xfId="0" applyNumberFormat="1" applyFont="1" applyFill="1" applyBorder="1" applyAlignment="1" applyProtection="1">
      <alignment horizontal="center"/>
      <protection locked="0"/>
    </xf>
    <xf numFmtId="12" fontId="11" fillId="12" borderId="139" xfId="0" applyNumberFormat="1" applyFont="1" applyFill="1" applyBorder="1" applyAlignment="1" applyProtection="1">
      <alignment horizontal="center"/>
      <protection locked="0"/>
    </xf>
    <xf numFmtId="0" fontId="9" fillId="0" borderId="2" xfId="0" applyFont="1" applyBorder="1" applyAlignment="1" applyProtection="1">
      <alignment horizontal="left" indent="1"/>
      <protection locked="0"/>
    </xf>
    <xf numFmtId="0" fontId="9" fillId="0" borderId="154" xfId="0" applyFont="1" applyBorder="1" applyAlignment="1" applyProtection="1">
      <alignment horizontal="left" indent="1"/>
      <protection locked="0"/>
    </xf>
    <xf numFmtId="0" fontId="9" fillId="7" borderId="163" xfId="0" applyFont="1" applyFill="1" applyBorder="1" applyProtection="1"/>
    <xf numFmtId="12" fontId="23" fillId="12" borderId="137" xfId="0" applyNumberFormat="1" applyFont="1" applyFill="1" applyBorder="1" applyAlignment="1" applyProtection="1">
      <alignment horizontal="left" indent="1"/>
      <protection locked="0"/>
    </xf>
    <xf numFmtId="12" fontId="23" fillId="12" borderId="138" xfId="0" applyNumberFormat="1" applyFont="1" applyFill="1" applyBorder="1" applyAlignment="1" applyProtection="1">
      <alignment horizontal="left" indent="1"/>
      <protection locked="0"/>
    </xf>
    <xf numFmtId="12" fontId="23" fillId="12" borderId="139" xfId="0" applyNumberFormat="1" applyFont="1" applyFill="1" applyBorder="1" applyAlignment="1" applyProtection="1">
      <alignment horizontal="left" indent="1"/>
      <protection locked="0"/>
    </xf>
    <xf numFmtId="0" fontId="9" fillId="0" borderId="2" xfId="0" applyFont="1" applyBorder="1" applyAlignment="1" applyProtection="1">
      <alignment horizontal="left"/>
      <protection locked="0"/>
    </xf>
    <xf numFmtId="0" fontId="9" fillId="0" borderId="154" xfId="0" applyFont="1" applyBorder="1" applyAlignment="1" applyProtection="1">
      <alignment horizontal="left"/>
      <protection locked="0"/>
    </xf>
    <xf numFmtId="12" fontId="9" fillId="12" borderId="137" xfId="0" applyNumberFormat="1" applyFont="1" applyFill="1" applyBorder="1" applyAlignment="1" applyProtection="1">
      <alignment horizontal="left" indent="1"/>
      <protection locked="0"/>
    </xf>
    <xf numFmtId="12" fontId="9" fillId="12" borderId="138" xfId="0" applyNumberFormat="1" applyFont="1" applyFill="1" applyBorder="1" applyAlignment="1" applyProtection="1">
      <alignment horizontal="left" indent="1"/>
      <protection locked="0"/>
    </xf>
    <xf numFmtId="12" fontId="9" fillId="12" borderId="139" xfId="0" applyNumberFormat="1" applyFont="1" applyFill="1" applyBorder="1" applyAlignment="1" applyProtection="1">
      <alignment horizontal="left" indent="1"/>
      <protection locked="0"/>
    </xf>
    <xf numFmtId="0" fontId="11" fillId="10" borderId="160" xfId="0" applyFont="1" applyFill="1" applyBorder="1" applyAlignment="1" applyProtection="1">
      <alignment horizontal="center" vertical="center" wrapText="1"/>
    </xf>
    <xf numFmtId="0" fontId="9" fillId="10" borderId="3" xfId="0" applyFont="1" applyFill="1" applyBorder="1" applyProtection="1"/>
    <xf numFmtId="12" fontId="9" fillId="13" borderId="67" xfId="0" applyNumberFormat="1" applyFont="1" applyFill="1" applyBorder="1" applyAlignment="1" applyProtection="1">
      <alignment horizontal="center" vertical="center"/>
    </xf>
    <xf numFmtId="12" fontId="9" fillId="13" borderId="68" xfId="0" applyNumberFormat="1" applyFont="1" applyFill="1" applyBorder="1" applyAlignment="1" applyProtection="1">
      <alignment horizontal="center" vertical="center"/>
    </xf>
    <xf numFmtId="0" fontId="9" fillId="0" borderId="157" xfId="0" applyFont="1" applyBorder="1" applyAlignment="1" applyProtection="1">
      <protection locked="0"/>
    </xf>
    <xf numFmtId="0" fontId="9" fillId="0" borderId="150" xfId="0" applyFont="1" applyBorder="1" applyProtection="1"/>
    <xf numFmtId="0" fontId="9" fillId="0" borderId="0" xfId="0" applyFont="1" applyBorder="1" applyProtection="1"/>
    <xf numFmtId="0" fontId="9" fillId="4" borderId="0" xfId="0" applyFont="1" applyFill="1" applyBorder="1" applyProtection="1"/>
    <xf numFmtId="0" fontId="9" fillId="10" borderId="141" xfId="0" applyFont="1" applyFill="1" applyBorder="1" applyProtection="1"/>
    <xf numFmtId="164" fontId="23" fillId="13" borderId="67" xfId="0" applyNumberFormat="1" applyFont="1" applyFill="1" applyBorder="1" applyAlignment="1" applyProtection="1">
      <alignment horizontal="center" vertical="center"/>
    </xf>
    <xf numFmtId="164" fontId="23" fillId="13" borderId="68" xfId="0" applyNumberFormat="1" applyFont="1" applyFill="1" applyBorder="1" applyAlignment="1" applyProtection="1">
      <alignment horizontal="center" vertical="center"/>
    </xf>
    <xf numFmtId="0" fontId="9" fillId="0" borderId="153" xfId="0" applyFont="1" applyBorder="1" applyProtection="1">
      <protection locked="0"/>
    </xf>
    <xf numFmtId="0" fontId="9" fillId="0" borderId="157" xfId="0" applyFont="1" applyBorder="1" applyProtection="1">
      <protection locked="0"/>
    </xf>
    <xf numFmtId="0" fontId="9" fillId="11" borderId="0" xfId="0" applyFont="1" applyFill="1" applyBorder="1" applyProtection="1"/>
    <xf numFmtId="164" fontId="9" fillId="13" borderId="67" xfId="0" applyNumberFormat="1" applyFont="1" applyFill="1" applyBorder="1" applyAlignment="1" applyProtection="1">
      <alignment horizontal="center" vertical="center"/>
    </xf>
    <xf numFmtId="0" fontId="9" fillId="8" borderId="0" xfId="0" applyFont="1" applyFill="1" applyBorder="1" applyProtection="1"/>
    <xf numFmtId="0" fontId="9" fillId="9" borderId="0" xfId="0" applyFont="1" applyFill="1" applyBorder="1" applyProtection="1"/>
    <xf numFmtId="0" fontId="11" fillId="10" borderId="161" xfId="0" applyFont="1" applyFill="1" applyBorder="1" applyAlignment="1" applyProtection="1">
      <alignment horizontal="center" vertical="center" wrapText="1"/>
    </xf>
    <xf numFmtId="0" fontId="9" fillId="10" borderId="1" xfId="0" applyFont="1" applyFill="1" applyBorder="1" applyProtection="1"/>
    <xf numFmtId="12" fontId="9" fillId="13" borderId="1" xfId="0" applyNumberFormat="1" applyFont="1" applyFill="1" applyBorder="1" applyProtection="1">
      <protection locked="0"/>
    </xf>
    <xf numFmtId="12" fontId="9" fillId="10" borderId="1" xfId="0" applyNumberFormat="1" applyFont="1" applyFill="1" applyBorder="1" applyProtection="1"/>
    <xf numFmtId="164" fontId="9" fillId="13" borderId="0" xfId="0" applyNumberFormat="1" applyFont="1" applyFill="1" applyAlignment="1" applyProtection="1">
      <alignment horizontal="center"/>
      <protection locked="0"/>
    </xf>
    <xf numFmtId="164" fontId="9" fillId="13" borderId="147" xfId="0" applyNumberFormat="1" applyFont="1" applyFill="1" applyBorder="1" applyProtection="1"/>
    <xf numFmtId="12" fontId="9" fillId="0" borderId="0" xfId="0" applyNumberFormat="1" applyFont="1" applyBorder="1" applyProtection="1"/>
    <xf numFmtId="12" fontId="9" fillId="4" borderId="0" xfId="0" applyNumberFormat="1" applyFont="1" applyFill="1" applyBorder="1" applyProtection="1"/>
    <xf numFmtId="12" fontId="9" fillId="21" borderId="1" xfId="0" applyNumberFormat="1" applyFont="1" applyFill="1" applyBorder="1" applyProtection="1">
      <protection locked="0"/>
    </xf>
    <xf numFmtId="164" fontId="9" fillId="13" borderId="147" xfId="0" applyNumberFormat="1" applyFont="1" applyFill="1" applyBorder="1" applyProtection="1">
      <protection locked="0"/>
    </xf>
    <xf numFmtId="12" fontId="9" fillId="11" borderId="0" xfId="0" applyNumberFormat="1" applyFont="1" applyFill="1" applyBorder="1" applyProtection="1"/>
    <xf numFmtId="164" fontId="4" fillId="13" borderId="147" xfId="0" applyNumberFormat="1" applyFont="1" applyFill="1" applyBorder="1" applyProtection="1"/>
    <xf numFmtId="12" fontId="9" fillId="8" borderId="0" xfId="0" applyNumberFormat="1" applyFont="1" applyFill="1" applyBorder="1" applyProtection="1"/>
    <xf numFmtId="12" fontId="9" fillId="13" borderId="147" xfId="0" applyNumberFormat="1" applyFont="1" applyFill="1" applyBorder="1" applyProtection="1"/>
    <xf numFmtId="12" fontId="9" fillId="9" borderId="0" xfId="0" applyNumberFormat="1" applyFont="1" applyFill="1" applyBorder="1" applyProtection="1"/>
    <xf numFmtId="12" fontId="9" fillId="13" borderId="1" xfId="0" applyNumberFormat="1" applyFont="1" applyFill="1" applyBorder="1" applyProtection="1"/>
    <xf numFmtId="12" fontId="9" fillId="13" borderId="147" xfId="0" applyNumberFormat="1" applyFont="1" applyFill="1" applyBorder="1" applyAlignment="1" applyProtection="1">
      <protection locked="0"/>
    </xf>
    <xf numFmtId="12" fontId="9" fillId="21" borderId="147" xfId="0" applyNumberFormat="1" applyFont="1" applyFill="1" applyBorder="1" applyProtection="1">
      <protection locked="0"/>
    </xf>
    <xf numFmtId="12" fontId="9" fillId="0" borderId="147" xfId="0" applyNumberFormat="1" applyFont="1" applyFill="1" applyBorder="1" applyProtection="1">
      <protection locked="0"/>
    </xf>
    <xf numFmtId="0" fontId="11" fillId="10" borderId="163" xfId="0" applyFont="1" applyFill="1" applyBorder="1" applyAlignment="1" applyProtection="1">
      <alignment horizontal="center" vertical="center" wrapText="1"/>
    </xf>
    <xf numFmtId="0" fontId="9" fillId="0" borderId="131" xfId="0" applyFont="1" applyFill="1" applyBorder="1" applyProtection="1"/>
    <xf numFmtId="0" fontId="9" fillId="0" borderId="131" xfId="0" applyNumberFormat="1" applyFont="1" applyBorder="1" applyProtection="1"/>
    <xf numFmtId="12" fontId="9" fillId="10" borderId="131" xfId="0" applyNumberFormat="1" applyFont="1" applyFill="1" applyBorder="1" applyProtection="1"/>
    <xf numFmtId="164" fontId="9" fillId="13" borderId="158" xfId="0" applyNumberFormat="1" applyFont="1" applyFill="1" applyBorder="1" applyProtection="1"/>
    <xf numFmtId="164" fontId="9" fillId="0" borderId="0" xfId="0" applyNumberFormat="1" applyFont="1" applyBorder="1" applyProtection="1"/>
    <xf numFmtId="0" fontId="9" fillId="0" borderId="2" xfId="0" applyFont="1" applyFill="1" applyBorder="1" applyProtection="1"/>
    <xf numFmtId="0" fontId="9" fillId="0" borderId="2" xfId="0" applyNumberFormat="1" applyFont="1" applyBorder="1" applyProtection="1"/>
    <xf numFmtId="12" fontId="9" fillId="10" borderId="2" xfId="0" applyNumberFormat="1" applyFont="1" applyFill="1" applyBorder="1" applyProtection="1"/>
    <xf numFmtId="12" fontId="9" fillId="13" borderId="158" xfId="0" applyNumberFormat="1" applyFont="1" applyFill="1" applyBorder="1" applyProtection="1"/>
    <xf numFmtId="0" fontId="9" fillId="0" borderId="2" xfId="0" applyFont="1" applyFill="1" applyBorder="1" applyProtection="1">
      <protection locked="0"/>
    </xf>
    <xf numFmtId="0" fontId="14" fillId="22" borderId="165" xfId="0" applyFont="1" applyFill="1" applyBorder="1" applyAlignment="1" applyProtection="1">
      <alignment horizontal="center" vertical="center"/>
    </xf>
    <xf numFmtId="0" fontId="32" fillId="23" borderId="140" xfId="0" applyFont="1" applyFill="1" applyBorder="1" applyAlignment="1" applyProtection="1">
      <alignment horizontal="center"/>
      <protection locked="0"/>
    </xf>
    <xf numFmtId="0" fontId="32" fillId="23" borderId="133" xfId="0" applyFont="1" applyFill="1" applyBorder="1" applyAlignment="1" applyProtection="1">
      <alignment horizontal="center"/>
      <protection locked="0"/>
    </xf>
    <xf numFmtId="0" fontId="32" fillId="23" borderId="134" xfId="0" applyFont="1" applyFill="1" applyBorder="1" applyAlignment="1" applyProtection="1">
      <alignment horizontal="center"/>
      <protection locked="0"/>
    </xf>
    <xf numFmtId="0" fontId="33" fillId="0" borderId="0" xfId="0" applyFont="1" applyFill="1" applyBorder="1" applyAlignment="1" applyProtection="1">
      <alignment horizontal="center"/>
    </xf>
    <xf numFmtId="12" fontId="0" fillId="4" borderId="0" xfId="0" applyNumberFormat="1" applyFill="1" applyBorder="1" applyProtection="1"/>
    <xf numFmtId="0" fontId="14" fillId="22" borderId="166" xfId="0" applyFont="1" applyFill="1" applyBorder="1" applyAlignment="1" applyProtection="1">
      <alignment horizontal="center" vertical="center"/>
    </xf>
    <xf numFmtId="0" fontId="34" fillId="23" borderId="140" xfId="0" applyFont="1" applyFill="1" applyBorder="1" applyAlignment="1" applyProtection="1">
      <alignment horizontal="center"/>
      <protection locked="0"/>
    </xf>
    <xf numFmtId="0" fontId="34" fillId="23" borderId="133" xfId="0" applyFont="1" applyFill="1" applyBorder="1" applyAlignment="1" applyProtection="1">
      <alignment horizontal="center"/>
      <protection locked="0"/>
    </xf>
    <xf numFmtId="0" fontId="34" fillId="23" borderId="134" xfId="0" applyFont="1" applyFill="1" applyBorder="1" applyAlignment="1" applyProtection="1">
      <alignment horizontal="center"/>
      <protection locked="0"/>
    </xf>
    <xf numFmtId="0" fontId="0" fillId="11" borderId="0" xfId="0" applyFill="1" applyProtection="1"/>
    <xf numFmtId="12" fontId="0" fillId="11" borderId="0" xfId="0" applyNumberFormat="1" applyFill="1" applyBorder="1" applyProtection="1"/>
    <xf numFmtId="0" fontId="0" fillId="8" borderId="0" xfId="0" applyFill="1" applyProtection="1"/>
    <xf numFmtId="12" fontId="0" fillId="8" borderId="0" xfId="0" applyNumberFormat="1" applyFill="1" applyBorder="1" applyProtection="1"/>
    <xf numFmtId="12" fontId="0" fillId="9" borderId="0" xfId="0" applyNumberFormat="1" applyFill="1" applyBorder="1" applyProtection="1"/>
    <xf numFmtId="0" fontId="14" fillId="22" borderId="150" xfId="0" applyFont="1" applyFill="1" applyBorder="1" applyAlignment="1" applyProtection="1">
      <alignment horizontal="center" vertical="center"/>
    </xf>
    <xf numFmtId="0" fontId="11" fillId="22" borderId="141" xfId="0" applyFont="1" applyFill="1" applyBorder="1" applyAlignment="1" applyProtection="1">
      <alignment horizontal="right" vertical="center" indent="1"/>
    </xf>
    <xf numFmtId="0" fontId="9" fillId="12" borderId="67" xfId="0" applyFont="1" applyFill="1" applyBorder="1" applyAlignment="1" applyProtection="1">
      <alignment horizontal="center"/>
      <protection locked="0"/>
    </xf>
    <xf numFmtId="0" fontId="9" fillId="12" borderId="142" xfId="0" applyFont="1" applyFill="1" applyBorder="1" applyAlignment="1" applyProtection="1">
      <alignment horizontal="center"/>
      <protection locked="0"/>
    </xf>
    <xf numFmtId="0" fontId="14" fillId="4" borderId="165" xfId="0" applyFont="1" applyFill="1" applyBorder="1" applyAlignment="1" applyProtection="1">
      <alignment horizontal="center" vertical="center"/>
    </xf>
    <xf numFmtId="0" fontId="14" fillId="4" borderId="135" xfId="0" applyFont="1" applyFill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left" indent="1"/>
    </xf>
    <xf numFmtId="0" fontId="14" fillId="22" borderId="167" xfId="0" applyFont="1" applyFill="1" applyBorder="1" applyAlignment="1" applyProtection="1">
      <alignment horizontal="center" vertical="center"/>
    </xf>
    <xf numFmtId="0" fontId="11" fillId="22" borderId="141" xfId="0" applyFont="1" applyFill="1" applyBorder="1" applyAlignment="1" applyProtection="1">
      <alignment horizontal="right" vertical="center"/>
    </xf>
    <xf numFmtId="0" fontId="4" fillId="12" borderId="67" xfId="0" applyFont="1" applyFill="1" applyBorder="1" applyAlignment="1" applyProtection="1">
      <alignment horizontal="center"/>
      <protection locked="0"/>
    </xf>
    <xf numFmtId="0" fontId="4" fillId="12" borderId="142" xfId="0" applyFont="1" applyFill="1" applyBorder="1" applyAlignment="1" applyProtection="1">
      <alignment horizontal="center"/>
      <protection locked="0"/>
    </xf>
    <xf numFmtId="0" fontId="20" fillId="11" borderId="165" xfId="0" applyFont="1" applyFill="1" applyBorder="1" applyAlignment="1" applyProtection="1">
      <alignment horizontal="center" vertical="center"/>
    </xf>
    <xf numFmtId="0" fontId="3" fillId="11" borderId="135" xfId="0" applyFont="1" applyFill="1" applyBorder="1" applyAlignment="1" applyProtection="1">
      <alignment horizontal="center" vertical="center"/>
    </xf>
    <xf numFmtId="0" fontId="9" fillId="12" borderId="67" xfId="0" applyFont="1" applyFill="1" applyBorder="1" applyAlignment="1" applyProtection="1">
      <alignment horizontal="left" indent="1"/>
    </xf>
    <xf numFmtId="0" fontId="9" fillId="12" borderId="142" xfId="0" applyFont="1" applyFill="1" applyBorder="1" applyAlignment="1" applyProtection="1">
      <alignment horizontal="left" indent="1"/>
    </xf>
    <xf numFmtId="0" fontId="20" fillId="8" borderId="165" xfId="0" applyFont="1" applyFill="1" applyBorder="1" applyAlignment="1" applyProtection="1">
      <alignment horizontal="center" vertical="center"/>
    </xf>
    <xf numFmtId="0" fontId="20" fillId="8" borderId="135" xfId="0" applyFont="1" applyFill="1" applyBorder="1" applyAlignment="1" applyProtection="1">
      <alignment horizontal="center" vertical="center"/>
    </xf>
    <xf numFmtId="0" fontId="20" fillId="9" borderId="165" xfId="0" applyFont="1" applyFill="1" applyBorder="1" applyAlignment="1" applyProtection="1">
      <alignment horizontal="center" vertical="center"/>
    </xf>
    <xf numFmtId="0" fontId="20" fillId="9" borderId="135" xfId="0" applyFont="1" applyFill="1" applyBorder="1" applyAlignment="1" applyProtection="1">
      <alignment horizontal="center" vertical="center"/>
    </xf>
    <xf numFmtId="0" fontId="11" fillId="22" borderId="146" xfId="0" applyFont="1" applyFill="1" applyBorder="1" applyAlignment="1" applyProtection="1">
      <alignment horizontal="right" vertical="center" indent="1"/>
    </xf>
    <xf numFmtId="0" fontId="9" fillId="12" borderId="4" xfId="0" applyFont="1" applyFill="1" applyBorder="1" applyAlignment="1" applyProtection="1">
      <alignment horizontal="center"/>
      <protection locked="0"/>
    </xf>
    <xf numFmtId="0" fontId="9" fillId="12" borderId="145" xfId="0" applyFont="1" applyFill="1" applyBorder="1" applyAlignment="1" applyProtection="1">
      <alignment horizontal="center"/>
      <protection locked="0"/>
    </xf>
    <xf numFmtId="0" fontId="14" fillId="4" borderId="150" xfId="0" applyFont="1" applyFill="1" applyBorder="1" applyAlignment="1" applyProtection="1">
      <alignment horizontal="center" vertical="center"/>
    </xf>
    <xf numFmtId="0" fontId="14" fillId="4" borderId="0" xfId="0" applyFont="1" applyFill="1" applyAlignment="1" applyProtection="1">
      <alignment horizontal="center" vertical="center"/>
    </xf>
    <xf numFmtId="12" fontId="0" fillId="0" borderId="0" xfId="0" applyNumberFormat="1" applyFill="1" applyBorder="1" applyAlignment="1" applyProtection="1"/>
    <xf numFmtId="12" fontId="0" fillId="0" borderId="0" xfId="0" applyNumberFormat="1" applyFill="1" applyBorder="1" applyAlignment="1" applyProtection="1">
      <protection locked="0"/>
    </xf>
    <xf numFmtId="0" fontId="4" fillId="12" borderId="4" xfId="0" applyFont="1" applyFill="1" applyBorder="1" applyAlignment="1" applyProtection="1">
      <alignment horizontal="left" indent="1"/>
      <protection locked="0"/>
    </xf>
    <xf numFmtId="0" fontId="4" fillId="12" borderId="145" xfId="0" applyFont="1" applyFill="1" applyBorder="1" applyAlignment="1" applyProtection="1">
      <alignment horizontal="left" indent="1"/>
      <protection locked="0"/>
    </xf>
    <xf numFmtId="0" fontId="3" fillId="11" borderId="150" xfId="0" applyFont="1" applyFill="1" applyBorder="1" applyAlignment="1" applyProtection="1">
      <alignment horizontal="center" vertical="center"/>
    </xf>
    <xf numFmtId="0" fontId="3" fillId="11" borderId="0" xfId="0" applyFont="1" applyFill="1" applyAlignment="1" applyProtection="1">
      <alignment horizontal="center" vertical="center"/>
    </xf>
    <xf numFmtId="0" fontId="9" fillId="12" borderId="4" xfId="0" applyFont="1" applyFill="1" applyBorder="1" applyAlignment="1" applyProtection="1">
      <alignment horizontal="left" indent="1"/>
      <protection locked="0"/>
    </xf>
    <xf numFmtId="0" fontId="9" fillId="12" borderId="145" xfId="0" applyFont="1" applyFill="1" applyBorder="1" applyAlignment="1" applyProtection="1">
      <alignment horizontal="left" indent="1"/>
      <protection locked="0"/>
    </xf>
    <xf numFmtId="0" fontId="20" fillId="8" borderId="150" xfId="0" applyFont="1" applyFill="1" applyBorder="1" applyAlignment="1" applyProtection="1">
      <alignment horizontal="center" vertical="center"/>
    </xf>
    <xf numFmtId="0" fontId="20" fillId="8" borderId="0" xfId="0" applyFont="1" applyFill="1" applyAlignment="1" applyProtection="1">
      <alignment horizontal="center" vertical="center"/>
    </xf>
    <xf numFmtId="0" fontId="20" fillId="9" borderId="150" xfId="0" applyFont="1" applyFill="1" applyBorder="1" applyAlignment="1" applyProtection="1">
      <alignment horizontal="center" vertical="center"/>
    </xf>
    <xf numFmtId="0" fontId="20" fillId="9" borderId="0" xfId="0" applyFont="1" applyFill="1" applyAlignment="1" applyProtection="1">
      <alignment horizontal="center" vertical="center"/>
    </xf>
    <xf numFmtId="0" fontId="11" fillId="22" borderId="0" xfId="0" applyFont="1" applyFill="1" applyProtection="1"/>
    <xf numFmtId="0" fontId="11" fillId="22" borderId="146" xfId="0" applyFont="1" applyFill="1" applyBorder="1" applyAlignment="1" applyProtection="1">
      <alignment horizontal="right" vertical="center" wrapText="1" indent="1"/>
    </xf>
    <xf numFmtId="164" fontId="9" fillId="12" borderId="6" xfId="0" applyNumberFormat="1" applyFont="1" applyFill="1" applyBorder="1" applyAlignment="1" applyProtection="1">
      <alignment horizontal="center" vertical="center"/>
      <protection locked="0"/>
    </xf>
    <xf numFmtId="164" fontId="9" fillId="12" borderId="149" xfId="0" applyNumberFormat="1" applyFont="1" applyFill="1" applyBorder="1" applyAlignment="1" applyProtection="1">
      <alignment horizontal="center" vertical="center"/>
      <protection locked="0"/>
    </xf>
    <xf numFmtId="0" fontId="0" fillId="22" borderId="167" xfId="0" applyFill="1" applyBorder="1" applyProtection="1"/>
    <xf numFmtId="164" fontId="9" fillId="12" borderId="1" xfId="0" applyNumberFormat="1" applyFont="1" applyFill="1" applyBorder="1" applyAlignment="1" applyProtection="1">
      <alignment horizontal="left" vertical="center" indent="1"/>
      <protection locked="0"/>
    </xf>
    <xf numFmtId="164" fontId="9" fillId="12" borderId="147" xfId="0" applyNumberFormat="1" applyFont="1" applyFill="1" applyBorder="1" applyAlignment="1" applyProtection="1">
      <alignment horizontal="left" vertical="center" indent="1"/>
      <protection locked="0"/>
    </xf>
    <xf numFmtId="12" fontId="0" fillId="12" borderId="0" xfId="0" applyNumberFormat="1" applyFill="1" applyBorder="1" applyProtection="1">
      <protection locked="0"/>
    </xf>
    <xf numFmtId="12" fontId="0" fillId="12" borderId="0" xfId="0" applyNumberFormat="1" applyFill="1" applyBorder="1" applyAlignment="1" applyProtection="1">
      <alignment horizontal="center" wrapText="1"/>
      <protection locked="0"/>
    </xf>
    <xf numFmtId="164" fontId="4" fillId="12" borderId="6" xfId="0" applyNumberFormat="1" applyFont="1" applyFill="1" applyBorder="1" applyAlignment="1" applyProtection="1">
      <alignment horizontal="left" vertical="center" indent="1"/>
      <protection locked="0"/>
    </xf>
    <xf numFmtId="164" fontId="4" fillId="12" borderId="149" xfId="0" applyNumberFormat="1" applyFont="1" applyFill="1" applyBorder="1" applyAlignment="1" applyProtection="1">
      <alignment horizontal="left" vertical="center" indent="1"/>
      <protection locked="0"/>
    </xf>
    <xf numFmtId="164" fontId="9" fillId="12" borderId="6" xfId="0" applyNumberFormat="1" applyFont="1" applyFill="1" applyBorder="1" applyAlignment="1" applyProtection="1">
      <alignment horizontal="left" vertical="center" indent="1"/>
      <protection locked="0"/>
    </xf>
    <xf numFmtId="164" fontId="9" fillId="12" borderId="149" xfId="0" applyNumberFormat="1" applyFont="1" applyFill="1" applyBorder="1" applyAlignment="1" applyProtection="1">
      <alignment horizontal="left" vertical="center" indent="1"/>
      <protection locked="0"/>
    </xf>
    <xf numFmtId="12" fontId="0" fillId="9" borderId="0" xfId="0" applyNumberFormat="1" applyFill="1" applyBorder="1" applyProtection="1">
      <protection locked="0"/>
    </xf>
    <xf numFmtId="0" fontId="11" fillId="22" borderId="151" xfId="0" applyFont="1" applyFill="1" applyBorder="1" applyAlignment="1" applyProtection="1">
      <alignment horizontal="right" vertical="center" wrapText="1" indent="1"/>
    </xf>
    <xf numFmtId="164" fontId="9" fillId="12" borderId="137" xfId="0" applyNumberFormat="1" applyFont="1" applyFill="1" applyBorder="1" applyAlignment="1" applyProtection="1">
      <alignment horizontal="center" vertical="center"/>
      <protection locked="0"/>
    </xf>
    <xf numFmtId="164" fontId="9" fillId="12" borderId="139" xfId="0" applyNumberFormat="1" applyFont="1" applyFill="1" applyBorder="1" applyAlignment="1" applyProtection="1">
      <alignment horizontal="center" vertical="center"/>
      <protection locked="0"/>
    </xf>
    <xf numFmtId="0" fontId="14" fillId="4" borderId="164" xfId="0" applyFont="1" applyFill="1" applyBorder="1" applyAlignment="1" applyProtection="1">
      <alignment horizontal="center" vertical="center"/>
    </xf>
    <xf numFmtId="0" fontId="14" fillId="4" borderId="138" xfId="0" applyFont="1" applyFill="1" applyBorder="1" applyAlignment="1" applyProtection="1">
      <alignment horizontal="center" vertical="center"/>
    </xf>
    <xf numFmtId="164" fontId="9" fillId="12" borderId="131" xfId="0" applyNumberFormat="1" applyFont="1" applyFill="1" applyBorder="1" applyAlignment="1" applyProtection="1">
      <alignment horizontal="left" vertical="center" indent="1"/>
      <protection locked="0"/>
    </xf>
    <xf numFmtId="164" fontId="9" fillId="12" borderId="158" xfId="0" applyNumberFormat="1" applyFont="1" applyFill="1" applyBorder="1" applyAlignment="1" applyProtection="1">
      <alignment horizontal="left" vertical="center" indent="1"/>
      <protection locked="0"/>
    </xf>
    <xf numFmtId="164" fontId="4" fillId="12" borderId="137" xfId="0" applyNumberFormat="1" applyFont="1" applyFill="1" applyBorder="1" applyAlignment="1" applyProtection="1">
      <alignment horizontal="left" vertical="center" indent="1"/>
      <protection locked="0"/>
    </xf>
    <xf numFmtId="164" fontId="4" fillId="12" borderId="139" xfId="0" applyNumberFormat="1" applyFont="1" applyFill="1" applyBorder="1" applyAlignment="1" applyProtection="1">
      <alignment horizontal="left" vertical="center" indent="1"/>
      <protection locked="0"/>
    </xf>
    <xf numFmtId="0" fontId="3" fillId="11" borderId="164" xfId="0" applyFont="1" applyFill="1" applyBorder="1" applyAlignment="1" applyProtection="1">
      <alignment horizontal="center" vertical="center"/>
    </xf>
    <xf numFmtId="0" fontId="3" fillId="11" borderId="138" xfId="0" applyFont="1" applyFill="1" applyBorder="1" applyAlignment="1" applyProtection="1">
      <alignment horizontal="center" vertical="center"/>
    </xf>
    <xf numFmtId="164" fontId="9" fillId="12" borderId="137" xfId="0" applyNumberFormat="1" applyFont="1" applyFill="1" applyBorder="1" applyAlignment="1" applyProtection="1">
      <alignment horizontal="left" vertical="center" indent="1"/>
      <protection locked="0"/>
    </xf>
    <xf numFmtId="164" fontId="9" fillId="12" borderId="139" xfId="0" applyNumberFormat="1" applyFont="1" applyFill="1" applyBorder="1" applyAlignment="1" applyProtection="1">
      <alignment horizontal="left" vertical="center" indent="1"/>
      <protection locked="0"/>
    </xf>
    <xf numFmtId="0" fontId="20" fillId="8" borderId="164" xfId="0" applyFont="1" applyFill="1" applyBorder="1" applyAlignment="1" applyProtection="1">
      <alignment horizontal="center" vertical="center"/>
    </xf>
    <xf numFmtId="0" fontId="20" fillId="8" borderId="138" xfId="0" applyFont="1" applyFill="1" applyBorder="1" applyAlignment="1" applyProtection="1">
      <alignment horizontal="center" vertical="center"/>
    </xf>
    <xf numFmtId="0" fontId="20" fillId="9" borderId="164" xfId="0" applyFont="1" applyFill="1" applyBorder="1" applyAlignment="1" applyProtection="1">
      <alignment horizontal="center" vertical="center"/>
    </xf>
    <xf numFmtId="0" fontId="20" fillId="9" borderId="138" xfId="0" applyFont="1" applyFill="1" applyBorder="1" applyAlignment="1" applyProtection="1">
      <alignment horizontal="center" vertical="center"/>
    </xf>
    <xf numFmtId="0" fontId="11" fillId="22" borderId="150" xfId="0" applyFont="1" applyFill="1" applyBorder="1" applyAlignment="1" applyProtection="1">
      <alignment vertical="center"/>
    </xf>
    <xf numFmtId="12" fontId="34" fillId="24" borderId="143" xfId="0" applyNumberFormat="1" applyFont="1" applyFill="1" applyBorder="1" applyAlignment="1" applyProtection="1">
      <alignment horizontal="center" vertical="center"/>
    </xf>
    <xf numFmtId="12" fontId="35" fillId="24" borderId="9" xfId="0" applyNumberFormat="1" applyFont="1" applyFill="1" applyBorder="1" applyAlignment="1" applyProtection="1">
      <alignment horizontal="center" vertical="center" wrapText="1"/>
    </xf>
    <xf numFmtId="0" fontId="11" fillId="13" borderId="168" xfId="0" applyFont="1" applyFill="1" applyBorder="1" applyAlignment="1" applyProtection="1">
      <alignment horizontal="left" indent="1"/>
    </xf>
    <xf numFmtId="0" fontId="11" fillId="13" borderId="133" xfId="0" applyFont="1" applyFill="1" applyBorder="1" applyAlignment="1" applyProtection="1">
      <alignment horizontal="left" indent="1"/>
    </xf>
    <xf numFmtId="0" fontId="11" fillId="13" borderId="134" xfId="0" applyFont="1" applyFill="1" applyBorder="1" applyAlignment="1" applyProtection="1">
      <alignment horizontal="left" indent="1"/>
    </xf>
    <xf numFmtId="12" fontId="0" fillId="12" borderId="0" xfId="0" applyNumberFormat="1" applyFill="1" applyBorder="1" applyProtection="1"/>
    <xf numFmtId="0" fontId="0" fillId="22" borderId="167" xfId="0" applyFill="1" applyBorder="1" applyAlignment="1" applyProtection="1">
      <alignment vertical="center"/>
    </xf>
    <xf numFmtId="12" fontId="7" fillId="24" borderId="143" xfId="0" applyNumberFormat="1" applyFont="1" applyFill="1" applyBorder="1" applyAlignment="1" applyProtection="1">
      <alignment horizontal="center" vertical="center"/>
    </xf>
    <xf numFmtId="12" fontId="35" fillId="24" borderId="157" xfId="0" applyNumberFormat="1" applyFont="1" applyFill="1" applyBorder="1" applyAlignment="1" applyProtection="1">
      <alignment horizontal="center" vertical="center" wrapText="1"/>
    </xf>
    <xf numFmtId="0" fontId="11" fillId="13" borderId="140" xfId="0" applyFont="1" applyFill="1" applyBorder="1" applyAlignment="1" applyProtection="1">
      <alignment horizontal="left" indent="1"/>
    </xf>
    <xf numFmtId="12" fontId="0" fillId="0" borderId="5" xfId="0" applyNumberFormat="1" applyBorder="1" applyProtection="1"/>
    <xf numFmtId="12" fontId="0" fillId="0" borderId="0" xfId="0" applyNumberFormat="1" applyBorder="1" applyProtection="1"/>
    <xf numFmtId="12" fontId="0" fillId="12" borderId="0" xfId="0" applyNumberFormat="1" applyFill="1" applyBorder="1" applyAlignment="1" applyProtection="1">
      <alignment horizontal="center" wrapText="1"/>
      <protection locked="0"/>
    </xf>
    <xf numFmtId="0" fontId="33" fillId="13" borderId="140" xfId="0" applyFont="1" applyFill="1" applyBorder="1" applyAlignment="1" applyProtection="1">
      <alignment horizontal="left" indent="1"/>
    </xf>
    <xf numFmtId="0" fontId="33" fillId="13" borderId="133" xfId="0" applyFont="1" applyFill="1" applyBorder="1" applyAlignment="1" applyProtection="1">
      <alignment horizontal="left" indent="1"/>
    </xf>
    <xf numFmtId="0" fontId="33" fillId="13" borderId="134" xfId="0" applyFont="1" applyFill="1" applyBorder="1" applyAlignment="1" applyProtection="1">
      <alignment horizontal="left" indent="1"/>
    </xf>
    <xf numFmtId="0" fontId="33" fillId="13" borderId="168" xfId="0" applyFont="1" applyFill="1" applyBorder="1" applyAlignment="1" applyProtection="1">
      <alignment horizontal="left" indent="1"/>
    </xf>
    <xf numFmtId="12" fontId="34" fillId="24" borderId="146" xfId="0" applyNumberFormat="1" applyFont="1" applyFill="1" applyBorder="1" applyAlignment="1" applyProtection="1">
      <alignment horizontal="center" vertical="center"/>
    </xf>
    <xf numFmtId="12" fontId="9" fillId="13" borderId="4" xfId="0" applyNumberFormat="1" applyFont="1" applyFill="1" applyBorder="1" applyAlignment="1" applyProtection="1"/>
    <xf numFmtId="0" fontId="9" fillId="22" borderId="62" xfId="0" applyFont="1" applyFill="1" applyBorder="1" applyAlignment="1" applyProtection="1">
      <alignment horizontal="left" indent="1"/>
    </xf>
    <xf numFmtId="164" fontId="9" fillId="13" borderId="103" xfId="0" applyNumberFormat="1" applyFont="1" applyFill="1" applyBorder="1" applyAlignment="1" applyProtection="1">
      <alignment horizontal="center"/>
    </xf>
    <xf numFmtId="164" fontId="9" fillId="13" borderId="134" xfId="0" applyNumberFormat="1" applyFont="1" applyFill="1" applyBorder="1" applyAlignment="1" applyProtection="1">
      <alignment horizontal="center"/>
    </xf>
    <xf numFmtId="0" fontId="0" fillId="22" borderId="150" xfId="0" applyFill="1" applyBorder="1" applyAlignment="1" applyProtection="1">
      <alignment vertical="center"/>
    </xf>
    <xf numFmtId="12" fontId="7" fillId="24" borderId="146" xfId="0" applyNumberFormat="1" applyFont="1" applyFill="1" applyBorder="1" applyAlignment="1" applyProtection="1">
      <alignment horizontal="center" vertical="center"/>
    </xf>
    <xf numFmtId="12" fontId="0" fillId="13" borderId="147" xfId="0" applyNumberFormat="1" applyFill="1" applyBorder="1" applyAlignment="1" applyProtection="1"/>
    <xf numFmtId="0" fontId="9" fillId="22" borderId="98" xfId="0" applyFont="1" applyFill="1" applyBorder="1" applyAlignment="1" applyProtection="1">
      <alignment horizontal="center"/>
    </xf>
    <xf numFmtId="12" fontId="0" fillId="13" borderId="4" xfId="0" applyNumberFormat="1" applyFill="1" applyBorder="1" applyAlignment="1" applyProtection="1"/>
    <xf numFmtId="0" fontId="4" fillId="22" borderId="62" xfId="0" applyFont="1" applyFill="1" applyBorder="1" applyAlignment="1" applyProtection="1">
      <alignment horizontal="center"/>
    </xf>
    <xf numFmtId="12" fontId="9" fillId="13" borderId="103" xfId="0" applyNumberFormat="1" applyFont="1" applyFill="1" applyBorder="1" applyAlignment="1" applyProtection="1">
      <alignment horizontal="center"/>
    </xf>
    <xf numFmtId="12" fontId="9" fillId="13" borderId="134" xfId="0" applyNumberFormat="1" applyFont="1" applyFill="1" applyBorder="1" applyAlignment="1" applyProtection="1">
      <alignment horizontal="center"/>
    </xf>
    <xf numFmtId="12" fontId="9" fillId="13" borderId="147" xfId="0" applyNumberFormat="1" applyFont="1" applyFill="1" applyBorder="1" applyAlignment="1" applyProtection="1"/>
    <xf numFmtId="0" fontId="9" fillId="22" borderId="98" xfId="0" applyFont="1" applyFill="1" applyBorder="1" applyAlignment="1" applyProtection="1">
      <alignment horizontal="left" indent="1"/>
    </xf>
    <xf numFmtId="0" fontId="9" fillId="22" borderId="62" xfId="0" applyFont="1" applyFill="1" applyBorder="1" applyAlignment="1" applyProtection="1"/>
    <xf numFmtId="0" fontId="36" fillId="22" borderId="98" xfId="0" applyFont="1" applyFill="1" applyBorder="1" applyAlignment="1" applyProtection="1"/>
    <xf numFmtId="164" fontId="36" fillId="13" borderId="103" xfId="0" applyNumberFormat="1" applyFont="1" applyFill="1" applyBorder="1" applyAlignment="1" applyProtection="1">
      <alignment horizontal="center"/>
    </xf>
    <xf numFmtId="164" fontId="36" fillId="13" borderId="134" xfId="0" applyNumberFormat="1" applyFont="1" applyFill="1" applyBorder="1" applyAlignment="1" applyProtection="1">
      <alignment horizontal="center"/>
    </xf>
    <xf numFmtId="0" fontId="36" fillId="22" borderId="62" xfId="0" applyFont="1" applyFill="1" applyBorder="1" applyAlignment="1" applyProtection="1">
      <alignment horizontal="left" indent="1"/>
    </xf>
    <xf numFmtId="12" fontId="4" fillId="12" borderId="146" xfId="0" applyNumberFormat="1" applyFont="1" applyFill="1" applyBorder="1" applyProtection="1">
      <protection locked="0"/>
    </xf>
    <xf numFmtId="12" fontId="0" fillId="12" borderId="4" xfId="0" applyNumberFormat="1" applyFill="1" applyBorder="1" applyProtection="1">
      <protection locked="0"/>
    </xf>
    <xf numFmtId="0" fontId="9" fillId="22" borderId="169" xfId="0" applyFont="1" applyFill="1" applyBorder="1" applyAlignment="1" applyProtection="1">
      <alignment horizontal="left" indent="1"/>
    </xf>
    <xf numFmtId="164" fontId="9" fillId="13" borderId="68" xfId="0" applyNumberFormat="1" applyFont="1" applyFill="1" applyBorder="1" applyProtection="1"/>
    <xf numFmtId="164" fontId="9" fillId="13" borderId="153" xfId="0" applyNumberFormat="1" applyFont="1" applyFill="1" applyBorder="1" applyProtection="1"/>
    <xf numFmtId="12" fontId="9" fillId="12" borderId="146" xfId="0" applyNumberFormat="1" applyFont="1" applyFill="1" applyBorder="1" applyProtection="1">
      <protection locked="0"/>
    </xf>
    <xf numFmtId="12" fontId="9" fillId="12" borderId="147" xfId="0" applyNumberFormat="1" applyFont="1" applyFill="1" applyBorder="1" applyProtection="1">
      <protection locked="0"/>
    </xf>
    <xf numFmtId="0" fontId="9" fillId="22" borderId="170" xfId="0" applyFont="1" applyFill="1" applyBorder="1" applyAlignment="1" applyProtection="1">
      <alignment horizontal="left" indent="1"/>
    </xf>
    <xf numFmtId="12" fontId="9" fillId="13" borderId="68" xfId="0" applyNumberFormat="1" applyFont="1" applyFill="1" applyBorder="1" applyProtection="1"/>
    <xf numFmtId="164" fontId="9" fillId="12" borderId="146" xfId="0" applyNumberFormat="1" applyFont="1" applyFill="1" applyBorder="1" applyProtection="1">
      <protection locked="0"/>
    </xf>
    <xf numFmtId="12" fontId="9" fillId="12" borderId="4" xfId="0" applyNumberFormat="1" applyFont="1" applyFill="1" applyBorder="1" applyProtection="1">
      <protection locked="0"/>
    </xf>
    <xf numFmtId="0" fontId="4" fillId="22" borderId="169" xfId="0" applyFont="1" applyFill="1" applyBorder="1" applyAlignment="1" applyProtection="1">
      <alignment horizontal="left" indent="1"/>
    </xf>
    <xf numFmtId="164" fontId="0" fillId="13" borderId="153" xfId="0" applyNumberFormat="1" applyFill="1" applyBorder="1" applyProtection="1"/>
    <xf numFmtId="0" fontId="9" fillId="22" borderId="170" xfId="0" applyFont="1" applyFill="1" applyBorder="1" applyAlignment="1" applyProtection="1">
      <alignment horizontal="center"/>
    </xf>
    <xf numFmtId="164" fontId="9" fillId="13" borderId="141" xfId="0" applyNumberFormat="1" applyFont="1" applyFill="1" applyBorder="1" applyProtection="1"/>
    <xf numFmtId="12" fontId="9" fillId="13" borderId="153" xfId="0" applyNumberFormat="1" applyFont="1" applyFill="1" applyBorder="1" applyProtection="1"/>
    <xf numFmtId="12" fontId="0" fillId="12" borderId="147" xfId="0" applyNumberFormat="1" applyFill="1" applyBorder="1" applyProtection="1">
      <protection locked="0"/>
    </xf>
    <xf numFmtId="0" fontId="36" fillId="22" borderId="169" xfId="0" applyFont="1" applyFill="1" applyBorder="1" applyAlignment="1" applyProtection="1">
      <alignment horizontal="left" indent="1"/>
    </xf>
    <xf numFmtId="2" fontId="36" fillId="13" borderId="153" xfId="0" applyNumberFormat="1" applyFont="1" applyFill="1" applyBorder="1" applyProtection="1"/>
    <xf numFmtId="164" fontId="36" fillId="13" borderId="68" xfId="0" applyNumberFormat="1" applyFont="1" applyFill="1" applyBorder="1" applyProtection="1"/>
    <xf numFmtId="164" fontId="36" fillId="13" borderId="153" xfId="0" applyNumberFormat="1" applyFont="1" applyFill="1" applyBorder="1" applyProtection="1"/>
    <xf numFmtId="0" fontId="9" fillId="0" borderId="171" xfId="0" applyFont="1" applyBorder="1" applyAlignment="1" applyProtection="1">
      <alignment horizontal="center"/>
      <protection locked="0"/>
    </xf>
    <xf numFmtId="164" fontId="9" fillId="13" borderId="5" xfId="0" applyNumberFormat="1" applyFont="1" applyFill="1" applyBorder="1" applyProtection="1"/>
    <xf numFmtId="164" fontId="9" fillId="13" borderId="172" xfId="0" applyNumberFormat="1" applyFont="1" applyFill="1" applyBorder="1" applyAlignment="1" applyProtection="1">
      <alignment horizontal="center"/>
      <protection locked="0"/>
    </xf>
    <xf numFmtId="12" fontId="9" fillId="13" borderId="5" xfId="0" applyNumberFormat="1" applyFont="1" applyFill="1" applyBorder="1" applyProtection="1"/>
    <xf numFmtId="0" fontId="9" fillId="0" borderId="171" xfId="0" applyFont="1" applyFill="1" applyBorder="1" applyAlignment="1" applyProtection="1">
      <alignment horizontal="center"/>
      <protection locked="0"/>
    </xf>
    <xf numFmtId="164" fontId="9" fillId="13" borderId="146" xfId="0" applyNumberFormat="1" applyFont="1" applyFill="1" applyBorder="1" applyProtection="1"/>
    <xf numFmtId="164" fontId="0" fillId="13" borderId="147" xfId="0" applyNumberFormat="1" applyFill="1" applyBorder="1" applyProtection="1"/>
    <xf numFmtId="164" fontId="36" fillId="13" borderId="172" xfId="0" applyNumberFormat="1" applyFont="1" applyFill="1" applyBorder="1" applyAlignment="1" applyProtection="1">
      <alignment horizontal="center"/>
      <protection locked="0"/>
    </xf>
    <xf numFmtId="164" fontId="36" fillId="13" borderId="5" xfId="0" applyNumberFormat="1" applyFont="1" applyFill="1" applyBorder="1" applyProtection="1"/>
    <xf numFmtId="2" fontId="36" fillId="13" borderId="147" xfId="0" applyNumberFormat="1" applyFont="1" applyFill="1" applyBorder="1" applyProtection="1"/>
    <xf numFmtId="0" fontId="36" fillId="0" borderId="171" xfId="0" applyFont="1" applyFill="1" applyBorder="1" applyAlignment="1" applyProtection="1">
      <alignment horizontal="center"/>
      <protection locked="0"/>
    </xf>
    <xf numFmtId="164" fontId="36" fillId="13" borderId="147" xfId="0" applyNumberFormat="1" applyFont="1" applyFill="1" applyBorder="1" applyProtection="1"/>
    <xf numFmtId="0" fontId="9" fillId="22" borderId="171" xfId="0" applyFont="1" applyFill="1" applyBorder="1" applyAlignment="1" applyProtection="1">
      <alignment horizontal="left" indent="1"/>
    </xf>
    <xf numFmtId="0" fontId="9" fillId="22" borderId="172" xfId="0" applyFont="1" applyFill="1" applyBorder="1" applyAlignment="1" applyProtection="1">
      <alignment horizontal="left" indent="1"/>
    </xf>
    <xf numFmtId="164" fontId="0" fillId="13" borderId="146" xfId="0" applyNumberFormat="1" applyFill="1" applyBorder="1" applyProtection="1"/>
    <xf numFmtId="0" fontId="9" fillId="22" borderId="172" xfId="0" applyFont="1" applyFill="1" applyBorder="1" applyAlignment="1" applyProtection="1">
      <alignment horizontal="center"/>
    </xf>
    <xf numFmtId="0" fontId="36" fillId="22" borderId="171" xfId="0" applyFont="1" applyFill="1" applyBorder="1" applyAlignment="1" applyProtection="1">
      <alignment horizontal="left" indent="1"/>
    </xf>
    <xf numFmtId="0" fontId="11" fillId="22" borderId="150" xfId="0" applyFont="1" applyFill="1" applyBorder="1" applyAlignment="1" applyProtection="1">
      <alignment horizontal="center" vertical="center"/>
    </xf>
    <xf numFmtId="164" fontId="9" fillId="13" borderId="171" xfId="0" applyNumberFormat="1" applyFont="1" applyFill="1" applyBorder="1" applyAlignment="1" applyProtection="1">
      <alignment horizontal="center"/>
      <protection locked="0"/>
    </xf>
    <xf numFmtId="0" fontId="0" fillId="22" borderId="150" xfId="0" applyFill="1" applyBorder="1" applyAlignment="1" applyProtection="1">
      <alignment horizontal="center" vertical="center"/>
    </xf>
    <xf numFmtId="164" fontId="9" fillId="13" borderId="171" xfId="0" applyNumberFormat="1" applyFont="1" applyFill="1" applyBorder="1" applyProtection="1">
      <protection locked="0"/>
    </xf>
    <xf numFmtId="164" fontId="9" fillId="0" borderId="171" xfId="0" applyNumberFormat="1" applyFont="1" applyFill="1" applyBorder="1" applyProtection="1">
      <protection locked="0"/>
    </xf>
    <xf numFmtId="164" fontId="36" fillId="13" borderId="171" xfId="0" applyNumberFormat="1" applyFont="1" applyFill="1" applyBorder="1" applyProtection="1">
      <protection locked="0"/>
    </xf>
    <xf numFmtId="0" fontId="9" fillId="12" borderId="171" xfId="0" applyFont="1" applyFill="1" applyBorder="1" applyAlignment="1" applyProtection="1">
      <alignment horizontal="center"/>
      <protection locked="0"/>
    </xf>
    <xf numFmtId="164" fontId="9" fillId="13" borderId="72" xfId="0" applyNumberFormat="1" applyFont="1" applyFill="1" applyBorder="1" applyProtection="1"/>
    <xf numFmtId="0" fontId="9" fillId="13" borderId="172" xfId="0" applyFont="1" applyFill="1" applyBorder="1" applyAlignment="1" applyProtection="1">
      <alignment horizontal="center"/>
      <protection locked="0"/>
    </xf>
    <xf numFmtId="12" fontId="9" fillId="13" borderId="72" xfId="0" applyNumberFormat="1" applyFont="1" applyFill="1" applyBorder="1" applyProtection="1"/>
    <xf numFmtId="164" fontId="0" fillId="13" borderId="151" xfId="0" applyNumberFormat="1" applyFill="1" applyBorder="1" applyProtection="1"/>
    <xf numFmtId="164" fontId="0" fillId="13" borderId="158" xfId="0" applyNumberFormat="1" applyFill="1" applyBorder="1" applyProtection="1"/>
    <xf numFmtId="164" fontId="9" fillId="13" borderId="151" xfId="0" applyNumberFormat="1" applyFont="1" applyFill="1" applyBorder="1" applyProtection="1"/>
    <xf numFmtId="0" fontId="36" fillId="13" borderId="172" xfId="0" applyFont="1" applyFill="1" applyBorder="1" applyAlignment="1" applyProtection="1">
      <alignment horizontal="center"/>
      <protection locked="0"/>
    </xf>
    <xf numFmtId="164" fontId="36" fillId="13" borderId="72" xfId="0" applyNumberFormat="1" applyFont="1" applyFill="1" applyBorder="1" applyProtection="1"/>
    <xf numFmtId="2" fontId="36" fillId="13" borderId="158" xfId="0" applyNumberFormat="1" applyFont="1" applyFill="1" applyBorder="1" applyProtection="1"/>
    <xf numFmtId="0" fontId="36" fillId="12" borderId="172" xfId="0" applyFont="1" applyFill="1" applyBorder="1" applyAlignment="1" applyProtection="1">
      <alignment horizontal="center"/>
      <protection locked="0"/>
    </xf>
    <xf numFmtId="164" fontId="36" fillId="13" borderId="158" xfId="0" applyNumberFormat="1" applyFont="1" applyFill="1" applyBorder="1" applyProtection="1"/>
    <xf numFmtId="0" fontId="9" fillId="0" borderId="0" xfId="0" applyFont="1" applyFill="1" applyBorder="1" applyProtection="1"/>
    <xf numFmtId="164" fontId="9" fillId="0" borderId="0" xfId="0" applyNumberFormat="1" applyFont="1" applyFill="1" applyProtection="1"/>
    <xf numFmtId="0" fontId="0" fillId="0" borderId="0" xfId="0" applyFill="1" applyBorder="1" applyProtection="1"/>
    <xf numFmtId="0" fontId="36" fillId="22" borderId="172" xfId="0" applyFont="1" applyFill="1" applyBorder="1" applyAlignment="1" applyProtection="1">
      <alignment horizontal="left" indent="1"/>
    </xf>
    <xf numFmtId="0" fontId="36" fillId="0" borderId="0" xfId="0" applyFont="1" applyFill="1" applyProtection="1"/>
    <xf numFmtId="0" fontId="36" fillId="0" borderId="0" xfId="0" applyFont="1" applyFill="1" applyBorder="1" applyProtection="1"/>
    <xf numFmtId="12" fontId="9" fillId="13" borderId="171" xfId="0" applyNumberFormat="1" applyFont="1" applyFill="1" applyBorder="1" applyAlignment="1" applyProtection="1">
      <alignment horizontal="center"/>
    </xf>
    <xf numFmtId="12" fontId="9" fillId="13" borderId="172" xfId="0" applyNumberFormat="1" applyFont="1" applyFill="1" applyBorder="1" applyAlignment="1" applyProtection="1">
      <alignment horizontal="center"/>
    </xf>
    <xf numFmtId="12" fontId="9" fillId="13" borderId="171" xfId="0" applyNumberFormat="1" applyFont="1" applyFill="1" applyBorder="1" applyProtection="1"/>
    <xf numFmtId="12" fontId="36" fillId="13" borderId="172" xfId="0" applyNumberFormat="1" applyFont="1" applyFill="1" applyBorder="1" applyAlignment="1" applyProtection="1">
      <alignment horizontal="center"/>
    </xf>
    <xf numFmtId="12" fontId="36" fillId="13" borderId="171" xfId="0" applyNumberFormat="1" applyFont="1" applyFill="1" applyBorder="1" applyAlignment="1" applyProtection="1">
      <alignment horizontal="center"/>
    </xf>
    <xf numFmtId="0" fontId="0" fillId="9" borderId="0" xfId="0" applyFill="1"/>
    <xf numFmtId="12" fontId="4" fillId="12" borderId="151" xfId="0" applyNumberFormat="1" applyFont="1" applyFill="1" applyBorder="1" applyProtection="1">
      <protection locked="0"/>
    </xf>
    <xf numFmtId="12" fontId="0" fillId="12" borderId="71" xfId="0" applyNumberFormat="1" applyFill="1" applyBorder="1" applyProtection="1">
      <protection locked="0"/>
    </xf>
    <xf numFmtId="0" fontId="9" fillId="13" borderId="173" xfId="0" applyFont="1" applyFill="1" applyBorder="1" applyAlignment="1" applyProtection="1">
      <alignment horizontal="center"/>
    </xf>
    <xf numFmtId="0" fontId="9" fillId="0" borderId="138" xfId="0" applyFont="1" applyFill="1" applyBorder="1" applyProtection="1"/>
    <xf numFmtId="12" fontId="9" fillId="12" borderId="151" xfId="0" applyNumberFormat="1" applyFont="1" applyFill="1" applyBorder="1" applyProtection="1">
      <protection locked="0"/>
    </xf>
    <xf numFmtId="12" fontId="9" fillId="12" borderId="158" xfId="0" applyNumberFormat="1" applyFont="1" applyFill="1" applyBorder="1" applyProtection="1">
      <protection locked="0"/>
    </xf>
    <xf numFmtId="0" fontId="9" fillId="13" borderId="174" xfId="0" applyFont="1" applyFill="1" applyBorder="1" applyProtection="1"/>
    <xf numFmtId="164" fontId="9" fillId="12" borderId="151" xfId="0" applyNumberFormat="1" applyFont="1" applyFill="1" applyBorder="1" applyProtection="1">
      <protection locked="0"/>
    </xf>
    <xf numFmtId="12" fontId="9" fillId="12" borderId="71" xfId="0" applyNumberFormat="1" applyFont="1" applyFill="1" applyBorder="1" applyProtection="1">
      <protection locked="0"/>
    </xf>
    <xf numFmtId="0" fontId="9" fillId="13" borderId="173" xfId="0" applyFont="1" applyFill="1" applyBorder="1" applyProtection="1"/>
    <xf numFmtId="0" fontId="0" fillId="0" borderId="138" xfId="0" applyFill="1" applyBorder="1" applyProtection="1"/>
    <xf numFmtId="0" fontId="9" fillId="13" borderId="174" xfId="0" applyFont="1" applyFill="1" applyBorder="1" applyAlignment="1" applyProtection="1">
      <alignment horizontal="center"/>
    </xf>
    <xf numFmtId="12" fontId="0" fillId="12" borderId="158" xfId="0" applyNumberFormat="1" applyFill="1" applyBorder="1" applyProtection="1">
      <protection locked="0"/>
    </xf>
    <xf numFmtId="0" fontId="36" fillId="13" borderId="174" xfId="0" applyFont="1" applyFill="1" applyBorder="1" applyProtection="1"/>
    <xf numFmtId="0" fontId="36" fillId="13" borderId="173" xfId="0" applyFont="1" applyFill="1" applyBorder="1" applyAlignment="1" applyProtection="1">
      <alignment horizontal="center"/>
    </xf>
    <xf numFmtId="0" fontId="36" fillId="0" borderId="138" xfId="0" applyFont="1" applyFill="1" applyBorder="1" applyProtection="1"/>
    <xf numFmtId="0" fontId="11" fillId="25" borderId="175" xfId="0" applyFont="1" applyFill="1" applyBorder="1" applyAlignment="1" applyProtection="1">
      <alignment horizontal="center" vertical="center" wrapText="1"/>
    </xf>
    <xf numFmtId="0" fontId="9" fillId="0" borderId="165" xfId="0" applyFont="1" applyFill="1" applyBorder="1" applyAlignment="1" applyProtection="1">
      <alignment horizontal="center" wrapText="1"/>
      <protection locked="0"/>
    </xf>
    <xf numFmtId="0" fontId="9" fillId="0" borderId="135" xfId="0" applyFont="1" applyFill="1" applyBorder="1" applyAlignment="1" applyProtection="1">
      <alignment horizontal="center" wrapText="1"/>
      <protection locked="0"/>
    </xf>
    <xf numFmtId="0" fontId="9" fillId="0" borderId="135" xfId="0" applyFont="1" applyFill="1" applyBorder="1" applyAlignment="1" applyProtection="1">
      <alignment horizontal="left" wrapText="1"/>
      <protection locked="0"/>
    </xf>
    <xf numFmtId="0" fontId="9" fillId="0" borderId="136" xfId="0" applyFont="1" applyFill="1" applyBorder="1" applyAlignment="1" applyProtection="1">
      <alignment horizontal="left" wrapText="1"/>
      <protection locked="0"/>
    </xf>
    <xf numFmtId="0" fontId="9" fillId="0" borderId="0" xfId="0" applyFont="1" applyFill="1" applyBorder="1" applyAlignment="1" applyProtection="1">
      <alignment horizontal="center" wrapText="1"/>
    </xf>
    <xf numFmtId="12" fontId="9" fillId="0" borderId="0" xfId="0" applyNumberFormat="1" applyFont="1" applyFill="1" applyBorder="1" applyAlignment="1" applyProtection="1">
      <alignment wrapText="1"/>
    </xf>
    <xf numFmtId="0" fontId="9" fillId="0" borderId="0" xfId="0" applyFont="1" applyFill="1" applyBorder="1" applyAlignment="1" applyProtection="1">
      <alignment wrapText="1"/>
    </xf>
    <xf numFmtId="12" fontId="9" fillId="0" borderId="0" xfId="0" applyNumberFormat="1" applyFont="1" applyFill="1" applyBorder="1" applyAlignment="1" applyProtection="1">
      <alignment wrapText="1"/>
      <protection locked="0"/>
    </xf>
    <xf numFmtId="0" fontId="9" fillId="11" borderId="0" xfId="0" applyFont="1" applyFill="1" applyAlignment="1" applyProtection="1">
      <alignment wrapText="1"/>
    </xf>
    <xf numFmtId="12" fontId="9" fillId="12" borderId="0" xfId="0" applyNumberFormat="1" applyFont="1" applyFill="1" applyBorder="1" applyAlignment="1" applyProtection="1">
      <alignment wrapText="1"/>
      <protection locked="0"/>
    </xf>
    <xf numFmtId="0" fontId="9" fillId="0" borderId="0" xfId="0" applyFont="1" applyAlignment="1">
      <alignment wrapText="1"/>
    </xf>
    <xf numFmtId="12" fontId="9" fillId="0" borderId="0" xfId="0" applyNumberFormat="1" applyFont="1" applyBorder="1" applyAlignment="1" applyProtection="1">
      <alignment wrapText="1"/>
    </xf>
    <xf numFmtId="0" fontId="9" fillId="8" borderId="0" xfId="0" applyFont="1" applyFill="1" applyAlignment="1" applyProtection="1">
      <alignment wrapText="1"/>
    </xf>
    <xf numFmtId="12" fontId="9" fillId="9" borderId="0" xfId="0" applyNumberFormat="1" applyFont="1" applyFill="1" applyBorder="1" applyAlignment="1" applyProtection="1">
      <alignment wrapText="1"/>
      <protection locked="0"/>
    </xf>
    <xf numFmtId="0" fontId="9" fillId="0" borderId="0" xfId="0" applyFont="1" applyFill="1" applyBorder="1" applyAlignment="1">
      <alignment wrapText="1"/>
    </xf>
    <xf numFmtId="0" fontId="9" fillId="0" borderId="164" xfId="0" applyFont="1" applyFill="1" applyBorder="1" applyAlignment="1" applyProtection="1">
      <alignment horizontal="center" wrapText="1"/>
      <protection locked="0"/>
    </xf>
    <xf numFmtId="0" fontId="9" fillId="0" borderId="138" xfId="0" applyFont="1" applyFill="1" applyBorder="1" applyAlignment="1" applyProtection="1">
      <alignment horizontal="center" wrapText="1"/>
      <protection locked="0"/>
    </xf>
    <xf numFmtId="0" fontId="9" fillId="0" borderId="138" xfId="0" applyFont="1" applyFill="1" applyBorder="1" applyAlignment="1" applyProtection="1">
      <alignment horizontal="left" wrapText="1"/>
      <protection locked="0"/>
    </xf>
    <xf numFmtId="0" fontId="9" fillId="0" borderId="139" xfId="0" applyFont="1" applyFill="1" applyBorder="1" applyAlignment="1" applyProtection="1">
      <alignment horizontal="left" wrapText="1"/>
      <protection locked="0"/>
    </xf>
    <xf numFmtId="0" fontId="9" fillId="0" borderId="0" xfId="0" applyFont="1" applyAlignment="1" applyProtection="1">
      <alignment wrapText="1"/>
    </xf>
    <xf numFmtId="0" fontId="9" fillId="11" borderId="0" xfId="0" applyFont="1" applyFill="1" applyBorder="1" applyAlignment="1" applyProtection="1">
      <alignment wrapText="1"/>
    </xf>
    <xf numFmtId="0" fontId="9" fillId="0" borderId="0" xfId="0" applyFont="1" applyFill="1" applyAlignment="1" applyProtection="1">
      <alignment wrapText="1"/>
    </xf>
    <xf numFmtId="0" fontId="9" fillId="8" borderId="0" xfId="0" applyFont="1" applyFill="1" applyBorder="1" applyAlignment="1" applyProtection="1">
      <alignment wrapText="1"/>
    </xf>
    <xf numFmtId="0" fontId="9" fillId="9" borderId="0" xfId="0" applyFont="1" applyFill="1" applyBorder="1" applyAlignment="1" applyProtection="1">
      <alignment wrapText="1"/>
    </xf>
    <xf numFmtId="0" fontId="11" fillId="4" borderId="175" xfId="0" applyFont="1" applyFill="1" applyBorder="1" applyAlignment="1" applyProtection="1">
      <alignment horizontal="center" vertical="center" wrapText="1"/>
    </xf>
    <xf numFmtId="0" fontId="9" fillId="0" borderId="165" xfId="0" applyFont="1" applyBorder="1" applyAlignment="1" applyProtection="1">
      <alignment horizontal="center" wrapText="1"/>
      <protection locked="0"/>
    </xf>
    <xf numFmtId="0" fontId="9" fillId="0" borderId="135" xfId="0" applyFont="1" applyBorder="1" applyAlignment="1" applyProtection="1">
      <alignment horizontal="center" wrapText="1"/>
      <protection locked="0"/>
    </xf>
    <xf numFmtId="0" fontId="9" fillId="0" borderId="135" xfId="0" applyFont="1" applyBorder="1" applyAlignment="1" applyProtection="1">
      <alignment horizontal="left" wrapText="1"/>
      <protection locked="0"/>
    </xf>
    <xf numFmtId="0" fontId="9" fillId="0" borderId="136" xfId="0" applyFont="1" applyBorder="1" applyAlignment="1" applyProtection="1">
      <alignment horizontal="center" wrapText="1"/>
      <protection locked="0"/>
    </xf>
    <xf numFmtId="0" fontId="9" fillId="0" borderId="0" xfId="0" applyFont="1" applyBorder="1" applyAlignment="1" applyProtection="1">
      <alignment horizontal="center" wrapText="1"/>
    </xf>
    <xf numFmtId="0" fontId="9" fillId="0" borderId="136" xfId="0" applyFont="1" applyBorder="1" applyAlignment="1" applyProtection="1">
      <alignment horizontal="left" wrapText="1"/>
      <protection locked="0"/>
    </xf>
    <xf numFmtId="0" fontId="9" fillId="0" borderId="136" xfId="0" applyFont="1" applyBorder="1" applyAlignment="1" applyProtection="1">
      <alignment horizontal="center" vertical="center" wrapText="1"/>
      <protection locked="0"/>
    </xf>
    <xf numFmtId="0" fontId="9" fillId="0" borderId="164" xfId="0" applyFont="1" applyBorder="1" applyAlignment="1" applyProtection="1">
      <alignment horizontal="center" wrapText="1"/>
      <protection locked="0"/>
    </xf>
    <xf numFmtId="0" fontId="9" fillId="0" borderId="138" xfId="0" applyFont="1" applyBorder="1" applyAlignment="1" applyProtection="1">
      <alignment horizontal="center" wrapText="1"/>
      <protection locked="0"/>
    </xf>
    <xf numFmtId="0" fontId="9" fillId="0" borderId="138" xfId="0" applyFont="1" applyBorder="1" applyAlignment="1" applyProtection="1">
      <alignment horizontal="left" wrapText="1"/>
      <protection locked="0"/>
    </xf>
    <xf numFmtId="0" fontId="9" fillId="0" borderId="139" xfId="0" applyFont="1" applyBorder="1" applyAlignment="1" applyProtection="1">
      <alignment horizontal="center" wrapText="1"/>
      <protection locked="0"/>
    </xf>
    <xf numFmtId="0" fontId="9" fillId="0" borderId="139" xfId="0" applyFont="1" applyBorder="1" applyAlignment="1" applyProtection="1">
      <alignment horizontal="left" wrapText="1"/>
      <protection locked="0"/>
    </xf>
    <xf numFmtId="0" fontId="9" fillId="0" borderId="139" xfId="0" applyFont="1" applyBorder="1" applyAlignment="1" applyProtection="1">
      <alignment horizontal="center" vertical="center" wrapText="1"/>
      <protection locked="0"/>
    </xf>
    <xf numFmtId="0" fontId="9" fillId="9" borderId="0" xfId="0" applyFont="1" applyFill="1" applyAlignment="1" applyProtection="1">
      <alignment wrapText="1"/>
    </xf>
    <xf numFmtId="0" fontId="11" fillId="0" borderId="0" xfId="0" applyFont="1" applyAlignment="1" applyProtection="1">
      <alignment wrapText="1"/>
    </xf>
    <xf numFmtId="0" fontId="11" fillId="0" borderId="0" xfId="0" applyFont="1" applyProtection="1"/>
    <xf numFmtId="0" fontId="4" fillId="0" borderId="0" xfId="0" applyFont="1" applyProtection="1"/>
    <xf numFmtId="0" fontId="37" fillId="0" borderId="0" xfId="0" applyFont="1" applyAlignment="1" applyProtection="1">
      <alignment horizontal="center"/>
    </xf>
  </cellXfs>
  <cellStyles count="2">
    <cellStyle name="Milliers 2" xfId="1" xr:uid="{A6FFE86D-5F51-44B3-A0D3-EC7AC96E0EF4}"/>
    <cellStyle name="Normal" xfId="0" builtinId="0"/>
  </cellStyles>
  <dxfs count="13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dotted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border>
        <right style="dashDot">
          <color auto="1"/>
        </right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0" tint="-0.24994659260841701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border>
        <right style="dashDot">
          <color auto="1"/>
        </right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border>
        <right style="dashDot">
          <color auto="1"/>
        </right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dotted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border>
        <right style="dashDot">
          <color auto="1"/>
        </right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0" tint="-0.24994659260841701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border>
        <right style="dashDot">
          <color auto="1"/>
        </right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border>
        <right style="dashDot">
          <color auto="1"/>
        </right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285750</xdr:colOff>
      <xdr:row>16</xdr:row>
      <xdr:rowOff>0</xdr:rowOff>
    </xdr:from>
    <xdr:to>
      <xdr:col>4</xdr:col>
      <xdr:colOff>1047750</xdr:colOff>
      <xdr:row>19</xdr:row>
      <xdr:rowOff>66676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A7F9740F-1A9C-470A-9E8D-1DDBAB56E9AD}"/>
            </a:ext>
          </a:extLst>
        </xdr:cNvPr>
        <xdr:cNvSpPr/>
      </xdr:nvSpPr>
      <xdr:spPr>
        <a:xfrm>
          <a:off x="4591050" y="3676650"/>
          <a:ext cx="1952625" cy="866776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2000" b="1"/>
            <a:t>Plan</a:t>
          </a:r>
        </a:p>
      </xdr:txBody>
    </xdr:sp>
    <xdr:clientData/>
  </xdr:twoCellAnchor>
  <xdr:twoCellAnchor>
    <xdr:from>
      <xdr:col>1</xdr:col>
      <xdr:colOff>9525</xdr:colOff>
      <xdr:row>84</xdr:row>
      <xdr:rowOff>219075</xdr:rowOff>
    </xdr:from>
    <xdr:to>
      <xdr:col>2</xdr:col>
      <xdr:colOff>152400</xdr:colOff>
      <xdr:row>86</xdr:row>
      <xdr:rowOff>235200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9B83154-4892-4247-9364-157E94E951B4}"/>
            </a:ext>
          </a:extLst>
        </xdr:cNvPr>
        <xdr:cNvSpPr/>
      </xdr:nvSpPr>
      <xdr:spPr>
        <a:xfrm>
          <a:off x="1962150" y="22421850"/>
          <a:ext cx="1581150" cy="587625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600" b="1"/>
            <a:t>Plan</a:t>
          </a:r>
        </a:p>
      </xdr:txBody>
    </xdr:sp>
    <xdr:clientData/>
  </xdr:twoCellAnchor>
  <xdr:twoCellAnchor>
    <xdr:from>
      <xdr:col>5</xdr:col>
      <xdr:colOff>609600</xdr:colOff>
      <xdr:row>84</xdr:row>
      <xdr:rowOff>66675</xdr:rowOff>
    </xdr:from>
    <xdr:to>
      <xdr:col>9</xdr:col>
      <xdr:colOff>788100</xdr:colOff>
      <xdr:row>87</xdr:row>
      <xdr:rowOff>228600</xdr:rowOff>
    </xdr:to>
    <xdr:sp macro="" textlink="">
      <xdr:nvSpPr>
        <xdr:cNvPr id="4" name="Flèche droite 10">
          <a:extLst>
            <a:ext uri="{FF2B5EF4-FFF2-40B4-BE49-F238E27FC236}">
              <a16:creationId xmlns:a16="http://schemas.microsoft.com/office/drawing/2014/main" id="{CA838445-AF58-45AD-AD09-E74F10B71F1C}"/>
            </a:ext>
          </a:extLst>
        </xdr:cNvPr>
        <xdr:cNvSpPr/>
      </xdr:nvSpPr>
      <xdr:spPr>
        <a:xfrm>
          <a:off x="7162800" y="22269450"/>
          <a:ext cx="1207200" cy="971550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600" b="1"/>
            <a:t>Côté</a:t>
          </a:r>
          <a:r>
            <a:rPr lang="fr-CA" sz="1600" b="1" baseline="0"/>
            <a:t> suivant</a:t>
          </a:r>
          <a:endParaRPr lang="fr-CA" sz="1600" b="1"/>
        </a:p>
      </xdr:txBody>
    </xdr:sp>
    <xdr:clientData/>
  </xdr:twoCellAnchor>
  <xdr:twoCellAnchor>
    <xdr:from>
      <xdr:col>3</xdr:col>
      <xdr:colOff>444500</xdr:colOff>
      <xdr:row>35</xdr:row>
      <xdr:rowOff>50801</xdr:rowOff>
    </xdr:from>
    <xdr:to>
      <xdr:col>5</xdr:col>
      <xdr:colOff>139700</xdr:colOff>
      <xdr:row>41</xdr:row>
      <xdr:rowOff>152401</xdr:rowOff>
    </xdr:to>
    <xdr:sp macro="" textlink="">
      <xdr:nvSpPr>
        <xdr:cNvPr id="5" name="Flèche droite 11">
          <a:extLst>
            <a:ext uri="{FF2B5EF4-FFF2-40B4-BE49-F238E27FC236}">
              <a16:creationId xmlns:a16="http://schemas.microsoft.com/office/drawing/2014/main" id="{0AAA87AA-C33A-4C07-9AD5-73998173B0E8}"/>
            </a:ext>
          </a:extLst>
        </xdr:cNvPr>
        <xdr:cNvSpPr/>
      </xdr:nvSpPr>
      <xdr:spPr>
        <a:xfrm>
          <a:off x="4749800" y="8899526"/>
          <a:ext cx="1943100" cy="1701800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600" b="1"/>
            <a:t>Côté </a:t>
          </a:r>
          <a:r>
            <a:rPr lang="fr-CA" sz="2000" b="1"/>
            <a:t>suivant</a:t>
          </a:r>
          <a:endParaRPr lang="fr-CA" sz="1600" b="1"/>
        </a:p>
      </xdr:txBody>
    </xdr:sp>
    <xdr:clientData/>
  </xdr:twoCellAnchor>
  <xdr:twoCellAnchor>
    <xdr:from>
      <xdr:col>24</xdr:col>
      <xdr:colOff>533400</xdr:colOff>
      <xdr:row>19</xdr:row>
      <xdr:rowOff>180974</xdr:rowOff>
    </xdr:from>
    <xdr:to>
      <xdr:col>26</xdr:col>
      <xdr:colOff>257175</xdr:colOff>
      <xdr:row>22</xdr:row>
      <xdr:rowOff>149474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F0F5E52-3351-43E6-B64D-E1658563FA61}"/>
            </a:ext>
          </a:extLst>
        </xdr:cNvPr>
        <xdr:cNvSpPr/>
      </xdr:nvSpPr>
      <xdr:spPr>
        <a:xfrm>
          <a:off x="19726275" y="4657724"/>
          <a:ext cx="1666875" cy="76860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600" b="1"/>
            <a:t>Plan</a:t>
          </a:r>
        </a:p>
      </xdr:txBody>
    </xdr:sp>
    <xdr:clientData/>
  </xdr:twoCellAnchor>
  <xdr:twoCellAnchor>
    <xdr:from>
      <xdr:col>22</xdr:col>
      <xdr:colOff>12700</xdr:colOff>
      <xdr:row>84</xdr:row>
      <xdr:rowOff>231775</xdr:rowOff>
    </xdr:from>
    <xdr:to>
      <xdr:col>22</xdr:col>
      <xdr:colOff>1450975</xdr:colOff>
      <xdr:row>87</xdr:row>
      <xdr:rowOff>250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D6F56A9F-D174-407D-8067-B369B1D06D74}"/>
            </a:ext>
          </a:extLst>
        </xdr:cNvPr>
        <xdr:cNvSpPr/>
      </xdr:nvSpPr>
      <xdr:spPr>
        <a:xfrm>
          <a:off x="16824325" y="22434550"/>
          <a:ext cx="1438275" cy="57810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600" b="1"/>
            <a:t>Plan</a:t>
          </a:r>
        </a:p>
      </xdr:txBody>
    </xdr:sp>
    <xdr:clientData/>
  </xdr:twoCellAnchor>
  <xdr:twoCellAnchor>
    <xdr:from>
      <xdr:col>45</xdr:col>
      <xdr:colOff>606425</xdr:colOff>
      <xdr:row>19</xdr:row>
      <xdr:rowOff>200024</xdr:rowOff>
    </xdr:from>
    <xdr:to>
      <xdr:col>47</xdr:col>
      <xdr:colOff>330200</xdr:colOff>
      <xdr:row>22</xdr:row>
      <xdr:rowOff>158999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6AFCEAC0-A786-419C-9206-2B50C09241D8}"/>
            </a:ext>
          </a:extLst>
        </xdr:cNvPr>
        <xdr:cNvSpPr/>
      </xdr:nvSpPr>
      <xdr:spPr>
        <a:xfrm>
          <a:off x="33362900" y="4676774"/>
          <a:ext cx="1666875" cy="759075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600" b="1"/>
            <a:t>Plan</a:t>
          </a:r>
        </a:p>
      </xdr:txBody>
    </xdr:sp>
    <xdr:clientData/>
  </xdr:twoCellAnchor>
  <xdr:twoCellAnchor>
    <xdr:from>
      <xdr:col>42</xdr:col>
      <xdr:colOff>1444625</xdr:colOff>
      <xdr:row>84</xdr:row>
      <xdr:rowOff>209550</xdr:rowOff>
    </xdr:from>
    <xdr:to>
      <xdr:col>43</xdr:col>
      <xdr:colOff>1425575</xdr:colOff>
      <xdr:row>86</xdr:row>
      <xdr:rowOff>234950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7E5C4CA5-942E-43AA-AFFF-D84D3F43CC9D}"/>
            </a:ext>
          </a:extLst>
        </xdr:cNvPr>
        <xdr:cNvSpPr/>
      </xdr:nvSpPr>
      <xdr:spPr>
        <a:xfrm>
          <a:off x="30533975" y="22412325"/>
          <a:ext cx="1438275" cy="59690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600" b="1"/>
            <a:t>Plan </a:t>
          </a:r>
        </a:p>
      </xdr:txBody>
    </xdr:sp>
    <xdr:clientData/>
  </xdr:twoCellAnchor>
  <xdr:twoCellAnchor>
    <xdr:from>
      <xdr:col>66</xdr:col>
      <xdr:colOff>495301</xdr:colOff>
      <xdr:row>20</xdr:row>
      <xdr:rowOff>95251</xdr:rowOff>
    </xdr:from>
    <xdr:to>
      <xdr:col>68</xdr:col>
      <xdr:colOff>114301</xdr:colOff>
      <xdr:row>23</xdr:row>
      <xdr:rowOff>76201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783A4973-CA17-43AA-A546-9C4F528DC7DE}"/>
            </a:ext>
          </a:extLst>
        </xdr:cNvPr>
        <xdr:cNvSpPr/>
      </xdr:nvSpPr>
      <xdr:spPr>
        <a:xfrm>
          <a:off x="47234476" y="4838701"/>
          <a:ext cx="1981200" cy="78105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600" b="1"/>
            <a:t>Plan</a:t>
          </a:r>
        </a:p>
      </xdr:txBody>
    </xdr:sp>
    <xdr:clientData/>
  </xdr:twoCellAnchor>
  <xdr:twoCellAnchor>
    <xdr:from>
      <xdr:col>65</xdr:col>
      <xdr:colOff>0</xdr:colOff>
      <xdr:row>84</xdr:row>
      <xdr:rowOff>19050</xdr:rowOff>
    </xdr:from>
    <xdr:to>
      <xdr:col>66</xdr:col>
      <xdr:colOff>666750</xdr:colOff>
      <xdr:row>86</xdr:row>
      <xdr:rowOff>25650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259C15C0-7048-4BA4-AEB5-869DB0C56F2F}"/>
            </a:ext>
          </a:extLst>
        </xdr:cNvPr>
        <xdr:cNvSpPr/>
      </xdr:nvSpPr>
      <xdr:spPr>
        <a:xfrm>
          <a:off x="45891450" y="22221825"/>
          <a:ext cx="1514475" cy="57810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600" b="1"/>
            <a:t>Plan</a:t>
          </a:r>
        </a:p>
      </xdr:txBody>
    </xdr:sp>
    <xdr:clientData/>
  </xdr:twoCellAnchor>
  <xdr:twoCellAnchor>
    <xdr:from>
      <xdr:col>50</xdr:col>
      <xdr:colOff>38101</xdr:colOff>
      <xdr:row>83</xdr:row>
      <xdr:rowOff>228601</xdr:rowOff>
    </xdr:from>
    <xdr:to>
      <xdr:col>52</xdr:col>
      <xdr:colOff>295275</xdr:colOff>
      <xdr:row>88</xdr:row>
      <xdr:rowOff>9525</xdr:rowOff>
    </xdr:to>
    <xdr:sp macro="" textlink="">
      <xdr:nvSpPr>
        <xdr:cNvPr id="12" name="Flèche droite 24">
          <a:extLst>
            <a:ext uri="{FF2B5EF4-FFF2-40B4-BE49-F238E27FC236}">
              <a16:creationId xmlns:a16="http://schemas.microsoft.com/office/drawing/2014/main" id="{D0342423-E955-4D39-B283-D36426CC5C18}"/>
            </a:ext>
          </a:extLst>
        </xdr:cNvPr>
        <xdr:cNvSpPr/>
      </xdr:nvSpPr>
      <xdr:spPr>
        <a:xfrm>
          <a:off x="35442526" y="22193251"/>
          <a:ext cx="1695449" cy="1066799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600" b="1"/>
            <a:t>Côté</a:t>
          </a:r>
          <a:r>
            <a:rPr lang="fr-CA" sz="1600" b="1" baseline="0"/>
            <a:t> suivant</a:t>
          </a:r>
          <a:endParaRPr lang="fr-CA" sz="1600" b="1"/>
        </a:p>
      </xdr:txBody>
    </xdr:sp>
    <xdr:clientData/>
  </xdr:twoCellAnchor>
  <xdr:twoCellAnchor>
    <xdr:from>
      <xdr:col>26</xdr:col>
      <xdr:colOff>552450</xdr:colOff>
      <xdr:row>84</xdr:row>
      <xdr:rowOff>31751</xdr:rowOff>
    </xdr:from>
    <xdr:to>
      <xdr:col>30</xdr:col>
      <xdr:colOff>1064325</xdr:colOff>
      <xdr:row>88</xdr:row>
      <xdr:rowOff>0</xdr:rowOff>
    </xdr:to>
    <xdr:sp macro="" textlink="">
      <xdr:nvSpPr>
        <xdr:cNvPr id="13" name="Flèche droite 25">
          <a:extLst>
            <a:ext uri="{FF2B5EF4-FFF2-40B4-BE49-F238E27FC236}">
              <a16:creationId xmlns:a16="http://schemas.microsoft.com/office/drawing/2014/main" id="{03525A6D-B51C-4E37-BF3C-5CD16B20C8EA}"/>
            </a:ext>
          </a:extLst>
        </xdr:cNvPr>
        <xdr:cNvSpPr/>
      </xdr:nvSpPr>
      <xdr:spPr>
        <a:xfrm>
          <a:off x="21688425" y="22234526"/>
          <a:ext cx="1483425" cy="1015999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600" b="1"/>
            <a:t>Côté</a:t>
          </a:r>
          <a:r>
            <a:rPr lang="fr-CA" sz="1600" b="1" baseline="0"/>
            <a:t> suivant</a:t>
          </a:r>
          <a:endParaRPr lang="fr-CA" sz="1600" b="1"/>
        </a:p>
      </xdr:txBody>
    </xdr:sp>
    <xdr:clientData/>
  </xdr:twoCellAnchor>
  <xdr:twoCellAnchor>
    <xdr:from>
      <xdr:col>45</xdr:col>
      <xdr:colOff>711200</xdr:colOff>
      <xdr:row>35</xdr:row>
      <xdr:rowOff>127000</xdr:rowOff>
    </xdr:from>
    <xdr:to>
      <xdr:col>47</xdr:col>
      <xdr:colOff>323850</xdr:colOff>
      <xdr:row>40</xdr:row>
      <xdr:rowOff>95250</xdr:rowOff>
    </xdr:to>
    <xdr:sp macro="" textlink="">
      <xdr:nvSpPr>
        <xdr:cNvPr id="14" name="Flèche droite 33">
          <a:extLst>
            <a:ext uri="{FF2B5EF4-FFF2-40B4-BE49-F238E27FC236}">
              <a16:creationId xmlns:a16="http://schemas.microsoft.com/office/drawing/2014/main" id="{D2515EC7-D778-4427-8264-B674B61417C0}"/>
            </a:ext>
          </a:extLst>
        </xdr:cNvPr>
        <xdr:cNvSpPr/>
      </xdr:nvSpPr>
      <xdr:spPr>
        <a:xfrm>
          <a:off x="33467675" y="8975725"/>
          <a:ext cx="1555750" cy="1301750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600" b="1"/>
            <a:t>Côté</a:t>
          </a:r>
          <a:r>
            <a:rPr lang="fr-CA" sz="1600" b="1" baseline="0"/>
            <a:t> suivant</a:t>
          </a:r>
          <a:endParaRPr lang="fr-CA" sz="1600" b="1"/>
        </a:p>
      </xdr:txBody>
    </xdr:sp>
    <xdr:clientData/>
  </xdr:twoCellAnchor>
  <xdr:twoCellAnchor>
    <xdr:from>
      <xdr:col>24</xdr:col>
      <xdr:colOff>723900</xdr:colOff>
      <xdr:row>35</xdr:row>
      <xdr:rowOff>177800</xdr:rowOff>
    </xdr:from>
    <xdr:to>
      <xdr:col>26</xdr:col>
      <xdr:colOff>260350</xdr:colOff>
      <xdr:row>41</xdr:row>
      <xdr:rowOff>31750</xdr:rowOff>
    </xdr:to>
    <xdr:sp macro="" textlink="">
      <xdr:nvSpPr>
        <xdr:cNvPr id="15" name="Flèche droite 9">
          <a:extLst>
            <a:ext uri="{FF2B5EF4-FFF2-40B4-BE49-F238E27FC236}">
              <a16:creationId xmlns:a16="http://schemas.microsoft.com/office/drawing/2014/main" id="{DF9ADA84-3AF8-4268-A57F-881BBFC06927}"/>
            </a:ext>
          </a:extLst>
        </xdr:cNvPr>
        <xdr:cNvSpPr/>
      </xdr:nvSpPr>
      <xdr:spPr>
        <a:xfrm>
          <a:off x="19916775" y="9026525"/>
          <a:ext cx="1479550" cy="1454150"/>
        </a:xfrm>
        <a:prstGeom prst="rightArrow">
          <a:avLst>
            <a:gd name="adj1" fmla="val 50000"/>
            <a:gd name="adj2" fmla="val 33971"/>
          </a:avLst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l"/>
          <a:r>
            <a:rPr lang="fr-CA" sz="1600" b="1"/>
            <a:t>Côté suivant</a:t>
          </a:r>
        </a:p>
      </xdr:txBody>
    </xdr:sp>
    <xdr:clientData/>
  </xdr:twoCellAnchor>
  <xdr:twoCellAnchor>
    <xdr:from>
      <xdr:col>1</xdr:col>
      <xdr:colOff>12701</xdr:colOff>
      <xdr:row>9</xdr:row>
      <xdr:rowOff>9526</xdr:rowOff>
    </xdr:from>
    <xdr:to>
      <xdr:col>4</xdr:col>
      <xdr:colOff>3175</xdr:colOff>
      <xdr:row>9</xdr:row>
      <xdr:rowOff>314326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6D49984A-8690-4166-8B9F-2B52ABD4823D}"/>
            </a:ext>
          </a:extLst>
        </xdr:cNvPr>
        <xdr:cNvSpPr/>
      </xdr:nvSpPr>
      <xdr:spPr>
        <a:xfrm>
          <a:off x="1965326" y="1628776"/>
          <a:ext cx="3533774" cy="3048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600" b="1"/>
            <a:t>Enregistrer</a:t>
          </a:r>
          <a:r>
            <a:rPr lang="fr-CA" sz="1400" b="1"/>
            <a:t> sous</a:t>
          </a:r>
        </a:p>
      </xdr:txBody>
    </xdr:sp>
    <xdr:clientData/>
  </xdr:twoCellAnchor>
  <xdr:twoCellAnchor>
    <xdr:from>
      <xdr:col>9</xdr:col>
      <xdr:colOff>342900</xdr:colOff>
      <xdr:row>81</xdr:row>
      <xdr:rowOff>38100</xdr:rowOff>
    </xdr:from>
    <xdr:to>
      <xdr:col>10</xdr:col>
      <xdr:colOff>895350</xdr:colOff>
      <xdr:row>82</xdr:row>
      <xdr:rowOff>219075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A19F4419-8F0E-4945-8B5E-39FA17DA4D60}"/>
            </a:ext>
          </a:extLst>
        </xdr:cNvPr>
        <xdr:cNvSpPr/>
      </xdr:nvSpPr>
      <xdr:spPr>
        <a:xfrm>
          <a:off x="7924800" y="21469350"/>
          <a:ext cx="2124075" cy="447675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050"/>
            <a:t>Ne</a:t>
          </a:r>
          <a:r>
            <a:rPr lang="fr-CA" sz="1050" baseline="0"/>
            <a:t> pas installer les boucles</a:t>
          </a:r>
          <a:endParaRPr lang="fr-CA" sz="1050"/>
        </a:p>
      </xdr:txBody>
    </xdr:sp>
    <xdr:clientData/>
  </xdr:twoCellAnchor>
  <xdr:twoCellAnchor>
    <xdr:from>
      <xdr:col>30</xdr:col>
      <xdr:colOff>314325</xdr:colOff>
      <xdr:row>81</xdr:row>
      <xdr:rowOff>38100</xdr:rowOff>
    </xdr:from>
    <xdr:to>
      <xdr:col>31</xdr:col>
      <xdr:colOff>866775</xdr:colOff>
      <xdr:row>82</xdr:row>
      <xdr:rowOff>219075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00AC0ABC-371F-4F8A-A127-03F232E70C11}"/>
            </a:ext>
          </a:extLst>
        </xdr:cNvPr>
        <xdr:cNvSpPr/>
      </xdr:nvSpPr>
      <xdr:spPr>
        <a:xfrm>
          <a:off x="22421850" y="21469350"/>
          <a:ext cx="1724025" cy="447675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050"/>
            <a:t>Ne</a:t>
          </a:r>
          <a:r>
            <a:rPr lang="fr-CA" sz="1050" baseline="0"/>
            <a:t> pas installer les boucles</a:t>
          </a:r>
          <a:endParaRPr lang="fr-CA" sz="1050"/>
        </a:p>
      </xdr:txBody>
    </xdr:sp>
    <xdr:clientData/>
  </xdr:twoCellAnchor>
  <xdr:twoCellAnchor>
    <xdr:from>
      <xdr:col>51</xdr:col>
      <xdr:colOff>342900</xdr:colOff>
      <xdr:row>81</xdr:row>
      <xdr:rowOff>38100</xdr:rowOff>
    </xdr:from>
    <xdr:to>
      <xdr:col>52</xdr:col>
      <xdr:colOff>895350</xdr:colOff>
      <xdr:row>82</xdr:row>
      <xdr:rowOff>219075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0D2EE561-26E7-47F3-A02C-A2D7A081D1A6}"/>
            </a:ext>
          </a:extLst>
        </xdr:cNvPr>
        <xdr:cNvSpPr/>
      </xdr:nvSpPr>
      <xdr:spPr>
        <a:xfrm>
          <a:off x="36014025" y="21469350"/>
          <a:ext cx="1724025" cy="447675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050"/>
            <a:t>Ne</a:t>
          </a:r>
          <a:r>
            <a:rPr lang="fr-CA" sz="1050" baseline="0"/>
            <a:t> pas installer les boucles</a:t>
          </a:r>
          <a:endParaRPr lang="fr-CA" sz="1050"/>
        </a:p>
      </xdr:txBody>
    </xdr:sp>
    <xdr:clientData/>
  </xdr:twoCellAnchor>
  <xdr:twoCellAnchor>
    <xdr:from>
      <xdr:col>72</xdr:col>
      <xdr:colOff>228600</xdr:colOff>
      <xdr:row>81</xdr:row>
      <xdr:rowOff>38100</xdr:rowOff>
    </xdr:from>
    <xdr:to>
      <xdr:col>73</xdr:col>
      <xdr:colOff>781050</xdr:colOff>
      <xdr:row>82</xdr:row>
      <xdr:rowOff>219075</xdr:rowOff>
    </xdr:to>
    <xdr:sp macro="[0]!InstructionBouclesCote4" textlink="">
      <xdr:nvSpPr>
        <xdr:cNvPr id="20" name="Rectangle 19">
          <a:extLst>
            <a:ext uri="{FF2B5EF4-FFF2-40B4-BE49-F238E27FC236}">
              <a16:creationId xmlns:a16="http://schemas.microsoft.com/office/drawing/2014/main" id="{04F95EAC-8BBC-4E6F-AFB9-8318DDC2C2F2}"/>
            </a:ext>
          </a:extLst>
        </xdr:cNvPr>
        <xdr:cNvSpPr/>
      </xdr:nvSpPr>
      <xdr:spPr>
        <a:xfrm>
          <a:off x="50615850" y="21469350"/>
          <a:ext cx="1724025" cy="447675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050"/>
            <a:t>Ne</a:t>
          </a:r>
          <a:r>
            <a:rPr lang="fr-CA" sz="1050" baseline="0"/>
            <a:t> pas installer les boucles</a:t>
          </a:r>
          <a:endParaRPr lang="fr-CA" sz="1050"/>
        </a:p>
      </xdr:txBody>
    </xdr:sp>
    <xdr:clientData/>
  </xdr:twoCellAnchor>
  <xdr:twoCellAnchor>
    <xdr:from>
      <xdr:col>10</xdr:col>
      <xdr:colOff>600075</xdr:colOff>
      <xdr:row>85</xdr:row>
      <xdr:rowOff>9525</xdr:rowOff>
    </xdr:from>
    <xdr:to>
      <xdr:col>12</xdr:col>
      <xdr:colOff>9525</xdr:colOff>
      <xdr:row>86</xdr:row>
      <xdr:rowOff>219075</xdr:rowOff>
    </xdr:to>
    <xdr:sp macro="" textlink="">
      <xdr:nvSpPr>
        <xdr:cNvPr id="21" name="Rogner un rectangle avec un coin diagonal 5">
          <a:extLst>
            <a:ext uri="{FF2B5EF4-FFF2-40B4-BE49-F238E27FC236}">
              <a16:creationId xmlns:a16="http://schemas.microsoft.com/office/drawing/2014/main" id="{599B7DDB-DAC4-49FC-B93A-307892B0CDAB}"/>
            </a:ext>
          </a:extLst>
        </xdr:cNvPr>
        <xdr:cNvSpPr/>
      </xdr:nvSpPr>
      <xdr:spPr>
        <a:xfrm>
          <a:off x="9753600" y="22450425"/>
          <a:ext cx="1619250" cy="542925"/>
        </a:xfrm>
        <a:prstGeom prst="snip2Diag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800" b="1"/>
            <a:t>Encoches</a:t>
          </a:r>
        </a:p>
      </xdr:txBody>
    </xdr:sp>
    <xdr:clientData/>
  </xdr:twoCellAnchor>
  <xdr:twoCellAnchor>
    <xdr:from>
      <xdr:col>31</xdr:col>
      <xdr:colOff>581025</xdr:colOff>
      <xdr:row>85</xdr:row>
      <xdr:rowOff>19050</xdr:rowOff>
    </xdr:from>
    <xdr:to>
      <xdr:col>32</xdr:col>
      <xdr:colOff>762000</xdr:colOff>
      <xdr:row>86</xdr:row>
      <xdr:rowOff>228600</xdr:rowOff>
    </xdr:to>
    <xdr:sp macro="" textlink="">
      <xdr:nvSpPr>
        <xdr:cNvPr id="22" name="Rogner un rectangle avec un coin diagonal 35">
          <a:extLst>
            <a:ext uri="{FF2B5EF4-FFF2-40B4-BE49-F238E27FC236}">
              <a16:creationId xmlns:a16="http://schemas.microsoft.com/office/drawing/2014/main" id="{A0245BD9-84D1-49F6-826C-C1667683AC23}"/>
            </a:ext>
          </a:extLst>
        </xdr:cNvPr>
        <xdr:cNvSpPr/>
      </xdr:nvSpPr>
      <xdr:spPr>
        <a:xfrm>
          <a:off x="23860125" y="22459950"/>
          <a:ext cx="1619250" cy="542925"/>
        </a:xfrm>
        <a:prstGeom prst="snip2Diag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800" b="1"/>
            <a:t>Encoches</a:t>
          </a:r>
        </a:p>
      </xdr:txBody>
    </xdr:sp>
    <xdr:clientData/>
  </xdr:twoCellAnchor>
  <xdr:twoCellAnchor>
    <xdr:from>
      <xdr:col>52</xdr:col>
      <xdr:colOff>1076325</xdr:colOff>
      <xdr:row>85</xdr:row>
      <xdr:rowOff>9525</xdr:rowOff>
    </xdr:from>
    <xdr:to>
      <xdr:col>54</xdr:col>
      <xdr:colOff>0</xdr:colOff>
      <xdr:row>86</xdr:row>
      <xdr:rowOff>219075</xdr:rowOff>
    </xdr:to>
    <xdr:sp macro="" textlink="">
      <xdr:nvSpPr>
        <xdr:cNvPr id="23" name="Rogner un rectangle avec un coin diagonal 36">
          <a:extLst>
            <a:ext uri="{FF2B5EF4-FFF2-40B4-BE49-F238E27FC236}">
              <a16:creationId xmlns:a16="http://schemas.microsoft.com/office/drawing/2014/main" id="{732E2849-85D2-4C05-8548-169811E948F1}"/>
            </a:ext>
          </a:extLst>
        </xdr:cNvPr>
        <xdr:cNvSpPr/>
      </xdr:nvSpPr>
      <xdr:spPr>
        <a:xfrm>
          <a:off x="37919025" y="22450425"/>
          <a:ext cx="1619250" cy="542925"/>
        </a:xfrm>
        <a:prstGeom prst="snip2Diag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800" b="1"/>
            <a:t>Encoches</a:t>
          </a:r>
        </a:p>
      </xdr:txBody>
    </xdr:sp>
    <xdr:clientData/>
  </xdr:twoCellAnchor>
  <xdr:twoCellAnchor>
    <xdr:from>
      <xdr:col>72</xdr:col>
      <xdr:colOff>0</xdr:colOff>
      <xdr:row>84</xdr:row>
      <xdr:rowOff>0</xdr:rowOff>
    </xdr:from>
    <xdr:to>
      <xdr:col>73</xdr:col>
      <xdr:colOff>447675</xdr:colOff>
      <xdr:row>85</xdr:row>
      <xdr:rowOff>304800</xdr:rowOff>
    </xdr:to>
    <xdr:sp macro="" textlink="">
      <xdr:nvSpPr>
        <xdr:cNvPr id="24" name="Rogner un rectangle avec un coin diagonal 37">
          <a:extLst>
            <a:ext uri="{FF2B5EF4-FFF2-40B4-BE49-F238E27FC236}">
              <a16:creationId xmlns:a16="http://schemas.microsoft.com/office/drawing/2014/main" id="{6F5042FF-73EF-4179-A308-4E78F4A3E145}"/>
            </a:ext>
          </a:extLst>
        </xdr:cNvPr>
        <xdr:cNvSpPr/>
      </xdr:nvSpPr>
      <xdr:spPr>
        <a:xfrm>
          <a:off x="50387250" y="22202775"/>
          <a:ext cx="1619250" cy="542925"/>
        </a:xfrm>
        <a:prstGeom prst="snip2Diag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800" b="1"/>
            <a:t>Encoches</a:t>
          </a:r>
        </a:p>
      </xdr:txBody>
    </xdr:sp>
    <xdr:clientData/>
  </xdr:twoCellAnchor>
  <xdr:twoCellAnchor>
    <xdr:from>
      <xdr:col>4</xdr:col>
      <xdr:colOff>209550</xdr:colOff>
      <xdr:row>9</xdr:row>
      <xdr:rowOff>9525</xdr:rowOff>
    </xdr:from>
    <xdr:to>
      <xdr:col>9</xdr:col>
      <xdr:colOff>609600</xdr:colOff>
      <xdr:row>9</xdr:row>
      <xdr:rowOff>304800</xdr:rowOff>
    </xdr:to>
    <xdr:sp macro="" textlink="">
      <xdr:nvSpPr>
        <xdr:cNvPr id="25" name="Rectangle à coins arrondis 1">
          <a:extLst>
            <a:ext uri="{FF2B5EF4-FFF2-40B4-BE49-F238E27FC236}">
              <a16:creationId xmlns:a16="http://schemas.microsoft.com/office/drawing/2014/main" id="{C88A19B1-1A44-46A6-9199-BDBB64AE7F42}"/>
            </a:ext>
          </a:extLst>
        </xdr:cNvPr>
        <xdr:cNvSpPr/>
      </xdr:nvSpPr>
      <xdr:spPr>
        <a:xfrm>
          <a:off x="5705475" y="1628775"/>
          <a:ext cx="2486025" cy="295275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600"/>
            <a:t>Affichage</a:t>
          </a:r>
          <a:r>
            <a:rPr lang="fr-CA" sz="1600" baseline="0"/>
            <a:t> bordures</a:t>
          </a:r>
          <a:endParaRPr lang="fr-CA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14</xdr:row>
      <xdr:rowOff>85725</xdr:rowOff>
    </xdr:from>
    <xdr:to>
      <xdr:col>7</xdr:col>
      <xdr:colOff>380925</xdr:colOff>
      <xdr:row>14</xdr:row>
      <xdr:rowOff>95250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460D1BC0-7477-45C5-B602-A08AD778623C}"/>
            </a:ext>
          </a:extLst>
        </xdr:cNvPr>
        <xdr:cNvCxnSpPr/>
      </xdr:nvCxnSpPr>
      <xdr:spPr>
        <a:xfrm flipH="1">
          <a:off x="3048000" y="3076575"/>
          <a:ext cx="220972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28575</xdr:colOff>
      <xdr:row>34</xdr:row>
      <xdr:rowOff>114300</xdr:rowOff>
    </xdr:from>
    <xdr:to>
      <xdr:col>7</xdr:col>
      <xdr:colOff>371400</xdr:colOff>
      <xdr:row>34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FCD22C80-FFEE-4698-A028-060A24D2E33E}"/>
            </a:ext>
          </a:extLst>
        </xdr:cNvPr>
        <xdr:cNvCxnSpPr/>
      </xdr:nvCxnSpPr>
      <xdr:spPr>
        <a:xfrm flipH="1">
          <a:off x="3038475" y="7067550"/>
          <a:ext cx="22097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419100</xdr:colOff>
      <xdr:row>34</xdr:row>
      <xdr:rowOff>133351</xdr:rowOff>
    </xdr:from>
    <xdr:to>
      <xdr:col>12</xdr:col>
      <xdr:colOff>257100</xdr:colOff>
      <xdr:row>34</xdr:row>
      <xdr:rowOff>142875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DA988368-F081-4774-B8DF-C337C8601412}"/>
            </a:ext>
          </a:extLst>
        </xdr:cNvPr>
        <xdr:cNvCxnSpPr/>
      </xdr:nvCxnSpPr>
      <xdr:spPr>
        <a:xfrm flipV="1">
          <a:off x="6334125" y="7086601"/>
          <a:ext cx="2124000" cy="9524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419100</xdr:colOff>
      <xdr:row>14</xdr:row>
      <xdr:rowOff>85725</xdr:rowOff>
    </xdr:from>
    <xdr:to>
      <xdr:col>12</xdr:col>
      <xdr:colOff>257100</xdr:colOff>
      <xdr:row>14</xdr:row>
      <xdr:rowOff>95249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C7CEB90D-DC8E-468B-A5B5-0D0F972A6F96}"/>
            </a:ext>
          </a:extLst>
        </xdr:cNvPr>
        <xdr:cNvCxnSpPr/>
      </xdr:nvCxnSpPr>
      <xdr:spPr>
        <a:xfrm flipV="1">
          <a:off x="6334125" y="3076575"/>
          <a:ext cx="2124000" cy="9524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67</xdr:row>
      <xdr:rowOff>104775</xdr:rowOff>
    </xdr:from>
    <xdr:to>
      <xdr:col>7</xdr:col>
      <xdr:colOff>352350</xdr:colOff>
      <xdr:row>67</xdr:row>
      <xdr:rowOff>114300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404BB258-04B8-42E6-9050-EEF153ED3866}"/>
            </a:ext>
          </a:extLst>
        </xdr:cNvPr>
        <xdr:cNvCxnSpPr/>
      </xdr:nvCxnSpPr>
      <xdr:spPr>
        <a:xfrm flipH="1">
          <a:off x="3019425" y="14201775"/>
          <a:ext cx="220972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87</xdr:row>
      <xdr:rowOff>85725</xdr:rowOff>
    </xdr:from>
    <xdr:to>
      <xdr:col>7</xdr:col>
      <xdr:colOff>342825</xdr:colOff>
      <xdr:row>87</xdr:row>
      <xdr:rowOff>85725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4BC05EED-CC16-4DBF-8E77-F996364C21EC}"/>
            </a:ext>
          </a:extLst>
        </xdr:cNvPr>
        <xdr:cNvCxnSpPr/>
      </xdr:nvCxnSpPr>
      <xdr:spPr>
        <a:xfrm flipH="1">
          <a:off x="3009900" y="18316575"/>
          <a:ext cx="22097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390525</xdr:colOff>
      <xdr:row>87</xdr:row>
      <xdr:rowOff>104776</xdr:rowOff>
    </xdr:from>
    <xdr:to>
      <xdr:col>12</xdr:col>
      <xdr:colOff>228525</xdr:colOff>
      <xdr:row>87</xdr:row>
      <xdr:rowOff>114300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B18F0C76-E5FE-4EF6-A3A6-9029F550A6D6}"/>
            </a:ext>
          </a:extLst>
        </xdr:cNvPr>
        <xdr:cNvCxnSpPr/>
      </xdr:nvCxnSpPr>
      <xdr:spPr>
        <a:xfrm flipV="1">
          <a:off x="6305550" y="18335626"/>
          <a:ext cx="2124000" cy="9524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371475</xdr:colOff>
      <xdr:row>67</xdr:row>
      <xdr:rowOff>104775</xdr:rowOff>
    </xdr:from>
    <xdr:to>
      <xdr:col>12</xdr:col>
      <xdr:colOff>209475</xdr:colOff>
      <xdr:row>67</xdr:row>
      <xdr:rowOff>114299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8D7DEA1F-7C89-4B50-9C06-C872AD26B2F0}"/>
            </a:ext>
          </a:extLst>
        </xdr:cNvPr>
        <xdr:cNvCxnSpPr/>
      </xdr:nvCxnSpPr>
      <xdr:spPr>
        <a:xfrm flipV="1">
          <a:off x="6286500" y="14201775"/>
          <a:ext cx="2124000" cy="9524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120</xdr:row>
      <xdr:rowOff>95250</xdr:rowOff>
    </xdr:from>
    <xdr:to>
      <xdr:col>7</xdr:col>
      <xdr:colOff>352350</xdr:colOff>
      <xdr:row>120</xdr:row>
      <xdr:rowOff>104775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40BF11AF-6DDB-421B-BEC3-EF02740F85B0}"/>
            </a:ext>
          </a:extLst>
        </xdr:cNvPr>
        <xdr:cNvCxnSpPr/>
      </xdr:nvCxnSpPr>
      <xdr:spPr>
        <a:xfrm flipH="1">
          <a:off x="3019425" y="25412700"/>
          <a:ext cx="220972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140</xdr:row>
      <xdr:rowOff>95250</xdr:rowOff>
    </xdr:from>
    <xdr:to>
      <xdr:col>7</xdr:col>
      <xdr:colOff>342825</xdr:colOff>
      <xdr:row>140</xdr:row>
      <xdr:rowOff>95250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406E5668-844E-4A37-B2EA-FEB13A017D4A}"/>
            </a:ext>
          </a:extLst>
        </xdr:cNvPr>
        <xdr:cNvCxnSpPr/>
      </xdr:nvCxnSpPr>
      <xdr:spPr>
        <a:xfrm flipH="1">
          <a:off x="3009900" y="29479875"/>
          <a:ext cx="22097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390525</xdr:colOff>
      <xdr:row>140</xdr:row>
      <xdr:rowOff>114301</xdr:rowOff>
    </xdr:from>
    <xdr:to>
      <xdr:col>12</xdr:col>
      <xdr:colOff>228525</xdr:colOff>
      <xdr:row>140</xdr:row>
      <xdr:rowOff>123825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77BF5F83-AB5F-4FDC-A553-1D1441E5DD39}"/>
            </a:ext>
          </a:extLst>
        </xdr:cNvPr>
        <xdr:cNvCxnSpPr/>
      </xdr:nvCxnSpPr>
      <xdr:spPr>
        <a:xfrm flipV="1">
          <a:off x="6305550" y="29498926"/>
          <a:ext cx="2124000" cy="9524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390525</xdr:colOff>
      <xdr:row>120</xdr:row>
      <xdr:rowOff>95250</xdr:rowOff>
    </xdr:from>
    <xdr:to>
      <xdr:col>12</xdr:col>
      <xdr:colOff>228525</xdr:colOff>
      <xdr:row>120</xdr:row>
      <xdr:rowOff>104774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26AEFCD3-5A56-4298-8C7F-07E1006AF8D7}"/>
            </a:ext>
          </a:extLst>
        </xdr:cNvPr>
        <xdr:cNvCxnSpPr/>
      </xdr:nvCxnSpPr>
      <xdr:spPr>
        <a:xfrm flipV="1">
          <a:off x="6305550" y="25412700"/>
          <a:ext cx="2124000" cy="9524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173</xdr:row>
      <xdr:rowOff>85725</xdr:rowOff>
    </xdr:from>
    <xdr:to>
      <xdr:col>7</xdr:col>
      <xdr:colOff>352350</xdr:colOff>
      <xdr:row>173</xdr:row>
      <xdr:rowOff>95250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9F427D5A-F626-411F-BCD9-D360AADFBD4F}"/>
            </a:ext>
          </a:extLst>
        </xdr:cNvPr>
        <xdr:cNvCxnSpPr/>
      </xdr:nvCxnSpPr>
      <xdr:spPr>
        <a:xfrm flipH="1">
          <a:off x="3019425" y="36366450"/>
          <a:ext cx="220972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193</xdr:row>
      <xdr:rowOff>104775</xdr:rowOff>
    </xdr:from>
    <xdr:to>
      <xdr:col>7</xdr:col>
      <xdr:colOff>342825</xdr:colOff>
      <xdr:row>193</xdr:row>
      <xdr:rowOff>104775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C741B525-D4C6-4698-986F-C706E5853D54}"/>
            </a:ext>
          </a:extLst>
        </xdr:cNvPr>
        <xdr:cNvCxnSpPr/>
      </xdr:nvCxnSpPr>
      <xdr:spPr>
        <a:xfrm flipH="1">
          <a:off x="3009900" y="40433625"/>
          <a:ext cx="22097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390525</xdr:colOff>
      <xdr:row>193</xdr:row>
      <xdr:rowOff>123826</xdr:rowOff>
    </xdr:from>
    <xdr:to>
      <xdr:col>12</xdr:col>
      <xdr:colOff>228525</xdr:colOff>
      <xdr:row>193</xdr:row>
      <xdr:rowOff>133350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371E0076-2F8C-4305-BCB3-4A443B347D85}"/>
            </a:ext>
          </a:extLst>
        </xdr:cNvPr>
        <xdr:cNvCxnSpPr/>
      </xdr:nvCxnSpPr>
      <xdr:spPr>
        <a:xfrm flipV="1">
          <a:off x="6305550" y="40452676"/>
          <a:ext cx="2124000" cy="9524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390525</xdr:colOff>
      <xdr:row>173</xdr:row>
      <xdr:rowOff>85725</xdr:rowOff>
    </xdr:from>
    <xdr:to>
      <xdr:col>12</xdr:col>
      <xdr:colOff>228525</xdr:colOff>
      <xdr:row>173</xdr:row>
      <xdr:rowOff>95249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id="{15A43524-938D-4AAD-BBB8-D8C4B8FD7B21}"/>
            </a:ext>
          </a:extLst>
        </xdr:cNvPr>
        <xdr:cNvCxnSpPr/>
      </xdr:nvCxnSpPr>
      <xdr:spPr>
        <a:xfrm flipV="1">
          <a:off x="6305550" y="36366450"/>
          <a:ext cx="2124000" cy="9524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0</xdr:colOff>
      <xdr:row>178</xdr:row>
      <xdr:rowOff>0</xdr:rowOff>
    </xdr:from>
    <xdr:to>
      <xdr:col>21</xdr:col>
      <xdr:colOff>57150</xdr:colOff>
      <xdr:row>180</xdr:row>
      <xdr:rowOff>180975</xdr:rowOff>
    </xdr:to>
    <xdr:sp macro="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677B5786-DD03-41C6-85D7-E9884EE4A702}"/>
            </a:ext>
          </a:extLst>
        </xdr:cNvPr>
        <xdr:cNvSpPr/>
      </xdr:nvSpPr>
      <xdr:spPr>
        <a:xfrm>
          <a:off x="13335000" y="37280850"/>
          <a:ext cx="1581150" cy="600075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600"/>
            <a:t>Sélection plan</a:t>
          </a:r>
        </a:p>
      </xdr:txBody>
    </xdr:sp>
    <xdr:clientData/>
  </xdr:twoCellAnchor>
  <xdr:twoCellAnchor>
    <xdr:from>
      <xdr:col>19</xdr:col>
      <xdr:colOff>0</xdr:colOff>
      <xdr:row>124</xdr:row>
      <xdr:rowOff>0</xdr:rowOff>
    </xdr:from>
    <xdr:to>
      <xdr:col>21</xdr:col>
      <xdr:colOff>57150</xdr:colOff>
      <xdr:row>126</xdr:row>
      <xdr:rowOff>180975</xdr:rowOff>
    </xdr:to>
    <xdr:sp macro="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7B3A6AC9-5FD5-4C4A-B711-E90B7B643BDF}"/>
            </a:ext>
          </a:extLst>
        </xdr:cNvPr>
        <xdr:cNvSpPr/>
      </xdr:nvSpPr>
      <xdr:spPr>
        <a:xfrm>
          <a:off x="13335000" y="26108025"/>
          <a:ext cx="1581150" cy="6000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600"/>
            <a:t>Sélection plan</a:t>
          </a:r>
        </a:p>
      </xdr:txBody>
    </xdr:sp>
    <xdr:clientData/>
  </xdr:twoCellAnchor>
  <xdr:twoCellAnchor>
    <xdr:from>
      <xdr:col>19</xdr:col>
      <xdr:colOff>0</xdr:colOff>
      <xdr:row>71</xdr:row>
      <xdr:rowOff>0</xdr:rowOff>
    </xdr:from>
    <xdr:to>
      <xdr:col>21</xdr:col>
      <xdr:colOff>57150</xdr:colOff>
      <xdr:row>73</xdr:row>
      <xdr:rowOff>142875</xdr:rowOff>
    </xdr:to>
    <xdr:sp macro="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9E7C71C4-3441-45DB-8035-00061B0EAA8A}"/>
            </a:ext>
          </a:extLst>
        </xdr:cNvPr>
        <xdr:cNvSpPr/>
      </xdr:nvSpPr>
      <xdr:spPr>
        <a:xfrm>
          <a:off x="13335000" y="14925675"/>
          <a:ext cx="1581150" cy="600075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600"/>
            <a:t>Sélection plan</a:t>
          </a:r>
        </a:p>
      </xdr:txBody>
    </xdr:sp>
    <xdr:clientData/>
  </xdr:twoCellAnchor>
  <xdr:twoCellAnchor>
    <xdr:from>
      <xdr:col>19</xdr:col>
      <xdr:colOff>0</xdr:colOff>
      <xdr:row>18</xdr:row>
      <xdr:rowOff>0</xdr:rowOff>
    </xdr:from>
    <xdr:to>
      <xdr:col>21</xdr:col>
      <xdr:colOff>57150</xdr:colOff>
      <xdr:row>20</xdr:row>
      <xdr:rowOff>190500</xdr:rowOff>
    </xdr:to>
    <xdr:sp macro="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79C70FF3-F9E3-416C-922A-A4DC512D9C90}"/>
            </a:ext>
          </a:extLst>
        </xdr:cNvPr>
        <xdr:cNvSpPr/>
      </xdr:nvSpPr>
      <xdr:spPr>
        <a:xfrm>
          <a:off x="13335000" y="3752850"/>
          <a:ext cx="1581150" cy="600075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600"/>
            <a:t>Sélection plan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14</xdr:row>
      <xdr:rowOff>85725</xdr:rowOff>
    </xdr:from>
    <xdr:to>
      <xdr:col>7</xdr:col>
      <xdr:colOff>380925</xdr:colOff>
      <xdr:row>14</xdr:row>
      <xdr:rowOff>95250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8DC3ACD8-DAF0-42FC-8573-DD5695EA904B}"/>
            </a:ext>
          </a:extLst>
        </xdr:cNvPr>
        <xdr:cNvCxnSpPr/>
      </xdr:nvCxnSpPr>
      <xdr:spPr>
        <a:xfrm flipH="1">
          <a:off x="3048000" y="3076575"/>
          <a:ext cx="220972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28575</xdr:colOff>
      <xdr:row>34</xdr:row>
      <xdr:rowOff>114300</xdr:rowOff>
    </xdr:from>
    <xdr:to>
      <xdr:col>7</xdr:col>
      <xdr:colOff>371400</xdr:colOff>
      <xdr:row>34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DA9A7989-3DA7-4EBD-B691-B354AB86BE7B}"/>
            </a:ext>
          </a:extLst>
        </xdr:cNvPr>
        <xdr:cNvCxnSpPr/>
      </xdr:nvCxnSpPr>
      <xdr:spPr>
        <a:xfrm flipH="1">
          <a:off x="3038475" y="7086600"/>
          <a:ext cx="22097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419100</xdr:colOff>
      <xdr:row>34</xdr:row>
      <xdr:rowOff>133351</xdr:rowOff>
    </xdr:from>
    <xdr:to>
      <xdr:col>12</xdr:col>
      <xdr:colOff>257100</xdr:colOff>
      <xdr:row>34</xdr:row>
      <xdr:rowOff>142875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B49C02B2-C611-4642-A0EF-B507B42BF160}"/>
            </a:ext>
          </a:extLst>
        </xdr:cNvPr>
        <xdr:cNvCxnSpPr/>
      </xdr:nvCxnSpPr>
      <xdr:spPr>
        <a:xfrm flipV="1">
          <a:off x="6334125" y="7105651"/>
          <a:ext cx="2171625" cy="9524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419100</xdr:colOff>
      <xdr:row>14</xdr:row>
      <xdr:rowOff>85725</xdr:rowOff>
    </xdr:from>
    <xdr:to>
      <xdr:col>12</xdr:col>
      <xdr:colOff>257100</xdr:colOff>
      <xdr:row>14</xdr:row>
      <xdr:rowOff>95249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7D308E28-F72F-4C69-941A-A1458AA6CE9C}"/>
            </a:ext>
          </a:extLst>
        </xdr:cNvPr>
        <xdr:cNvCxnSpPr/>
      </xdr:nvCxnSpPr>
      <xdr:spPr>
        <a:xfrm flipV="1">
          <a:off x="6334125" y="3076575"/>
          <a:ext cx="2171625" cy="9524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67</xdr:row>
      <xdr:rowOff>104775</xdr:rowOff>
    </xdr:from>
    <xdr:to>
      <xdr:col>7</xdr:col>
      <xdr:colOff>352350</xdr:colOff>
      <xdr:row>67</xdr:row>
      <xdr:rowOff>114300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5307363-4C58-462A-99E2-D59627E11C86}"/>
            </a:ext>
          </a:extLst>
        </xdr:cNvPr>
        <xdr:cNvCxnSpPr/>
      </xdr:nvCxnSpPr>
      <xdr:spPr>
        <a:xfrm flipH="1">
          <a:off x="3019425" y="14182725"/>
          <a:ext cx="220972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87</xdr:row>
      <xdr:rowOff>85725</xdr:rowOff>
    </xdr:from>
    <xdr:to>
      <xdr:col>7</xdr:col>
      <xdr:colOff>342825</xdr:colOff>
      <xdr:row>87</xdr:row>
      <xdr:rowOff>85725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F553E949-2A6C-4876-BBE5-491B9FCFEA62}"/>
            </a:ext>
          </a:extLst>
        </xdr:cNvPr>
        <xdr:cNvCxnSpPr/>
      </xdr:nvCxnSpPr>
      <xdr:spPr>
        <a:xfrm flipH="1">
          <a:off x="3009900" y="18268950"/>
          <a:ext cx="22097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390525</xdr:colOff>
      <xdr:row>87</xdr:row>
      <xdr:rowOff>104776</xdr:rowOff>
    </xdr:from>
    <xdr:to>
      <xdr:col>12</xdr:col>
      <xdr:colOff>228525</xdr:colOff>
      <xdr:row>87</xdr:row>
      <xdr:rowOff>114300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DE7DCC46-E119-4D2E-A344-BFBBECB85193}"/>
            </a:ext>
          </a:extLst>
        </xdr:cNvPr>
        <xdr:cNvCxnSpPr/>
      </xdr:nvCxnSpPr>
      <xdr:spPr>
        <a:xfrm flipV="1">
          <a:off x="6305550" y="18288001"/>
          <a:ext cx="2171625" cy="9524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390525</xdr:colOff>
      <xdr:row>67</xdr:row>
      <xdr:rowOff>104775</xdr:rowOff>
    </xdr:from>
    <xdr:to>
      <xdr:col>12</xdr:col>
      <xdr:colOff>228525</xdr:colOff>
      <xdr:row>67</xdr:row>
      <xdr:rowOff>114299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53F1A7D6-BBC0-4470-91E7-0E796C446678}"/>
            </a:ext>
          </a:extLst>
        </xdr:cNvPr>
        <xdr:cNvCxnSpPr/>
      </xdr:nvCxnSpPr>
      <xdr:spPr>
        <a:xfrm flipV="1">
          <a:off x="6305550" y="14182725"/>
          <a:ext cx="2171625" cy="9524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120</xdr:row>
      <xdr:rowOff>95250</xdr:rowOff>
    </xdr:from>
    <xdr:to>
      <xdr:col>7</xdr:col>
      <xdr:colOff>352350</xdr:colOff>
      <xdr:row>120</xdr:row>
      <xdr:rowOff>104775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34D82F97-E3FE-4F0B-8570-63675612E128}"/>
            </a:ext>
          </a:extLst>
        </xdr:cNvPr>
        <xdr:cNvCxnSpPr/>
      </xdr:nvCxnSpPr>
      <xdr:spPr>
        <a:xfrm flipH="1">
          <a:off x="3019425" y="25355550"/>
          <a:ext cx="220972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140</xdr:row>
      <xdr:rowOff>95250</xdr:rowOff>
    </xdr:from>
    <xdr:to>
      <xdr:col>7</xdr:col>
      <xdr:colOff>342825</xdr:colOff>
      <xdr:row>140</xdr:row>
      <xdr:rowOff>95250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2DEE0714-3C7A-4FCC-9553-9D1E91A92368}"/>
            </a:ext>
          </a:extLst>
        </xdr:cNvPr>
        <xdr:cNvCxnSpPr/>
      </xdr:nvCxnSpPr>
      <xdr:spPr>
        <a:xfrm flipH="1">
          <a:off x="3009900" y="29384625"/>
          <a:ext cx="22097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390525</xdr:colOff>
      <xdr:row>140</xdr:row>
      <xdr:rowOff>114301</xdr:rowOff>
    </xdr:from>
    <xdr:to>
      <xdr:col>12</xdr:col>
      <xdr:colOff>228525</xdr:colOff>
      <xdr:row>140</xdr:row>
      <xdr:rowOff>123825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65F3B961-D651-49A1-BE5A-1630B942664A}"/>
            </a:ext>
          </a:extLst>
        </xdr:cNvPr>
        <xdr:cNvCxnSpPr/>
      </xdr:nvCxnSpPr>
      <xdr:spPr>
        <a:xfrm flipV="1">
          <a:off x="6305550" y="29403676"/>
          <a:ext cx="2171625" cy="9524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390525</xdr:colOff>
      <xdr:row>120</xdr:row>
      <xdr:rowOff>95250</xdr:rowOff>
    </xdr:from>
    <xdr:to>
      <xdr:col>12</xdr:col>
      <xdr:colOff>228525</xdr:colOff>
      <xdr:row>120</xdr:row>
      <xdr:rowOff>104774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C55AA079-36B4-4075-9670-6E0A97C56DA0}"/>
            </a:ext>
          </a:extLst>
        </xdr:cNvPr>
        <xdr:cNvCxnSpPr/>
      </xdr:nvCxnSpPr>
      <xdr:spPr>
        <a:xfrm flipV="1">
          <a:off x="6305550" y="25355550"/>
          <a:ext cx="2171625" cy="9524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173</xdr:row>
      <xdr:rowOff>85725</xdr:rowOff>
    </xdr:from>
    <xdr:to>
      <xdr:col>7</xdr:col>
      <xdr:colOff>352350</xdr:colOff>
      <xdr:row>173</xdr:row>
      <xdr:rowOff>95250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79EC4922-AE56-47F7-8CD0-EF1C05E06D2D}"/>
            </a:ext>
          </a:extLst>
        </xdr:cNvPr>
        <xdr:cNvCxnSpPr/>
      </xdr:nvCxnSpPr>
      <xdr:spPr>
        <a:xfrm flipH="1">
          <a:off x="3019425" y="36261675"/>
          <a:ext cx="220972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193</xdr:row>
      <xdr:rowOff>104775</xdr:rowOff>
    </xdr:from>
    <xdr:to>
      <xdr:col>7</xdr:col>
      <xdr:colOff>342825</xdr:colOff>
      <xdr:row>193</xdr:row>
      <xdr:rowOff>104775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943F9C2B-7D98-4332-8441-8C86CD8416B5}"/>
            </a:ext>
          </a:extLst>
        </xdr:cNvPr>
        <xdr:cNvCxnSpPr/>
      </xdr:nvCxnSpPr>
      <xdr:spPr>
        <a:xfrm flipH="1">
          <a:off x="3009900" y="40290750"/>
          <a:ext cx="22097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390525</xdr:colOff>
      <xdr:row>193</xdr:row>
      <xdr:rowOff>123826</xdr:rowOff>
    </xdr:from>
    <xdr:to>
      <xdr:col>12</xdr:col>
      <xdr:colOff>228525</xdr:colOff>
      <xdr:row>193</xdr:row>
      <xdr:rowOff>133350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149E6021-30BA-44BB-A14A-AF1236829356}"/>
            </a:ext>
          </a:extLst>
        </xdr:cNvPr>
        <xdr:cNvCxnSpPr/>
      </xdr:nvCxnSpPr>
      <xdr:spPr>
        <a:xfrm flipV="1">
          <a:off x="6305550" y="40309801"/>
          <a:ext cx="2171625" cy="9524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390525</xdr:colOff>
      <xdr:row>173</xdr:row>
      <xdr:rowOff>85725</xdr:rowOff>
    </xdr:from>
    <xdr:to>
      <xdr:col>12</xdr:col>
      <xdr:colOff>228525</xdr:colOff>
      <xdr:row>173</xdr:row>
      <xdr:rowOff>95249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id="{934EEE6D-9885-4C4E-BBA7-95EBB3E043CE}"/>
            </a:ext>
          </a:extLst>
        </xdr:cNvPr>
        <xdr:cNvCxnSpPr/>
      </xdr:nvCxnSpPr>
      <xdr:spPr>
        <a:xfrm flipV="1">
          <a:off x="6305550" y="36261675"/>
          <a:ext cx="2171625" cy="9524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9525</xdr:colOff>
      <xdr:row>18</xdr:row>
      <xdr:rowOff>9525</xdr:rowOff>
    </xdr:from>
    <xdr:to>
      <xdr:col>21</xdr:col>
      <xdr:colOff>66675</xdr:colOff>
      <xdr:row>20</xdr:row>
      <xdr:rowOff>200025</xdr:rowOff>
    </xdr:to>
    <xdr:sp macro="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84038EEF-199E-4243-8140-9FB325BD62A5}"/>
            </a:ext>
          </a:extLst>
        </xdr:cNvPr>
        <xdr:cNvSpPr/>
      </xdr:nvSpPr>
      <xdr:spPr>
        <a:xfrm>
          <a:off x="13392150" y="3762375"/>
          <a:ext cx="1581150" cy="600075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600"/>
            <a:t>Sélection plan</a:t>
          </a:r>
        </a:p>
      </xdr:txBody>
    </xdr:sp>
    <xdr:clientData/>
  </xdr:twoCellAnchor>
  <xdr:twoCellAnchor>
    <xdr:from>
      <xdr:col>19</xdr:col>
      <xdr:colOff>0</xdr:colOff>
      <xdr:row>71</xdr:row>
      <xdr:rowOff>0</xdr:rowOff>
    </xdr:from>
    <xdr:to>
      <xdr:col>21</xdr:col>
      <xdr:colOff>57150</xdr:colOff>
      <xdr:row>73</xdr:row>
      <xdr:rowOff>142875</xdr:rowOff>
    </xdr:to>
    <xdr:sp macro="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F876DFD3-1BE2-48A7-A4F0-3F42C55EB8A6}"/>
            </a:ext>
          </a:extLst>
        </xdr:cNvPr>
        <xdr:cNvSpPr/>
      </xdr:nvSpPr>
      <xdr:spPr>
        <a:xfrm>
          <a:off x="13382625" y="14906625"/>
          <a:ext cx="1581150" cy="600075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600"/>
            <a:t>Sélection plan</a:t>
          </a:r>
        </a:p>
      </xdr:txBody>
    </xdr:sp>
    <xdr:clientData/>
  </xdr:twoCellAnchor>
  <xdr:twoCellAnchor>
    <xdr:from>
      <xdr:col>19</xdr:col>
      <xdr:colOff>0</xdr:colOff>
      <xdr:row>124</xdr:row>
      <xdr:rowOff>0</xdr:rowOff>
    </xdr:from>
    <xdr:to>
      <xdr:col>21</xdr:col>
      <xdr:colOff>57150</xdr:colOff>
      <xdr:row>126</xdr:row>
      <xdr:rowOff>180975</xdr:rowOff>
    </xdr:to>
    <xdr:sp macro="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F1A650EF-C3A1-4E9B-B1AB-509FFD251FC3}"/>
            </a:ext>
          </a:extLst>
        </xdr:cNvPr>
        <xdr:cNvSpPr/>
      </xdr:nvSpPr>
      <xdr:spPr>
        <a:xfrm>
          <a:off x="13382625" y="26050875"/>
          <a:ext cx="1581150" cy="60007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600"/>
            <a:t>Sélection plan</a:t>
          </a:r>
        </a:p>
      </xdr:txBody>
    </xdr:sp>
    <xdr:clientData/>
  </xdr:twoCellAnchor>
  <xdr:twoCellAnchor>
    <xdr:from>
      <xdr:col>19</xdr:col>
      <xdr:colOff>0</xdr:colOff>
      <xdr:row>178</xdr:row>
      <xdr:rowOff>0</xdr:rowOff>
    </xdr:from>
    <xdr:to>
      <xdr:col>21</xdr:col>
      <xdr:colOff>57150</xdr:colOff>
      <xdr:row>180</xdr:row>
      <xdr:rowOff>180975</xdr:rowOff>
    </xdr:to>
    <xdr:sp macro="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3AA13543-6F43-47F9-9F52-5A07EF66933C}"/>
            </a:ext>
          </a:extLst>
        </xdr:cNvPr>
        <xdr:cNvSpPr/>
      </xdr:nvSpPr>
      <xdr:spPr>
        <a:xfrm>
          <a:off x="13382625" y="37176075"/>
          <a:ext cx="1581150" cy="600075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600"/>
            <a:t>Sélection plan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%20rideaux%205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Plan Soltis"/>
      <sheetName val="Plan Autre tissu"/>
      <sheetName val="Plans encoches"/>
      <sheetName val="Scellages"/>
      <sheetName val="Base de données"/>
      <sheetName val="Matières 1ères"/>
      <sheetName val="Mesures"/>
      <sheetName val="Pentes"/>
      <sheetName val="Ganses"/>
      <sheetName val="Accueil"/>
      <sheetName val="Tracks"/>
      <sheetName val="Largeur"/>
    </sheetNames>
    <sheetDataSet>
      <sheetData sheetId="0">
        <row r="2">
          <cell r="L2" t="str">
            <v>Côté 1</v>
          </cell>
        </row>
      </sheetData>
      <sheetData sheetId="1"/>
      <sheetData sheetId="2"/>
      <sheetData sheetId="3" refreshError="1"/>
      <sheetData sheetId="4">
        <row r="5">
          <cell r="B5">
            <v>3.75</v>
          </cell>
        </row>
      </sheetData>
      <sheetData sheetId="5">
        <row r="1">
          <cell r="Z1" t="str">
            <v>Avec encoches</v>
          </cell>
        </row>
        <row r="2">
          <cell r="P2" t="str">
            <v>Manuel</v>
          </cell>
          <cell r="R2" t="str">
            <v>A gauche</v>
          </cell>
          <cell r="S2" t="str">
            <v>au sol - int. Rideau</v>
          </cell>
          <cell r="T2" t="str">
            <v>boucles au sol</v>
          </cell>
          <cell r="U2" t="str">
            <v>BR</v>
          </cell>
          <cell r="V2" t="str">
            <v>Aucune</v>
          </cell>
          <cell r="W2" t="str">
            <v>Rails777AluNaturel</v>
          </cell>
          <cell r="Z2" t="str">
            <v>Sans encoches</v>
          </cell>
        </row>
        <row r="3">
          <cell r="P3" t="str">
            <v>Automatique</v>
          </cell>
          <cell r="R3" t="str">
            <v>A droite</v>
          </cell>
          <cell r="S3" t="str">
            <v>au sol  - extérieure rideau</v>
          </cell>
          <cell r="T3" t="str">
            <v>boucles au sol</v>
          </cell>
          <cell r="U3" t="str">
            <v>Non BR</v>
          </cell>
          <cell r="V3" t="str">
            <v>A gauche</v>
          </cell>
          <cell r="W3" t="str">
            <v>Rails777AluNoir</v>
          </cell>
        </row>
        <row r="4">
          <cell r="B4" t="str">
            <v>Rails777AluNoir</v>
          </cell>
          <cell r="C4">
            <v>0.25</v>
          </cell>
          <cell r="D4">
            <v>1.25</v>
          </cell>
          <cell r="G4" t="str">
            <v>MédiRailAluNoir</v>
          </cell>
          <cell r="H4">
            <v>-1.375</v>
          </cell>
          <cell r="I4">
            <v>2</v>
          </cell>
          <cell r="M4" t="str">
            <v>Roulettes MR noires</v>
          </cell>
          <cell r="R4" t="str">
            <v>N/A</v>
          </cell>
          <cell r="S4" t="str">
            <v>rampe - int. rideau</v>
          </cell>
          <cell r="T4" t="str">
            <v>boucles rampe</v>
          </cell>
          <cell r="V4" t="str">
            <v>A droite</v>
          </cell>
          <cell r="W4" t="str">
            <v>Rails777AluBlanc</v>
          </cell>
        </row>
        <row r="5">
          <cell r="B5" t="str">
            <v>Rails777AluBlanc</v>
          </cell>
          <cell r="C5">
            <v>0.25</v>
          </cell>
          <cell r="D5">
            <v>1.25</v>
          </cell>
          <cell r="G5" t="str">
            <v>MédiRailAluBlanc</v>
          </cell>
          <cell r="H5">
            <v>-1.375</v>
          </cell>
          <cell r="I5">
            <v>2</v>
          </cell>
          <cell r="M5" t="str">
            <v>Roulettes MR blanches</v>
          </cell>
          <cell r="S5" t="str">
            <v>rampe - extérieure rideau</v>
          </cell>
          <cell r="T5" t="str">
            <v>boucles rampe</v>
          </cell>
          <cell r="V5" t="str">
            <v>Gauche et droite</v>
          </cell>
          <cell r="W5" t="str">
            <v>Rails777AluBrun</v>
          </cell>
        </row>
        <row r="6">
          <cell r="B6" t="str">
            <v>Rails777AluBrun</v>
          </cell>
          <cell r="C6">
            <v>0.25</v>
          </cell>
          <cell r="D6">
            <v>1.25</v>
          </cell>
          <cell r="G6" t="str">
            <v>MédiRailAluBrun</v>
          </cell>
          <cell r="H6">
            <v>-1.375</v>
          </cell>
          <cell r="I6">
            <v>2</v>
          </cell>
          <cell r="M6" t="str">
            <v>Roulettes MR Brun</v>
          </cell>
          <cell r="S6" t="str">
            <v>Pas de boucles</v>
          </cell>
          <cell r="T6" t="str">
            <v>boucles au sol</v>
          </cell>
          <cell r="W6" t="str">
            <v>Rails777AluSable</v>
          </cell>
        </row>
        <row r="7">
          <cell r="B7" t="str">
            <v>Rails777AluSable</v>
          </cell>
          <cell r="C7">
            <v>0.25</v>
          </cell>
          <cell r="D7">
            <v>1.25</v>
          </cell>
          <cell r="G7" t="str">
            <v>MédiRailAluSable</v>
          </cell>
          <cell r="H7">
            <v>-1.375</v>
          </cell>
          <cell r="I7">
            <v>2</v>
          </cell>
          <cell r="M7" t="str">
            <v>Roulettes MR Sable</v>
          </cell>
        </row>
        <row r="8">
          <cell r="B8" t="str">
            <v>Rails777AluNaturel</v>
          </cell>
          <cell r="C8">
            <v>0.25</v>
          </cell>
          <cell r="D8">
            <v>1.25</v>
          </cell>
          <cell r="G8" t="str">
            <v>MédiRailAluNaturel</v>
          </cell>
          <cell r="H8">
            <v>-1.375</v>
          </cell>
          <cell r="I8">
            <v>2</v>
          </cell>
          <cell r="M8" t="str">
            <v>Roulettes TRK Ind</v>
          </cell>
        </row>
        <row r="9">
          <cell r="B9" t="str">
            <v>Rod et Clamps</v>
          </cell>
          <cell r="C9">
            <v>0.5</v>
          </cell>
          <cell r="D9">
            <v>2</v>
          </cell>
          <cell r="G9" t="str">
            <v>MédiRailExistante</v>
          </cell>
          <cell r="H9">
            <v>-1.375</v>
          </cell>
          <cell r="I9">
            <v>2</v>
          </cell>
          <cell r="M9" t="str">
            <v>Roulettes MR Exist.</v>
          </cell>
        </row>
        <row r="10">
          <cell r="B10" t="str">
            <v>Rod et Clamps Exist</v>
          </cell>
          <cell r="C10">
            <v>0.5</v>
          </cell>
          <cell r="D10">
            <v>2</v>
          </cell>
          <cell r="G10" t="str">
            <v>RailTRK160Galvanisé</v>
          </cell>
          <cell r="H10">
            <v>-1.375</v>
          </cell>
          <cell r="I10">
            <v>2</v>
          </cell>
          <cell r="M10" t="str">
            <v>Roulettes Mitjavila</v>
          </cell>
          <cell r="O10" t="str">
            <v>Roulettes MR noires</v>
          </cell>
          <cell r="Q10">
            <v>10</v>
          </cell>
        </row>
        <row r="11">
          <cell r="B11" t="str">
            <v>Zip coin Noir</v>
          </cell>
          <cell r="C11">
            <v>0.25</v>
          </cell>
          <cell r="D11">
            <v>-0.375</v>
          </cell>
          <cell r="G11" t="str">
            <v>RailTRK160Existante</v>
          </cell>
          <cell r="H11">
            <v>-1.375</v>
          </cell>
          <cell r="I11">
            <v>2</v>
          </cell>
          <cell r="M11" t="str">
            <v>Roulettes bearing simple</v>
          </cell>
          <cell r="O11" t="str">
            <v>Roulettes MR blanches</v>
          </cell>
          <cell r="Q11">
            <v>10</v>
          </cell>
        </row>
        <row r="12">
          <cell r="B12" t="str">
            <v>Zip coin Blanc</v>
          </cell>
          <cell r="C12">
            <v>0.25</v>
          </cell>
          <cell r="D12">
            <v>-0.375</v>
          </cell>
          <cell r="G12" t="str">
            <v>RailTRKAluNaturel</v>
          </cell>
          <cell r="H12">
            <v>-1.375</v>
          </cell>
          <cell r="I12">
            <v>2</v>
          </cell>
          <cell r="M12" t="str">
            <v>Roulettes bearing double</v>
          </cell>
          <cell r="O12" t="str">
            <v>Roulettes MR Brun</v>
          </cell>
          <cell r="Q12">
            <v>10</v>
          </cell>
        </row>
        <row r="13">
          <cell r="B13" t="str">
            <v>Zip Uni Noir</v>
          </cell>
          <cell r="C13">
            <v>0</v>
          </cell>
          <cell r="D13">
            <v>-0.375</v>
          </cell>
          <cell r="G13" t="str">
            <v>RailsTRKAluNoir</v>
          </cell>
          <cell r="H13">
            <v>-1.375</v>
          </cell>
          <cell r="I13">
            <v>2</v>
          </cell>
          <cell r="M13" t="str">
            <v>Corde Auvent</v>
          </cell>
          <cell r="O13" t="str">
            <v>Roulettes MR Sable</v>
          </cell>
          <cell r="Q13">
            <v>10</v>
          </cell>
        </row>
        <row r="14">
          <cell r="B14" t="str">
            <v>Zip Uni Blanc</v>
          </cell>
          <cell r="C14">
            <v>0</v>
          </cell>
          <cell r="D14">
            <v>-0.375</v>
          </cell>
          <cell r="G14" t="str">
            <v>RailsTRKAluBlanc</v>
          </cell>
          <cell r="H14">
            <v>-1.375</v>
          </cell>
          <cell r="I14">
            <v>2</v>
          </cell>
          <cell r="M14" t="str">
            <v>Autre</v>
          </cell>
          <cell r="O14" t="str">
            <v>Roulettes TRK</v>
          </cell>
          <cell r="Q14">
            <v>12</v>
          </cell>
        </row>
        <row r="15">
          <cell r="B15" t="str">
            <v>Ourlet 1 po 1/4</v>
          </cell>
          <cell r="C15">
            <v>0</v>
          </cell>
          <cell r="D15">
            <v>1.25</v>
          </cell>
          <cell r="G15" t="str">
            <v>RailsTRKAluBrun</v>
          </cell>
          <cell r="H15">
            <v>-1.375</v>
          </cell>
          <cell r="I15">
            <v>2</v>
          </cell>
          <cell r="O15" t="str">
            <v>Roulettes MR Exist.</v>
          </cell>
          <cell r="Q15">
            <v>0</v>
          </cell>
        </row>
        <row r="16">
          <cell r="B16" t="str">
            <v>Ourlet 2 po</v>
          </cell>
          <cell r="C16">
            <v>0</v>
          </cell>
          <cell r="D16">
            <v>2</v>
          </cell>
          <cell r="G16" t="str">
            <v>RailsTRKAluSable</v>
          </cell>
          <cell r="H16">
            <v>-1.375</v>
          </cell>
          <cell r="I16">
            <v>2</v>
          </cell>
          <cell r="O16" t="str">
            <v>Roulettes Mitjavila</v>
          </cell>
          <cell r="Q16">
            <v>10</v>
          </cell>
        </row>
        <row r="17">
          <cell r="G17" t="str">
            <v>Rails TRK Alu Sable</v>
          </cell>
          <cell r="H17">
            <v>-1.375</v>
          </cell>
          <cell r="I17">
            <v>2</v>
          </cell>
          <cell r="O17" t="str">
            <v>Roulettes bearing simple</v>
          </cell>
          <cell r="Q17">
            <v>12</v>
          </cell>
        </row>
        <row r="18">
          <cell r="G18" t="str">
            <v>RailSunLouvreexist</v>
          </cell>
          <cell r="H18">
            <v>-0.125</v>
          </cell>
          <cell r="I18">
            <v>2</v>
          </cell>
          <cell r="O18" t="str">
            <v>Roulettes bearing double</v>
          </cell>
          <cell r="Q18">
            <v>12</v>
          </cell>
        </row>
        <row r="19">
          <cell r="G19" t="str">
            <v>Rails777AluNaturel</v>
          </cell>
          <cell r="H19">
            <v>0.25</v>
          </cell>
          <cell r="I19">
            <v>1.25</v>
          </cell>
          <cell r="O19" t="str">
            <v>Corde Auvent</v>
          </cell>
          <cell r="Q19">
            <v>0</v>
          </cell>
        </row>
        <row r="20">
          <cell r="G20" t="str">
            <v>Rails777AluNoir</v>
          </cell>
          <cell r="H20">
            <v>0.25</v>
          </cell>
          <cell r="I20">
            <v>1.25</v>
          </cell>
          <cell r="O20" t="str">
            <v>Autre</v>
          </cell>
          <cell r="Q20">
            <v>0</v>
          </cell>
        </row>
        <row r="21">
          <cell r="G21" t="str">
            <v>Rails777AluBlanc</v>
          </cell>
          <cell r="H21">
            <v>0.25</v>
          </cell>
          <cell r="I21">
            <v>1.25</v>
          </cell>
        </row>
        <row r="22">
          <cell r="G22" t="str">
            <v>Rails777AluBrun</v>
          </cell>
          <cell r="H22">
            <v>0.25</v>
          </cell>
          <cell r="I22">
            <v>1.25</v>
          </cell>
        </row>
        <row r="23">
          <cell r="G23" t="str">
            <v>Rails777AluSable</v>
          </cell>
          <cell r="H23">
            <v>0.25</v>
          </cell>
          <cell r="I23">
            <v>1.25</v>
          </cell>
        </row>
        <row r="24">
          <cell r="G24" t="str">
            <v>Rod et Clamps</v>
          </cell>
          <cell r="H24">
            <v>0.5</v>
          </cell>
          <cell r="I24">
            <v>2</v>
          </cell>
        </row>
        <row r="25">
          <cell r="G25" t="str">
            <v>Flat Bar 1"</v>
          </cell>
          <cell r="H25">
            <v>1.25</v>
          </cell>
          <cell r="I25">
            <v>2</v>
          </cell>
        </row>
        <row r="26">
          <cell r="G26" t="str">
            <v>Angle</v>
          </cell>
          <cell r="H26">
            <v>0</v>
          </cell>
          <cell r="I26">
            <v>2</v>
          </cell>
        </row>
        <row r="27">
          <cell r="G27" t="str">
            <v>Rod et Clamps exist</v>
          </cell>
          <cell r="H27">
            <v>0</v>
          </cell>
          <cell r="I27">
            <v>0</v>
          </cell>
        </row>
        <row r="28">
          <cell r="G28" t="str">
            <v>RailMitjavilaexist</v>
          </cell>
          <cell r="H28">
            <v>-1.375</v>
          </cell>
        </row>
        <row r="35">
          <cell r="O35" t="str">
            <v>MédiRail</v>
          </cell>
          <cell r="P35" t="str">
            <v>RailTRK</v>
          </cell>
          <cell r="Q35" t="str">
            <v>SunLouvre</v>
          </cell>
          <cell r="R35" t="str">
            <v>Rails777</v>
          </cell>
          <cell r="S35" t="str">
            <v>Rod et Clamps</v>
          </cell>
          <cell r="T35" t="str">
            <v>Flat Bar 1"</v>
          </cell>
          <cell r="U35" t="str">
            <v>Angle</v>
          </cell>
          <cell r="V35" t="str">
            <v>Rod et Clamps exist</v>
          </cell>
          <cell r="W35" t="str">
            <v>RailMitjavilaexist</v>
          </cell>
        </row>
        <row r="36">
          <cell r="F36" t="str">
            <v>-</v>
          </cell>
        </row>
        <row r="37">
          <cell r="B37" t="str">
            <v>Bois</v>
          </cell>
          <cell r="C37" t="str">
            <v>Bois</v>
          </cell>
          <cell r="E37" t="str">
            <v>Sous</v>
          </cell>
          <cell r="F37" t="str">
            <v>Int Rampe</v>
          </cell>
          <cell r="G37" t="str">
            <v>Embrasure</v>
          </cell>
        </row>
        <row r="38">
          <cell r="B38" t="str">
            <v>Vinyle</v>
          </cell>
          <cell r="C38" t="str">
            <v>Béton</v>
          </cell>
          <cell r="E38" t="str">
            <v>Ext du beam</v>
          </cell>
          <cell r="F38" t="str">
            <v>Ext Rampe</v>
          </cell>
          <cell r="G38" t="str">
            <v>Ext Poteaux/beam</v>
          </cell>
        </row>
        <row r="39">
          <cell r="B39" t="str">
            <v>Brique</v>
          </cell>
          <cell r="C39" t="str">
            <v>Fibre Verre</v>
          </cell>
          <cell r="E39" t="str">
            <v>Int du beam</v>
          </cell>
          <cell r="G39" t="str">
            <v>Int. Poteaux/beam</v>
          </cell>
        </row>
        <row r="40">
          <cell r="B40" t="str">
            <v>Poteau SunLouvre</v>
          </cell>
          <cell r="C40" t="str">
            <v>Composite</v>
          </cell>
          <cell r="E40" t="str">
            <v>Fer Angle</v>
          </cell>
        </row>
        <row r="41">
          <cell r="B41" t="str">
            <v>Acrylique</v>
          </cell>
          <cell r="C41" t="str">
            <v>Gazon/ Terre</v>
          </cell>
        </row>
        <row r="42">
          <cell r="B42" t="str">
            <v>Fibro Ciment</v>
          </cell>
          <cell r="C42" t="str">
            <v>Asphalte</v>
          </cell>
        </row>
        <row r="43">
          <cell r="B43" t="str">
            <v xml:space="preserve">Poteau BSO pergola </v>
          </cell>
          <cell r="C43" t="str">
            <v>Pavé uni</v>
          </cell>
        </row>
        <row r="44">
          <cell r="B44" t="str">
            <v>Zip</v>
          </cell>
          <cell r="C44" t="str">
            <v>Rampe de galerie</v>
          </cell>
          <cell r="J44" t="str">
            <v>Ultrasol 47</v>
          </cell>
        </row>
        <row r="45">
          <cell r="B45" t="str">
            <v>Poteau aluminium</v>
          </cell>
          <cell r="J45" t="str">
            <v>Ultrasol 60</v>
          </cell>
        </row>
        <row r="46">
          <cell r="B46" t="str">
            <v>Poteau en acier</v>
          </cell>
          <cell r="J46" t="str">
            <v>Sunbrella 46</v>
          </cell>
        </row>
        <row r="47">
          <cell r="J47" t="str">
            <v>Sunbrella 60</v>
          </cell>
        </row>
        <row r="48">
          <cell r="J48" t="str">
            <v>Dickson</v>
          </cell>
        </row>
        <row r="49">
          <cell r="J49" t="str">
            <v>Tibelly</v>
          </cell>
        </row>
        <row r="50">
          <cell r="J50" t="str">
            <v>Soltis 105</v>
          </cell>
        </row>
        <row r="51">
          <cell r="J51" t="str">
            <v>Soltis 70</v>
          </cell>
        </row>
        <row r="61">
          <cell r="B61" t="str">
            <v>Mica</v>
          </cell>
        </row>
        <row r="62">
          <cell r="B62" t="str">
            <v>Moustiquaire</v>
          </cell>
        </row>
        <row r="63">
          <cell r="B63" t="str">
            <v>Soltis 86</v>
          </cell>
        </row>
        <row r="64">
          <cell r="B64" t="str">
            <v>Soltis 88</v>
          </cell>
        </row>
        <row r="65">
          <cell r="B65" t="str">
            <v>Soltis 92</v>
          </cell>
        </row>
        <row r="66">
          <cell r="B66" t="str">
            <v>Soltis 96</v>
          </cell>
        </row>
        <row r="67">
          <cell r="B67" t="str">
            <v>Sunclear</v>
          </cell>
        </row>
        <row r="68">
          <cell r="B68" t="str">
            <v xml:space="preserve">Toile acrylique </v>
          </cell>
        </row>
      </sheetData>
      <sheetData sheetId="6" refreshError="1"/>
      <sheetData sheetId="7">
        <row r="5">
          <cell r="U5">
            <v>2</v>
          </cell>
        </row>
      </sheetData>
      <sheetData sheetId="8">
        <row r="5">
          <cell r="E5">
            <v>0</v>
          </cell>
        </row>
      </sheetData>
      <sheetData sheetId="9">
        <row r="21">
          <cell r="D21">
            <v>8</v>
          </cell>
        </row>
      </sheetData>
      <sheetData sheetId="10" refreshError="1"/>
      <sheetData sheetId="11">
        <row r="4">
          <cell r="A4" t="str">
            <v>MédiRailAluNoir</v>
          </cell>
          <cell r="E4" t="e">
            <v>#DIV/0!</v>
          </cell>
          <cell r="G4" t="str">
            <v>MédiRailAluNoir</v>
          </cell>
          <cell r="K4">
            <v>-1.5</v>
          </cell>
          <cell r="M4" t="str">
            <v>MédiRailAluNoir</v>
          </cell>
          <cell r="Q4">
            <v>-1.5</v>
          </cell>
          <cell r="S4" t="str">
            <v>MédiRailAluNoir</v>
          </cell>
          <cell r="W4" t="e">
            <v>#DIV/0!</v>
          </cell>
        </row>
        <row r="5">
          <cell r="A5" t="str">
            <v>MédiRailAluBlanc</v>
          </cell>
          <cell r="E5" t="e">
            <v>#DIV/0!</v>
          </cell>
          <cell r="G5" t="str">
            <v>MédiRailAluBlanc</v>
          </cell>
          <cell r="K5">
            <v>-1.5</v>
          </cell>
          <cell r="M5" t="str">
            <v>MédiRailAluBlanc</v>
          </cell>
          <cell r="Q5">
            <v>-1.5</v>
          </cell>
          <cell r="S5" t="str">
            <v>MédiRailAluBlanc</v>
          </cell>
          <cell r="W5" t="e">
            <v>#DIV/0!</v>
          </cell>
        </row>
        <row r="6">
          <cell r="A6" t="str">
            <v>MédiRailAluBrun</v>
          </cell>
          <cell r="E6" t="e">
            <v>#DIV/0!</v>
          </cell>
          <cell r="G6" t="str">
            <v>MédiRailAluBrun</v>
          </cell>
          <cell r="K6">
            <v>-1.5</v>
          </cell>
          <cell r="M6" t="str">
            <v>MédiRailAluBrun</v>
          </cell>
          <cell r="Q6">
            <v>-1.5</v>
          </cell>
          <cell r="S6" t="str">
            <v>MédiRailAluBrun</v>
          </cell>
          <cell r="W6" t="e">
            <v>#DIV/0!</v>
          </cell>
        </row>
        <row r="7">
          <cell r="A7" t="str">
            <v>MédiRailAluSable</v>
          </cell>
          <cell r="E7" t="e">
            <v>#DIV/0!</v>
          </cell>
          <cell r="G7" t="str">
            <v>MédiRailAluSable</v>
          </cell>
          <cell r="K7">
            <v>-1.5</v>
          </cell>
          <cell r="M7" t="str">
            <v>MédiRailAluSable</v>
          </cell>
          <cell r="Q7">
            <v>-1.5</v>
          </cell>
          <cell r="S7" t="str">
            <v>MédiRailAluSable</v>
          </cell>
          <cell r="W7" t="e">
            <v>#DIV/0!</v>
          </cell>
        </row>
        <row r="8">
          <cell r="A8" t="str">
            <v>MédiRailAluNaturel</v>
          </cell>
          <cell r="E8" t="e">
            <v>#DIV/0!</v>
          </cell>
          <cell r="G8" t="str">
            <v>MédiRailAluNaturel</v>
          </cell>
          <cell r="K8">
            <v>-1.5</v>
          </cell>
          <cell r="M8" t="str">
            <v>MédiRailAluNaturel</v>
          </cell>
          <cell r="Q8">
            <v>-1.5</v>
          </cell>
          <cell r="S8" t="str">
            <v>MédiRailAluNaturel</v>
          </cell>
          <cell r="W8" t="e">
            <v>#DIV/0!</v>
          </cell>
        </row>
        <row r="9">
          <cell r="A9" t="str">
            <v>MédiRailExistante</v>
          </cell>
          <cell r="E9">
            <v>0</v>
          </cell>
          <cell r="G9" t="str">
            <v>MédiRailExistante</v>
          </cell>
          <cell r="K9">
            <v>0</v>
          </cell>
          <cell r="M9" t="str">
            <v>MédiRailExistante</v>
          </cell>
          <cell r="Q9">
            <v>0</v>
          </cell>
          <cell r="S9" t="str">
            <v>MédiRailExistante</v>
          </cell>
          <cell r="W9">
            <v>0</v>
          </cell>
        </row>
        <row r="10">
          <cell r="A10" t="str">
            <v>RailTRK160Galvanisé</v>
          </cell>
          <cell r="E10" t="e">
            <v>#DIV/0!</v>
          </cell>
          <cell r="G10" t="str">
            <v>RailTRK160Galvanisé</v>
          </cell>
          <cell r="K10">
            <v>-1.5</v>
          </cell>
          <cell r="M10" t="str">
            <v>RailTRK160Galvanisé</v>
          </cell>
          <cell r="Q10">
            <v>-1.5</v>
          </cell>
          <cell r="S10" t="str">
            <v>RailTRK160Galvanisé</v>
          </cell>
          <cell r="W10" t="e">
            <v>#DIV/0!</v>
          </cell>
        </row>
        <row r="11">
          <cell r="A11" t="str">
            <v>RailTRK160Existante</v>
          </cell>
          <cell r="E11">
            <v>0</v>
          </cell>
          <cell r="G11" t="str">
            <v>RailTRK160Existante</v>
          </cell>
          <cell r="K11">
            <v>0</v>
          </cell>
          <cell r="M11" t="str">
            <v>RailTRK160Existante</v>
          </cell>
          <cell r="Q11">
            <v>0</v>
          </cell>
          <cell r="S11" t="str">
            <v>RailTRK160Existante</v>
          </cell>
          <cell r="W11">
            <v>0</v>
          </cell>
        </row>
        <row r="12">
          <cell r="A12" t="str">
            <v>RailSunLouvreexist</v>
          </cell>
          <cell r="E12">
            <v>0</v>
          </cell>
          <cell r="G12" t="str">
            <v>RailSunLouvreexist</v>
          </cell>
          <cell r="K12">
            <v>0</v>
          </cell>
          <cell r="M12" t="str">
            <v>RailSunLouvreexist</v>
          </cell>
          <cell r="Q12">
            <v>0</v>
          </cell>
          <cell r="S12" t="str">
            <v>RailSunLouvreexist</v>
          </cell>
          <cell r="W12">
            <v>0</v>
          </cell>
        </row>
        <row r="13">
          <cell r="A13" t="str">
            <v>TrackBRNoir</v>
          </cell>
          <cell r="E13" t="e">
            <v>#DIV/0!</v>
          </cell>
          <cell r="G13" t="str">
            <v>TrackBRNoir</v>
          </cell>
          <cell r="K13">
            <v>-1.5</v>
          </cell>
          <cell r="M13" t="str">
            <v>TrackBRNoir</v>
          </cell>
          <cell r="Q13">
            <v>-1.5</v>
          </cell>
          <cell r="S13" t="str">
            <v>TrackBRNoir</v>
          </cell>
          <cell r="W13" t="e">
            <v>#DIV/0!</v>
          </cell>
        </row>
        <row r="14">
          <cell r="A14" t="str">
            <v>TrackBRBlanc</v>
          </cell>
          <cell r="E14" t="e">
            <v>#DIV/0!</v>
          </cell>
          <cell r="G14" t="str">
            <v>TrackBRBlanc</v>
          </cell>
          <cell r="K14">
            <v>-1.5</v>
          </cell>
          <cell r="M14" t="str">
            <v>TrackBRBlanc</v>
          </cell>
          <cell r="Q14">
            <v>-1.5</v>
          </cell>
          <cell r="S14" t="str">
            <v>TrackBRBlanc</v>
          </cell>
          <cell r="W14" t="e">
            <v>#DIV/0!</v>
          </cell>
        </row>
        <row r="15">
          <cell r="A15" t="str">
            <v>TrackBRAluNaturel</v>
          </cell>
          <cell r="E15" t="e">
            <v>#DIV/0!</v>
          </cell>
          <cell r="G15" t="str">
            <v>TrackBRAluNaturel</v>
          </cell>
          <cell r="K15">
            <v>-1.5</v>
          </cell>
          <cell r="M15" t="str">
            <v>TrackBRAluNaturel</v>
          </cell>
          <cell r="Q15">
            <v>-1.5</v>
          </cell>
          <cell r="S15" t="str">
            <v>TrackBRAluNaturel</v>
          </cell>
          <cell r="W15" t="e">
            <v>#DIV/0!</v>
          </cell>
        </row>
        <row r="16">
          <cell r="A16" t="str">
            <v>TrackBRBrun</v>
          </cell>
          <cell r="E16" t="e">
            <v>#DIV/0!</v>
          </cell>
          <cell r="G16" t="str">
            <v>TrackBRBrun</v>
          </cell>
          <cell r="K16">
            <v>-1.5</v>
          </cell>
          <cell r="M16" t="str">
            <v>TrackBRBrun</v>
          </cell>
          <cell r="Q16">
            <v>-1.5</v>
          </cell>
          <cell r="S16" t="str">
            <v>TrackBRBrun</v>
          </cell>
          <cell r="W16" t="e">
            <v>#DIV/0!</v>
          </cell>
        </row>
        <row r="17">
          <cell r="A17" t="str">
            <v>TrackBRSable</v>
          </cell>
          <cell r="E17" t="e">
            <v>#DIV/0!</v>
          </cell>
          <cell r="G17" t="str">
            <v>TrackBRSable</v>
          </cell>
          <cell r="K17">
            <v>-1.5</v>
          </cell>
          <cell r="M17" t="str">
            <v>TrackBRSable</v>
          </cell>
          <cell r="Q17">
            <v>-1.5</v>
          </cell>
          <cell r="S17" t="str">
            <v>TrackBRSable</v>
          </cell>
          <cell r="W17" t="e">
            <v>#DIV/0!</v>
          </cell>
        </row>
        <row r="18">
          <cell r="A18" t="str">
            <v>RailsTRKAluNoir</v>
          </cell>
          <cell r="E18" t="e">
            <v>#DIV/0!</v>
          </cell>
          <cell r="G18" t="str">
            <v>RailsTRKAluNoir</v>
          </cell>
          <cell r="K18">
            <v>-1.5</v>
          </cell>
          <cell r="M18" t="str">
            <v>RailsTRKAluNoir</v>
          </cell>
          <cell r="Q18">
            <v>-1.5</v>
          </cell>
          <cell r="S18" t="str">
            <v>RailsTRKAluNoir</v>
          </cell>
          <cell r="W18" t="e">
            <v>#DIV/0!</v>
          </cell>
        </row>
        <row r="19">
          <cell r="A19" t="str">
            <v>RailsTRKAluBlanc</v>
          </cell>
          <cell r="E19" t="e">
            <v>#DIV/0!</v>
          </cell>
          <cell r="G19" t="str">
            <v>RailsTRKAluBlanc</v>
          </cell>
          <cell r="K19">
            <v>-1.5</v>
          </cell>
          <cell r="M19" t="str">
            <v>RailsTRKAluBlanc</v>
          </cell>
          <cell r="Q19">
            <v>-1.5</v>
          </cell>
          <cell r="S19" t="str">
            <v>RailsTRKAluBlanc</v>
          </cell>
          <cell r="W19" t="e">
            <v>#DIV/0!</v>
          </cell>
        </row>
        <row r="20">
          <cell r="A20" t="str">
            <v>RailsTRKAluBrun</v>
          </cell>
          <cell r="E20" t="e">
            <v>#DIV/0!</v>
          </cell>
          <cell r="G20" t="str">
            <v>RailsTRKAluBrun</v>
          </cell>
          <cell r="K20">
            <v>-1.5</v>
          </cell>
          <cell r="M20" t="str">
            <v>RailsTRKAluBrun</v>
          </cell>
          <cell r="Q20">
            <v>-1.5</v>
          </cell>
          <cell r="S20" t="str">
            <v>RailsTRKAluBrun</v>
          </cell>
          <cell r="W20" t="e">
            <v>#DIV/0!</v>
          </cell>
        </row>
        <row r="21">
          <cell r="A21" t="str">
            <v>RailsTRKAluSable</v>
          </cell>
          <cell r="E21" t="e">
            <v>#DIV/0!</v>
          </cell>
          <cell r="G21" t="str">
            <v>RailsTRKAluSable</v>
          </cell>
          <cell r="K21">
            <v>-1.5</v>
          </cell>
          <cell r="M21" t="str">
            <v>RailsTRKAluSable</v>
          </cell>
          <cell r="Q21">
            <v>-1.5</v>
          </cell>
          <cell r="S21" t="str">
            <v>RailsTRKAluSable</v>
          </cell>
          <cell r="W21" t="e">
            <v>#DIV/0!</v>
          </cell>
        </row>
        <row r="22">
          <cell r="A22" t="str">
            <v>RailTRKAluNaturel</v>
          </cell>
          <cell r="E22" t="e">
            <v>#DIV/0!</v>
          </cell>
          <cell r="G22" t="str">
            <v>RailTRKAluNaturel</v>
          </cell>
          <cell r="K22">
            <v>-1.5</v>
          </cell>
          <cell r="M22" t="str">
            <v>RailTRKAluNaturel</v>
          </cell>
          <cell r="Q22">
            <v>-1.5</v>
          </cell>
          <cell r="S22" t="str">
            <v>RailTRKAluNaturel</v>
          </cell>
          <cell r="W22" t="e">
            <v>#DIV/0!</v>
          </cell>
        </row>
        <row r="23">
          <cell r="A23" t="str">
            <v>Rails777AluNoir</v>
          </cell>
          <cell r="E23" t="e">
            <v>#DIV/0!</v>
          </cell>
          <cell r="G23" t="str">
            <v>Rails777AluNoir</v>
          </cell>
          <cell r="K23">
            <v>-3.75</v>
          </cell>
          <cell r="M23" t="str">
            <v>Rails777AluNoir</v>
          </cell>
          <cell r="Q23">
            <v>-3.75</v>
          </cell>
          <cell r="S23" t="str">
            <v>Rails777AluNoir</v>
          </cell>
          <cell r="W23" t="e">
            <v>#DIV/0!</v>
          </cell>
        </row>
        <row r="24">
          <cell r="A24" t="str">
            <v>Rails777AluBlanc</v>
          </cell>
          <cell r="E24" t="e">
            <v>#DIV/0!</v>
          </cell>
          <cell r="G24" t="str">
            <v>Rails777AluBlanc</v>
          </cell>
          <cell r="K24">
            <v>-3.75</v>
          </cell>
          <cell r="M24" t="str">
            <v>Rails777AluBlanc</v>
          </cell>
          <cell r="Q24">
            <v>-3.75</v>
          </cell>
          <cell r="S24" t="str">
            <v>Rails777AluBlanc</v>
          </cell>
          <cell r="W24" t="e">
            <v>#DIV/0!</v>
          </cell>
        </row>
        <row r="25">
          <cell r="A25" t="str">
            <v>Rails777AluBrun</v>
          </cell>
          <cell r="E25" t="e">
            <v>#DIV/0!</v>
          </cell>
          <cell r="G25" t="str">
            <v>Rails777AluBrun</v>
          </cell>
          <cell r="K25">
            <v>-3.75</v>
          </cell>
          <cell r="M25" t="str">
            <v>Rails777AluBrun</v>
          </cell>
          <cell r="Q25">
            <v>-3.75</v>
          </cell>
          <cell r="S25" t="str">
            <v>Rails777AluBrun</v>
          </cell>
          <cell r="W25" t="e">
            <v>#DIV/0!</v>
          </cell>
        </row>
        <row r="26">
          <cell r="A26" t="str">
            <v>Rails777AluNaturel</v>
          </cell>
          <cell r="G26" t="str">
            <v>Rails777AluNaturel</v>
          </cell>
          <cell r="M26" t="str">
            <v>Rails777AluNaturel</v>
          </cell>
          <cell r="S26" t="str">
            <v>Rails777AluNaturel</v>
          </cell>
        </row>
        <row r="27">
          <cell r="A27" t="str">
            <v>Rails777AluSable</v>
          </cell>
          <cell r="E27" t="e">
            <v>#DIV/0!</v>
          </cell>
          <cell r="G27" t="str">
            <v>Rails777AluSable</v>
          </cell>
          <cell r="K27">
            <v>-3.75</v>
          </cell>
          <cell r="M27" t="str">
            <v>Rails777AluSable</v>
          </cell>
          <cell r="Q27">
            <v>-3.75</v>
          </cell>
          <cell r="S27" t="str">
            <v>Rails777AluSable</v>
          </cell>
          <cell r="W27" t="e">
            <v>#DIV/0!</v>
          </cell>
        </row>
        <row r="28">
          <cell r="A28" t="str">
            <v>Rod et Clamps</v>
          </cell>
          <cell r="E28" t="e">
            <v>#DIV/0!</v>
          </cell>
          <cell r="G28" t="str">
            <v>Rod et Clamps</v>
          </cell>
          <cell r="K28">
            <v>0.5</v>
          </cell>
          <cell r="M28" t="str">
            <v>Rod et Clamps</v>
          </cell>
          <cell r="Q28">
            <v>0.5</v>
          </cell>
          <cell r="S28" t="str">
            <v>Rod et Clamps</v>
          </cell>
          <cell r="W28" t="e">
            <v>#DIV/0!</v>
          </cell>
        </row>
        <row r="29">
          <cell r="A29" t="str">
            <v>Flat Bar 1"</v>
          </cell>
          <cell r="E29" t="e">
            <v>#DIV/0!</v>
          </cell>
          <cell r="G29" t="str">
            <v>Flat Bar 1"</v>
          </cell>
          <cell r="K29">
            <v>-0.25</v>
          </cell>
          <cell r="M29" t="str">
            <v>Flat Bar 1"</v>
          </cell>
          <cell r="Q29">
            <v>-0.25</v>
          </cell>
          <cell r="S29" t="str">
            <v>Flat Bar 1"</v>
          </cell>
          <cell r="W29" t="e">
            <v>#DIV/0!</v>
          </cell>
        </row>
        <row r="30">
          <cell r="A30" t="str">
            <v>Angle</v>
          </cell>
          <cell r="E30" t="e">
            <v>#DIV/0!</v>
          </cell>
          <cell r="G30" t="str">
            <v>Angle</v>
          </cell>
          <cell r="K30">
            <v>-0.25</v>
          </cell>
          <cell r="M30" t="str">
            <v>Angle</v>
          </cell>
          <cell r="Q30">
            <v>-0.25</v>
          </cell>
          <cell r="S30" t="str">
            <v>Angle</v>
          </cell>
          <cell r="W30" t="e">
            <v>#DIV/0!</v>
          </cell>
        </row>
        <row r="31">
          <cell r="A31" t="str">
            <v>Rod et clamps exist</v>
          </cell>
          <cell r="E31">
            <v>0</v>
          </cell>
          <cell r="G31" t="str">
            <v>Rod et clamps exist</v>
          </cell>
          <cell r="K31">
            <v>0</v>
          </cell>
          <cell r="M31" t="str">
            <v>Rod et clamps exist</v>
          </cell>
          <cell r="Q31">
            <v>0</v>
          </cell>
          <cell r="S31" t="str">
            <v>Rod et clamps exist</v>
          </cell>
          <cell r="W31">
            <v>0</v>
          </cell>
        </row>
        <row r="32">
          <cell r="A32" t="str">
            <v>RailMitjavilaexist</v>
          </cell>
          <cell r="E32">
            <v>0</v>
          </cell>
          <cell r="G32" t="str">
            <v>RailMitjavilaexist</v>
          </cell>
          <cell r="K32">
            <v>0</v>
          </cell>
          <cell r="M32" t="str">
            <v>RailMitjavilaexist</v>
          </cell>
          <cell r="Q32">
            <v>0</v>
          </cell>
          <cell r="S32" t="str">
            <v>RailMitjavilaexist</v>
          </cell>
          <cell r="W32">
            <v>0</v>
          </cell>
        </row>
        <row r="35">
          <cell r="M35" t="str">
            <v>Gauche</v>
          </cell>
        </row>
        <row r="36">
          <cell r="A36" t="str">
            <v>Rails777AluNoir</v>
          </cell>
          <cell r="E36">
            <v>-3.75</v>
          </cell>
          <cell r="G36" t="str">
            <v>Rails777AluNoir</v>
          </cell>
          <cell r="K36">
            <v>-3.75</v>
          </cell>
          <cell r="M36" t="str">
            <v>Rails777AluNoir</v>
          </cell>
          <cell r="Q36">
            <v>-3.75</v>
          </cell>
          <cell r="S36" t="str">
            <v>Rails777AluNoir</v>
          </cell>
          <cell r="W36">
            <v>-3.75</v>
          </cell>
        </row>
        <row r="37">
          <cell r="A37" t="str">
            <v>Rails777AluBlanc</v>
          </cell>
          <cell r="E37">
            <v>-3.75</v>
          </cell>
          <cell r="G37" t="str">
            <v>Rails777AluBlanc</v>
          </cell>
          <cell r="K37">
            <v>-3.75</v>
          </cell>
          <cell r="M37" t="str">
            <v>Rails777AluBlanc</v>
          </cell>
          <cell r="Q37">
            <v>-3.75</v>
          </cell>
          <cell r="S37" t="str">
            <v>Rails777AluBlanc</v>
          </cell>
          <cell r="W37">
            <v>-3.75</v>
          </cell>
        </row>
        <row r="38">
          <cell r="A38" t="str">
            <v>Rails777AluBrun</v>
          </cell>
          <cell r="E38">
            <v>-3.75</v>
          </cell>
          <cell r="G38" t="str">
            <v>Rails777AluBrun</v>
          </cell>
          <cell r="K38">
            <v>-3.75</v>
          </cell>
          <cell r="M38" t="str">
            <v>Rails777AluBrun</v>
          </cell>
          <cell r="Q38">
            <v>-3.75</v>
          </cell>
          <cell r="S38" t="str">
            <v>Rails777AluBrun</v>
          </cell>
          <cell r="W38">
            <v>-3.75</v>
          </cell>
        </row>
        <row r="39">
          <cell r="A39" t="str">
            <v>Rails777AluSable</v>
          </cell>
          <cell r="E39">
            <v>-3.75</v>
          </cell>
          <cell r="G39" t="str">
            <v>Rails777AluSable</v>
          </cell>
          <cell r="K39">
            <v>-3.75</v>
          </cell>
          <cell r="M39" t="str">
            <v>Rails777AluSable</v>
          </cell>
          <cell r="Q39">
            <v>-3.75</v>
          </cell>
          <cell r="S39" t="str">
            <v>Rails777AluSable</v>
          </cell>
          <cell r="W39">
            <v>-3.75</v>
          </cell>
        </row>
        <row r="40">
          <cell r="A40" t="str">
            <v>Rails777AluNaturel</v>
          </cell>
          <cell r="E40">
            <v>-3.75</v>
          </cell>
          <cell r="G40" t="str">
            <v>Rails777AluNaturel</v>
          </cell>
          <cell r="K40">
            <v>-3.75</v>
          </cell>
          <cell r="M40" t="str">
            <v>Rails777AluNaturel</v>
          </cell>
          <cell r="Q40">
            <v>-3.75</v>
          </cell>
          <cell r="S40" t="str">
            <v>Rails777AluNaturel</v>
          </cell>
          <cell r="W40">
            <v>-3.75</v>
          </cell>
        </row>
        <row r="41">
          <cell r="A41" t="str">
            <v>Rod et Clamps</v>
          </cell>
          <cell r="E41">
            <v>-1</v>
          </cell>
          <cell r="G41" t="str">
            <v>Rod et Clamps</v>
          </cell>
          <cell r="K41">
            <v>-1</v>
          </cell>
          <cell r="M41" t="str">
            <v>Rod et Clamps</v>
          </cell>
          <cell r="Q41">
            <v>-1</v>
          </cell>
          <cell r="S41" t="str">
            <v>Rod et Clamps</v>
          </cell>
          <cell r="W41">
            <v>-1</v>
          </cell>
        </row>
        <row r="42">
          <cell r="A42" t="str">
            <v>Rod et Clamps Exist</v>
          </cell>
          <cell r="E42">
            <v>0</v>
          </cell>
          <cell r="G42" t="str">
            <v>Rod et Clamps Exist</v>
          </cell>
          <cell r="K42">
            <v>0</v>
          </cell>
          <cell r="M42" t="str">
            <v>Rod et Clamps Exist</v>
          </cell>
          <cell r="Q42">
            <v>0</v>
          </cell>
          <cell r="S42" t="str">
            <v>Rod et Clamps Exist</v>
          </cell>
          <cell r="W42">
            <v>0</v>
          </cell>
        </row>
        <row r="43">
          <cell r="A43" t="str">
            <v>Zip coin Noir</v>
          </cell>
          <cell r="E43">
            <v>0</v>
          </cell>
          <cell r="G43" t="str">
            <v>Zip coin Noir</v>
          </cell>
          <cell r="K43">
            <v>0</v>
          </cell>
          <cell r="M43" t="str">
            <v>Zip coin Noir</v>
          </cell>
          <cell r="Q43">
            <v>0</v>
          </cell>
          <cell r="S43" t="str">
            <v>Zip coin Noir</v>
          </cell>
          <cell r="W43">
            <v>0</v>
          </cell>
        </row>
        <row r="44">
          <cell r="A44" t="str">
            <v>Zip coin Blanc</v>
          </cell>
          <cell r="E44">
            <v>0</v>
          </cell>
          <cell r="G44" t="str">
            <v>Zip coin Blanc</v>
          </cell>
          <cell r="K44">
            <v>0</v>
          </cell>
          <cell r="M44" t="str">
            <v>Zip coin Blanc</v>
          </cell>
          <cell r="Q44">
            <v>0</v>
          </cell>
          <cell r="S44" t="str">
            <v>Zip coin Blanc</v>
          </cell>
          <cell r="W44">
            <v>0</v>
          </cell>
        </row>
        <row r="45">
          <cell r="A45" t="str">
            <v>Zip Uni Noir</v>
          </cell>
          <cell r="E45">
            <v>0</v>
          </cell>
          <cell r="G45" t="str">
            <v>Zip Uni Noir</v>
          </cell>
          <cell r="K45">
            <v>0</v>
          </cell>
          <cell r="M45" t="str">
            <v>Zip Uni Noir</v>
          </cell>
          <cell r="Q45">
            <v>0</v>
          </cell>
          <cell r="S45" t="str">
            <v>Zip Uni Noir</v>
          </cell>
          <cell r="W45">
            <v>0</v>
          </cell>
        </row>
        <row r="46">
          <cell r="A46" t="str">
            <v>Zip Uni Blanc</v>
          </cell>
          <cell r="E46">
            <v>0</v>
          </cell>
          <cell r="G46" t="str">
            <v>Zip Uni Blanc</v>
          </cell>
          <cell r="K46">
            <v>0</v>
          </cell>
          <cell r="M46" t="str">
            <v>Zip Uni Blanc</v>
          </cell>
          <cell r="Q46">
            <v>0</v>
          </cell>
          <cell r="S46" t="str">
            <v>Zip Uni Blanc</v>
          </cell>
          <cell r="W46">
            <v>0</v>
          </cell>
        </row>
        <row r="47">
          <cell r="A47" t="str">
            <v>Ourlet 1 po 1/4</v>
          </cell>
          <cell r="E47">
            <v>0</v>
          </cell>
          <cell r="G47" t="str">
            <v>Ourlet 1 po 1/4</v>
          </cell>
          <cell r="K47">
            <v>0</v>
          </cell>
          <cell r="M47" t="str">
            <v>Ourlet 1 po 1/4</v>
          </cell>
          <cell r="Q47">
            <v>0</v>
          </cell>
          <cell r="S47" t="str">
            <v>Ourlet 1 po 1/4</v>
          </cell>
          <cell r="W47">
            <v>0</v>
          </cell>
        </row>
        <row r="48">
          <cell r="A48" t="str">
            <v>Ourlet 2 po</v>
          </cell>
          <cell r="E48">
            <v>0</v>
          </cell>
          <cell r="G48" t="str">
            <v>Ourlet 2 po</v>
          </cell>
          <cell r="K48">
            <v>0</v>
          </cell>
          <cell r="M48" t="str">
            <v>Ourlet 2 po</v>
          </cell>
          <cell r="Q48">
            <v>0</v>
          </cell>
          <cell r="S48" t="str">
            <v>Ourlet 2 po</v>
          </cell>
          <cell r="W48">
            <v>0</v>
          </cell>
        </row>
        <row r="49">
          <cell r="A49" t="str">
            <v>Flat Bar 1"</v>
          </cell>
          <cell r="E49">
            <v>-1</v>
          </cell>
          <cell r="G49" t="str">
            <v>Flat Bar 1"</v>
          </cell>
          <cell r="K49">
            <v>-1</v>
          </cell>
          <cell r="M49" t="str">
            <v>Flat Bar 1"</v>
          </cell>
          <cell r="Q49">
            <v>-1</v>
          </cell>
          <cell r="S49" t="str">
            <v>Flat Bar 1"</v>
          </cell>
          <cell r="W49">
            <v>-1</v>
          </cell>
        </row>
        <row r="50">
          <cell r="A50" t="str">
            <v>Velcro 1"</v>
          </cell>
          <cell r="E50">
            <v>0</v>
          </cell>
          <cell r="G50" t="str">
            <v>Velcro 1"</v>
          </cell>
          <cell r="K50">
            <v>0</v>
          </cell>
          <cell r="M50" t="str">
            <v>Velcro 1"</v>
          </cell>
          <cell r="Q50">
            <v>0</v>
          </cell>
          <cell r="S50" t="str">
            <v>Velcro 1"</v>
          </cell>
          <cell r="W50">
            <v>0</v>
          </cell>
        </row>
        <row r="51">
          <cell r="A51" t="str">
            <v>Velcro 2"</v>
          </cell>
          <cell r="E51">
            <v>0</v>
          </cell>
          <cell r="G51" t="str">
            <v>Velcro 2"</v>
          </cell>
          <cell r="K51">
            <v>0</v>
          </cell>
          <cell r="M51" t="str">
            <v>Velcro 2"</v>
          </cell>
          <cell r="Q51">
            <v>0</v>
          </cell>
          <cell r="S51" t="str">
            <v>Velcro 2"</v>
          </cell>
          <cell r="W51">
            <v>0</v>
          </cell>
        </row>
        <row r="53">
          <cell r="M53" t="str">
            <v>Droite</v>
          </cell>
        </row>
        <row r="54">
          <cell r="A54" t="str">
            <v>Rails777AluNoir</v>
          </cell>
          <cell r="E54">
            <v>-3.75</v>
          </cell>
          <cell r="G54" t="str">
            <v>Rails777AluNoir</v>
          </cell>
          <cell r="K54">
            <v>-3.75</v>
          </cell>
          <cell r="M54" t="str">
            <v>Rails777AluNoir</v>
          </cell>
          <cell r="Q54">
            <v>-3.75</v>
          </cell>
          <cell r="S54" t="str">
            <v>Rails777AluNoir</v>
          </cell>
          <cell r="W54">
            <v>-3.75</v>
          </cell>
        </row>
        <row r="55">
          <cell r="A55" t="str">
            <v>Rails777AluBlanc</v>
          </cell>
          <cell r="E55">
            <v>-3.75</v>
          </cell>
          <cell r="G55" t="str">
            <v>Rails777AluBlanc</v>
          </cell>
          <cell r="K55">
            <v>-3.75</v>
          </cell>
          <cell r="M55" t="str">
            <v>Rails777AluBlanc</v>
          </cell>
          <cell r="Q55">
            <v>-3.75</v>
          </cell>
          <cell r="S55" t="str">
            <v>Rails777AluBlanc</v>
          </cell>
          <cell r="W55">
            <v>-3.75</v>
          </cell>
        </row>
        <row r="56">
          <cell r="A56" t="str">
            <v>Rails777AluBrun</v>
          </cell>
          <cell r="E56">
            <v>-3.75</v>
          </cell>
          <cell r="G56" t="str">
            <v>Rails777AluBrun</v>
          </cell>
          <cell r="K56">
            <v>-3.75</v>
          </cell>
          <cell r="M56" t="str">
            <v>Rails777AluBrun</v>
          </cell>
          <cell r="Q56">
            <v>-3.75</v>
          </cell>
          <cell r="S56" t="str">
            <v>Rails777AluBrun</v>
          </cell>
          <cell r="W56">
            <v>-3.75</v>
          </cell>
        </row>
        <row r="57">
          <cell r="A57" t="str">
            <v>Rails777AluSable</v>
          </cell>
          <cell r="E57">
            <v>-3.75</v>
          </cell>
          <cell r="G57" t="str">
            <v>Rails777AluSable</v>
          </cell>
          <cell r="K57">
            <v>-3.75</v>
          </cell>
          <cell r="M57" t="str">
            <v>Rails777AluSable</v>
          </cell>
          <cell r="Q57">
            <v>-3.75</v>
          </cell>
          <cell r="S57" t="str">
            <v>Rails777AluSable</v>
          </cell>
          <cell r="W57">
            <v>-3.75</v>
          </cell>
        </row>
        <row r="58">
          <cell r="A58" t="str">
            <v>Rails777AluNaturel</v>
          </cell>
          <cell r="E58">
            <v>-3.75</v>
          </cell>
          <cell r="G58" t="str">
            <v>Rails777AluNaturel</v>
          </cell>
          <cell r="K58">
            <v>-3.75</v>
          </cell>
          <cell r="M58" t="str">
            <v>Rails777AluNaturel</v>
          </cell>
          <cell r="Q58">
            <v>-3.75</v>
          </cell>
          <cell r="S58" t="str">
            <v>Rails777AluNaturel</v>
          </cell>
          <cell r="W58">
            <v>-3.75</v>
          </cell>
        </row>
        <row r="59">
          <cell r="A59" t="str">
            <v>Rod et Clamps</v>
          </cell>
          <cell r="E59">
            <v>-1</v>
          </cell>
          <cell r="G59" t="str">
            <v>Rod et Clamps</v>
          </cell>
          <cell r="K59">
            <v>-1</v>
          </cell>
          <cell r="M59" t="str">
            <v>Rod et Clamps</v>
          </cell>
          <cell r="Q59">
            <v>-1</v>
          </cell>
          <cell r="S59" t="str">
            <v>Rod et Clamps</v>
          </cell>
          <cell r="W59">
            <v>-1</v>
          </cell>
        </row>
        <row r="60">
          <cell r="A60" t="str">
            <v>Rod et Clamps Exist</v>
          </cell>
          <cell r="E60">
            <v>0</v>
          </cell>
          <cell r="G60" t="str">
            <v>Rod et Clamps Exist</v>
          </cell>
          <cell r="K60">
            <v>0</v>
          </cell>
          <cell r="M60" t="str">
            <v>Rod et Clamps Exist</v>
          </cell>
          <cell r="Q60">
            <v>0</v>
          </cell>
          <cell r="S60" t="str">
            <v>Rod et Clamps Exist</v>
          </cell>
          <cell r="W60">
            <v>0</v>
          </cell>
        </row>
        <row r="61">
          <cell r="A61" t="str">
            <v>Zip coin Noir</v>
          </cell>
          <cell r="E61">
            <v>0</v>
          </cell>
          <cell r="G61" t="str">
            <v>Zip coin Noir</v>
          </cell>
          <cell r="K61">
            <v>0</v>
          </cell>
          <cell r="M61" t="str">
            <v>Zip coin Noir</v>
          </cell>
          <cell r="Q61">
            <v>0</v>
          </cell>
          <cell r="S61" t="str">
            <v>Zip coin Noir</v>
          </cell>
          <cell r="W61">
            <v>0</v>
          </cell>
        </row>
        <row r="62">
          <cell r="A62" t="str">
            <v>Zip coin Blanc</v>
          </cell>
          <cell r="E62">
            <v>0</v>
          </cell>
          <cell r="G62" t="str">
            <v>Zip coin Blanc</v>
          </cell>
          <cell r="K62">
            <v>0</v>
          </cell>
          <cell r="M62" t="str">
            <v>Zip coin Blanc</v>
          </cell>
          <cell r="Q62">
            <v>0</v>
          </cell>
          <cell r="S62" t="str">
            <v>Zip coin Blanc</v>
          </cell>
          <cell r="W62">
            <v>0</v>
          </cell>
        </row>
        <row r="63">
          <cell r="A63" t="str">
            <v>Zip Uni Noir</v>
          </cell>
          <cell r="E63">
            <v>0</v>
          </cell>
          <cell r="G63" t="str">
            <v>Zip Uni Noir</v>
          </cell>
          <cell r="K63">
            <v>0</v>
          </cell>
          <cell r="M63" t="str">
            <v>Zip Uni Noir</v>
          </cell>
          <cell r="Q63">
            <v>0</v>
          </cell>
          <cell r="S63" t="str">
            <v>Zip Uni Noir</v>
          </cell>
          <cell r="W63">
            <v>0</v>
          </cell>
        </row>
        <row r="64">
          <cell r="A64" t="str">
            <v>Zip Uni Blanc</v>
          </cell>
          <cell r="E64">
            <v>0</v>
          </cell>
          <cell r="G64" t="str">
            <v>Zip Uni Blanc</v>
          </cell>
          <cell r="K64">
            <v>0</v>
          </cell>
          <cell r="M64" t="str">
            <v>Zip Uni Blanc</v>
          </cell>
          <cell r="Q64">
            <v>0</v>
          </cell>
          <cell r="S64" t="str">
            <v>Zip Uni Blanc</v>
          </cell>
          <cell r="W64">
            <v>0</v>
          </cell>
        </row>
        <row r="65">
          <cell r="A65" t="str">
            <v>Ourlet 1 po 1/4</v>
          </cell>
          <cell r="E65">
            <v>0</v>
          </cell>
          <cell r="G65" t="str">
            <v>Ourlet 1 po 1/4</v>
          </cell>
          <cell r="K65">
            <v>0</v>
          </cell>
          <cell r="M65" t="str">
            <v>Ourlet 1 po 1/4</v>
          </cell>
          <cell r="Q65">
            <v>0</v>
          </cell>
          <cell r="S65" t="str">
            <v>Ourlet 1 po 1/4</v>
          </cell>
          <cell r="W65">
            <v>0</v>
          </cell>
        </row>
        <row r="66">
          <cell r="A66" t="str">
            <v>Ourlet 2 po</v>
          </cell>
          <cell r="E66">
            <v>0</v>
          </cell>
          <cell r="G66" t="str">
            <v>Ourlet 2 po</v>
          </cell>
          <cell r="K66">
            <v>0</v>
          </cell>
          <cell r="M66" t="str">
            <v>Ourlet 2 po</v>
          </cell>
          <cell r="Q66">
            <v>0</v>
          </cell>
          <cell r="S66" t="str">
            <v>Ourlet 2 po</v>
          </cell>
          <cell r="W66">
            <v>0</v>
          </cell>
        </row>
        <row r="67">
          <cell r="A67" t="str">
            <v>Flat Bar 1"</v>
          </cell>
          <cell r="E67">
            <v>-1</v>
          </cell>
          <cell r="G67" t="str">
            <v>Flat Bar 1"</v>
          </cell>
          <cell r="K67">
            <v>-1</v>
          </cell>
          <cell r="M67" t="str">
            <v>Flat Bar 1"</v>
          </cell>
          <cell r="Q67">
            <v>-1</v>
          </cell>
          <cell r="S67" t="str">
            <v>Flat Bar 1"</v>
          </cell>
          <cell r="W67">
            <v>-1</v>
          </cell>
        </row>
        <row r="68">
          <cell r="A68" t="str">
            <v>Velcro 1"</v>
          </cell>
          <cell r="E68">
            <v>0</v>
          </cell>
          <cell r="G68" t="str">
            <v>Velcro 1"</v>
          </cell>
          <cell r="K68">
            <v>0</v>
          </cell>
          <cell r="M68" t="str">
            <v>Velcro 1"</v>
          </cell>
          <cell r="Q68">
            <v>0</v>
          </cell>
          <cell r="S68" t="str">
            <v>Velcro 1"</v>
          </cell>
          <cell r="W68">
            <v>0</v>
          </cell>
        </row>
        <row r="69">
          <cell r="A69" t="str">
            <v>Velcro 2"</v>
          </cell>
          <cell r="E69">
            <v>0</v>
          </cell>
          <cell r="G69" t="str">
            <v>Velcro 2"</v>
          </cell>
          <cell r="K69">
            <v>0</v>
          </cell>
          <cell r="M69" t="str">
            <v>Velcro 2"</v>
          </cell>
          <cell r="Q69">
            <v>0</v>
          </cell>
          <cell r="S69" t="str">
            <v>Velcro 2"</v>
          </cell>
          <cell r="W69">
            <v>0</v>
          </cell>
        </row>
      </sheetData>
      <sheetData sheetId="12">
        <row r="3">
          <cell r="B3">
            <v>1</v>
          </cell>
          <cell r="C3">
            <v>2</v>
          </cell>
          <cell r="D3">
            <v>3</v>
          </cell>
        </row>
        <row r="4">
          <cell r="A4">
            <v>1</v>
          </cell>
          <cell r="B4" t="e">
            <v>#DIV/0!</v>
          </cell>
        </row>
        <row r="5">
          <cell r="A5">
            <v>2</v>
          </cell>
          <cell r="C5" t="e">
            <v>#DIV/0!</v>
          </cell>
          <cell r="D5" t="e">
            <v>#DIV/0!</v>
          </cell>
        </row>
        <row r="10">
          <cell r="A10">
            <v>1</v>
          </cell>
          <cell r="B10">
            <v>0.5</v>
          </cell>
        </row>
        <row r="11">
          <cell r="A11">
            <v>2</v>
          </cell>
          <cell r="C11" t="e">
            <v>#DIV/0!</v>
          </cell>
          <cell r="D11" t="e">
            <v>#DIV/0!</v>
          </cell>
        </row>
        <row r="15">
          <cell r="B15">
            <v>1</v>
          </cell>
          <cell r="C15">
            <v>2</v>
          </cell>
          <cell r="D15">
            <v>3</v>
          </cell>
        </row>
        <row r="16">
          <cell r="A16">
            <v>1</v>
          </cell>
          <cell r="B16">
            <v>0.5</v>
          </cell>
        </row>
        <row r="17">
          <cell r="A17">
            <v>2</v>
          </cell>
          <cell r="C17" t="e">
            <v>#DIV/0!</v>
          </cell>
          <cell r="D17" t="e">
            <v>#DIV/0!</v>
          </cell>
        </row>
        <row r="21">
          <cell r="B21">
            <v>1</v>
          </cell>
          <cell r="C21">
            <v>2</v>
          </cell>
          <cell r="D21">
            <v>3</v>
          </cell>
        </row>
        <row r="22">
          <cell r="A22">
            <v>1</v>
          </cell>
          <cell r="B22" t="e">
            <v>#DIV/0!</v>
          </cell>
        </row>
        <row r="23">
          <cell r="A23">
            <v>2</v>
          </cell>
          <cell r="C23" t="e">
            <v>#DIV/0!</v>
          </cell>
          <cell r="D23" t="e">
            <v>#DIV/0!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3FF115-DBBE-4413-8312-52AADB47CC9B}">
  <sheetPr codeName="Feuil5"/>
  <dimension ref="A1:CE87"/>
  <sheetViews>
    <sheetView tabSelected="1" zoomScale="80" zoomScaleNormal="80" workbookViewId="0">
      <selection activeCell="B3" sqref="B3:J3"/>
    </sheetView>
  </sheetViews>
  <sheetFormatPr baseColWidth="10" defaultColWidth="11.42578125" defaultRowHeight="18.75" x14ac:dyDescent="0.3"/>
  <cols>
    <col min="1" max="1" width="29.28515625" style="1235" bestFit="1" customWidth="1"/>
    <col min="2" max="2" width="21.5703125" style="1236" customWidth="1"/>
    <col min="3" max="3" width="13.7109375" style="654" bestFit="1" customWidth="1"/>
    <col min="4" max="4" width="17.85546875" style="654" customWidth="1"/>
    <col min="5" max="5" width="15.85546875" style="654" customWidth="1"/>
    <col min="6" max="6" width="11.42578125" style="654" bestFit="1" customWidth="1"/>
    <col min="7" max="8" width="5.28515625" style="654" hidden="1" customWidth="1"/>
    <col min="9" max="9" width="4" style="654" customWidth="1"/>
    <col min="10" max="10" width="23.5703125" style="654" bestFit="1" customWidth="1"/>
    <col min="11" max="11" width="21.5703125" style="654" customWidth="1"/>
    <col min="12" max="12" width="11.5703125" style="654" customWidth="1"/>
    <col min="13" max="13" width="17.140625" style="654" customWidth="1"/>
    <col min="14" max="14" width="12.140625" style="654" bestFit="1" customWidth="1"/>
    <col min="15" max="15" width="11.42578125" style="654" bestFit="1" customWidth="1"/>
    <col min="16" max="16" width="14.140625" style="654" hidden="1" customWidth="1"/>
    <col min="17" max="17" width="6.5703125" style="654" hidden="1" customWidth="1"/>
    <col min="18" max="18" width="7" style="654" hidden="1" customWidth="1"/>
    <col min="19" max="19" width="8.5703125" style="654" hidden="1" customWidth="1"/>
    <col min="20" max="20" width="9.5703125" style="654" hidden="1" customWidth="1"/>
    <col min="21" max="21" width="17.5703125" style="654" customWidth="1"/>
    <col min="22" max="22" width="23.42578125" style="654" customWidth="1"/>
    <col min="23" max="23" width="24.140625" style="654" customWidth="1"/>
    <col min="24" max="24" width="11.5703125" style="654" customWidth="1"/>
    <col min="25" max="25" width="14.42578125" style="654" bestFit="1" customWidth="1"/>
    <col min="26" max="26" width="14.7109375" style="654" customWidth="1"/>
    <col min="27" max="27" width="10.5703125" style="654" customWidth="1"/>
    <col min="28" max="28" width="14.140625" style="654" hidden="1" customWidth="1"/>
    <col min="29" max="29" width="6.5703125" style="654" hidden="1" customWidth="1"/>
    <col min="30" max="30" width="4" style="654" customWidth="1"/>
    <col min="31" max="31" width="17.5703125" style="654" customWidth="1"/>
    <col min="32" max="32" width="21.5703125" style="654" customWidth="1"/>
    <col min="33" max="33" width="11.5703125" style="654" customWidth="1"/>
    <col min="34" max="34" width="14.42578125" style="654" bestFit="1" customWidth="1"/>
    <col min="35" max="35" width="11.42578125" style="654"/>
    <col min="36" max="36" width="10.5703125" style="654" customWidth="1"/>
    <col min="37" max="37" width="14.140625" style="654" hidden="1" customWidth="1"/>
    <col min="38" max="38" width="6.5703125" style="654" hidden="1" customWidth="1"/>
    <col min="39" max="39" width="11.42578125" hidden="1" customWidth="1"/>
    <col min="40" max="41" width="11.5703125" hidden="1" customWidth="1"/>
    <col min="42" max="42" width="17.5703125" customWidth="1"/>
    <col min="43" max="43" width="21.85546875" customWidth="1"/>
    <col min="44" max="44" width="21.5703125" customWidth="1"/>
    <col min="45" max="45" width="11.5703125" customWidth="1"/>
    <col min="46" max="46" width="14.42578125" bestFit="1" customWidth="1"/>
    <col min="47" max="47" width="14.7109375" customWidth="1"/>
    <col min="48" max="48" width="10.5703125" customWidth="1"/>
    <col min="49" max="50" width="11.42578125" hidden="1" customWidth="1"/>
    <col min="51" max="51" width="4" customWidth="1"/>
    <col min="52" max="52" width="17.5703125" customWidth="1"/>
    <col min="53" max="53" width="21.5703125" customWidth="1"/>
    <col min="54" max="54" width="18.85546875" customWidth="1"/>
    <col min="55" max="55" width="14.42578125" bestFit="1" customWidth="1"/>
    <col min="56" max="56" width="13.7109375" bestFit="1" customWidth="1"/>
    <col min="57" max="57" width="12.7109375" customWidth="1"/>
    <col min="58" max="58" width="14.140625" hidden="1" customWidth="1"/>
    <col min="59" max="59" width="6.5703125" hidden="1" customWidth="1"/>
    <col min="60" max="62" width="11.42578125" hidden="1" customWidth="1"/>
    <col min="64" max="64" width="21.42578125" customWidth="1"/>
    <col min="65" max="65" width="21.5703125" customWidth="1"/>
    <col min="66" max="66" width="12.7109375" bestFit="1" customWidth="1"/>
    <col min="67" max="67" width="20.85546875" bestFit="1" customWidth="1"/>
    <col min="68" max="68" width="14.5703125" customWidth="1"/>
    <col min="69" max="69" width="15.28515625" customWidth="1"/>
    <col min="70" max="71" width="11.42578125" hidden="1" customWidth="1"/>
    <col min="72" max="72" width="4" customWidth="1"/>
    <col min="73" max="73" width="17.5703125" customWidth="1"/>
    <col min="74" max="74" width="21.5703125" customWidth="1"/>
    <col min="75" max="75" width="11.5703125" customWidth="1"/>
    <col min="76" max="76" width="19.28515625" bestFit="1" customWidth="1"/>
    <col min="78" max="78" width="10.5703125" customWidth="1"/>
    <col min="79" max="79" width="14.140625" hidden="1" customWidth="1"/>
    <col min="80" max="80" width="6.5703125" hidden="1" customWidth="1"/>
    <col min="81" max="83" width="11.42578125" hidden="1" customWidth="1"/>
    <col min="84" max="84" width="23.7109375" customWidth="1"/>
    <col min="96" max="96" width="13.140625" bestFit="1" customWidth="1"/>
    <col min="98" max="98" width="13.7109375" bestFit="1" customWidth="1"/>
  </cols>
  <sheetData>
    <row r="1" spans="1:82" ht="25.5" customHeight="1" x14ac:dyDescent="0.3">
      <c r="A1" s="650" t="s">
        <v>62</v>
      </c>
      <c r="B1" s="651"/>
      <c r="C1" s="651"/>
      <c r="D1" s="651"/>
      <c r="E1" s="651"/>
      <c r="F1" s="651"/>
      <c r="G1" s="651"/>
      <c r="H1" s="651"/>
      <c r="I1" s="651"/>
      <c r="J1" s="651"/>
      <c r="K1" s="652"/>
      <c r="L1" s="653" t="s">
        <v>63</v>
      </c>
      <c r="O1" s="655"/>
    </row>
    <row r="2" spans="1:82" ht="25.5" customHeight="1" x14ac:dyDescent="0.3">
      <c r="A2" s="650" t="s">
        <v>64</v>
      </c>
      <c r="B2" s="651"/>
      <c r="C2" s="651"/>
      <c r="D2" s="651"/>
      <c r="E2" s="651"/>
      <c r="F2" s="651"/>
      <c r="G2" s="651"/>
      <c r="H2" s="651"/>
      <c r="I2" s="651"/>
      <c r="J2" s="651"/>
      <c r="K2" s="652"/>
      <c r="L2" s="656" t="s">
        <v>65</v>
      </c>
    </row>
    <row r="3" spans="1:82" ht="25.5" customHeight="1" x14ac:dyDescent="0.35">
      <c r="A3" s="650" t="s">
        <v>8</v>
      </c>
      <c r="B3" s="657" t="s">
        <v>66</v>
      </c>
      <c r="C3" s="657"/>
      <c r="D3" s="657"/>
      <c r="E3" s="657"/>
      <c r="F3" s="657"/>
      <c r="G3" s="657"/>
      <c r="H3" s="657"/>
      <c r="I3" s="657"/>
      <c r="J3" s="657"/>
      <c r="K3" s="658"/>
      <c r="L3" s="656" t="s">
        <v>67</v>
      </c>
    </row>
    <row r="4" spans="1:82" ht="25.5" customHeight="1" x14ac:dyDescent="0.35">
      <c r="A4" s="650" t="s">
        <v>68</v>
      </c>
      <c r="B4" s="659"/>
      <c r="C4" s="660"/>
      <c r="D4" s="660"/>
      <c r="E4" s="660"/>
      <c r="F4" s="660"/>
      <c r="G4" s="660"/>
      <c r="H4" s="660"/>
      <c r="I4" s="660"/>
      <c r="J4" s="661"/>
      <c r="K4" s="658"/>
      <c r="L4" s="656" t="s">
        <v>69</v>
      </c>
    </row>
    <row r="5" spans="1:82" ht="25.5" customHeight="1" x14ac:dyDescent="0.35">
      <c r="A5" s="662" t="s">
        <v>70</v>
      </c>
      <c r="B5" s="659">
        <v>2</v>
      </c>
      <c r="C5" s="660"/>
      <c r="D5" s="660"/>
      <c r="E5" s="660"/>
      <c r="F5" s="660"/>
      <c r="G5" s="660"/>
      <c r="H5" s="660"/>
      <c r="I5" s="660"/>
      <c r="J5" s="661"/>
      <c r="K5" s="658"/>
      <c r="L5" s="656" t="s">
        <v>71</v>
      </c>
      <c r="M5"/>
      <c r="N5"/>
      <c r="O5"/>
      <c r="U5"/>
      <c r="V5"/>
      <c r="W5"/>
      <c r="X5"/>
    </row>
    <row r="6" spans="1:82" ht="25.5" hidden="1" customHeight="1" x14ac:dyDescent="0.35">
      <c r="A6" s="662" t="s">
        <v>72</v>
      </c>
      <c r="B6" s="659"/>
      <c r="C6" s="663"/>
      <c r="D6" s="241"/>
      <c r="E6" s="664" t="s">
        <v>68</v>
      </c>
      <c r="F6" s="659"/>
      <c r="G6" s="663"/>
      <c r="H6" s="663"/>
      <c r="I6" s="663"/>
      <c r="J6" s="241"/>
      <c r="K6" s="658"/>
      <c r="L6" s="656"/>
      <c r="M6"/>
      <c r="N6"/>
      <c r="O6"/>
      <c r="U6"/>
      <c r="V6"/>
      <c r="W6"/>
      <c r="X6"/>
    </row>
    <row r="7" spans="1:82" ht="25.5" hidden="1" customHeight="1" x14ac:dyDescent="0.35">
      <c r="A7" s="662" t="s">
        <v>73</v>
      </c>
      <c r="B7" s="659"/>
      <c r="C7" s="660"/>
      <c r="D7" s="660"/>
      <c r="E7" s="660"/>
      <c r="F7" s="660"/>
      <c r="G7" s="660"/>
      <c r="H7" s="660"/>
      <c r="I7" s="660"/>
      <c r="J7" s="661"/>
      <c r="K7" s="658"/>
      <c r="L7" s="656"/>
      <c r="M7"/>
      <c r="N7"/>
      <c r="O7"/>
      <c r="U7"/>
      <c r="V7"/>
      <c r="W7"/>
      <c r="X7"/>
    </row>
    <row r="8" spans="1:82" ht="25.5" hidden="1" customHeight="1" x14ac:dyDescent="0.35">
      <c r="A8" s="662" t="s">
        <v>74</v>
      </c>
      <c r="B8" s="659"/>
      <c r="C8" s="660"/>
      <c r="D8" s="660"/>
      <c r="E8" s="660"/>
      <c r="F8" s="660"/>
      <c r="G8" s="660"/>
      <c r="H8" s="660"/>
      <c r="I8" s="660"/>
      <c r="J8" s="661"/>
      <c r="K8" s="658"/>
      <c r="L8" s="656"/>
      <c r="M8"/>
      <c r="N8"/>
      <c r="O8"/>
      <c r="U8"/>
      <c r="V8"/>
      <c r="W8"/>
      <c r="X8"/>
    </row>
    <row r="9" spans="1:82" ht="25.5" hidden="1" customHeight="1" x14ac:dyDescent="0.35">
      <c r="A9" s="662" t="s">
        <v>75</v>
      </c>
      <c r="B9" s="665"/>
      <c r="C9" s="666"/>
      <c r="D9" s="666"/>
      <c r="E9" s="666"/>
      <c r="F9" s="666"/>
      <c r="G9" s="666"/>
      <c r="H9" s="666"/>
      <c r="I9" s="666"/>
      <c r="J9" s="667"/>
      <c r="K9" s="658"/>
      <c r="L9" s="656"/>
      <c r="M9"/>
      <c r="N9"/>
      <c r="O9"/>
      <c r="U9"/>
      <c r="V9"/>
      <c r="W9"/>
      <c r="X9"/>
    </row>
    <row r="10" spans="1:82" ht="25.5" customHeight="1" x14ac:dyDescent="0.35">
      <c r="A10" s="662"/>
      <c r="B10" s="668"/>
      <c r="C10" s="669"/>
      <c r="D10" s="669"/>
      <c r="E10" s="670"/>
      <c r="F10" s="670"/>
      <c r="G10" s="670"/>
      <c r="H10" s="670"/>
      <c r="I10" s="670"/>
      <c r="J10" s="671"/>
      <c r="K10" s="658"/>
      <c r="L10"/>
      <c r="M10"/>
      <c r="N10"/>
      <c r="O10"/>
      <c r="U10"/>
      <c r="V10"/>
      <c r="W10"/>
      <c r="X10"/>
    </row>
    <row r="11" spans="1:82" ht="25.5" customHeight="1" x14ac:dyDescent="0.35">
      <c r="A11" s="672" t="s">
        <v>76</v>
      </c>
      <c r="B11" s="659"/>
      <c r="C11" s="660"/>
      <c r="D11" s="660"/>
      <c r="E11" s="660"/>
      <c r="F11" s="660"/>
      <c r="G11" s="660"/>
      <c r="H11" s="660"/>
      <c r="I11" s="660"/>
      <c r="J11" s="661"/>
      <c r="K11" s="658"/>
      <c r="L11" s="673"/>
      <c r="M11" s="658"/>
    </row>
    <row r="12" spans="1:82" ht="27" thickBot="1" x14ac:dyDescent="0.45">
      <c r="A12" s="674" t="str">
        <f>$L$2</f>
        <v>Côté 1</v>
      </c>
      <c r="B12" s="674"/>
      <c r="C12" s="674"/>
      <c r="D12" s="674"/>
      <c r="E12" s="674"/>
      <c r="F12" s="674"/>
      <c r="G12" s="674"/>
      <c r="H12" s="674"/>
      <c r="I12" s="674"/>
      <c r="J12" s="674"/>
      <c r="K12" s="674"/>
      <c r="L12" s="674"/>
      <c r="M12" s="674"/>
      <c r="N12" s="674"/>
      <c r="S12" s="675"/>
      <c r="T12" s="675"/>
      <c r="U12" s="676" t="str">
        <f>L3</f>
        <v>Côté 2</v>
      </c>
      <c r="V12" s="676"/>
      <c r="W12" s="676"/>
      <c r="X12" s="676"/>
      <c r="Y12" s="676"/>
      <c r="Z12" s="676"/>
      <c r="AA12" s="676"/>
      <c r="AB12" s="676"/>
      <c r="AC12" s="676"/>
      <c r="AD12" s="676"/>
      <c r="AE12" s="676"/>
      <c r="AF12" s="676"/>
      <c r="AG12" s="676"/>
      <c r="AH12" s="676"/>
      <c r="AI12" s="676"/>
      <c r="AM12" s="654"/>
      <c r="AN12" s="677"/>
      <c r="AO12" s="677"/>
      <c r="AP12" s="678" t="str">
        <f>L4</f>
        <v>Côté 3</v>
      </c>
      <c r="AQ12" s="678"/>
      <c r="AR12" s="678"/>
      <c r="AS12" s="678"/>
      <c r="AT12" s="678"/>
      <c r="AU12" s="678"/>
      <c r="AV12" s="678"/>
      <c r="AW12" s="678"/>
      <c r="AX12" s="678"/>
      <c r="AY12" s="678"/>
      <c r="AZ12" s="678"/>
      <c r="BA12" s="678"/>
      <c r="BB12" s="678"/>
      <c r="BC12" s="678"/>
      <c r="BD12" s="678"/>
      <c r="BE12" s="654"/>
      <c r="BF12" s="654"/>
      <c r="BG12" s="654"/>
      <c r="BH12" s="654"/>
      <c r="BI12" s="654"/>
      <c r="BJ12" s="654"/>
      <c r="BK12" s="679"/>
      <c r="BL12" s="680" t="str">
        <f>L5</f>
        <v>Côté 4</v>
      </c>
      <c r="BM12" s="680"/>
      <c r="BN12" s="680"/>
      <c r="BO12" s="680"/>
      <c r="BP12" s="680"/>
      <c r="BQ12" s="680"/>
      <c r="BR12" s="680"/>
      <c r="BS12" s="680"/>
      <c r="BT12" s="680"/>
      <c r="BU12" s="680"/>
      <c r="BV12" s="680"/>
      <c r="BW12" s="680"/>
      <c r="BX12" s="680"/>
      <c r="BY12" s="680"/>
    </row>
    <row r="13" spans="1:82" s="278" customFormat="1" ht="21" customHeight="1" thickBot="1" x14ac:dyDescent="0.35">
      <c r="A13" s="681" t="s">
        <v>77</v>
      </c>
      <c r="B13" s="682">
        <f>IF(B51&gt;0,2,1)</f>
        <v>1</v>
      </c>
      <c r="C13" s="683"/>
      <c r="D13" s="684"/>
      <c r="E13" s="684"/>
      <c r="F13" s="684"/>
      <c r="G13" s="684"/>
      <c r="H13" s="684"/>
      <c r="I13" s="685"/>
      <c r="J13" s="684"/>
      <c r="K13" s="684"/>
      <c r="L13" s="684"/>
      <c r="M13" s="684"/>
      <c r="N13" s="684"/>
      <c r="O13" s="684"/>
      <c r="P13" s="684"/>
      <c r="Q13" s="684"/>
      <c r="R13" s="684"/>
      <c r="S13" s="684"/>
      <c r="T13" s="684"/>
      <c r="U13" s="686"/>
      <c r="V13" s="681" t="s">
        <v>77</v>
      </c>
      <c r="W13" s="682">
        <f>IF(W51&gt;0,2,1)</f>
        <v>2</v>
      </c>
      <c r="X13" s="683"/>
      <c r="Y13" s="684"/>
      <c r="Z13" s="684"/>
      <c r="AA13" s="684"/>
      <c r="AB13" s="684"/>
      <c r="AC13" s="684"/>
      <c r="AD13" s="686"/>
      <c r="AE13" s="684"/>
      <c r="AF13" s="684"/>
      <c r="AG13" s="684"/>
      <c r="AH13" s="684"/>
      <c r="AI13" s="684"/>
      <c r="AJ13" s="684"/>
      <c r="AK13" s="684"/>
      <c r="AL13" s="684"/>
      <c r="AM13" s="684"/>
      <c r="AN13" s="684"/>
      <c r="AO13" s="684"/>
      <c r="AP13" s="687"/>
      <c r="AQ13" s="681" t="s">
        <v>77</v>
      </c>
      <c r="AR13" s="682">
        <f>IF(AR51&gt;0,2,1)</f>
        <v>1</v>
      </c>
      <c r="AS13" s="683"/>
      <c r="AT13" s="684"/>
      <c r="AU13" s="684"/>
      <c r="AV13" s="684"/>
      <c r="AW13" s="684"/>
      <c r="AX13" s="684"/>
      <c r="AY13" s="688"/>
      <c r="AZ13" s="684"/>
      <c r="BA13" s="684"/>
      <c r="BB13" s="684"/>
      <c r="BC13" s="684"/>
      <c r="BD13" s="684"/>
      <c r="BE13" s="684"/>
      <c r="BF13" s="684"/>
      <c r="BG13" s="684"/>
      <c r="BH13" s="684"/>
      <c r="BI13" s="684"/>
      <c r="BJ13" s="684"/>
      <c r="BK13" s="689"/>
      <c r="BL13" s="681" t="s">
        <v>77</v>
      </c>
      <c r="BM13" s="682">
        <f>IF(BM51&gt;0,2,1)</f>
        <v>1</v>
      </c>
      <c r="BN13" s="683"/>
      <c r="BO13" s="684"/>
      <c r="BP13" s="684"/>
      <c r="BQ13" s="684"/>
      <c r="BR13" s="684"/>
      <c r="BS13" s="684"/>
      <c r="BT13" s="690"/>
      <c r="BU13" s="684"/>
      <c r="BV13" s="684"/>
      <c r="BW13" s="684"/>
      <c r="BX13" s="684"/>
      <c r="BY13" s="684"/>
      <c r="BZ13" s="684"/>
      <c r="CA13" s="684"/>
      <c r="CB13" s="684"/>
      <c r="CC13" s="684"/>
      <c r="CD13" s="684"/>
    </row>
    <row r="14" spans="1:82" s="278" customFormat="1" ht="21" customHeight="1" thickBot="1" x14ac:dyDescent="0.35">
      <c r="A14" s="691" t="s">
        <v>78</v>
      </c>
      <c r="B14" s="692"/>
      <c r="C14" s="693"/>
      <c r="D14" s="684"/>
      <c r="E14" s="684"/>
      <c r="F14" s="684"/>
      <c r="G14" s="684"/>
      <c r="H14" s="684"/>
      <c r="I14" s="685"/>
      <c r="J14" s="684"/>
      <c r="K14" s="684"/>
      <c r="L14" s="656" t="s">
        <v>79</v>
      </c>
      <c r="M14" s="684"/>
      <c r="N14" s="684"/>
      <c r="O14" s="684"/>
      <c r="P14" s="684"/>
      <c r="Q14" s="684"/>
      <c r="R14" s="684"/>
      <c r="S14" s="684"/>
      <c r="T14" s="684"/>
      <c r="U14" s="686"/>
      <c r="V14" s="691" t="s">
        <v>78</v>
      </c>
      <c r="W14" s="692"/>
      <c r="X14" s="693"/>
      <c r="Y14" s="684"/>
      <c r="Z14" s="684"/>
      <c r="AA14" s="684"/>
      <c r="AB14" s="684"/>
      <c r="AC14" s="684"/>
      <c r="AD14" s="686"/>
      <c r="AE14" s="684"/>
      <c r="AF14" s="684"/>
      <c r="AG14" s="684"/>
      <c r="AH14" s="684"/>
      <c r="AI14" s="684"/>
      <c r="AJ14" s="684"/>
      <c r="AK14" s="684"/>
      <c r="AL14" s="684"/>
      <c r="AM14" s="684"/>
      <c r="AN14" s="684"/>
      <c r="AO14" s="684"/>
      <c r="AP14" s="687"/>
      <c r="AQ14" s="691" t="s">
        <v>78</v>
      </c>
      <c r="AR14" s="692"/>
      <c r="AS14" s="693"/>
      <c r="AT14" s="684"/>
      <c r="AU14" s="684"/>
      <c r="AV14" s="684"/>
      <c r="AW14" s="684"/>
      <c r="AX14" s="684"/>
      <c r="AY14" s="688"/>
      <c r="AZ14" s="684"/>
      <c r="BA14" s="684"/>
      <c r="BB14" s="684"/>
      <c r="BC14" s="684"/>
      <c r="BD14" s="684"/>
      <c r="BE14" s="684"/>
      <c r="BF14" s="684"/>
      <c r="BG14" s="684"/>
      <c r="BH14" s="684"/>
      <c r="BI14" s="684"/>
      <c r="BJ14" s="684"/>
      <c r="BK14" s="689"/>
      <c r="BL14" s="691" t="s">
        <v>78</v>
      </c>
      <c r="BM14" s="692"/>
      <c r="BN14" s="693"/>
      <c r="BO14" s="684"/>
      <c r="BP14" s="684"/>
      <c r="BQ14" s="684"/>
      <c r="BR14" s="684"/>
      <c r="BS14" s="684"/>
      <c r="BT14" s="690"/>
      <c r="BU14" s="684"/>
      <c r="BV14" s="684"/>
      <c r="BW14" s="684"/>
      <c r="BX14" s="684"/>
      <c r="BY14" s="684"/>
      <c r="BZ14" s="684"/>
      <c r="CA14" s="684"/>
      <c r="CB14" s="684"/>
      <c r="CC14" s="684"/>
      <c r="CD14" s="684"/>
    </row>
    <row r="15" spans="1:82" s="278" customFormat="1" ht="21" customHeight="1" x14ac:dyDescent="0.3">
      <c r="A15" s="694" t="s">
        <v>17</v>
      </c>
      <c r="B15" s="695"/>
      <c r="C15" s="696"/>
      <c r="D15" s="684"/>
      <c r="E15" s="684"/>
      <c r="F15" s="684"/>
      <c r="G15" s="684"/>
      <c r="H15" s="684"/>
      <c r="I15" s="685"/>
      <c r="J15" s="684"/>
      <c r="K15" s="684"/>
      <c r="L15" s="656" t="s">
        <v>80</v>
      </c>
      <c r="M15" s="684"/>
      <c r="N15" s="684"/>
      <c r="O15" s="684"/>
      <c r="P15" s="684"/>
      <c r="Q15" s="684"/>
      <c r="R15" s="684"/>
      <c r="S15" s="684"/>
      <c r="T15" s="684"/>
      <c r="U15" s="686"/>
      <c r="V15" s="694" t="s">
        <v>17</v>
      </c>
      <c r="W15" s="695"/>
      <c r="X15" s="696"/>
      <c r="Y15" s="684"/>
      <c r="Z15" s="684"/>
      <c r="AA15" s="684"/>
      <c r="AB15" s="684"/>
      <c r="AC15" s="684"/>
      <c r="AD15" s="686"/>
      <c r="AE15" s="684"/>
      <c r="AF15" s="684"/>
      <c r="AG15" s="684"/>
      <c r="AH15" s="684"/>
      <c r="AI15" s="684"/>
      <c r="AJ15" s="684"/>
      <c r="AK15" s="684"/>
      <c r="AL15" s="684"/>
      <c r="AM15" s="684"/>
      <c r="AN15" s="684"/>
      <c r="AO15" s="684"/>
      <c r="AP15" s="687"/>
      <c r="AQ15" s="697" t="s">
        <v>17</v>
      </c>
      <c r="AR15" s="695"/>
      <c r="AS15" s="696"/>
      <c r="AT15" s="684"/>
      <c r="AU15" s="684"/>
      <c r="AV15" s="684"/>
      <c r="AW15" s="684"/>
      <c r="AX15" s="684"/>
      <c r="AY15" s="688"/>
      <c r="AZ15" s="684"/>
      <c r="BA15" s="684"/>
      <c r="BB15" s="684"/>
      <c r="BC15" s="684"/>
      <c r="BD15" s="684"/>
      <c r="BE15" s="684"/>
      <c r="BF15" s="684"/>
      <c r="BG15" s="684"/>
      <c r="BH15" s="684"/>
      <c r="BI15" s="684"/>
      <c r="BJ15" s="684"/>
      <c r="BK15" s="689"/>
      <c r="BL15" s="697" t="s">
        <v>17</v>
      </c>
      <c r="BM15" s="695"/>
      <c r="BN15" s="696"/>
      <c r="BO15" s="684"/>
      <c r="BP15" s="684"/>
      <c r="BQ15" s="684"/>
      <c r="BR15" s="684"/>
      <c r="BS15" s="684"/>
      <c r="BT15" s="690"/>
      <c r="BU15" s="684"/>
      <c r="BV15" s="684"/>
      <c r="BW15" s="684"/>
      <c r="BX15" s="684"/>
      <c r="BY15" s="684"/>
      <c r="BZ15" s="684"/>
      <c r="CA15" s="684"/>
      <c r="CB15" s="684"/>
      <c r="CC15" s="684"/>
      <c r="CD15" s="684"/>
    </row>
    <row r="16" spans="1:82" s="278" customFormat="1" ht="21" customHeight="1" x14ac:dyDescent="0.3">
      <c r="A16" s="698" t="s">
        <v>18</v>
      </c>
      <c r="B16" s="699" t="e">
        <v>#DIV/0!</v>
      </c>
      <c r="C16" s="700"/>
      <c r="D16" s="684"/>
      <c r="E16" s="684"/>
      <c r="F16" s="684"/>
      <c r="G16" s="684"/>
      <c r="H16" s="684"/>
      <c r="I16" s="685"/>
      <c r="J16" s="684"/>
      <c r="K16" s="684"/>
      <c r="L16" s="656" t="s">
        <v>81</v>
      </c>
      <c r="M16" s="684"/>
      <c r="N16" s="684"/>
      <c r="O16" s="684"/>
      <c r="P16" s="684"/>
      <c r="Q16" s="684"/>
      <c r="R16" s="684"/>
      <c r="S16" s="684"/>
      <c r="T16" s="684"/>
      <c r="U16" s="686"/>
      <c r="V16" s="698" t="s">
        <v>18</v>
      </c>
      <c r="W16" s="699">
        <v>0</v>
      </c>
      <c r="X16" s="701"/>
      <c r="Y16" s="684"/>
      <c r="Z16" s="684"/>
      <c r="AA16" s="684"/>
      <c r="AB16" s="684"/>
      <c r="AC16" s="684"/>
      <c r="AD16" s="686"/>
      <c r="AE16" s="684"/>
      <c r="AF16" s="684"/>
      <c r="AG16" s="684"/>
      <c r="AH16" s="684"/>
      <c r="AI16" s="684"/>
      <c r="AJ16" s="684"/>
      <c r="AK16" s="684"/>
      <c r="AL16" s="684"/>
      <c r="AM16" s="684"/>
      <c r="AN16" s="684"/>
      <c r="AO16" s="684"/>
      <c r="AP16" s="687"/>
      <c r="AQ16" s="702" t="s">
        <v>18</v>
      </c>
      <c r="AR16" s="699">
        <v>0</v>
      </c>
      <c r="AS16" s="701"/>
      <c r="AT16" s="684"/>
      <c r="AU16" s="684"/>
      <c r="AV16" s="684"/>
      <c r="AW16" s="684"/>
      <c r="AX16" s="684"/>
      <c r="AY16" s="688"/>
      <c r="AZ16" s="684"/>
      <c r="BA16" s="684"/>
      <c r="BB16" s="684"/>
      <c r="BC16" s="684"/>
      <c r="BD16" s="684"/>
      <c r="BE16" s="684"/>
      <c r="BF16" s="684"/>
      <c r="BG16" s="684"/>
      <c r="BH16" s="684"/>
      <c r="BI16" s="684"/>
      <c r="BJ16" s="684"/>
      <c r="BK16" s="689"/>
      <c r="BL16" s="702" t="s">
        <v>18</v>
      </c>
      <c r="BM16" s="699" t="e">
        <v>#DIV/0!</v>
      </c>
      <c r="BN16" s="701"/>
      <c r="BO16" s="684"/>
      <c r="BP16" s="684"/>
      <c r="BQ16" s="684"/>
      <c r="BR16" s="684"/>
      <c r="BS16" s="684"/>
      <c r="BT16" s="690"/>
      <c r="BU16" s="684"/>
      <c r="BV16" s="684"/>
      <c r="BW16" s="684"/>
      <c r="BX16" s="684"/>
      <c r="BY16" s="684"/>
      <c r="BZ16" s="684"/>
      <c r="CA16" s="684"/>
      <c r="CB16" s="684"/>
      <c r="CC16" s="684"/>
      <c r="CD16" s="684"/>
    </row>
    <row r="17" spans="1:82" s="278" customFormat="1" ht="21" customHeight="1" x14ac:dyDescent="0.3">
      <c r="A17" s="698" t="s">
        <v>82</v>
      </c>
      <c r="B17" s="703" t="s">
        <v>83</v>
      </c>
      <c r="C17" s="704"/>
      <c r="D17" s="684"/>
      <c r="E17" s="684"/>
      <c r="F17" s="684"/>
      <c r="G17" s="684"/>
      <c r="H17" s="684"/>
      <c r="I17" s="685"/>
      <c r="J17" s="684"/>
      <c r="K17" s="684"/>
      <c r="L17" s="656" t="s">
        <v>84</v>
      </c>
      <c r="M17" s="684"/>
      <c r="N17" s="684"/>
      <c r="O17" s="684"/>
      <c r="P17" s="684"/>
      <c r="Q17" s="684"/>
      <c r="R17" s="684"/>
      <c r="S17" s="684"/>
      <c r="T17" s="684"/>
      <c r="U17" s="686"/>
      <c r="V17" s="698" t="s">
        <v>82</v>
      </c>
      <c r="W17" s="699" t="str">
        <f>B17</f>
        <v>MédiRail</v>
      </c>
      <c r="X17" s="701"/>
      <c r="Y17" s="684"/>
      <c r="Z17" s="684"/>
      <c r="AA17" s="684"/>
      <c r="AB17" s="684"/>
      <c r="AC17" s="684"/>
      <c r="AD17" s="686"/>
      <c r="AE17" s="684"/>
      <c r="AF17" s="684"/>
      <c r="AG17" s="684"/>
      <c r="AH17" s="684"/>
      <c r="AI17" s="684"/>
      <c r="AJ17" s="684"/>
      <c r="AK17" s="684"/>
      <c r="AL17" s="684"/>
      <c r="AM17" s="684"/>
      <c r="AN17" s="684"/>
      <c r="AO17" s="684"/>
      <c r="AP17" s="687"/>
      <c r="AQ17" s="698" t="s">
        <v>82</v>
      </c>
      <c r="AR17" s="699" t="str">
        <f>B17</f>
        <v>MédiRail</v>
      </c>
      <c r="AS17" s="701"/>
      <c r="AT17" s="684"/>
      <c r="AU17" s="684"/>
      <c r="AV17" s="684"/>
      <c r="AW17" s="684"/>
      <c r="AX17" s="684"/>
      <c r="AY17" s="688"/>
      <c r="AZ17" s="684"/>
      <c r="BA17" s="684"/>
      <c r="BB17" s="684"/>
      <c r="BC17" s="684"/>
      <c r="BD17" s="684"/>
      <c r="BE17" s="684"/>
      <c r="BF17" s="684"/>
      <c r="BG17" s="684"/>
      <c r="BH17" s="684"/>
      <c r="BI17" s="684"/>
      <c r="BJ17" s="684"/>
      <c r="BK17" s="689"/>
      <c r="BL17" s="698" t="s">
        <v>82</v>
      </c>
      <c r="BM17" s="699" t="str">
        <f>B17</f>
        <v>MédiRail</v>
      </c>
      <c r="BN17" s="701"/>
      <c r="BO17" s="684"/>
      <c r="BP17" s="684"/>
      <c r="BQ17" s="684"/>
      <c r="BR17" s="684"/>
      <c r="BS17" s="684"/>
      <c r="BT17" s="690"/>
      <c r="BU17" s="684"/>
      <c r="BV17" s="684"/>
      <c r="BW17" s="684"/>
      <c r="BX17" s="684"/>
      <c r="BY17" s="684"/>
      <c r="BZ17" s="684"/>
      <c r="CA17" s="684"/>
      <c r="CB17" s="684"/>
      <c r="CC17" s="684"/>
      <c r="CD17" s="684"/>
    </row>
    <row r="18" spans="1:82" s="278" customFormat="1" ht="21" customHeight="1" x14ac:dyDescent="0.3">
      <c r="A18" s="705" t="s">
        <v>85</v>
      </c>
      <c r="B18" s="706"/>
      <c r="C18" s="707"/>
      <c r="D18" s="684"/>
      <c r="E18" s="684"/>
      <c r="F18" s="684"/>
      <c r="G18" s="684"/>
      <c r="H18" s="684"/>
      <c r="I18" s="708"/>
      <c r="J18" s="709"/>
      <c r="K18" s="709"/>
      <c r="M18" s="684"/>
      <c r="N18" s="684"/>
      <c r="O18" s="684"/>
      <c r="P18" s="684"/>
      <c r="Q18" s="684"/>
      <c r="R18" s="684"/>
      <c r="S18" s="684"/>
      <c r="T18" s="684"/>
      <c r="U18" s="686"/>
      <c r="V18" s="705" t="s">
        <v>85</v>
      </c>
      <c r="W18" s="710">
        <f>$B$18</f>
        <v>0</v>
      </c>
      <c r="X18" s="711"/>
      <c r="Y18" s="684"/>
      <c r="Z18" s="684"/>
      <c r="AA18" s="684"/>
      <c r="AB18" s="684"/>
      <c r="AC18" s="684"/>
      <c r="AD18" s="712"/>
      <c r="AE18" s="709"/>
      <c r="AF18" s="709"/>
      <c r="AG18" s="684"/>
      <c r="AH18" s="684"/>
      <c r="AI18" s="684"/>
      <c r="AJ18" s="684"/>
      <c r="AK18" s="684"/>
      <c r="AL18" s="684"/>
      <c r="AM18" s="684"/>
      <c r="AN18" s="684"/>
      <c r="AO18" s="684"/>
      <c r="AP18" s="687"/>
      <c r="AQ18" s="705" t="s">
        <v>85</v>
      </c>
      <c r="AR18" s="710">
        <f>$B$18</f>
        <v>0</v>
      </c>
      <c r="AS18" s="711"/>
      <c r="AT18" s="684"/>
      <c r="AU18" s="684"/>
      <c r="AV18" s="684"/>
      <c r="AW18" s="684"/>
      <c r="AX18" s="684"/>
      <c r="AY18" s="713"/>
      <c r="AZ18" s="709"/>
      <c r="BA18" s="709"/>
      <c r="BB18" s="684"/>
      <c r="BC18" s="684"/>
      <c r="BD18" s="684"/>
      <c r="BE18" s="684"/>
      <c r="BF18" s="684"/>
      <c r="BG18" s="684"/>
      <c r="BH18" s="684"/>
      <c r="BI18" s="684"/>
      <c r="BJ18" s="684"/>
      <c r="BK18" s="689"/>
      <c r="BL18" s="705" t="s">
        <v>85</v>
      </c>
      <c r="BM18" s="710">
        <f>$B$18</f>
        <v>0</v>
      </c>
      <c r="BN18" s="711"/>
      <c r="BO18" s="684"/>
      <c r="BP18" s="684"/>
      <c r="BQ18" s="684"/>
      <c r="BR18" s="684"/>
      <c r="BS18" s="684"/>
      <c r="BT18" s="714"/>
      <c r="BU18" s="709"/>
      <c r="BV18" s="709"/>
      <c r="BW18" s="684"/>
      <c r="BX18" s="684"/>
      <c r="BY18" s="684"/>
      <c r="BZ18" s="684"/>
      <c r="CA18" s="684"/>
      <c r="CB18" s="684"/>
      <c r="CC18" s="684"/>
      <c r="CD18" s="684"/>
    </row>
    <row r="19" spans="1:82" s="278" customFormat="1" ht="21" customHeight="1" x14ac:dyDescent="0.3">
      <c r="A19" s="705" t="s">
        <v>86</v>
      </c>
      <c r="B19" s="706"/>
      <c r="C19" s="707"/>
      <c r="D19" s="684"/>
      <c r="E19" s="684"/>
      <c r="F19" s="684"/>
      <c r="G19" s="684"/>
      <c r="H19" s="684"/>
      <c r="I19" s="708"/>
      <c r="J19" s="709"/>
      <c r="K19" s="709"/>
      <c r="L19" s="656" t="s">
        <v>87</v>
      </c>
      <c r="M19" s="684"/>
      <c r="N19" s="684"/>
      <c r="O19" s="684"/>
      <c r="P19" s="684"/>
      <c r="Q19" s="684"/>
      <c r="R19" s="684"/>
      <c r="S19" s="684"/>
      <c r="T19" s="684"/>
      <c r="U19" s="686"/>
      <c r="V19" s="705" t="s">
        <v>86</v>
      </c>
      <c r="W19" s="715">
        <f>B19</f>
        <v>0</v>
      </c>
      <c r="X19" s="716"/>
      <c r="Y19" s="684"/>
      <c r="Z19" s="684"/>
      <c r="AA19" s="684"/>
      <c r="AB19" s="684"/>
      <c r="AC19" s="684"/>
      <c r="AD19" s="712"/>
      <c r="AE19" s="709"/>
      <c r="AF19" s="709"/>
      <c r="AG19" s="684"/>
      <c r="AH19" s="684"/>
      <c r="AI19" s="684"/>
      <c r="AJ19" s="684"/>
      <c r="AK19" s="684"/>
      <c r="AL19" s="684"/>
      <c r="AM19" s="684"/>
      <c r="AN19" s="684"/>
      <c r="AO19" s="684"/>
      <c r="AP19" s="687"/>
      <c r="AQ19" s="705" t="s">
        <v>86</v>
      </c>
      <c r="AR19" s="715">
        <f>B19</f>
        <v>0</v>
      </c>
      <c r="AS19" s="716"/>
      <c r="AT19" s="684"/>
      <c r="AU19" s="684"/>
      <c r="AV19" s="684"/>
      <c r="AW19" s="684"/>
      <c r="AX19" s="684"/>
      <c r="AY19" s="713"/>
      <c r="AZ19" s="709"/>
      <c r="BA19" s="709"/>
      <c r="BB19" s="684"/>
      <c r="BC19" s="684"/>
      <c r="BD19" s="684"/>
      <c r="BE19" s="684"/>
      <c r="BF19" s="684"/>
      <c r="BG19" s="684"/>
      <c r="BH19" s="684"/>
      <c r="BI19" s="684"/>
      <c r="BJ19" s="684"/>
      <c r="BK19" s="689"/>
      <c r="BL19" s="705" t="s">
        <v>86</v>
      </c>
      <c r="BM19" s="715">
        <f>B19</f>
        <v>0</v>
      </c>
      <c r="BN19" s="716"/>
      <c r="BO19" s="684"/>
      <c r="BP19" s="684"/>
      <c r="BQ19" s="684"/>
      <c r="BR19" s="684"/>
      <c r="BS19" s="684"/>
      <c r="BT19" s="714"/>
      <c r="BU19" s="709"/>
      <c r="BV19" s="709"/>
      <c r="BW19" s="684"/>
      <c r="BX19" s="684"/>
      <c r="BY19" s="684"/>
      <c r="BZ19" s="684"/>
      <c r="CA19" s="684"/>
      <c r="CB19" s="684"/>
      <c r="CC19" s="684"/>
      <c r="CD19" s="684"/>
    </row>
    <row r="20" spans="1:82" s="278" customFormat="1" ht="21" customHeight="1" x14ac:dyDescent="0.3">
      <c r="A20" s="705" t="s">
        <v>88</v>
      </c>
      <c r="B20" s="706"/>
      <c r="C20" s="707"/>
      <c r="D20" s="709"/>
      <c r="E20" s="709"/>
      <c r="F20" s="709"/>
      <c r="G20" s="709"/>
      <c r="H20" s="709"/>
      <c r="I20" s="708"/>
      <c r="J20" s="709"/>
      <c r="K20" s="709"/>
      <c r="L20" s="656" t="s">
        <v>89</v>
      </c>
      <c r="M20" s="684"/>
      <c r="N20" s="684"/>
      <c r="O20" s="684"/>
      <c r="P20" s="684"/>
      <c r="Q20" s="684"/>
      <c r="R20" s="684"/>
      <c r="S20" s="684"/>
      <c r="T20" s="684"/>
      <c r="U20" s="686"/>
      <c r="V20" s="705" t="s">
        <v>88</v>
      </c>
      <c r="W20" s="706">
        <f>B20</f>
        <v>0</v>
      </c>
      <c r="X20" s="707"/>
      <c r="Y20" s="709"/>
      <c r="Z20" s="709"/>
      <c r="AA20" s="709"/>
      <c r="AB20" s="709"/>
      <c r="AC20" s="709"/>
      <c r="AD20" s="712"/>
      <c r="AE20" s="709"/>
      <c r="AF20" s="709"/>
      <c r="AG20" s="684"/>
      <c r="AH20" s="684"/>
      <c r="AI20" s="684"/>
      <c r="AJ20" s="684"/>
      <c r="AK20" s="684"/>
      <c r="AL20" s="684"/>
      <c r="AM20" s="684"/>
      <c r="AN20" s="684"/>
      <c r="AO20" s="684"/>
      <c r="AP20" s="687"/>
      <c r="AQ20" s="705" t="s">
        <v>88</v>
      </c>
      <c r="AR20" s="706">
        <f>B20</f>
        <v>0</v>
      </c>
      <c r="AS20" s="707"/>
      <c r="AT20" s="709"/>
      <c r="AU20" s="709"/>
      <c r="AV20" s="709"/>
      <c r="AW20" s="709"/>
      <c r="AX20" s="709"/>
      <c r="AY20" s="713"/>
      <c r="AZ20" s="709"/>
      <c r="BA20" s="709"/>
      <c r="BB20" s="684"/>
      <c r="BC20" s="684"/>
      <c r="BD20" s="684"/>
      <c r="BE20" s="684"/>
      <c r="BF20" s="684"/>
      <c r="BG20" s="684"/>
      <c r="BH20" s="684"/>
      <c r="BI20" s="684"/>
      <c r="BJ20" s="684"/>
      <c r="BK20" s="689"/>
      <c r="BL20" s="705" t="s">
        <v>88</v>
      </c>
      <c r="BM20" s="706">
        <f>B20</f>
        <v>0</v>
      </c>
      <c r="BN20" s="707"/>
      <c r="BO20" s="709"/>
      <c r="BP20" s="709"/>
      <c r="BQ20" s="709"/>
      <c r="BR20" s="709"/>
      <c r="BS20" s="709"/>
      <c r="BT20" s="714"/>
      <c r="BU20" s="709"/>
      <c r="BV20" s="709"/>
      <c r="BW20" s="684"/>
      <c r="BX20" s="684"/>
      <c r="BY20" s="684"/>
      <c r="BZ20" s="684"/>
      <c r="CA20" s="684"/>
      <c r="CB20" s="684"/>
      <c r="CC20" s="684"/>
      <c r="CD20" s="684"/>
    </row>
    <row r="21" spans="1:82" s="278" customFormat="1" ht="21" customHeight="1" x14ac:dyDescent="0.3">
      <c r="A21" s="705" t="s">
        <v>90</v>
      </c>
      <c r="B21" s="717" t="s">
        <v>91</v>
      </c>
      <c r="C21" s="718"/>
      <c r="D21" s="709"/>
      <c r="E21" s="709"/>
      <c r="F21" s="709"/>
      <c r="G21" s="709"/>
      <c r="H21" s="709"/>
      <c r="I21" s="708"/>
      <c r="J21" s="709"/>
      <c r="K21" s="709"/>
      <c r="L21" s="656" t="s">
        <v>92</v>
      </c>
      <c r="M21" s="684"/>
      <c r="N21" s="684"/>
      <c r="O21" s="684"/>
      <c r="P21" s="684"/>
      <c r="Q21" s="684"/>
      <c r="R21" s="684"/>
      <c r="S21" s="684"/>
      <c r="T21" s="684"/>
      <c r="U21" s="686"/>
      <c r="V21" s="705" t="s">
        <v>90</v>
      </c>
      <c r="W21" s="717" t="str">
        <f>B21</f>
        <v>Roulettes MR noires</v>
      </c>
      <c r="X21" s="718"/>
      <c r="Y21" s="709"/>
      <c r="Z21" s="709"/>
      <c r="AA21" s="709"/>
      <c r="AB21" s="709"/>
      <c r="AC21" s="709"/>
      <c r="AD21" s="712"/>
      <c r="AE21" s="709"/>
      <c r="AF21" s="709"/>
      <c r="AG21" s="684"/>
      <c r="AH21" s="684"/>
      <c r="AI21" s="684"/>
      <c r="AJ21" s="684"/>
      <c r="AK21" s="684"/>
      <c r="AL21" s="684"/>
      <c r="AM21" s="684"/>
      <c r="AN21" s="684"/>
      <c r="AO21" s="684"/>
      <c r="AP21" s="687"/>
      <c r="AQ21" s="705" t="s">
        <v>90</v>
      </c>
      <c r="AR21" s="717" t="str">
        <f>$B$21</f>
        <v>Roulettes MR noires</v>
      </c>
      <c r="AS21" s="718"/>
      <c r="AT21" s="709"/>
      <c r="AU21" s="709"/>
      <c r="AV21" s="709"/>
      <c r="AW21" s="709"/>
      <c r="AX21" s="709"/>
      <c r="AY21" s="713"/>
      <c r="AZ21" s="709"/>
      <c r="BA21" s="709"/>
      <c r="BB21" s="684"/>
      <c r="BC21" s="684"/>
      <c r="BD21" s="684"/>
      <c r="BE21" s="684"/>
      <c r="BF21" s="684"/>
      <c r="BG21" s="684"/>
      <c r="BH21" s="684"/>
      <c r="BI21" s="684"/>
      <c r="BJ21" s="684"/>
      <c r="BK21" s="689"/>
      <c r="BL21" s="705" t="s">
        <v>90</v>
      </c>
      <c r="BM21" s="717" t="str">
        <f>$B$21</f>
        <v>Roulettes MR noires</v>
      </c>
      <c r="BN21" s="718"/>
      <c r="BO21" s="709"/>
      <c r="BP21" s="709"/>
      <c r="BQ21" s="709"/>
      <c r="BR21" s="709"/>
      <c r="BS21" s="709"/>
      <c r="BT21" s="714"/>
      <c r="BU21" s="709"/>
      <c r="BV21" s="709"/>
      <c r="BW21" s="684"/>
      <c r="BX21" s="684"/>
      <c r="BY21" s="684"/>
      <c r="BZ21" s="684"/>
      <c r="CA21" s="684"/>
      <c r="CB21" s="684"/>
      <c r="CC21" s="684"/>
      <c r="CD21" s="684"/>
    </row>
    <row r="22" spans="1:82" s="278" customFormat="1" ht="21" customHeight="1" x14ac:dyDescent="0.3">
      <c r="A22" s="719" t="s">
        <v>93</v>
      </c>
      <c r="B22" s="720"/>
      <c r="C22" s="721"/>
      <c r="D22" s="722"/>
      <c r="G22" s="709"/>
      <c r="H22" s="709"/>
      <c r="I22" s="723"/>
      <c r="J22" s="724"/>
      <c r="K22" s="724"/>
      <c r="L22" s="656" t="s">
        <v>94</v>
      </c>
      <c r="M22" s="684"/>
      <c r="N22" s="684"/>
      <c r="O22" s="684"/>
      <c r="P22" s="684"/>
      <c r="Q22" s="684"/>
      <c r="R22" s="684"/>
      <c r="S22" s="684"/>
      <c r="T22" s="684"/>
      <c r="U22" s="686"/>
      <c r="V22" s="719" t="s">
        <v>93</v>
      </c>
      <c r="W22" s="725">
        <f>B22</f>
        <v>0</v>
      </c>
      <c r="X22" s="726"/>
      <c r="Y22" s="709"/>
      <c r="Z22" s="709"/>
      <c r="AA22" s="709"/>
      <c r="AB22" s="709"/>
      <c r="AC22" s="709"/>
      <c r="AD22" s="727"/>
      <c r="AE22" s="724"/>
      <c r="AF22" s="724"/>
      <c r="AG22" s="684"/>
      <c r="AH22" s="684"/>
      <c r="AI22" s="684"/>
      <c r="AJ22" s="684"/>
      <c r="AK22" s="684"/>
      <c r="AL22" s="684"/>
      <c r="AM22" s="684"/>
      <c r="AN22" s="684"/>
      <c r="AO22" s="684"/>
      <c r="AP22" s="687"/>
      <c r="AQ22" s="719" t="s">
        <v>93</v>
      </c>
      <c r="AR22" s="720">
        <f>B22</f>
        <v>0</v>
      </c>
      <c r="AS22" s="721"/>
      <c r="AT22" s="709"/>
      <c r="AU22" s="709"/>
      <c r="AV22" s="709"/>
      <c r="AW22" s="709"/>
      <c r="AX22" s="709"/>
      <c r="AY22" s="728"/>
      <c r="AZ22" s="724"/>
      <c r="BA22" s="724"/>
      <c r="BB22" s="684"/>
      <c r="BC22" s="684"/>
      <c r="BD22" s="684"/>
      <c r="BE22" s="684"/>
      <c r="BF22" s="684"/>
      <c r="BG22" s="684"/>
      <c r="BH22" s="684"/>
      <c r="BI22" s="684"/>
      <c r="BJ22" s="684"/>
      <c r="BK22" s="689"/>
      <c r="BL22" s="719" t="s">
        <v>93</v>
      </c>
      <c r="BM22" s="725">
        <f>B22</f>
        <v>0</v>
      </c>
      <c r="BN22" s="726"/>
      <c r="BO22" s="709"/>
      <c r="BP22" s="709"/>
      <c r="BQ22" s="709"/>
      <c r="BR22" s="709"/>
      <c r="BS22" s="709"/>
      <c r="BT22" s="729"/>
      <c r="BU22" s="724"/>
      <c r="BV22" s="724"/>
      <c r="BW22" s="684"/>
      <c r="BX22" s="684"/>
      <c r="BY22" s="684"/>
      <c r="BZ22" s="684"/>
      <c r="CA22" s="684"/>
      <c r="CB22" s="684"/>
      <c r="CC22" s="684"/>
      <c r="CD22" s="684"/>
    </row>
    <row r="23" spans="1:82" s="278" customFormat="1" ht="21" customHeight="1" thickBot="1" x14ac:dyDescent="0.35">
      <c r="A23" s="730" t="s">
        <v>95</v>
      </c>
      <c r="B23" s="731"/>
      <c r="C23" s="732"/>
      <c r="G23" s="709"/>
      <c r="H23" s="709"/>
      <c r="I23" s="723"/>
      <c r="J23" s="724"/>
      <c r="K23" s="724"/>
      <c r="M23" s="684"/>
      <c r="N23" s="684"/>
      <c r="O23" s="684"/>
      <c r="P23" s="684"/>
      <c r="Q23" s="684"/>
      <c r="R23" s="684"/>
      <c r="S23" s="684"/>
      <c r="T23" s="684"/>
      <c r="U23" s="686"/>
      <c r="V23" s="730" t="s">
        <v>95</v>
      </c>
      <c r="W23" s="725">
        <f>B23</f>
        <v>0</v>
      </c>
      <c r="X23" s="726"/>
      <c r="Y23" s="709"/>
      <c r="Z23" s="709"/>
      <c r="AA23" s="709"/>
      <c r="AB23" s="709"/>
      <c r="AC23" s="709"/>
      <c r="AD23" s="727"/>
      <c r="AE23" s="724"/>
      <c r="AF23" s="724"/>
      <c r="AG23" s="684"/>
      <c r="AH23" s="684"/>
      <c r="AI23" s="684"/>
      <c r="AJ23" s="684"/>
      <c r="AK23" s="684"/>
      <c r="AL23" s="684"/>
      <c r="AM23" s="684"/>
      <c r="AN23" s="684"/>
      <c r="AO23" s="684"/>
      <c r="AP23" s="687"/>
      <c r="AQ23" s="730" t="s">
        <v>95</v>
      </c>
      <c r="AR23" s="733">
        <f>B23</f>
        <v>0</v>
      </c>
      <c r="AS23" s="734"/>
      <c r="AT23" s="709"/>
      <c r="AU23" s="709"/>
      <c r="AV23" s="709"/>
      <c r="AW23" s="709"/>
      <c r="AX23" s="709"/>
      <c r="AY23" s="728"/>
      <c r="AZ23" s="724"/>
      <c r="BA23" s="724"/>
      <c r="BB23" s="684"/>
      <c r="BC23" s="684"/>
      <c r="BD23" s="684"/>
      <c r="BE23" s="684"/>
      <c r="BF23" s="684"/>
      <c r="BG23" s="684"/>
      <c r="BH23" s="684"/>
      <c r="BI23" s="684"/>
      <c r="BJ23" s="684"/>
      <c r="BK23" s="689"/>
      <c r="BL23" s="730" t="s">
        <v>95</v>
      </c>
      <c r="BM23" s="725">
        <f>B23</f>
        <v>0</v>
      </c>
      <c r="BN23" s="726"/>
      <c r="BO23" s="709"/>
      <c r="BP23" s="709"/>
      <c r="BQ23" s="709"/>
      <c r="BR23" s="709"/>
      <c r="BS23" s="709"/>
      <c r="BT23" s="729"/>
      <c r="BU23" s="724"/>
      <c r="BV23" s="724"/>
      <c r="BW23" s="684"/>
      <c r="BX23" s="684"/>
      <c r="BY23" s="684"/>
      <c r="BZ23" s="684"/>
      <c r="CA23" s="684"/>
      <c r="CB23" s="684"/>
      <c r="CC23" s="684"/>
      <c r="CD23" s="684"/>
    </row>
    <row r="24" spans="1:82" s="278" customFormat="1" ht="29.25" thickBot="1" x14ac:dyDescent="0.5">
      <c r="A24" s="735"/>
      <c r="B24" s="736"/>
      <c r="C24" s="737"/>
      <c r="G24" s="709"/>
      <c r="H24" s="709"/>
      <c r="I24" s="723"/>
      <c r="J24" s="724"/>
      <c r="K24" s="724"/>
      <c r="L24" s="656"/>
      <c r="M24" s="684"/>
      <c r="N24" s="684"/>
      <c r="O24" s="684"/>
      <c r="P24" s="684"/>
      <c r="Q24" s="684"/>
      <c r="R24" s="684"/>
      <c r="S24" s="684"/>
      <c r="T24" s="684"/>
      <c r="U24" s="686"/>
      <c r="V24" s="735"/>
      <c r="W24" s="736"/>
      <c r="X24" s="737"/>
      <c r="Y24" s="709"/>
      <c r="Z24" s="709"/>
      <c r="AA24" s="709"/>
      <c r="AB24" s="709"/>
      <c r="AC24" s="709"/>
      <c r="AD24" s="727"/>
      <c r="AE24" s="724"/>
      <c r="AF24" s="724"/>
      <c r="AG24" s="684"/>
      <c r="AH24" s="684"/>
      <c r="AI24" s="684"/>
      <c r="AJ24" s="684"/>
      <c r="AK24" s="684"/>
      <c r="AL24" s="684"/>
      <c r="AM24" s="684"/>
      <c r="AN24" s="684"/>
      <c r="AO24" s="684"/>
      <c r="AP24" s="687"/>
      <c r="AQ24" s="738"/>
      <c r="AR24" s="739"/>
      <c r="AS24" s="740"/>
      <c r="AT24" s="709"/>
      <c r="AU24" s="709"/>
      <c r="AV24" s="709"/>
      <c r="AW24" s="709"/>
      <c r="AX24" s="709"/>
      <c r="AY24" s="728"/>
      <c r="AZ24" s="724"/>
      <c r="BA24" s="724"/>
      <c r="BB24" s="684"/>
      <c r="BC24" s="684"/>
      <c r="BD24" s="684"/>
      <c r="BE24" s="684"/>
      <c r="BF24" s="684"/>
      <c r="BG24" s="684"/>
      <c r="BH24" s="684"/>
      <c r="BI24" s="684"/>
      <c r="BJ24" s="684"/>
      <c r="BK24" s="689"/>
      <c r="BL24" s="738"/>
      <c r="BM24" s="739"/>
      <c r="BN24" s="740"/>
      <c r="BO24" s="709"/>
      <c r="BP24" s="709"/>
      <c r="BQ24" s="709"/>
      <c r="BR24" s="709"/>
      <c r="BS24" s="709"/>
      <c r="BT24" s="729"/>
      <c r="BU24" s="724"/>
      <c r="BV24" s="724"/>
      <c r="BW24" s="684"/>
      <c r="BX24" s="684"/>
      <c r="BY24" s="684"/>
      <c r="BZ24" s="684"/>
      <c r="CA24" s="684"/>
      <c r="CB24" s="684"/>
      <c r="CC24" s="684"/>
      <c r="CD24" s="684"/>
    </row>
    <row r="25" spans="1:82" s="278" customFormat="1" ht="21" customHeight="1" x14ac:dyDescent="0.3">
      <c r="A25" s="741" t="s">
        <v>96</v>
      </c>
      <c r="B25" s="742"/>
      <c r="C25" s="743"/>
      <c r="E25" s="724"/>
      <c r="F25" s="724"/>
      <c r="G25" s="724"/>
      <c r="H25" s="724"/>
      <c r="I25" s="723"/>
      <c r="J25" s="724"/>
      <c r="K25" s="724"/>
      <c r="M25" s="684"/>
      <c r="N25" s="684"/>
      <c r="O25" s="684"/>
      <c r="P25" s="684"/>
      <c r="Q25" s="684"/>
      <c r="R25" s="684"/>
      <c r="S25" s="684"/>
      <c r="T25" s="684"/>
      <c r="U25" s="686"/>
      <c r="V25" s="741" t="s">
        <v>97</v>
      </c>
      <c r="W25" s="742"/>
      <c r="X25" s="743"/>
      <c r="Z25" s="724"/>
      <c r="AA25" s="724"/>
      <c r="AB25" s="724"/>
      <c r="AC25" s="724"/>
      <c r="AD25" s="727"/>
      <c r="AE25" s="724"/>
      <c r="AF25" s="724"/>
      <c r="AG25" s="684"/>
      <c r="AH25" s="684"/>
      <c r="AI25" s="684"/>
      <c r="AJ25" s="684"/>
      <c r="AK25" s="684"/>
      <c r="AL25" s="684"/>
      <c r="AM25" s="684"/>
      <c r="AN25" s="684"/>
      <c r="AO25" s="684"/>
      <c r="AP25" s="687"/>
      <c r="AQ25" s="741" t="s">
        <v>97</v>
      </c>
      <c r="AR25" s="742"/>
      <c r="AS25" s="743"/>
      <c r="AU25" s="724"/>
      <c r="AV25" s="724"/>
      <c r="AW25" s="724"/>
      <c r="AX25" s="724"/>
      <c r="AY25" s="728"/>
      <c r="AZ25" s="724"/>
      <c r="BA25" s="724"/>
      <c r="BB25" s="684"/>
      <c r="BC25" s="684"/>
      <c r="BD25" s="684"/>
      <c r="BE25" s="684"/>
      <c r="BF25" s="684"/>
      <c r="BG25" s="684"/>
      <c r="BH25" s="684"/>
      <c r="BI25" s="684"/>
      <c r="BJ25" s="684"/>
      <c r="BK25" s="689"/>
      <c r="BL25" s="741" t="s">
        <v>97</v>
      </c>
      <c r="BM25" s="742"/>
      <c r="BN25" s="743"/>
      <c r="BP25" s="724"/>
      <c r="BQ25" s="724"/>
      <c r="BR25" s="724"/>
      <c r="BS25" s="724"/>
      <c r="BT25" s="729"/>
      <c r="BU25" s="724"/>
      <c r="BV25" s="724"/>
      <c r="BW25" s="684"/>
      <c r="BX25" s="684"/>
      <c r="BY25" s="684"/>
      <c r="BZ25" s="684"/>
      <c r="CA25" s="684"/>
      <c r="CB25" s="684"/>
      <c r="CC25" s="684"/>
      <c r="CD25" s="684"/>
    </row>
    <row r="26" spans="1:82" s="278" customFormat="1" ht="21" customHeight="1" x14ac:dyDescent="0.3">
      <c r="A26" s="744"/>
      <c r="B26" s="745" t="s">
        <v>98</v>
      </c>
      <c r="C26" s="746" t="s">
        <v>99</v>
      </c>
      <c r="D26" s="747"/>
      <c r="E26" s="724"/>
      <c r="F26" s="724"/>
      <c r="G26" s="724"/>
      <c r="H26" s="724"/>
      <c r="I26" s="685"/>
      <c r="J26" s="684"/>
      <c r="K26" s="684"/>
      <c r="M26" s="684"/>
      <c r="N26" s="684"/>
      <c r="O26" s="684"/>
      <c r="P26" s="684"/>
      <c r="Q26" s="684"/>
      <c r="R26" s="684"/>
      <c r="S26" s="684"/>
      <c r="T26" s="684"/>
      <c r="U26" s="686"/>
      <c r="V26" s="748"/>
      <c r="W26" s="745" t="s">
        <v>98</v>
      </c>
      <c r="X26" s="746" t="s">
        <v>99</v>
      </c>
      <c r="Y26" s="722"/>
      <c r="Z26" s="724"/>
      <c r="AA26" s="724"/>
      <c r="AB26" s="724"/>
      <c r="AC26" s="724"/>
      <c r="AD26" s="686"/>
      <c r="AE26" s="684"/>
      <c r="AF26" s="684"/>
      <c r="AG26" s="684"/>
      <c r="AH26" s="684"/>
      <c r="AI26" s="684"/>
      <c r="AJ26" s="684"/>
      <c r="AK26" s="684"/>
      <c r="AL26" s="684"/>
      <c r="AM26" s="684"/>
      <c r="AN26" s="684"/>
      <c r="AO26" s="684"/>
      <c r="AP26" s="687"/>
      <c r="AQ26" s="748"/>
      <c r="AR26" s="745" t="s">
        <v>98</v>
      </c>
      <c r="AS26" s="746" t="s">
        <v>99</v>
      </c>
      <c r="AT26" s="722"/>
      <c r="AU26" s="724"/>
      <c r="AV26" s="724"/>
      <c r="AW26" s="724"/>
      <c r="AX26" s="724"/>
      <c r="AY26" s="688"/>
      <c r="AZ26" s="684"/>
      <c r="BA26" s="684"/>
      <c r="BB26" s="684"/>
      <c r="BC26" s="684"/>
      <c r="BD26" s="684"/>
      <c r="BE26" s="684"/>
      <c r="BF26" s="684"/>
      <c r="BG26" s="684"/>
      <c r="BH26" s="684"/>
      <c r="BI26" s="684"/>
      <c r="BJ26" s="684"/>
      <c r="BK26" s="689"/>
      <c r="BL26" s="748"/>
      <c r="BM26" s="745" t="s">
        <v>98</v>
      </c>
      <c r="BN26" s="746" t="s">
        <v>99</v>
      </c>
      <c r="BO26" s="722"/>
      <c r="BP26" s="724"/>
      <c r="BQ26" s="724"/>
      <c r="BR26" s="724"/>
      <c r="BS26" s="724"/>
      <c r="BT26" s="690"/>
      <c r="BU26" s="684"/>
      <c r="BV26" s="684"/>
      <c r="BW26" s="684"/>
      <c r="BX26" s="684"/>
      <c r="BY26" s="684"/>
      <c r="BZ26" s="684"/>
      <c r="CA26" s="684"/>
      <c r="CB26" s="684"/>
      <c r="CC26" s="684"/>
      <c r="CD26" s="684"/>
    </row>
    <row r="27" spans="1:82" s="278" customFormat="1" ht="21" customHeight="1" x14ac:dyDescent="0.3">
      <c r="A27" s="744" t="s">
        <v>97</v>
      </c>
      <c r="B27" s="749"/>
      <c r="C27" s="750"/>
      <c r="E27" s="751"/>
      <c r="F27" s="751"/>
      <c r="G27" s="724"/>
      <c r="H27" s="724"/>
      <c r="I27" s="685"/>
      <c r="J27" s="684"/>
      <c r="K27" s="684"/>
      <c r="M27" s="684"/>
      <c r="N27" s="684"/>
      <c r="O27" s="684"/>
      <c r="P27" s="684"/>
      <c r="Q27" s="684"/>
      <c r="R27" s="684"/>
      <c r="S27" s="684"/>
      <c r="T27" s="684"/>
      <c r="U27" s="686"/>
      <c r="V27" s="744" t="s">
        <v>97</v>
      </c>
      <c r="W27" s="749"/>
      <c r="X27" s="750"/>
      <c r="Y27" s="747"/>
      <c r="Z27" s="724"/>
      <c r="AA27" s="724"/>
      <c r="AB27" s="724"/>
      <c r="AC27" s="724"/>
      <c r="AD27" s="686"/>
      <c r="AE27" s="684"/>
      <c r="AF27" s="684"/>
      <c r="AG27" s="684"/>
      <c r="AH27" s="684"/>
      <c r="AI27" s="684"/>
      <c r="AJ27" s="684"/>
      <c r="AK27" s="684"/>
      <c r="AL27" s="684"/>
      <c r="AM27" s="684"/>
      <c r="AN27" s="684"/>
      <c r="AO27" s="684"/>
      <c r="AP27" s="687"/>
      <c r="AQ27" s="744" t="s">
        <v>97</v>
      </c>
      <c r="AR27" s="749"/>
      <c r="AS27" s="750"/>
      <c r="AT27" s="747"/>
      <c r="AU27" s="724"/>
      <c r="AV27" s="724"/>
      <c r="AW27" s="724"/>
      <c r="AX27" s="724"/>
      <c r="AY27" s="688"/>
      <c r="AZ27" s="684"/>
      <c r="BA27" s="684"/>
      <c r="BB27" s="684"/>
      <c r="BC27" s="684"/>
      <c r="BD27" s="684"/>
      <c r="BE27" s="684"/>
      <c r="BF27" s="684"/>
      <c r="BG27" s="684"/>
      <c r="BH27" s="684"/>
      <c r="BI27" s="684"/>
      <c r="BJ27" s="684"/>
      <c r="BK27" s="689"/>
      <c r="BL27" s="744" t="s">
        <v>97</v>
      </c>
      <c r="BM27" s="749"/>
      <c r="BN27" s="750"/>
      <c r="BO27" s="747"/>
      <c r="BP27" s="724"/>
      <c r="BQ27" s="724"/>
      <c r="BR27" s="724"/>
      <c r="BS27" s="724"/>
      <c r="BT27" s="690"/>
      <c r="BU27" s="684"/>
      <c r="BV27" s="684"/>
      <c r="BW27" s="684"/>
      <c r="BX27" s="684"/>
      <c r="BY27" s="684"/>
      <c r="BZ27" s="684"/>
      <c r="CA27" s="684"/>
      <c r="CB27" s="684"/>
      <c r="CC27" s="684"/>
      <c r="CD27" s="684"/>
    </row>
    <row r="28" spans="1:82" s="278" customFormat="1" ht="21" customHeight="1" x14ac:dyDescent="0.3">
      <c r="A28" s="744" t="s">
        <v>100</v>
      </c>
      <c r="B28" s="749"/>
      <c r="C28" s="750"/>
      <c r="D28" s="747"/>
      <c r="G28" s="724"/>
      <c r="H28" s="724"/>
      <c r="I28" s="685"/>
      <c r="J28" s="684"/>
      <c r="K28" s="684"/>
      <c r="M28" s="684"/>
      <c r="N28" s="684"/>
      <c r="O28" s="684"/>
      <c r="P28" s="684"/>
      <c r="Q28" s="684"/>
      <c r="R28" s="684"/>
      <c r="S28" s="684"/>
      <c r="T28" s="684"/>
      <c r="U28" s="686"/>
      <c r="V28" s="744" t="s">
        <v>100</v>
      </c>
      <c r="W28" s="749"/>
      <c r="X28" s="750"/>
      <c r="Y28" s="747"/>
      <c r="Z28" s="724"/>
      <c r="AA28" s="724"/>
      <c r="AB28" s="724"/>
      <c r="AC28" s="724"/>
      <c r="AD28" s="686"/>
      <c r="AE28" s="684"/>
      <c r="AF28" s="684"/>
      <c r="AG28" s="684"/>
      <c r="AH28" s="684"/>
      <c r="AI28" s="684"/>
      <c r="AJ28" s="684"/>
      <c r="AK28" s="684"/>
      <c r="AL28" s="684"/>
      <c r="AM28" s="684"/>
      <c r="AN28" s="684"/>
      <c r="AO28" s="684"/>
      <c r="AP28" s="687"/>
      <c r="AQ28" s="744" t="s">
        <v>100</v>
      </c>
      <c r="AR28" s="749"/>
      <c r="AS28" s="750"/>
      <c r="AT28" s="747"/>
      <c r="AU28" s="724"/>
      <c r="AV28" s="724"/>
      <c r="AW28" s="724"/>
      <c r="AX28" s="724"/>
      <c r="AY28" s="688"/>
      <c r="AZ28" s="684"/>
      <c r="BA28" s="684"/>
      <c r="BB28" s="684"/>
      <c r="BC28" s="684"/>
      <c r="BD28" s="684"/>
      <c r="BE28" s="684"/>
      <c r="BF28" s="684"/>
      <c r="BG28" s="684"/>
      <c r="BH28" s="684"/>
      <c r="BI28" s="684"/>
      <c r="BJ28" s="684"/>
      <c r="BK28" s="689"/>
      <c r="BL28" s="744" t="s">
        <v>100</v>
      </c>
      <c r="BM28" s="749"/>
      <c r="BN28" s="750"/>
      <c r="BO28" s="747"/>
      <c r="BP28" s="724"/>
      <c r="BQ28" s="724"/>
      <c r="BR28" s="724"/>
      <c r="BS28" s="724"/>
      <c r="BT28" s="690"/>
      <c r="BU28" s="684"/>
      <c r="BV28" s="684"/>
      <c r="BW28" s="684"/>
      <c r="BX28" s="684"/>
      <c r="BY28" s="684"/>
      <c r="BZ28" s="684"/>
      <c r="CA28" s="684"/>
      <c r="CB28" s="684"/>
      <c r="CC28" s="684"/>
      <c r="CD28" s="684"/>
    </row>
    <row r="29" spans="1:82" s="278" customFormat="1" ht="21" customHeight="1" x14ac:dyDescent="0.3">
      <c r="A29" s="744" t="s">
        <v>101</v>
      </c>
      <c r="B29" s="752">
        <f>B27-B28</f>
        <v>0</v>
      </c>
      <c r="C29" s="753">
        <f>C27-C28</f>
        <v>0</v>
      </c>
      <c r="E29" s="751"/>
      <c r="F29" s="751"/>
      <c r="G29" s="684"/>
      <c r="H29" s="684"/>
      <c r="I29" s="723"/>
      <c r="J29" s="724"/>
      <c r="K29" s="724"/>
      <c r="L29" s="684"/>
      <c r="M29" s="684"/>
      <c r="N29" s="684"/>
      <c r="O29" s="684"/>
      <c r="P29" s="684"/>
      <c r="Q29" s="684"/>
      <c r="R29" s="684"/>
      <c r="S29" s="684"/>
      <c r="T29" s="684"/>
      <c r="U29" s="686"/>
      <c r="V29" s="744" t="s">
        <v>101</v>
      </c>
      <c r="W29" s="752">
        <f>MROUND(W27-W28,1/16)</f>
        <v>0</v>
      </c>
      <c r="X29" s="753">
        <f>MROUND(X27-X28,1/16)</f>
        <v>0</v>
      </c>
      <c r="Y29" s="684"/>
      <c r="Z29" s="684"/>
      <c r="AA29" s="684"/>
      <c r="AB29" s="684"/>
      <c r="AC29" s="684"/>
      <c r="AD29" s="727"/>
      <c r="AE29" s="724"/>
      <c r="AF29" s="724"/>
      <c r="AG29" s="684"/>
      <c r="AH29" s="684"/>
      <c r="AI29" s="684"/>
      <c r="AJ29" s="684"/>
      <c r="AK29" s="684"/>
      <c r="AL29" s="684"/>
      <c r="AM29" s="684"/>
      <c r="AN29" s="684"/>
      <c r="AO29" s="684"/>
      <c r="AP29" s="687"/>
      <c r="AQ29" s="744" t="s">
        <v>101</v>
      </c>
      <c r="AR29" s="752">
        <f>MROUND(AR27-AR28,1/16)</f>
        <v>0</v>
      </c>
      <c r="AS29" s="753">
        <f>MROUND(AS27-AS28,1/16)</f>
        <v>0</v>
      </c>
      <c r="AT29" s="684"/>
      <c r="AU29" s="684"/>
      <c r="AV29" s="684"/>
      <c r="AW29" s="684"/>
      <c r="AX29" s="684"/>
      <c r="AY29" s="754"/>
      <c r="AZ29" s="724"/>
      <c r="BA29" s="724"/>
      <c r="BB29" s="684"/>
      <c r="BC29" s="684"/>
      <c r="BD29" s="684"/>
      <c r="BE29" s="684"/>
      <c r="BF29" s="684"/>
      <c r="BG29" s="684"/>
      <c r="BH29" s="684"/>
      <c r="BI29" s="684"/>
      <c r="BJ29" s="684"/>
      <c r="BK29" s="689"/>
      <c r="BL29" s="744" t="s">
        <v>101</v>
      </c>
      <c r="BM29" s="752">
        <f>BM27-BM28</f>
        <v>0</v>
      </c>
      <c r="BN29" s="753">
        <f>BN27-BN28</f>
        <v>0</v>
      </c>
      <c r="BO29" s="684"/>
      <c r="BP29" s="684"/>
      <c r="BQ29" s="755"/>
      <c r="BR29" s="755"/>
      <c r="BS29" s="755"/>
      <c r="BT29" s="756"/>
      <c r="BU29" s="757"/>
      <c r="BV29" s="724"/>
      <c r="BW29" s="684"/>
      <c r="BX29" s="684"/>
      <c r="BY29" s="684"/>
      <c r="BZ29" s="684"/>
      <c r="CA29" s="684"/>
      <c r="CB29" s="684"/>
      <c r="CC29" s="684"/>
      <c r="CD29" s="684"/>
    </row>
    <row r="30" spans="1:82" s="278" customFormat="1" ht="21" customHeight="1" x14ac:dyDescent="0.3">
      <c r="A30" s="744" t="s">
        <v>102</v>
      </c>
      <c r="B30" s="758" t="e">
        <v>#DIV/0!</v>
      </c>
      <c r="C30" s="759" t="e">
        <v>#DIV/0!</v>
      </c>
      <c r="D30" s="747"/>
      <c r="E30" s="684"/>
      <c r="F30" s="684"/>
      <c r="G30" s="724"/>
      <c r="H30" s="724"/>
      <c r="I30" s="685"/>
      <c r="J30" s="760"/>
      <c r="K30" s="684"/>
      <c r="L30" s="684"/>
      <c r="M30" s="684"/>
      <c r="N30" s="684"/>
      <c r="O30" s="684"/>
      <c r="P30" s="684"/>
      <c r="Q30" s="684"/>
      <c r="R30" s="684"/>
      <c r="S30" s="684"/>
      <c r="T30" s="684"/>
      <c r="U30" s="686"/>
      <c r="V30" s="744" t="s">
        <v>102</v>
      </c>
      <c r="W30" s="758" t="e">
        <v>#DIV/0!</v>
      </c>
      <c r="X30" s="759" t="e">
        <v>#DIV/0!</v>
      </c>
      <c r="Y30" s="761"/>
      <c r="Z30" s="724"/>
      <c r="AA30" s="757"/>
      <c r="AB30" s="724"/>
      <c r="AC30" s="724"/>
      <c r="AD30" s="686"/>
      <c r="AE30" s="757"/>
      <c r="AF30" s="684"/>
      <c r="AG30" s="684"/>
      <c r="AH30" s="684"/>
      <c r="AI30" s="684"/>
      <c r="AJ30" s="684"/>
      <c r="AK30" s="684"/>
      <c r="AL30" s="684"/>
      <c r="AM30" s="684"/>
      <c r="AN30" s="684"/>
      <c r="AO30" s="684"/>
      <c r="AP30" s="687"/>
      <c r="AQ30" s="744" t="s">
        <v>102</v>
      </c>
      <c r="AR30" s="758" t="e">
        <v>#DIV/0!</v>
      </c>
      <c r="AS30" s="759" t="e">
        <v>#DIV/0!</v>
      </c>
      <c r="AT30" s="761"/>
      <c r="AU30" s="724"/>
      <c r="AV30" s="757"/>
      <c r="AW30" s="757"/>
      <c r="AX30" s="757"/>
      <c r="AY30" s="687"/>
      <c r="AZ30" s="757"/>
      <c r="BA30" s="684"/>
      <c r="BB30" s="684"/>
      <c r="BC30" s="684"/>
      <c r="BD30" s="684"/>
      <c r="BE30" s="684"/>
      <c r="BF30" s="684"/>
      <c r="BG30" s="684"/>
      <c r="BH30" s="684"/>
      <c r="BI30" s="684"/>
      <c r="BJ30" s="684"/>
      <c r="BK30" s="689"/>
      <c r="BL30" s="744" t="s">
        <v>102</v>
      </c>
      <c r="BM30" s="758" t="e">
        <v>#DIV/0!</v>
      </c>
      <c r="BN30" s="759" t="e">
        <v>#DIV/0!</v>
      </c>
      <c r="BO30" s="761"/>
      <c r="BP30" s="724"/>
      <c r="BQ30" s="757"/>
      <c r="BR30" s="757"/>
      <c r="BS30" s="757"/>
      <c r="BT30" s="689"/>
      <c r="BU30" s="757"/>
      <c r="BV30" s="684"/>
      <c r="BW30" s="684"/>
      <c r="BX30" s="684"/>
      <c r="BY30" s="684"/>
      <c r="BZ30" s="684"/>
      <c r="CA30" s="684"/>
      <c r="CB30" s="684"/>
      <c r="CC30" s="684"/>
      <c r="CD30" s="684"/>
    </row>
    <row r="31" spans="1:82" s="278" customFormat="1" ht="21" customHeight="1" thickBot="1" x14ac:dyDescent="0.35">
      <c r="A31" s="762" t="s">
        <v>103</v>
      </c>
      <c r="B31" s="763">
        <v>0</v>
      </c>
      <c r="C31" s="764">
        <v>0</v>
      </c>
      <c r="D31" s="765"/>
      <c r="E31" s="766"/>
      <c r="F31" s="767"/>
      <c r="G31" s="684"/>
      <c r="H31" s="684"/>
      <c r="I31" s="685"/>
      <c r="J31" s="755"/>
      <c r="K31" s="684"/>
      <c r="L31" s="684"/>
      <c r="M31" s="684"/>
      <c r="N31" s="684"/>
      <c r="O31" s="684"/>
      <c r="P31" s="684"/>
      <c r="Q31" s="684"/>
      <c r="R31" s="684"/>
      <c r="S31" s="684"/>
      <c r="T31" s="684"/>
      <c r="U31" s="686"/>
      <c r="V31" s="762" t="s">
        <v>103</v>
      </c>
      <c r="W31" s="758">
        <v>0</v>
      </c>
      <c r="X31" s="759">
        <v>0</v>
      </c>
      <c r="Y31" s="768"/>
      <c r="Z31" s="769"/>
      <c r="AA31" s="760"/>
      <c r="AB31" s="684"/>
      <c r="AC31" s="684"/>
      <c r="AD31" s="686"/>
      <c r="AE31" s="755"/>
      <c r="AF31" s="684"/>
      <c r="AG31" s="684"/>
      <c r="AH31" s="684"/>
      <c r="AI31" s="684"/>
      <c r="AJ31" s="684"/>
      <c r="AK31" s="684"/>
      <c r="AL31" s="684"/>
      <c r="AM31" s="684"/>
      <c r="AN31" s="684"/>
      <c r="AO31" s="684"/>
      <c r="AP31" s="687"/>
      <c r="AQ31" s="762" t="s">
        <v>103</v>
      </c>
      <c r="AR31" s="758">
        <v>0</v>
      </c>
      <c r="AS31" s="759">
        <v>0</v>
      </c>
      <c r="AW31" s="684"/>
      <c r="AX31" s="684"/>
      <c r="AY31" s="687"/>
      <c r="AZ31" s="755"/>
      <c r="BA31" s="684"/>
      <c r="BB31" s="684"/>
      <c r="BC31" s="684"/>
      <c r="BD31" s="684"/>
      <c r="BE31" s="684"/>
      <c r="BF31" s="684"/>
      <c r="BG31" s="684"/>
      <c r="BH31" s="684"/>
      <c r="BI31" s="684"/>
      <c r="BJ31" s="684"/>
      <c r="BK31" s="689"/>
      <c r="BL31" s="762" t="s">
        <v>103</v>
      </c>
      <c r="BM31" s="758">
        <v>0</v>
      </c>
      <c r="BN31" s="759">
        <v>0</v>
      </c>
      <c r="BR31" s="755"/>
      <c r="BS31" s="755"/>
      <c r="BT31" s="689"/>
      <c r="BU31" s="755"/>
      <c r="BV31" s="684"/>
      <c r="BW31" s="684"/>
      <c r="BX31" s="684"/>
      <c r="BY31" s="684"/>
      <c r="BZ31" s="684"/>
      <c r="CA31" s="684"/>
      <c r="CB31" s="684"/>
      <c r="CC31" s="684"/>
      <c r="CD31" s="684"/>
    </row>
    <row r="32" spans="1:82" s="278" customFormat="1" ht="21" customHeight="1" thickTop="1" thickBot="1" x14ac:dyDescent="0.35">
      <c r="A32" s="770" t="s">
        <v>104</v>
      </c>
      <c r="B32" s="771" t="s">
        <v>105</v>
      </c>
      <c r="C32" s="772" t="s">
        <v>106</v>
      </c>
      <c r="D32" s="773" t="s">
        <v>106</v>
      </c>
      <c r="E32" s="774" t="s">
        <v>105</v>
      </c>
      <c r="G32" s="684"/>
      <c r="H32" s="684"/>
      <c r="I32" s="685"/>
      <c r="K32" s="684"/>
      <c r="L32" s="684"/>
      <c r="M32" s="684"/>
      <c r="N32" s="684"/>
      <c r="O32" s="684"/>
      <c r="U32" s="775"/>
      <c r="V32" s="770" t="s">
        <v>104</v>
      </c>
      <c r="W32" s="776" t="s">
        <v>105</v>
      </c>
      <c r="X32" s="777" t="s">
        <v>106</v>
      </c>
      <c r="Y32" s="778" t="s">
        <v>106</v>
      </c>
      <c r="Z32" s="779" t="s">
        <v>105</v>
      </c>
      <c r="AB32" s="684"/>
      <c r="AC32" s="684"/>
      <c r="AD32" s="686"/>
      <c r="AE32" s="780"/>
      <c r="AF32" s="684"/>
      <c r="AG32" s="684"/>
      <c r="AH32" s="684"/>
      <c r="AI32" s="684"/>
      <c r="AJ32" s="684"/>
      <c r="AP32" s="781"/>
      <c r="AQ32" s="770" t="s">
        <v>104</v>
      </c>
      <c r="AR32" s="776" t="s">
        <v>105</v>
      </c>
      <c r="AS32" s="777" t="s">
        <v>106</v>
      </c>
      <c r="AT32" s="778" t="s">
        <v>106</v>
      </c>
      <c r="AU32" s="779" t="s">
        <v>105</v>
      </c>
      <c r="AW32" s="684"/>
      <c r="AX32" s="684"/>
      <c r="AY32" s="687"/>
      <c r="BA32" s="684"/>
      <c r="BB32" s="684"/>
      <c r="BC32" s="684"/>
      <c r="BD32" s="684"/>
      <c r="BE32" s="684"/>
      <c r="BK32" s="782"/>
      <c r="BL32" s="770" t="s">
        <v>104</v>
      </c>
      <c r="BM32" s="776" t="s">
        <v>105</v>
      </c>
      <c r="BN32" s="777" t="s">
        <v>106</v>
      </c>
      <c r="BO32" s="778" t="s">
        <v>106</v>
      </c>
      <c r="BP32" s="779" t="s">
        <v>105</v>
      </c>
      <c r="BQ32" s="780"/>
      <c r="BR32" s="755"/>
      <c r="BS32" s="755"/>
      <c r="BT32" s="689"/>
      <c r="BU32" s="780"/>
      <c r="BV32" s="684"/>
      <c r="BW32" s="684"/>
      <c r="BX32" s="684"/>
      <c r="BY32" s="684"/>
      <c r="BZ32" s="684"/>
    </row>
    <row r="33" spans="1:82" s="278" customFormat="1" ht="21" customHeight="1" thickTop="1" x14ac:dyDescent="0.3">
      <c r="A33" s="770" t="s">
        <v>107</v>
      </c>
      <c r="B33" s="783"/>
      <c r="C33" s="784"/>
      <c r="D33" s="785"/>
      <c r="E33" s="786"/>
      <c r="F33" s="787"/>
      <c r="G33" s="684"/>
      <c r="H33" s="684"/>
      <c r="I33" s="685"/>
      <c r="J33" s="787"/>
      <c r="K33" s="684"/>
      <c r="L33" s="684"/>
      <c r="M33" s="684"/>
      <c r="N33" s="684"/>
      <c r="O33" s="684"/>
      <c r="U33" s="775"/>
      <c r="V33" s="770" t="s">
        <v>107</v>
      </c>
      <c r="W33" s="783"/>
      <c r="X33" s="784"/>
      <c r="Y33" s="785"/>
      <c r="Z33" s="786"/>
      <c r="AA33" s="787"/>
      <c r="AB33" s="684"/>
      <c r="AC33" s="684"/>
      <c r="AD33" s="686"/>
      <c r="AE33" s="787"/>
      <c r="AF33" s="684"/>
      <c r="AG33" s="684"/>
      <c r="AH33" s="684"/>
      <c r="AI33" s="684"/>
      <c r="AJ33" s="684"/>
      <c r="AP33" s="781"/>
      <c r="AQ33" s="770" t="s">
        <v>107</v>
      </c>
      <c r="AR33" s="783"/>
      <c r="AS33" s="784"/>
      <c r="AT33" s="785"/>
      <c r="AU33" s="786"/>
      <c r="AV33" s="787"/>
      <c r="AW33" s="755"/>
      <c r="AX33" s="755"/>
      <c r="AY33" s="687"/>
      <c r="AZ33" s="787"/>
      <c r="BA33" s="684"/>
      <c r="BB33" s="684"/>
      <c r="BC33" s="684"/>
      <c r="BD33" s="684"/>
      <c r="BE33" s="684"/>
      <c r="BK33" s="782"/>
      <c r="BL33" s="770" t="s">
        <v>107</v>
      </c>
      <c r="BM33" s="783"/>
      <c r="BN33" s="784"/>
      <c r="BO33" s="785"/>
      <c r="BP33" s="786"/>
      <c r="BQ33" s="787"/>
      <c r="BR33" s="755"/>
      <c r="BS33" s="755"/>
      <c r="BT33" s="689"/>
      <c r="BU33" s="787"/>
      <c r="BV33" s="684"/>
      <c r="BW33" s="684"/>
      <c r="BX33" s="684"/>
      <c r="BY33" s="684"/>
      <c r="BZ33" s="684"/>
    </row>
    <row r="34" spans="1:82" s="278" customFormat="1" ht="21" customHeight="1" thickBot="1" x14ac:dyDescent="0.35">
      <c r="A34" s="788" t="s">
        <v>108</v>
      </c>
      <c r="B34" s="789">
        <f>MROUND((B33/$F$35)*B27,1/16)</f>
        <v>0</v>
      </c>
      <c r="C34" s="790">
        <f>MROUND((C33/$F$35)*B27,1/16)</f>
        <v>0</v>
      </c>
      <c r="D34" s="791">
        <f>MROUND((D33/$F$35)*C27,1/16)</f>
        <v>0</v>
      </c>
      <c r="E34" s="792">
        <f>MROUND((E33/$F$35)*C27,1/16)</f>
        <v>0</v>
      </c>
      <c r="F34" s="787"/>
      <c r="G34" s="684"/>
      <c r="H34" s="684"/>
      <c r="I34" s="685"/>
      <c r="J34" s="787"/>
      <c r="K34" s="684"/>
      <c r="L34" s="684"/>
      <c r="M34" s="684"/>
      <c r="N34" s="684"/>
      <c r="O34" s="684"/>
      <c r="U34" s="775"/>
      <c r="V34" s="788" t="s">
        <v>108</v>
      </c>
      <c r="W34" s="789">
        <f>MROUND((W33/$F$35)*W27,1/16)</f>
        <v>0</v>
      </c>
      <c r="X34" s="790">
        <f>MROUND((X33/$F$35)*W27,1/16)</f>
        <v>0</v>
      </c>
      <c r="Y34" s="791">
        <f>MROUND((Y33/$AA$35)*X27,1/16)</f>
        <v>0</v>
      </c>
      <c r="Z34" s="792">
        <f>MROUND((Z33/$F$35)*X27,1/16)</f>
        <v>0</v>
      </c>
      <c r="AA34" s="787"/>
      <c r="AB34" s="684"/>
      <c r="AC34" s="684"/>
      <c r="AD34" s="686"/>
      <c r="AE34" s="787"/>
      <c r="AF34" s="684"/>
      <c r="AG34" s="684"/>
      <c r="AH34" s="684"/>
      <c r="AI34" s="684"/>
      <c r="AJ34" s="684"/>
      <c r="AP34" s="781"/>
      <c r="AQ34" s="788" t="s">
        <v>108</v>
      </c>
      <c r="AR34" s="789">
        <f>MROUND((AR33/$F$35)*AR27,1/16)</f>
        <v>0</v>
      </c>
      <c r="AS34" s="790">
        <f>MROUND((AS33/$F$35)*AR27,1/16)</f>
        <v>0</v>
      </c>
      <c r="AT34" s="791">
        <f>MROUND((AT33/$F$35)*AS27,1/16)</f>
        <v>0</v>
      </c>
      <c r="AU34" s="792">
        <f>MROUND((AU33/$F$35)*AS27,1/16)</f>
        <v>0</v>
      </c>
      <c r="AV34" s="787"/>
      <c r="AW34" s="755"/>
      <c r="AX34" s="755"/>
      <c r="AY34" s="687"/>
      <c r="AZ34" s="787"/>
      <c r="BA34" s="684"/>
      <c r="BB34" s="684"/>
      <c r="BC34" s="684"/>
      <c r="BD34" s="684"/>
      <c r="BE34" s="684"/>
      <c r="BK34" s="782"/>
      <c r="BL34" s="788" t="s">
        <v>108</v>
      </c>
      <c r="BM34" s="789">
        <f>MROUND((BM33/$F$35)*BM27,1/16)</f>
        <v>0</v>
      </c>
      <c r="BN34" s="790">
        <f>MROUND((BN33/$F$35)*BM27,1/16)</f>
        <v>0</v>
      </c>
      <c r="BO34" s="791">
        <f>MROUND((BO33/$F$35)*BN27,1/16)</f>
        <v>0</v>
      </c>
      <c r="BP34" s="792">
        <f>MROUND((BP33/$F$35)*BN27,1/16)</f>
        <v>0</v>
      </c>
      <c r="BQ34" s="787"/>
      <c r="BR34" s="755"/>
      <c r="BS34" s="755"/>
      <c r="BT34" s="689"/>
      <c r="BU34" s="787"/>
      <c r="BV34" s="684"/>
      <c r="BW34" s="684"/>
      <c r="BX34" s="684"/>
      <c r="BY34" s="684"/>
      <c r="BZ34" s="684"/>
    </row>
    <row r="35" spans="1:82" s="278" customFormat="1" ht="21" customHeight="1" thickTop="1" x14ac:dyDescent="0.3">
      <c r="A35" s="793" t="s">
        <v>109</v>
      </c>
      <c r="B35" s="794"/>
      <c r="C35" s="795"/>
      <c r="D35" s="768" t="s">
        <v>110</v>
      </c>
      <c r="E35" s="769"/>
      <c r="F35" s="760">
        <v>89</v>
      </c>
      <c r="G35" s="684"/>
      <c r="H35" s="684"/>
      <c r="I35" s="685"/>
      <c r="J35" s="684"/>
      <c r="K35" s="684"/>
      <c r="L35" s="684"/>
      <c r="M35" s="684"/>
      <c r="N35" s="684"/>
      <c r="O35" s="684"/>
      <c r="P35" s="684"/>
      <c r="Q35" s="684"/>
      <c r="R35" s="684"/>
      <c r="S35" s="684"/>
      <c r="T35" s="684"/>
      <c r="U35" s="686"/>
      <c r="V35" s="793" t="s">
        <v>109</v>
      </c>
      <c r="W35" s="796"/>
      <c r="X35" s="797"/>
      <c r="Y35" s="768" t="s">
        <v>110</v>
      </c>
      <c r="Z35" s="769"/>
      <c r="AA35" s="760">
        <f>F35</f>
        <v>89</v>
      </c>
      <c r="AB35" s="684"/>
      <c r="AC35" s="684"/>
      <c r="AD35" s="686"/>
      <c r="AE35" s="684"/>
      <c r="AF35" s="684"/>
      <c r="AG35" s="684"/>
      <c r="AH35" s="684"/>
      <c r="AI35" s="684"/>
      <c r="AJ35" s="684"/>
      <c r="AK35" s="684"/>
      <c r="AL35" s="684"/>
      <c r="AM35" s="684"/>
      <c r="AN35" s="684"/>
      <c r="AO35" s="684"/>
      <c r="AP35" s="687"/>
      <c r="AQ35" s="793" t="s">
        <v>109</v>
      </c>
      <c r="AR35" s="794"/>
      <c r="AS35" s="795"/>
      <c r="AT35" s="768" t="s">
        <v>110</v>
      </c>
      <c r="AU35" s="769"/>
      <c r="AV35" s="760">
        <f>F35</f>
        <v>89</v>
      </c>
      <c r="AW35" s="684"/>
      <c r="AX35" s="684"/>
      <c r="AY35" s="688"/>
      <c r="AZ35" s="684"/>
      <c r="BA35" s="684"/>
      <c r="BB35" s="684"/>
      <c r="BC35" s="684"/>
      <c r="BD35" s="684"/>
      <c r="BE35" s="684"/>
      <c r="BF35" s="684"/>
      <c r="BG35" s="684"/>
      <c r="BH35" s="684"/>
      <c r="BI35" s="684"/>
      <c r="BJ35" s="684"/>
      <c r="BK35" s="689"/>
      <c r="BL35" s="793" t="s">
        <v>109</v>
      </c>
      <c r="BM35" s="796"/>
      <c r="BN35" s="797"/>
      <c r="BO35" s="768" t="s">
        <v>110</v>
      </c>
      <c r="BP35" s="769"/>
      <c r="BQ35" s="760">
        <f>F35</f>
        <v>89</v>
      </c>
      <c r="BR35" s="755"/>
      <c r="BS35" s="755"/>
      <c r="BT35" s="690"/>
      <c r="BU35" s="755"/>
      <c r="BV35" s="684"/>
      <c r="BW35" s="684"/>
      <c r="BX35" s="684"/>
      <c r="BY35" s="684"/>
      <c r="BZ35" s="684"/>
      <c r="CA35" s="684"/>
      <c r="CB35" s="684"/>
      <c r="CC35" s="684"/>
      <c r="CD35" s="684"/>
    </row>
    <row r="36" spans="1:82" s="278" customFormat="1" ht="21" customHeight="1" x14ac:dyDescent="0.3">
      <c r="A36" s="744" t="s">
        <v>111</v>
      </c>
      <c r="B36" s="725" t="s">
        <v>112</v>
      </c>
      <c r="C36" s="726"/>
      <c r="D36" s="709"/>
      <c r="E36" s="709"/>
      <c r="F36" s="684"/>
      <c r="G36" s="684"/>
      <c r="H36" s="684"/>
      <c r="I36" s="708"/>
      <c r="J36" s="709"/>
      <c r="K36" s="709"/>
      <c r="L36" s="684"/>
      <c r="M36" s="684"/>
      <c r="N36" s="684"/>
      <c r="O36" s="684"/>
      <c r="P36" s="684"/>
      <c r="Q36" s="684"/>
      <c r="R36" s="684"/>
      <c r="S36" s="684"/>
      <c r="T36" s="684"/>
      <c r="U36" s="686"/>
      <c r="V36" s="744" t="s">
        <v>111</v>
      </c>
      <c r="W36" s="725" t="str">
        <f>B36</f>
        <v>Rails777AluNoir</v>
      </c>
      <c r="X36" s="726"/>
      <c r="Y36" s="709"/>
      <c r="Z36" s="709"/>
      <c r="AA36" s="684"/>
      <c r="AB36" s="684"/>
      <c r="AC36" s="684"/>
      <c r="AD36" s="712"/>
      <c r="AE36" s="709"/>
      <c r="AF36" s="709"/>
      <c r="AG36" s="684"/>
      <c r="AH36" s="684"/>
      <c r="AI36" s="684"/>
      <c r="AJ36" s="684"/>
      <c r="AK36" s="684"/>
      <c r="AL36" s="684"/>
      <c r="AM36" s="684"/>
      <c r="AN36" s="684"/>
      <c r="AO36" s="684"/>
      <c r="AP36" s="687"/>
      <c r="AQ36" s="744" t="s">
        <v>111</v>
      </c>
      <c r="AR36" s="725" t="str">
        <f>B36</f>
        <v>Rails777AluNoir</v>
      </c>
      <c r="AS36" s="726"/>
      <c r="AT36" s="709"/>
      <c r="AU36" s="709"/>
      <c r="AV36" s="684"/>
      <c r="AW36" s="684"/>
      <c r="AX36" s="684"/>
      <c r="AY36" s="713"/>
      <c r="AZ36" s="709"/>
      <c r="BA36" s="709"/>
      <c r="BB36" s="684"/>
      <c r="BC36" s="684"/>
      <c r="BD36" s="684"/>
      <c r="BE36" s="684"/>
      <c r="BF36" s="684"/>
      <c r="BG36" s="684"/>
      <c r="BH36" s="684"/>
      <c r="BI36" s="684"/>
      <c r="BJ36" s="684"/>
      <c r="BK36" s="689"/>
      <c r="BL36" s="744" t="s">
        <v>111</v>
      </c>
      <c r="BM36" s="725" t="str">
        <f>B36</f>
        <v>Rails777AluNoir</v>
      </c>
      <c r="BN36" s="726"/>
      <c r="BO36" s="709"/>
      <c r="BP36" s="709"/>
      <c r="BQ36" s="684"/>
      <c r="BR36" s="684"/>
      <c r="BS36" s="684"/>
      <c r="BT36" s="714"/>
      <c r="BU36" s="709"/>
      <c r="BV36" s="709"/>
      <c r="BW36" s="684"/>
      <c r="BX36" s="684"/>
      <c r="BY36" s="684"/>
      <c r="BZ36" s="684"/>
      <c r="CA36" s="684"/>
      <c r="CB36" s="684"/>
      <c r="CC36" s="684"/>
      <c r="CD36" s="684"/>
    </row>
    <row r="37" spans="1:82" s="278" customFormat="1" ht="21" customHeight="1" x14ac:dyDescent="0.3">
      <c r="A37" s="744" t="s">
        <v>113</v>
      </c>
      <c r="B37" s="720"/>
      <c r="C37" s="721"/>
      <c r="D37" s="709"/>
      <c r="E37" s="709"/>
      <c r="F37" s="684"/>
      <c r="G37" s="684"/>
      <c r="H37" s="684"/>
      <c r="I37" s="708"/>
      <c r="J37" s="709"/>
      <c r="K37" s="709"/>
      <c r="L37" s="684"/>
      <c r="M37" s="684"/>
      <c r="N37" s="684"/>
      <c r="O37" s="684"/>
      <c r="P37" s="684"/>
      <c r="Q37" s="684"/>
      <c r="R37" s="684"/>
      <c r="S37" s="684"/>
      <c r="T37" s="684"/>
      <c r="U37" s="686"/>
      <c r="V37" s="744" t="s">
        <v>113</v>
      </c>
      <c r="W37" s="706">
        <f>B37</f>
        <v>0</v>
      </c>
      <c r="X37" s="707"/>
      <c r="Y37" s="709"/>
      <c r="Z37" s="709"/>
      <c r="AA37" s="684"/>
      <c r="AB37" s="684"/>
      <c r="AC37" s="684"/>
      <c r="AD37" s="712"/>
      <c r="AE37" s="709"/>
      <c r="AF37" s="709"/>
      <c r="AG37" s="684"/>
      <c r="AH37" s="684"/>
      <c r="AI37" s="684"/>
      <c r="AJ37" s="684"/>
      <c r="AK37" s="684"/>
      <c r="AL37" s="684"/>
      <c r="AM37" s="684"/>
      <c r="AN37" s="684"/>
      <c r="AO37" s="684"/>
      <c r="AP37" s="687"/>
      <c r="AQ37" s="744" t="s">
        <v>113</v>
      </c>
      <c r="AR37" s="706">
        <f>W37</f>
        <v>0</v>
      </c>
      <c r="AS37" s="707"/>
      <c r="AT37" s="709"/>
      <c r="AU37" s="709"/>
      <c r="AV37" s="684"/>
      <c r="AW37" s="684"/>
      <c r="AX37" s="684"/>
      <c r="AY37" s="713"/>
      <c r="AZ37" s="709"/>
      <c r="BA37" s="709"/>
      <c r="BB37" s="684"/>
      <c r="BC37" s="684"/>
      <c r="BD37" s="684"/>
      <c r="BE37" s="684"/>
      <c r="BF37" s="684"/>
      <c r="BG37" s="684"/>
      <c r="BH37" s="684"/>
      <c r="BI37" s="684"/>
      <c r="BJ37" s="684"/>
      <c r="BK37" s="689"/>
      <c r="BL37" s="744" t="s">
        <v>113</v>
      </c>
      <c r="BM37" s="706"/>
      <c r="BN37" s="707"/>
      <c r="BO37" s="709"/>
      <c r="BP37" s="709"/>
      <c r="BQ37" s="684"/>
      <c r="BR37" s="684"/>
      <c r="BS37" s="684"/>
      <c r="BT37" s="714"/>
      <c r="BU37" s="709"/>
      <c r="BV37" s="709"/>
      <c r="BW37" s="684"/>
      <c r="BX37" s="684"/>
      <c r="BY37" s="684"/>
      <c r="BZ37" s="684"/>
      <c r="CA37" s="684"/>
      <c r="CB37" s="684"/>
      <c r="CC37" s="684"/>
      <c r="CD37" s="684"/>
    </row>
    <row r="38" spans="1:82" s="278" customFormat="1" ht="21" customHeight="1" x14ac:dyDescent="0.3">
      <c r="A38" s="744" t="s">
        <v>114</v>
      </c>
      <c r="B38" s="725" t="s">
        <v>112</v>
      </c>
      <c r="C38" s="726"/>
      <c r="D38" s="709"/>
      <c r="E38" s="709"/>
      <c r="F38" s="709"/>
      <c r="G38" s="709"/>
      <c r="H38" s="709"/>
      <c r="I38" s="708"/>
      <c r="J38" s="709"/>
      <c r="K38" s="709"/>
      <c r="L38" s="684"/>
      <c r="M38" s="684"/>
      <c r="N38" s="684"/>
      <c r="O38" s="684"/>
      <c r="P38" s="684"/>
      <c r="Q38" s="684"/>
      <c r="R38" s="684"/>
      <c r="S38" s="684"/>
      <c r="T38" s="684"/>
      <c r="U38" s="686"/>
      <c r="V38" s="744" t="s">
        <v>114</v>
      </c>
      <c r="W38" s="725" t="str">
        <f>B38</f>
        <v>Rails777AluNoir</v>
      </c>
      <c r="X38" s="726"/>
      <c r="Y38" s="709"/>
      <c r="Z38" s="709"/>
      <c r="AA38" s="709"/>
      <c r="AB38" s="709"/>
      <c r="AC38" s="709"/>
      <c r="AD38" s="712"/>
      <c r="AE38" s="709"/>
      <c r="AF38" s="709"/>
      <c r="AG38" s="684"/>
      <c r="AH38" s="684"/>
      <c r="AI38" s="684"/>
      <c r="AJ38" s="684"/>
      <c r="AK38" s="684"/>
      <c r="AL38" s="684"/>
      <c r="AM38" s="684"/>
      <c r="AN38" s="684"/>
      <c r="AO38" s="684"/>
      <c r="AP38" s="687"/>
      <c r="AQ38" s="744" t="s">
        <v>114</v>
      </c>
      <c r="AR38" s="725" t="str">
        <f>B38</f>
        <v>Rails777AluNoir</v>
      </c>
      <c r="AS38" s="726"/>
      <c r="AT38" s="709"/>
      <c r="AU38" s="709"/>
      <c r="AV38" s="709"/>
      <c r="AW38" s="709"/>
      <c r="AX38" s="709"/>
      <c r="AY38" s="713"/>
      <c r="AZ38" s="709"/>
      <c r="BA38" s="709"/>
      <c r="BB38" s="684"/>
      <c r="BC38" s="684"/>
      <c r="BD38" s="684"/>
      <c r="BE38" s="684"/>
      <c r="BF38" s="684"/>
      <c r="BG38" s="684"/>
      <c r="BH38" s="684"/>
      <c r="BI38" s="684"/>
      <c r="BJ38" s="684"/>
      <c r="BK38" s="689"/>
      <c r="BL38" s="744" t="s">
        <v>114</v>
      </c>
      <c r="BM38" s="725" t="str">
        <f>B38</f>
        <v>Rails777AluNoir</v>
      </c>
      <c r="BN38" s="726"/>
      <c r="BO38" s="709"/>
      <c r="BP38" s="709"/>
      <c r="BQ38" s="709"/>
      <c r="BR38" s="709"/>
      <c r="BS38" s="709"/>
      <c r="BT38" s="714"/>
      <c r="BU38" s="709"/>
      <c r="BV38" s="709"/>
      <c r="BW38" s="684"/>
      <c r="BX38" s="684"/>
      <c r="BY38" s="684"/>
      <c r="BZ38" s="684"/>
      <c r="CA38" s="684"/>
      <c r="CB38" s="684"/>
      <c r="CC38" s="684"/>
      <c r="CD38" s="684"/>
    </row>
    <row r="39" spans="1:82" s="278" customFormat="1" ht="21" customHeight="1" x14ac:dyDescent="0.3">
      <c r="A39" s="762" t="s">
        <v>113</v>
      </c>
      <c r="B39" s="720"/>
      <c r="C39" s="721"/>
      <c r="D39" s="709"/>
      <c r="E39" s="709"/>
      <c r="F39" s="709"/>
      <c r="G39" s="709"/>
      <c r="H39" s="709"/>
      <c r="I39" s="708"/>
      <c r="J39" s="709"/>
      <c r="K39" s="709"/>
      <c r="L39" s="684"/>
      <c r="M39" s="684"/>
      <c r="N39" s="684"/>
      <c r="O39" s="684"/>
      <c r="P39" s="684"/>
      <c r="Q39" s="684"/>
      <c r="R39" s="684"/>
      <c r="S39" s="684"/>
      <c r="T39" s="684"/>
      <c r="U39" s="686"/>
      <c r="V39" s="762" t="s">
        <v>113</v>
      </c>
      <c r="W39" s="706">
        <f>B39</f>
        <v>0</v>
      </c>
      <c r="X39" s="707"/>
      <c r="Y39" s="709"/>
      <c r="Z39" s="709"/>
      <c r="AA39" s="709"/>
      <c r="AB39" s="709"/>
      <c r="AC39" s="709"/>
      <c r="AD39" s="712"/>
      <c r="AE39" s="709"/>
      <c r="AF39" s="709"/>
      <c r="AG39" s="684"/>
      <c r="AH39" s="684"/>
      <c r="AI39" s="684"/>
      <c r="AJ39" s="684"/>
      <c r="AK39" s="684"/>
      <c r="AL39" s="684"/>
      <c r="AM39" s="684"/>
      <c r="AN39" s="684"/>
      <c r="AO39" s="684"/>
      <c r="AP39" s="687"/>
      <c r="AQ39" s="762" t="s">
        <v>113</v>
      </c>
      <c r="AR39" s="706">
        <f>B39</f>
        <v>0</v>
      </c>
      <c r="AS39" s="707"/>
      <c r="AT39" s="709"/>
      <c r="AU39" s="709"/>
      <c r="AV39" s="709"/>
      <c r="AW39" s="709"/>
      <c r="AX39" s="709"/>
      <c r="AY39" s="713"/>
      <c r="AZ39" s="709"/>
      <c r="BA39" s="709"/>
      <c r="BB39" s="684"/>
      <c r="BC39" s="684"/>
      <c r="BD39" s="684"/>
      <c r="BE39" s="684"/>
      <c r="BF39" s="684"/>
      <c r="BG39" s="684"/>
      <c r="BH39" s="684"/>
      <c r="BI39" s="684"/>
      <c r="BJ39" s="684"/>
      <c r="BK39" s="689"/>
      <c r="BL39" s="762" t="s">
        <v>113</v>
      </c>
      <c r="BM39" s="706"/>
      <c r="BN39" s="707"/>
      <c r="BO39" s="709"/>
      <c r="BP39" s="709"/>
      <c r="BQ39" s="709"/>
      <c r="BR39" s="709"/>
      <c r="BS39" s="709"/>
      <c r="BT39" s="714"/>
      <c r="BU39" s="709"/>
      <c r="BV39" s="709"/>
      <c r="BW39" s="684"/>
      <c r="BX39" s="684"/>
      <c r="BY39" s="684"/>
      <c r="BZ39" s="684"/>
      <c r="CA39" s="684"/>
      <c r="CB39" s="684"/>
      <c r="CC39" s="684"/>
      <c r="CD39" s="684"/>
    </row>
    <row r="40" spans="1:82" s="278" customFormat="1" ht="21" customHeight="1" thickBot="1" x14ac:dyDescent="0.35">
      <c r="A40" s="798" t="s">
        <v>95</v>
      </c>
      <c r="B40" s="799"/>
      <c r="C40" s="800"/>
      <c r="D40" s="709"/>
      <c r="E40" s="709"/>
      <c r="F40" s="709"/>
      <c r="G40" s="709"/>
      <c r="H40" s="709"/>
      <c r="I40" s="708"/>
      <c r="J40" s="709"/>
      <c r="K40" s="709"/>
      <c r="L40" s="684"/>
      <c r="M40" s="684"/>
      <c r="N40" s="684"/>
      <c r="O40" s="684"/>
      <c r="P40" s="684"/>
      <c r="Q40" s="684"/>
      <c r="R40" s="684"/>
      <c r="S40" s="684"/>
      <c r="T40" s="684"/>
      <c r="U40" s="686"/>
      <c r="V40" s="798" t="s">
        <v>95</v>
      </c>
      <c r="W40" s="725">
        <f>B40</f>
        <v>0</v>
      </c>
      <c r="X40" s="726"/>
      <c r="Y40" s="709"/>
      <c r="Z40" s="709"/>
      <c r="AA40" s="709"/>
      <c r="AB40" s="709"/>
      <c r="AC40" s="709"/>
      <c r="AD40" s="712"/>
      <c r="AE40" s="709"/>
      <c r="AF40" s="709"/>
      <c r="AG40" s="684"/>
      <c r="AH40" s="684"/>
      <c r="AI40" s="684"/>
      <c r="AJ40" s="684"/>
      <c r="AK40" s="684"/>
      <c r="AL40" s="684"/>
      <c r="AM40" s="684"/>
      <c r="AN40" s="684"/>
      <c r="AO40" s="684"/>
      <c r="AP40" s="687"/>
      <c r="AQ40" s="798" t="s">
        <v>95</v>
      </c>
      <c r="AR40" s="799">
        <f>B40</f>
        <v>0</v>
      </c>
      <c r="AS40" s="800"/>
      <c r="AT40" s="709"/>
      <c r="AU40" s="709"/>
      <c r="AV40" s="709"/>
      <c r="AW40" s="709"/>
      <c r="AX40" s="709"/>
      <c r="AY40" s="713"/>
      <c r="AZ40" s="709"/>
      <c r="BA40" s="709"/>
      <c r="BB40" s="684"/>
      <c r="BC40" s="684"/>
      <c r="BD40" s="684"/>
      <c r="BE40" s="684"/>
      <c r="BF40" s="684"/>
      <c r="BG40" s="684"/>
      <c r="BH40" s="684"/>
      <c r="BI40" s="684"/>
      <c r="BJ40" s="684"/>
      <c r="BK40" s="689"/>
      <c r="BL40" s="798" t="s">
        <v>95</v>
      </c>
      <c r="BM40" s="725">
        <f>B40</f>
        <v>0</v>
      </c>
      <c r="BN40" s="726"/>
      <c r="BO40" s="709"/>
      <c r="BP40" s="709"/>
      <c r="BQ40" s="709"/>
      <c r="BR40" s="709"/>
      <c r="BS40" s="709"/>
      <c r="BT40" s="714"/>
      <c r="BU40" s="709"/>
      <c r="BV40" s="709"/>
      <c r="BW40" s="684"/>
      <c r="BX40" s="684"/>
      <c r="BY40" s="684"/>
      <c r="BZ40" s="684"/>
      <c r="CA40" s="684"/>
      <c r="CB40" s="684"/>
      <c r="CC40" s="684"/>
      <c r="CD40" s="684"/>
    </row>
    <row r="41" spans="1:82" s="278" customFormat="1" ht="21" customHeight="1" x14ac:dyDescent="0.3">
      <c r="A41" s="801" t="s">
        <v>28</v>
      </c>
      <c r="B41" s="802"/>
      <c r="C41" s="803"/>
      <c r="D41" s="709"/>
      <c r="E41" s="709"/>
      <c r="F41" s="709"/>
      <c r="G41" s="709"/>
      <c r="H41" s="709"/>
      <c r="I41" s="708"/>
      <c r="J41" s="709"/>
      <c r="K41" s="709"/>
      <c r="L41" s="684"/>
      <c r="M41" s="684"/>
      <c r="N41" s="684"/>
      <c r="O41" s="684"/>
      <c r="P41" s="684"/>
      <c r="Q41" s="684"/>
      <c r="R41" s="684"/>
      <c r="S41" s="684"/>
      <c r="T41" s="684"/>
      <c r="U41" s="686"/>
      <c r="V41" s="801" t="s">
        <v>28</v>
      </c>
      <c r="W41" s="802"/>
      <c r="X41" s="803"/>
      <c r="Y41" s="709"/>
      <c r="Z41" s="709"/>
      <c r="AA41" s="709"/>
      <c r="AB41" s="709"/>
      <c r="AC41" s="709"/>
      <c r="AD41" s="712"/>
      <c r="AE41" s="709"/>
      <c r="AF41" s="709"/>
      <c r="AG41" s="684"/>
      <c r="AH41" s="684"/>
      <c r="AI41" s="684"/>
      <c r="AJ41" s="684"/>
      <c r="AK41" s="684"/>
      <c r="AL41" s="684"/>
      <c r="AM41" s="684"/>
      <c r="AN41" s="684"/>
      <c r="AO41" s="684"/>
      <c r="AP41" s="687"/>
      <c r="AQ41" s="801" t="s">
        <v>28</v>
      </c>
      <c r="AR41" s="802"/>
      <c r="AS41" s="803"/>
      <c r="AT41" s="709"/>
      <c r="AU41" s="709"/>
      <c r="AV41" s="709"/>
      <c r="AW41" s="709"/>
      <c r="AX41" s="709"/>
      <c r="AY41" s="713"/>
      <c r="AZ41" s="709"/>
      <c r="BA41" s="709"/>
      <c r="BB41" s="684"/>
      <c r="BC41" s="684"/>
      <c r="BD41" s="684"/>
      <c r="BE41" s="684"/>
      <c r="BF41" s="684"/>
      <c r="BG41" s="684"/>
      <c r="BH41" s="684"/>
      <c r="BI41" s="684"/>
      <c r="BJ41" s="684"/>
      <c r="BK41" s="689"/>
      <c r="BL41" s="801" t="s">
        <v>28</v>
      </c>
      <c r="BM41" s="802"/>
      <c r="BN41" s="803"/>
      <c r="BO41" s="709"/>
      <c r="BP41" s="709"/>
      <c r="BQ41" s="709"/>
      <c r="BR41" s="709"/>
      <c r="BS41" s="709"/>
      <c r="BT41" s="714"/>
      <c r="BU41" s="709"/>
      <c r="BV41" s="709"/>
      <c r="BW41" s="684"/>
      <c r="BX41" s="684"/>
      <c r="BY41" s="684"/>
      <c r="BZ41" s="684"/>
      <c r="CA41" s="684"/>
      <c r="CB41" s="684"/>
      <c r="CC41" s="684"/>
      <c r="CD41" s="684"/>
    </row>
    <row r="42" spans="1:82" s="278" customFormat="1" ht="21" customHeight="1" x14ac:dyDescent="0.3">
      <c r="A42" s="804" t="s">
        <v>115</v>
      </c>
      <c r="B42" s="805"/>
      <c r="C42" s="806"/>
      <c r="D42" s="709"/>
      <c r="E42" s="709"/>
      <c r="F42" s="709"/>
      <c r="G42" s="709"/>
      <c r="H42" s="709"/>
      <c r="I42" s="708"/>
      <c r="J42" s="709"/>
      <c r="K42" s="709"/>
      <c r="L42" s="684"/>
      <c r="M42" s="684"/>
      <c r="N42" s="684"/>
      <c r="O42" s="684"/>
      <c r="P42" s="684"/>
      <c r="Q42" s="684"/>
      <c r="R42" s="684"/>
      <c r="S42" s="684"/>
      <c r="T42" s="684"/>
      <c r="U42" s="686"/>
      <c r="V42" s="804" t="s">
        <v>115</v>
      </c>
      <c r="W42" s="725">
        <f>B42</f>
        <v>0</v>
      </c>
      <c r="X42" s="726"/>
      <c r="Y42" s="709"/>
      <c r="Z42" s="709"/>
      <c r="AA42" s="709"/>
      <c r="AB42" s="709"/>
      <c r="AC42" s="709"/>
      <c r="AD42" s="712"/>
      <c r="AE42" s="709"/>
      <c r="AF42" s="709"/>
      <c r="AG42" s="684"/>
      <c r="AH42" s="684"/>
      <c r="AI42" s="684"/>
      <c r="AJ42" s="684"/>
      <c r="AK42" s="684"/>
      <c r="AL42" s="684"/>
      <c r="AM42" s="684"/>
      <c r="AN42" s="684"/>
      <c r="AO42" s="684"/>
      <c r="AP42" s="687"/>
      <c r="AQ42" s="804" t="s">
        <v>115</v>
      </c>
      <c r="AR42" s="805"/>
      <c r="AS42" s="806"/>
      <c r="AT42" s="709"/>
      <c r="AU42" s="709"/>
      <c r="AV42" s="709"/>
      <c r="AW42" s="709"/>
      <c r="AX42" s="709"/>
      <c r="AY42" s="713"/>
      <c r="AZ42" s="709"/>
      <c r="BA42" s="709"/>
      <c r="BB42" s="684"/>
      <c r="BC42" s="684"/>
      <c r="BD42" s="684"/>
      <c r="BE42" s="684"/>
      <c r="BF42" s="684"/>
      <c r="BG42" s="684"/>
      <c r="BH42" s="684"/>
      <c r="BI42" s="684"/>
      <c r="BJ42" s="684"/>
      <c r="BK42" s="689"/>
      <c r="BL42" s="804" t="s">
        <v>115</v>
      </c>
      <c r="BM42" s="725">
        <f>B42</f>
        <v>0</v>
      </c>
      <c r="BN42" s="726"/>
      <c r="BO42" s="709"/>
      <c r="BP42" s="709"/>
      <c r="BQ42" s="709"/>
      <c r="BR42" s="709"/>
      <c r="BS42" s="709"/>
      <c r="BT42" s="714"/>
      <c r="BU42" s="709"/>
      <c r="BV42" s="709"/>
      <c r="BW42" s="684"/>
      <c r="BX42" s="684"/>
      <c r="BY42" s="684"/>
      <c r="BZ42" s="684"/>
      <c r="CA42" s="684"/>
      <c r="CB42" s="684"/>
      <c r="CC42" s="684"/>
      <c r="CD42" s="684"/>
    </row>
    <row r="43" spans="1:82" s="278" customFormat="1" ht="21" customHeight="1" x14ac:dyDescent="0.3">
      <c r="A43" s="807" t="s">
        <v>14</v>
      </c>
      <c r="B43" s="808"/>
      <c r="C43" s="809"/>
      <c r="D43" s="709"/>
      <c r="E43" s="709"/>
      <c r="F43" s="709"/>
      <c r="G43" s="709"/>
      <c r="H43" s="709"/>
      <c r="I43" s="708"/>
      <c r="J43" s="709"/>
      <c r="K43" s="709"/>
      <c r="L43" s="684"/>
      <c r="M43" s="684"/>
      <c r="N43" s="684"/>
      <c r="O43" s="684"/>
      <c r="P43" s="684"/>
      <c r="Q43" s="684"/>
      <c r="R43" s="684"/>
      <c r="S43" s="684"/>
      <c r="T43" s="684"/>
      <c r="U43" s="686"/>
      <c r="V43" s="810" t="s">
        <v>14</v>
      </c>
      <c r="W43" s="725">
        <f>B43</f>
        <v>0</v>
      </c>
      <c r="X43" s="726"/>
      <c r="Y43" s="709"/>
      <c r="Z43" s="709"/>
      <c r="AA43" s="709"/>
      <c r="AB43" s="709"/>
      <c r="AC43" s="709"/>
      <c r="AD43" s="712"/>
      <c r="AE43" s="709"/>
      <c r="AF43" s="709"/>
      <c r="AG43" s="684"/>
      <c r="AH43" s="684"/>
      <c r="AI43" s="684"/>
      <c r="AJ43" s="684"/>
      <c r="AK43" s="684"/>
      <c r="AL43" s="684"/>
      <c r="AM43" s="684"/>
      <c r="AN43" s="684"/>
      <c r="AO43" s="684"/>
      <c r="AP43" s="687"/>
      <c r="AQ43" s="810" t="s">
        <v>14</v>
      </c>
      <c r="AR43" s="808">
        <f>B43</f>
        <v>0</v>
      </c>
      <c r="AS43" s="809"/>
      <c r="AT43" s="709"/>
      <c r="AU43" s="709"/>
      <c r="AV43" s="709"/>
      <c r="AW43" s="709"/>
      <c r="AX43" s="709"/>
      <c r="AY43" s="713"/>
      <c r="AZ43" s="709"/>
      <c r="BA43" s="709"/>
      <c r="BB43" s="684"/>
      <c r="BC43" s="684"/>
      <c r="BD43" s="684"/>
      <c r="BE43" s="684"/>
      <c r="BF43" s="684"/>
      <c r="BG43" s="684"/>
      <c r="BH43" s="684"/>
      <c r="BI43" s="684"/>
      <c r="BJ43" s="684"/>
      <c r="BK43" s="689"/>
      <c r="BL43" s="810" t="s">
        <v>14</v>
      </c>
      <c r="BM43" s="725">
        <f>B43</f>
        <v>0</v>
      </c>
      <c r="BN43" s="726"/>
      <c r="BO43" s="709"/>
      <c r="BP43" s="709"/>
      <c r="BQ43" s="709"/>
      <c r="BR43" s="709"/>
      <c r="BS43" s="709"/>
      <c r="BT43" s="714"/>
      <c r="BU43" s="709"/>
      <c r="BV43" s="709"/>
      <c r="BW43" s="684"/>
      <c r="BX43" s="684"/>
      <c r="BY43" s="684"/>
      <c r="BZ43" s="684"/>
      <c r="CA43" s="684"/>
      <c r="CB43" s="684"/>
      <c r="CC43" s="684"/>
      <c r="CD43" s="684"/>
    </row>
    <row r="44" spans="1:82" s="278" customFormat="1" ht="21" customHeight="1" x14ac:dyDescent="0.3">
      <c r="A44" s="811" t="s">
        <v>82</v>
      </c>
      <c r="B44" s="812"/>
      <c r="C44" s="813"/>
      <c r="D44" s="709"/>
      <c r="E44" s="709"/>
      <c r="F44" s="709"/>
      <c r="G44" s="709"/>
      <c r="H44" s="709"/>
      <c r="I44" s="708"/>
      <c r="J44" s="709"/>
      <c r="K44" s="709"/>
      <c r="L44" s="684"/>
      <c r="M44" s="684"/>
      <c r="N44" s="684"/>
      <c r="O44" s="684"/>
      <c r="P44" s="684"/>
      <c r="Q44" s="684"/>
      <c r="R44" s="684"/>
      <c r="S44" s="684"/>
      <c r="T44" s="684"/>
      <c r="U44" s="686"/>
      <c r="V44" s="814" t="s">
        <v>82</v>
      </c>
      <c r="W44" s="725">
        <f>B44</f>
        <v>0</v>
      </c>
      <c r="X44" s="726"/>
      <c r="Y44" s="709"/>
      <c r="Z44" s="709"/>
      <c r="AA44" s="709"/>
      <c r="AB44" s="709"/>
      <c r="AC44" s="709"/>
      <c r="AD44" s="712"/>
      <c r="AE44" s="709"/>
      <c r="AF44" s="709"/>
      <c r="AG44" s="684"/>
      <c r="AH44" s="684"/>
      <c r="AI44" s="684"/>
      <c r="AJ44" s="684"/>
      <c r="AK44" s="684"/>
      <c r="AL44" s="684"/>
      <c r="AM44" s="684"/>
      <c r="AN44" s="684"/>
      <c r="AO44" s="684"/>
      <c r="AP44" s="687"/>
      <c r="AQ44" s="814" t="s">
        <v>82</v>
      </c>
      <c r="AR44" s="812">
        <f>B44</f>
        <v>0</v>
      </c>
      <c r="AS44" s="813"/>
      <c r="AT44" s="709"/>
      <c r="AU44" s="709"/>
      <c r="AV44" s="709"/>
      <c r="AW44" s="709"/>
      <c r="AX44" s="709"/>
      <c r="AY44" s="713"/>
      <c r="AZ44" s="709"/>
      <c r="BA44" s="709"/>
      <c r="BB44" s="684"/>
      <c r="BC44" s="684"/>
      <c r="BD44" s="684"/>
      <c r="BE44" s="684"/>
      <c r="BF44" s="684"/>
      <c r="BG44" s="684"/>
      <c r="BH44" s="684"/>
      <c r="BI44" s="684"/>
      <c r="BJ44" s="684"/>
      <c r="BK44" s="689"/>
      <c r="BL44" s="814" t="s">
        <v>82</v>
      </c>
      <c r="BM44" s="725">
        <f>B44</f>
        <v>0</v>
      </c>
      <c r="BN44" s="726"/>
      <c r="BO44" s="709"/>
      <c r="BP44" s="709"/>
      <c r="BQ44" s="709"/>
      <c r="BR44" s="709"/>
      <c r="BS44" s="709"/>
      <c r="BT44" s="714"/>
      <c r="BU44" s="709"/>
      <c r="BV44" s="709"/>
      <c r="BW44" s="684"/>
      <c r="BX44" s="684"/>
      <c r="BY44" s="684"/>
      <c r="BZ44" s="684"/>
      <c r="CA44" s="684"/>
      <c r="CB44" s="684"/>
      <c r="CC44" s="684"/>
      <c r="CD44" s="684"/>
    </row>
    <row r="45" spans="1:82" s="278" customFormat="1" ht="21" customHeight="1" thickBot="1" x14ac:dyDescent="0.35">
      <c r="A45" s="815" t="s">
        <v>95</v>
      </c>
      <c r="B45" s="816"/>
      <c r="C45" s="734"/>
      <c r="D45" s="709"/>
      <c r="E45" s="709"/>
      <c r="F45" s="709"/>
      <c r="G45" s="709"/>
      <c r="H45" s="709"/>
      <c r="I45" s="708"/>
      <c r="J45" s="709"/>
      <c r="K45" s="709"/>
      <c r="L45" s="684"/>
      <c r="M45" s="684"/>
      <c r="N45" s="684"/>
      <c r="O45" s="684"/>
      <c r="P45" s="684"/>
      <c r="Q45" s="684"/>
      <c r="R45" s="684"/>
      <c r="S45" s="684"/>
      <c r="T45" s="684"/>
      <c r="U45" s="686"/>
      <c r="V45" s="817" t="s">
        <v>95</v>
      </c>
      <c r="W45" s="725">
        <f>B45</f>
        <v>0</v>
      </c>
      <c r="X45" s="726"/>
      <c r="Y45" s="709"/>
      <c r="Z45" s="709"/>
      <c r="AA45" s="709"/>
      <c r="AB45" s="709"/>
      <c r="AC45" s="709"/>
      <c r="AD45" s="712"/>
      <c r="AE45" s="709"/>
      <c r="AF45" s="709"/>
      <c r="AG45" s="684"/>
      <c r="AH45" s="684"/>
      <c r="AI45" s="684"/>
      <c r="AJ45" s="684"/>
      <c r="AK45" s="684"/>
      <c r="AL45" s="684"/>
      <c r="AM45" s="684"/>
      <c r="AN45" s="684"/>
      <c r="AO45" s="684"/>
      <c r="AP45" s="687"/>
      <c r="AQ45" s="817" t="s">
        <v>95</v>
      </c>
      <c r="AR45" s="816">
        <f>B45</f>
        <v>0</v>
      </c>
      <c r="AS45" s="734"/>
      <c r="AT45" s="709"/>
      <c r="AU45" s="709"/>
      <c r="AV45" s="709"/>
      <c r="AW45" s="709"/>
      <c r="AX45" s="709"/>
      <c r="AY45" s="713"/>
      <c r="AZ45" s="709"/>
      <c r="BA45" s="709"/>
      <c r="BB45" s="684"/>
      <c r="BC45" s="684"/>
      <c r="BD45" s="684"/>
      <c r="BE45" s="684"/>
      <c r="BF45" s="684"/>
      <c r="BG45" s="684"/>
      <c r="BH45" s="684"/>
      <c r="BI45" s="684"/>
      <c r="BJ45" s="684"/>
      <c r="BK45" s="689"/>
      <c r="BL45" s="817" t="s">
        <v>95</v>
      </c>
      <c r="BM45" s="725">
        <f>B45</f>
        <v>0</v>
      </c>
      <c r="BN45" s="726"/>
      <c r="BO45" s="709"/>
      <c r="BP45" s="709"/>
      <c r="BQ45" s="709"/>
      <c r="BR45" s="709"/>
      <c r="BS45" s="709"/>
      <c r="BT45" s="714"/>
      <c r="BU45" s="709"/>
      <c r="BV45" s="709"/>
      <c r="BW45" s="684"/>
      <c r="BX45" s="684"/>
      <c r="BY45" s="684"/>
      <c r="BZ45" s="684"/>
      <c r="CA45" s="684"/>
      <c r="CB45" s="684"/>
      <c r="CC45" s="684"/>
      <c r="CD45" s="684"/>
    </row>
    <row r="46" spans="1:82" s="278" customFormat="1" ht="21" customHeight="1" thickBot="1" x14ac:dyDescent="0.35">
      <c r="A46" s="818" t="s">
        <v>116</v>
      </c>
      <c r="B46" s="819"/>
      <c r="C46" s="820"/>
      <c r="D46" s="709"/>
      <c r="E46" s="821" t="str">
        <f>L2</f>
        <v>Côté 1</v>
      </c>
      <c r="F46" s="822"/>
      <c r="G46" s="822"/>
      <c r="H46" s="822"/>
      <c r="I46" s="822"/>
      <c r="J46" s="822"/>
      <c r="K46" s="709"/>
      <c r="L46" s="684"/>
      <c r="M46" s="684"/>
      <c r="N46" s="684"/>
      <c r="O46" s="684"/>
      <c r="P46" s="684"/>
      <c r="Q46" s="684"/>
      <c r="R46" s="684"/>
      <c r="S46" s="684"/>
      <c r="T46" s="684"/>
      <c r="U46" s="686"/>
      <c r="V46" s="818" t="s">
        <v>116</v>
      </c>
      <c r="W46" s="819"/>
      <c r="X46" s="820"/>
      <c r="Y46" s="709"/>
      <c r="Z46" s="823" t="str">
        <f>L3</f>
        <v>Côté 2</v>
      </c>
      <c r="AA46" s="824"/>
      <c r="AB46" s="824"/>
      <c r="AC46" s="824"/>
      <c r="AD46" s="824"/>
      <c r="AE46" s="824"/>
      <c r="AF46" s="709"/>
      <c r="AG46" s="684"/>
      <c r="AH46" s="684"/>
      <c r="AI46" s="684"/>
      <c r="AJ46" s="684"/>
      <c r="AK46" s="684"/>
      <c r="AL46" s="684"/>
      <c r="AM46" s="684"/>
      <c r="AN46" s="684"/>
      <c r="AO46" s="684"/>
      <c r="AP46" s="687"/>
      <c r="AQ46" s="818" t="s">
        <v>116</v>
      </c>
      <c r="AR46" s="819"/>
      <c r="AS46" s="820"/>
      <c r="AT46" s="709"/>
      <c r="AU46" s="825" t="str">
        <f>L4</f>
        <v>Côté 3</v>
      </c>
      <c r="AV46" s="826"/>
      <c r="AW46" s="826"/>
      <c r="AX46" s="826"/>
      <c r="AY46" s="826"/>
      <c r="AZ46" s="826"/>
      <c r="BA46" s="709"/>
      <c r="BB46" s="684"/>
      <c r="BC46" s="684"/>
      <c r="BD46" s="684"/>
      <c r="BE46" s="684"/>
      <c r="BF46" s="684"/>
      <c r="BG46" s="684"/>
      <c r="BH46" s="684"/>
      <c r="BI46" s="684"/>
      <c r="BJ46" s="684"/>
      <c r="BK46" s="689"/>
      <c r="BL46" s="818" t="s">
        <v>116</v>
      </c>
      <c r="BM46" s="819"/>
      <c r="BN46" s="820"/>
      <c r="BO46" s="709"/>
      <c r="BP46" s="827" t="s">
        <v>117</v>
      </c>
      <c r="BQ46" s="828"/>
      <c r="BR46" s="828"/>
      <c r="BS46" s="828"/>
      <c r="BT46" s="828"/>
      <c r="BU46" s="828"/>
      <c r="BV46" s="709"/>
      <c r="BW46" s="684"/>
      <c r="BX46" s="684"/>
      <c r="BY46" s="684"/>
      <c r="BZ46" s="684"/>
      <c r="CA46" s="684"/>
      <c r="CB46" s="684"/>
      <c r="CC46" s="684"/>
      <c r="CD46" s="684"/>
    </row>
    <row r="47" spans="1:82" s="278" customFormat="1" ht="21" customHeight="1" x14ac:dyDescent="0.3">
      <c r="A47" s="829" t="s">
        <v>118</v>
      </c>
      <c r="B47" s="830"/>
      <c r="C47" s="831"/>
      <c r="D47" s="709"/>
      <c r="E47" s="822"/>
      <c r="F47" s="822"/>
      <c r="G47" s="822"/>
      <c r="H47" s="822"/>
      <c r="I47" s="822"/>
      <c r="J47" s="822"/>
      <c r="K47" s="709"/>
      <c r="L47" s="684"/>
      <c r="M47" s="684"/>
      <c r="N47" s="684"/>
      <c r="O47" s="684"/>
      <c r="P47" s="684"/>
      <c r="Q47" s="684"/>
      <c r="R47" s="684"/>
      <c r="S47" s="684"/>
      <c r="T47" s="684"/>
      <c r="U47" s="686"/>
      <c r="V47" s="832" t="s">
        <v>118</v>
      </c>
      <c r="W47" s="725">
        <f>B47</f>
        <v>0</v>
      </c>
      <c r="X47" s="726"/>
      <c r="Y47" s="709"/>
      <c r="Z47" s="824"/>
      <c r="AA47" s="824"/>
      <c r="AB47" s="824"/>
      <c r="AC47" s="824"/>
      <c r="AD47" s="824"/>
      <c r="AE47" s="824"/>
      <c r="AF47" s="709"/>
      <c r="AG47" s="684"/>
      <c r="AH47" s="684"/>
      <c r="AI47" s="684"/>
      <c r="AJ47" s="684"/>
      <c r="AK47" s="684"/>
      <c r="AL47" s="684"/>
      <c r="AM47" s="684"/>
      <c r="AN47" s="684"/>
      <c r="AO47" s="684"/>
      <c r="AP47" s="687"/>
      <c r="AQ47" s="832" t="s">
        <v>118</v>
      </c>
      <c r="AR47" s="830">
        <f>B47</f>
        <v>0</v>
      </c>
      <c r="AS47" s="831"/>
      <c r="AT47" s="709"/>
      <c r="AU47" s="826"/>
      <c r="AV47" s="826"/>
      <c r="AW47" s="826"/>
      <c r="AX47" s="826"/>
      <c r="AY47" s="826"/>
      <c r="AZ47" s="826"/>
      <c r="BA47" s="709"/>
      <c r="BB47" s="684"/>
      <c r="BC47" s="684"/>
      <c r="BD47" s="684"/>
      <c r="BE47" s="684"/>
      <c r="BF47" s="684"/>
      <c r="BG47" s="684"/>
      <c r="BH47" s="684"/>
      <c r="BI47" s="684"/>
      <c r="BJ47" s="684"/>
      <c r="BK47" s="689"/>
      <c r="BL47" s="832" t="s">
        <v>118</v>
      </c>
      <c r="BM47" s="830">
        <f>B47</f>
        <v>0</v>
      </c>
      <c r="BN47" s="831"/>
      <c r="BO47" s="709"/>
      <c r="BP47" s="828"/>
      <c r="BQ47" s="828"/>
      <c r="BR47" s="828"/>
      <c r="BS47" s="828"/>
      <c r="BT47" s="828"/>
      <c r="BU47" s="828"/>
      <c r="BV47" s="709"/>
      <c r="BW47" s="684"/>
      <c r="BX47" s="684"/>
      <c r="BY47" s="684"/>
      <c r="BZ47" s="684"/>
      <c r="CA47" s="684"/>
      <c r="CB47" s="684"/>
      <c r="CC47" s="684"/>
      <c r="CD47" s="684"/>
    </row>
    <row r="48" spans="1:82" s="278" customFormat="1" ht="21" customHeight="1" x14ac:dyDescent="0.3">
      <c r="A48" s="833" t="s">
        <v>119</v>
      </c>
      <c r="B48" s="834"/>
      <c r="C48" s="707"/>
      <c r="D48" s="709"/>
      <c r="E48" s="822"/>
      <c r="F48" s="822"/>
      <c r="G48" s="822"/>
      <c r="H48" s="822"/>
      <c r="I48" s="822"/>
      <c r="J48" s="822"/>
      <c r="K48" s="709"/>
      <c r="L48" s="684"/>
      <c r="M48" s="684"/>
      <c r="N48" s="684"/>
      <c r="O48" s="684"/>
      <c r="P48" s="684"/>
      <c r="Q48" s="684"/>
      <c r="R48" s="684"/>
      <c r="S48" s="684"/>
      <c r="T48" s="684"/>
      <c r="U48" s="686"/>
      <c r="V48" s="835" t="s">
        <v>119</v>
      </c>
      <c r="W48" s="725">
        <f>B48</f>
        <v>0</v>
      </c>
      <c r="X48" s="726"/>
      <c r="Y48" s="709"/>
      <c r="Z48" s="824"/>
      <c r="AA48" s="824"/>
      <c r="AB48" s="824"/>
      <c r="AC48" s="824"/>
      <c r="AD48" s="824"/>
      <c r="AE48" s="824"/>
      <c r="AF48" s="709"/>
      <c r="AG48" s="684"/>
      <c r="AH48" s="684"/>
      <c r="AI48" s="684"/>
      <c r="AJ48" s="684"/>
      <c r="AK48" s="684"/>
      <c r="AL48" s="684"/>
      <c r="AM48" s="684"/>
      <c r="AN48" s="684"/>
      <c r="AO48" s="684"/>
      <c r="AP48" s="687"/>
      <c r="AQ48" s="835" t="s">
        <v>119</v>
      </c>
      <c r="AR48" s="834">
        <f>B48</f>
        <v>0</v>
      </c>
      <c r="AS48" s="707"/>
      <c r="AT48" s="709"/>
      <c r="AU48" s="826"/>
      <c r="AV48" s="826"/>
      <c r="AW48" s="826"/>
      <c r="AX48" s="826"/>
      <c r="AY48" s="826"/>
      <c r="AZ48" s="826"/>
      <c r="BA48" s="709"/>
      <c r="BB48" s="684"/>
      <c r="BC48" s="684"/>
      <c r="BD48" s="684"/>
      <c r="BE48" s="684"/>
      <c r="BF48" s="684"/>
      <c r="BG48" s="684"/>
      <c r="BH48" s="684"/>
      <c r="BI48" s="684"/>
      <c r="BJ48" s="684"/>
      <c r="BK48" s="689"/>
      <c r="BL48" s="835" t="s">
        <v>119</v>
      </c>
      <c r="BM48" s="834">
        <f>B48</f>
        <v>0</v>
      </c>
      <c r="BN48" s="707"/>
      <c r="BO48" s="709"/>
      <c r="BP48" s="828"/>
      <c r="BQ48" s="828"/>
      <c r="BR48" s="828"/>
      <c r="BS48" s="828"/>
      <c r="BT48" s="828"/>
      <c r="BU48" s="828"/>
      <c r="BV48" s="709"/>
      <c r="BW48" s="684"/>
      <c r="BX48" s="684"/>
      <c r="BY48" s="684"/>
      <c r="BZ48" s="684"/>
      <c r="CA48" s="684"/>
      <c r="CB48" s="684"/>
      <c r="CC48" s="684"/>
      <c r="CD48" s="684"/>
    </row>
    <row r="49" spans="1:82" s="278" customFormat="1" ht="21" customHeight="1" thickBot="1" x14ac:dyDescent="0.35">
      <c r="A49" s="833" t="s">
        <v>120</v>
      </c>
      <c r="B49" s="834"/>
      <c r="C49" s="707"/>
      <c r="D49" s="836"/>
      <c r="E49" s="822"/>
      <c r="F49" s="822"/>
      <c r="G49" s="822"/>
      <c r="H49" s="822"/>
      <c r="I49" s="822"/>
      <c r="J49" s="822"/>
      <c r="K49" s="709"/>
      <c r="L49" s="684"/>
      <c r="M49" s="684"/>
      <c r="N49" s="684"/>
      <c r="O49" s="684"/>
      <c r="P49" s="684"/>
      <c r="Q49" s="684"/>
      <c r="R49" s="684"/>
      <c r="S49" s="684"/>
      <c r="T49" s="684"/>
      <c r="U49" s="686"/>
      <c r="V49" s="835" t="s">
        <v>120</v>
      </c>
      <c r="W49" s="725">
        <f>B49</f>
        <v>0</v>
      </c>
      <c r="X49" s="726"/>
      <c r="Y49" s="836"/>
      <c r="Z49" s="824"/>
      <c r="AA49" s="824"/>
      <c r="AB49" s="824"/>
      <c r="AC49" s="824"/>
      <c r="AD49" s="824"/>
      <c r="AE49" s="824"/>
      <c r="AF49" s="709"/>
      <c r="AG49" s="684"/>
      <c r="AH49" s="684"/>
      <c r="AI49" s="684"/>
      <c r="AJ49" s="684"/>
      <c r="AK49" s="684"/>
      <c r="AL49" s="684"/>
      <c r="AM49" s="684"/>
      <c r="AN49" s="684"/>
      <c r="AO49" s="684"/>
      <c r="AP49" s="687"/>
      <c r="AQ49" s="835" t="s">
        <v>120</v>
      </c>
      <c r="AR49" s="834">
        <f>B49</f>
        <v>0</v>
      </c>
      <c r="AS49" s="707"/>
      <c r="AT49" s="836"/>
      <c r="AU49" s="826"/>
      <c r="AV49" s="826"/>
      <c r="AW49" s="826"/>
      <c r="AX49" s="826"/>
      <c r="AY49" s="826"/>
      <c r="AZ49" s="826"/>
      <c r="BA49" s="709"/>
      <c r="BB49" s="684"/>
      <c r="BC49" s="684"/>
      <c r="BD49" s="684"/>
      <c r="BE49" s="684"/>
      <c r="BF49" s="684"/>
      <c r="BG49" s="684"/>
      <c r="BH49" s="684"/>
      <c r="BI49" s="684"/>
      <c r="BJ49" s="684"/>
      <c r="BK49" s="689"/>
      <c r="BL49" s="835" t="s">
        <v>120</v>
      </c>
      <c r="BM49" s="834">
        <f>B49</f>
        <v>0</v>
      </c>
      <c r="BN49" s="707"/>
      <c r="BO49" s="836"/>
      <c r="BP49" s="828"/>
      <c r="BQ49" s="828"/>
      <c r="BR49" s="828"/>
      <c r="BS49" s="828"/>
      <c r="BT49" s="828"/>
      <c r="BU49" s="828"/>
      <c r="BV49" s="709"/>
      <c r="BW49" s="684"/>
      <c r="BX49" s="684"/>
      <c r="BY49" s="684"/>
      <c r="BZ49" s="684"/>
      <c r="CA49" s="684"/>
      <c r="CB49" s="684"/>
      <c r="CC49" s="684"/>
      <c r="CD49" s="684"/>
    </row>
    <row r="50" spans="1:82" s="278" customFormat="1" ht="21" customHeight="1" thickBot="1" x14ac:dyDescent="0.35">
      <c r="A50" s="837" t="s">
        <v>121</v>
      </c>
      <c r="B50" s="838"/>
      <c r="C50" s="839"/>
      <c r="D50" s="840"/>
      <c r="E50" s="841"/>
      <c r="F50" s="842"/>
      <c r="G50" s="842"/>
      <c r="H50" s="842"/>
      <c r="I50" s="843"/>
      <c r="J50" s="844" t="s">
        <v>122</v>
      </c>
      <c r="K50" s="845"/>
      <c r="L50" s="846"/>
      <c r="M50" s="656"/>
      <c r="N50" s="656"/>
      <c r="O50" s="684"/>
      <c r="P50" s="684"/>
      <c r="Q50" s="684"/>
      <c r="R50" s="684"/>
      <c r="S50" s="684"/>
      <c r="T50" s="684"/>
      <c r="U50" s="686"/>
      <c r="V50" s="837" t="s">
        <v>121</v>
      </c>
      <c r="W50" s="838"/>
      <c r="X50" s="839"/>
      <c r="Y50" s="847"/>
      <c r="Z50" s="848"/>
      <c r="AA50" s="849"/>
      <c r="AB50" s="849"/>
      <c r="AC50" s="849"/>
      <c r="AD50" s="849"/>
      <c r="AE50" s="844" t="s">
        <v>122</v>
      </c>
      <c r="AF50" s="845"/>
      <c r="AG50" s="846"/>
      <c r="AH50" s="656"/>
      <c r="AI50" s="656"/>
      <c r="AJ50" s="684"/>
      <c r="AK50" s="684"/>
      <c r="AL50" s="684"/>
      <c r="AM50" s="684"/>
      <c r="AN50" s="684"/>
      <c r="AO50" s="684"/>
      <c r="AP50" s="687"/>
      <c r="AQ50" s="837" t="s">
        <v>121</v>
      </c>
      <c r="AR50" s="838"/>
      <c r="AS50" s="839"/>
      <c r="AT50" s="850"/>
      <c r="AU50" s="851"/>
      <c r="AV50" s="852"/>
      <c r="AW50" s="852"/>
      <c r="AX50" s="852"/>
      <c r="AY50" s="852"/>
      <c r="AZ50" s="844" t="s">
        <v>122</v>
      </c>
      <c r="BA50" s="845"/>
      <c r="BB50" s="846"/>
      <c r="BC50" s="656"/>
      <c r="BD50" s="656"/>
      <c r="BE50" s="684"/>
      <c r="BF50" s="684"/>
      <c r="BG50" s="684"/>
      <c r="BH50" s="684"/>
      <c r="BI50" s="684"/>
      <c r="BJ50" s="684"/>
      <c r="BK50" s="689"/>
      <c r="BL50" s="837" t="s">
        <v>121</v>
      </c>
      <c r="BM50" s="838"/>
      <c r="BN50" s="839"/>
      <c r="BO50" s="853"/>
      <c r="BP50" s="854"/>
      <c r="BQ50" s="855"/>
      <c r="BR50" s="855"/>
      <c r="BS50" s="855"/>
      <c r="BT50" s="855"/>
      <c r="BU50" s="844" t="s">
        <v>122</v>
      </c>
      <c r="BV50" s="845"/>
      <c r="BW50" s="846"/>
      <c r="BX50" s="656"/>
      <c r="BY50" s="656"/>
      <c r="BZ50" s="684"/>
      <c r="CA50" s="684"/>
      <c r="CB50" s="684"/>
      <c r="CC50" s="684"/>
      <c r="CD50" s="684"/>
    </row>
    <row r="51" spans="1:82" s="278" customFormat="1" ht="21" customHeight="1" x14ac:dyDescent="0.3">
      <c r="A51" s="856" t="s">
        <v>123</v>
      </c>
      <c r="B51" s="857">
        <f>B15/2</f>
        <v>0</v>
      </c>
      <c r="C51" s="858"/>
      <c r="D51" s="684"/>
      <c r="E51" s="684"/>
      <c r="F51" s="684"/>
      <c r="G51" s="684"/>
      <c r="H51" s="684"/>
      <c r="I51" s="685"/>
      <c r="J51" s="859" t="s">
        <v>13</v>
      </c>
      <c r="K51" s="860">
        <f>MROUND(INDEX([1]Largeur!B4:D5,MATCH(Saisie!B13,[1]Largeur!A4:A5,0),3),1/16)</f>
        <v>0</v>
      </c>
      <c r="L51" s="861"/>
      <c r="M51" s="862"/>
      <c r="N51" s="862"/>
      <c r="O51" s="684"/>
      <c r="P51" s="684"/>
      <c r="Q51" s="684"/>
      <c r="R51" s="684"/>
      <c r="S51" s="684"/>
      <c r="T51" s="684"/>
      <c r="U51" s="686"/>
      <c r="V51" s="856" t="s">
        <v>123</v>
      </c>
      <c r="W51" s="857">
        <v>45</v>
      </c>
      <c r="X51" s="858"/>
      <c r="Y51" s="863"/>
      <c r="Z51" s="863"/>
      <c r="AA51" s="684"/>
      <c r="AB51" s="684"/>
      <c r="AC51" s="684"/>
      <c r="AD51" s="686"/>
      <c r="AE51" s="859" t="s">
        <v>13</v>
      </c>
      <c r="AF51" s="860" t="e">
        <f>INDEX([1]Largeur!B10:D11,MATCH(Saisie!W13,[1]Largeur!A16:A17,0),3)</f>
        <v>#DIV/0!</v>
      </c>
      <c r="AG51" s="861"/>
      <c r="AH51" s="684"/>
      <c r="AI51" s="684"/>
      <c r="AJ51" s="684"/>
      <c r="AK51" s="684"/>
      <c r="AL51" s="684"/>
      <c r="AM51" s="684"/>
      <c r="AN51" s="684"/>
      <c r="AO51" s="684"/>
      <c r="AP51" s="687"/>
      <c r="AQ51" s="856" t="s">
        <v>123</v>
      </c>
      <c r="AR51" s="857">
        <f>AR15/2</f>
        <v>0</v>
      </c>
      <c r="AS51" s="858"/>
      <c r="AT51" s="684"/>
      <c r="AU51" s="684"/>
      <c r="AV51" s="684"/>
      <c r="AW51" s="684"/>
      <c r="AX51" s="684"/>
      <c r="AY51" s="687"/>
      <c r="AZ51" s="859" t="s">
        <v>13</v>
      </c>
      <c r="BA51" s="860">
        <f>MROUND(INDEX([1]Largeur!B16:D17,MATCH(Saisie!AR13,[1]Largeur!A16:A17,0),3),1/16)</f>
        <v>0</v>
      </c>
      <c r="BB51" s="861"/>
      <c r="BC51" s="862"/>
      <c r="BD51" s="862"/>
      <c r="BE51" s="684"/>
      <c r="BF51" s="684"/>
      <c r="BG51" s="684"/>
      <c r="BH51" s="684"/>
      <c r="BI51" s="684"/>
      <c r="BJ51" s="684"/>
      <c r="BK51" s="689"/>
      <c r="BL51" s="856" t="s">
        <v>123</v>
      </c>
      <c r="BM51" s="857">
        <f>MROUND(BM15/2,1/16)</f>
        <v>0</v>
      </c>
      <c r="BN51" s="858"/>
      <c r="BO51" s="862"/>
      <c r="BP51" s="862"/>
      <c r="BQ51" s="684"/>
      <c r="BR51" s="684"/>
      <c r="BS51" s="684"/>
      <c r="BT51" s="689"/>
      <c r="BU51" s="859" t="s">
        <v>13</v>
      </c>
      <c r="BV51" s="860">
        <f>INDEX([1]Largeur!B22:D23,MATCH(Saisie!BM13,[1]Largeur!A22:A23,0),3)</f>
        <v>0</v>
      </c>
      <c r="BW51" s="861"/>
      <c r="BX51" s="862"/>
      <c r="BY51" s="862"/>
      <c r="BZ51" s="684"/>
      <c r="CA51" s="684"/>
      <c r="CB51" s="684"/>
      <c r="CC51" s="684"/>
      <c r="CD51" s="684"/>
    </row>
    <row r="52" spans="1:82" s="278" customFormat="1" ht="21" customHeight="1" x14ac:dyDescent="0.3">
      <c r="A52" s="864" t="s">
        <v>124</v>
      </c>
      <c r="B52" s="725" t="s">
        <v>125</v>
      </c>
      <c r="C52" s="726"/>
      <c r="D52" s="865"/>
      <c r="E52" s="865"/>
      <c r="F52" s="709"/>
      <c r="G52" s="709"/>
      <c r="H52" s="709"/>
      <c r="I52" s="708"/>
      <c r="J52" s="866"/>
      <c r="K52" s="867"/>
      <c r="L52" s="868"/>
      <c r="M52" s="862"/>
      <c r="N52" s="862"/>
      <c r="O52" s="684"/>
      <c r="P52" s="684"/>
      <c r="Q52" s="684"/>
      <c r="R52" s="684"/>
      <c r="S52" s="684"/>
      <c r="T52" s="684"/>
      <c r="U52" s="686"/>
      <c r="V52" s="864" t="s">
        <v>124</v>
      </c>
      <c r="W52" s="869" t="s">
        <v>125</v>
      </c>
      <c r="X52" s="870"/>
      <c r="Y52" s="871"/>
      <c r="Z52" s="871"/>
      <c r="AA52" s="709"/>
      <c r="AB52" s="709"/>
      <c r="AC52" s="709"/>
      <c r="AD52" s="712"/>
      <c r="AE52" s="866"/>
      <c r="AF52" s="867"/>
      <c r="AG52" s="868"/>
      <c r="AH52" s="709"/>
      <c r="AI52" s="709"/>
      <c r="AJ52" s="684"/>
      <c r="AK52" s="684"/>
      <c r="AL52" s="684"/>
      <c r="AM52" s="684"/>
      <c r="AN52" s="684"/>
      <c r="AO52" s="684"/>
      <c r="AP52" s="687"/>
      <c r="AQ52" s="864" t="s">
        <v>124</v>
      </c>
      <c r="AR52" s="725" t="str">
        <f>B52</f>
        <v>Zip Uni Noir</v>
      </c>
      <c r="AS52" s="726"/>
      <c r="AT52" s="865"/>
      <c r="AU52" s="865"/>
      <c r="AV52" s="709"/>
      <c r="AW52" s="709"/>
      <c r="AX52" s="709"/>
      <c r="AY52" s="872"/>
      <c r="AZ52" s="866"/>
      <c r="BA52" s="867"/>
      <c r="BB52" s="868"/>
      <c r="BC52" s="862"/>
      <c r="BD52" s="862"/>
      <c r="BE52" s="684"/>
      <c r="BF52" s="684"/>
      <c r="BG52" s="684"/>
      <c r="BH52" s="684"/>
      <c r="BI52" s="684"/>
      <c r="BJ52" s="684"/>
      <c r="BK52" s="689"/>
      <c r="BL52" s="864" t="s">
        <v>124</v>
      </c>
      <c r="BM52" s="725" t="str">
        <f>B52</f>
        <v>Zip Uni Noir</v>
      </c>
      <c r="BN52" s="726"/>
      <c r="BO52" s="873"/>
      <c r="BP52" s="873"/>
      <c r="BQ52" s="709"/>
      <c r="BR52" s="709"/>
      <c r="BS52" s="709"/>
      <c r="BT52" s="874"/>
      <c r="BU52" s="866"/>
      <c r="BV52" s="867"/>
      <c r="BW52" s="868"/>
      <c r="BX52" s="862"/>
      <c r="BY52" s="862"/>
      <c r="BZ52" s="684"/>
      <c r="CA52" s="684"/>
      <c r="CB52" s="684"/>
      <c r="CC52" s="684"/>
      <c r="CD52" s="684"/>
    </row>
    <row r="53" spans="1:82" s="278" customFormat="1" ht="21" customHeight="1" thickBot="1" x14ac:dyDescent="0.35">
      <c r="A53" s="875" t="s">
        <v>126</v>
      </c>
      <c r="B53" s="876"/>
      <c r="C53" s="877"/>
      <c r="D53" s="865"/>
      <c r="E53" s="865"/>
      <c r="F53" s="709"/>
      <c r="G53" s="709"/>
      <c r="H53" s="709"/>
      <c r="I53" s="708"/>
      <c r="J53" s="878"/>
      <c r="K53" s="879"/>
      <c r="L53" s="880"/>
      <c r="M53" s="862"/>
      <c r="N53" s="862"/>
      <c r="O53" s="684"/>
      <c r="P53" s="684"/>
      <c r="Q53" s="684"/>
      <c r="R53" s="684"/>
      <c r="S53" s="684"/>
      <c r="T53" s="684"/>
      <c r="U53" s="686"/>
      <c r="V53" s="875" t="s">
        <v>127</v>
      </c>
      <c r="W53" s="881"/>
      <c r="X53" s="882"/>
      <c r="Y53" s="871"/>
      <c r="Z53" s="871"/>
      <c r="AA53" s="709"/>
      <c r="AB53" s="709"/>
      <c r="AC53" s="709"/>
      <c r="AD53" s="712"/>
      <c r="AE53" s="878"/>
      <c r="AF53" s="879"/>
      <c r="AG53" s="880"/>
      <c r="AH53" s="709"/>
      <c r="AI53" s="709"/>
      <c r="AJ53" s="684"/>
      <c r="AK53" s="684"/>
      <c r="AL53" s="684"/>
      <c r="AM53" s="684"/>
      <c r="AN53" s="684"/>
      <c r="AO53" s="684"/>
      <c r="AP53" s="687"/>
      <c r="AQ53" s="875" t="s">
        <v>127</v>
      </c>
      <c r="AR53" s="876"/>
      <c r="AS53" s="877"/>
      <c r="AT53" s="865"/>
      <c r="AU53" s="865"/>
      <c r="AV53" s="709"/>
      <c r="AW53" s="709"/>
      <c r="AX53" s="709"/>
      <c r="AY53" s="872"/>
      <c r="AZ53" s="878"/>
      <c r="BA53" s="879"/>
      <c r="BB53" s="880"/>
      <c r="BC53" s="862"/>
      <c r="BD53" s="862"/>
      <c r="BE53" s="684"/>
      <c r="BF53" s="684"/>
      <c r="BG53" s="684"/>
      <c r="BH53" s="684"/>
      <c r="BI53" s="684"/>
      <c r="BJ53" s="684"/>
      <c r="BK53" s="689"/>
      <c r="BL53" s="875" t="s">
        <v>127</v>
      </c>
      <c r="BM53" s="876"/>
      <c r="BN53" s="877"/>
      <c r="BO53" s="873"/>
      <c r="BP53" s="873"/>
      <c r="BQ53" s="709"/>
      <c r="BR53" s="709"/>
      <c r="BS53" s="709"/>
      <c r="BT53" s="874"/>
      <c r="BU53" s="878"/>
      <c r="BV53" s="879"/>
      <c r="BW53" s="880"/>
      <c r="BX53" s="862"/>
      <c r="BY53" s="862"/>
      <c r="BZ53" s="684"/>
      <c r="CA53" s="684"/>
      <c r="CB53" s="684"/>
      <c r="CC53" s="684"/>
      <c r="CD53" s="684"/>
    </row>
    <row r="54" spans="1:82" s="278" customFormat="1" ht="21" customHeight="1" x14ac:dyDescent="0.3">
      <c r="A54" s="883" t="s">
        <v>128</v>
      </c>
      <c r="B54" s="884"/>
      <c r="C54" s="885"/>
      <c r="D54" s="886"/>
      <c r="E54" s="886"/>
      <c r="F54" s="684"/>
      <c r="G54" s="684"/>
      <c r="H54" s="684"/>
      <c r="I54" s="685"/>
      <c r="J54" s="887" t="s">
        <v>128</v>
      </c>
      <c r="K54" s="888"/>
      <c r="L54" s="889"/>
      <c r="M54" s="873"/>
      <c r="N54" s="873"/>
      <c r="O54" s="684"/>
      <c r="P54" s="684"/>
      <c r="Q54" s="684"/>
      <c r="R54" s="684"/>
      <c r="S54" s="684"/>
      <c r="T54" s="684"/>
      <c r="U54" s="686"/>
      <c r="V54" s="883" t="s">
        <v>128</v>
      </c>
      <c r="W54" s="890">
        <f>B54</f>
        <v>0</v>
      </c>
      <c r="X54" s="891"/>
      <c r="Y54" s="871"/>
      <c r="Z54" s="871"/>
      <c r="AA54" s="684"/>
      <c r="AB54" s="684"/>
      <c r="AC54" s="684"/>
      <c r="AD54" s="686"/>
      <c r="AE54" s="887" t="s">
        <v>128</v>
      </c>
      <c r="AF54" s="890"/>
      <c r="AG54" s="891"/>
      <c r="AH54" s="886"/>
      <c r="AI54" s="886"/>
      <c r="AJ54" s="684"/>
      <c r="AK54" s="684"/>
      <c r="AL54" s="684"/>
      <c r="AM54" s="684"/>
      <c r="AN54" s="684"/>
      <c r="AO54" s="684"/>
      <c r="AP54" s="687"/>
      <c r="AQ54" s="883" t="s">
        <v>128</v>
      </c>
      <c r="AR54" s="884"/>
      <c r="AS54" s="885"/>
      <c r="AT54" s="886"/>
      <c r="AU54" s="886"/>
      <c r="AV54" s="684"/>
      <c r="AW54" s="684"/>
      <c r="AX54" s="684"/>
      <c r="AY54" s="687"/>
      <c r="AZ54" s="887" t="s">
        <v>128</v>
      </c>
      <c r="BA54" s="888">
        <f>K54</f>
        <v>0</v>
      </c>
      <c r="BB54" s="889"/>
      <c r="BC54" s="873"/>
      <c r="BD54" s="873"/>
      <c r="BE54" s="684"/>
      <c r="BF54" s="684"/>
      <c r="BG54" s="684"/>
      <c r="BH54" s="684"/>
      <c r="BI54" s="684"/>
      <c r="BJ54" s="684"/>
      <c r="BK54" s="689"/>
      <c r="BL54" s="892" t="s">
        <v>128</v>
      </c>
      <c r="BM54" s="888" t="s">
        <v>129</v>
      </c>
      <c r="BN54" s="889"/>
      <c r="BO54" s="873"/>
      <c r="BP54" s="873"/>
      <c r="BQ54" s="684"/>
      <c r="BR54" s="684"/>
      <c r="BS54" s="684"/>
      <c r="BT54" s="689"/>
      <c r="BU54" s="887" t="s">
        <v>128</v>
      </c>
      <c r="BV54" s="888">
        <f>AF54</f>
        <v>0</v>
      </c>
      <c r="BW54" s="889"/>
      <c r="BX54" s="873"/>
      <c r="BY54" s="873"/>
      <c r="BZ54" s="684"/>
      <c r="CA54" s="684"/>
      <c r="CB54" s="684"/>
      <c r="CC54" s="684"/>
      <c r="CD54" s="684"/>
    </row>
    <row r="55" spans="1:82" s="278" customFormat="1" ht="21" customHeight="1" x14ac:dyDescent="0.3">
      <c r="A55" s="893" t="s">
        <v>130</v>
      </c>
      <c r="B55" s="706"/>
      <c r="C55" s="707"/>
      <c r="D55" s="886"/>
      <c r="E55" s="886"/>
      <c r="F55" s="684"/>
      <c r="G55" s="684"/>
      <c r="H55" s="684"/>
      <c r="I55" s="685"/>
      <c r="J55" s="894" t="s">
        <v>131</v>
      </c>
      <c r="K55" s="895"/>
      <c r="L55" s="896"/>
      <c r="M55" s="873"/>
      <c r="N55" s="873"/>
      <c r="O55" s="684"/>
      <c r="P55" s="684"/>
      <c r="Q55" s="684"/>
      <c r="R55" s="684"/>
      <c r="S55" s="684"/>
      <c r="T55" s="684"/>
      <c r="U55" s="686"/>
      <c r="V55" s="897" t="s">
        <v>130</v>
      </c>
      <c r="W55" s="898">
        <f>B55</f>
        <v>0</v>
      </c>
      <c r="X55" s="899"/>
      <c r="Y55" s="871"/>
      <c r="Z55" s="871"/>
      <c r="AA55" s="684"/>
      <c r="AB55" s="684"/>
      <c r="AC55" s="684"/>
      <c r="AD55" s="686"/>
      <c r="AE55" s="894" t="s">
        <v>131</v>
      </c>
      <c r="AF55" s="895"/>
      <c r="AG55" s="896"/>
      <c r="AH55" s="886"/>
      <c r="AI55" s="886"/>
      <c r="AJ55" s="684"/>
      <c r="AK55" s="684"/>
      <c r="AL55" s="684"/>
      <c r="AM55" s="684"/>
      <c r="AN55" s="684"/>
      <c r="AO55" s="684"/>
      <c r="AP55" s="687"/>
      <c r="AQ55" s="897" t="s">
        <v>130</v>
      </c>
      <c r="AR55" s="706"/>
      <c r="AS55" s="707"/>
      <c r="AT55" s="886"/>
      <c r="AU55" s="886"/>
      <c r="AV55" s="684"/>
      <c r="AW55" s="684"/>
      <c r="AX55" s="684"/>
      <c r="AY55" s="687"/>
      <c r="AZ55" s="894" t="s">
        <v>131</v>
      </c>
      <c r="BA55" s="895">
        <f>K55</f>
        <v>0</v>
      </c>
      <c r="BB55" s="896"/>
      <c r="BC55" s="873"/>
      <c r="BD55" s="873"/>
      <c r="BE55" s="684"/>
      <c r="BF55" s="684"/>
      <c r="BG55" s="684"/>
      <c r="BH55" s="684"/>
      <c r="BI55" s="684"/>
      <c r="BJ55" s="684"/>
      <c r="BK55" s="689"/>
      <c r="BL55" s="897" t="s">
        <v>130</v>
      </c>
      <c r="BM55" s="706">
        <v>42</v>
      </c>
      <c r="BN55" s="707"/>
      <c r="BO55" s="873"/>
      <c r="BP55" s="873"/>
      <c r="BQ55" s="684"/>
      <c r="BR55" s="684"/>
      <c r="BS55" s="684"/>
      <c r="BT55" s="689"/>
      <c r="BU55" s="894" t="s">
        <v>131</v>
      </c>
      <c r="BV55" s="895">
        <f>K55</f>
        <v>0</v>
      </c>
      <c r="BW55" s="896"/>
      <c r="BX55" s="873"/>
      <c r="BY55" s="873"/>
      <c r="BZ55" s="684"/>
      <c r="CA55" s="684"/>
      <c r="CB55" s="684"/>
      <c r="CC55" s="684"/>
      <c r="CD55" s="684"/>
    </row>
    <row r="56" spans="1:82" s="278" customFormat="1" ht="21" customHeight="1" thickBot="1" x14ac:dyDescent="0.35">
      <c r="A56" s="900" t="s">
        <v>132</v>
      </c>
      <c r="B56" s="895"/>
      <c r="C56" s="896"/>
      <c r="D56" s="901"/>
      <c r="E56" s="902"/>
      <c r="F56" s="684"/>
      <c r="G56" s="684"/>
      <c r="H56" s="684"/>
      <c r="I56" s="685"/>
      <c r="J56" s="903" t="s">
        <v>133</v>
      </c>
      <c r="K56" s="904">
        <f>$B$56</f>
        <v>0</v>
      </c>
      <c r="L56" s="905"/>
      <c r="M56" s="906"/>
      <c r="N56" s="907"/>
      <c r="O56" s="684"/>
      <c r="P56" s="684"/>
      <c r="Q56" s="684"/>
      <c r="R56" s="684"/>
      <c r="S56" s="684"/>
      <c r="T56" s="684"/>
      <c r="U56" s="686"/>
      <c r="V56" s="903" t="s">
        <v>132</v>
      </c>
      <c r="W56" s="895">
        <f>$B$56</f>
        <v>0</v>
      </c>
      <c r="X56" s="896"/>
      <c r="Y56" s="908"/>
      <c r="Z56" s="909"/>
      <c r="AA56" s="684"/>
      <c r="AB56" s="684"/>
      <c r="AC56" s="684"/>
      <c r="AD56" s="686"/>
      <c r="AE56" s="903" t="s">
        <v>133</v>
      </c>
      <c r="AF56" s="904">
        <f>$B$56</f>
        <v>0</v>
      </c>
      <c r="AG56" s="905"/>
      <c r="AH56" s="901"/>
      <c r="AI56" s="902"/>
      <c r="AJ56" s="684"/>
      <c r="AK56" s="684"/>
      <c r="AL56" s="684"/>
      <c r="AM56" s="684"/>
      <c r="AN56" s="684"/>
      <c r="AO56" s="684"/>
      <c r="AP56" s="687"/>
      <c r="AQ56" s="903" t="s">
        <v>132</v>
      </c>
      <c r="AR56" s="904">
        <f>$B$56</f>
        <v>0</v>
      </c>
      <c r="AS56" s="905"/>
      <c r="AT56" s="901"/>
      <c r="AU56" s="902"/>
      <c r="AV56" s="684"/>
      <c r="AW56" s="684"/>
      <c r="AX56" s="684"/>
      <c r="AY56" s="687"/>
      <c r="AZ56" s="903" t="s">
        <v>133</v>
      </c>
      <c r="BA56" s="904">
        <f>$B$56</f>
        <v>0</v>
      </c>
      <c r="BB56" s="905"/>
      <c r="BC56" s="906"/>
      <c r="BD56" s="907"/>
      <c r="BE56" s="684"/>
      <c r="BF56" s="684"/>
      <c r="BG56" s="684"/>
      <c r="BH56" s="684"/>
      <c r="BI56" s="684"/>
      <c r="BJ56" s="684"/>
      <c r="BK56" s="689"/>
      <c r="BL56" s="903" t="s">
        <v>132</v>
      </c>
      <c r="BM56" s="904">
        <f>$B$56</f>
        <v>0</v>
      </c>
      <c r="BN56" s="905"/>
      <c r="BO56" s="906"/>
      <c r="BP56" s="907"/>
      <c r="BQ56" s="684"/>
      <c r="BR56" s="684"/>
      <c r="BS56" s="684"/>
      <c r="BT56" s="689"/>
      <c r="BU56" s="903" t="s">
        <v>133</v>
      </c>
      <c r="BV56" s="904">
        <f>$B$56</f>
        <v>0</v>
      </c>
      <c r="BW56" s="905"/>
      <c r="BX56" s="906"/>
      <c r="BY56" s="907"/>
      <c r="BZ56" s="684"/>
      <c r="CA56" s="684"/>
      <c r="CB56" s="684"/>
      <c r="CC56" s="684"/>
      <c r="CD56" s="684"/>
    </row>
    <row r="57" spans="1:82" s="278" customFormat="1" ht="21" customHeight="1" x14ac:dyDescent="0.3">
      <c r="A57" s="894" t="s">
        <v>134</v>
      </c>
      <c r="B57" s="910"/>
      <c r="C57" s="911"/>
      <c r="D57" s="911"/>
      <c r="E57" s="912"/>
      <c r="F57" s="684"/>
      <c r="G57" s="684"/>
      <c r="H57" s="684"/>
      <c r="I57" s="685"/>
      <c r="J57" s="897" t="s">
        <v>134</v>
      </c>
      <c r="K57" s="913"/>
      <c r="L57" s="914"/>
      <c r="M57" s="915"/>
      <c r="N57" s="916"/>
      <c r="O57" s="684"/>
      <c r="P57" s="684"/>
      <c r="Q57" s="684"/>
      <c r="R57" s="684"/>
      <c r="S57" s="684"/>
      <c r="T57" s="684"/>
      <c r="U57" s="686"/>
      <c r="V57" s="917" t="s">
        <v>134</v>
      </c>
      <c r="W57" s="918"/>
      <c r="X57" s="919"/>
      <c r="Y57" s="919"/>
      <c r="Z57" s="920"/>
      <c r="AA57" s="684"/>
      <c r="AB57" s="684"/>
      <c r="AC57" s="684"/>
      <c r="AD57" s="686"/>
      <c r="AE57" s="897" t="s">
        <v>134</v>
      </c>
      <c r="AF57" s="921"/>
      <c r="AG57" s="922"/>
      <c r="AH57" s="923"/>
      <c r="AI57" s="924"/>
      <c r="AJ57" s="684"/>
      <c r="AK57" s="684"/>
      <c r="AL57" s="684"/>
      <c r="AM57" s="684"/>
      <c r="AN57" s="684"/>
      <c r="AO57" s="684"/>
      <c r="AP57" s="687"/>
      <c r="AQ57" s="917" t="s">
        <v>134</v>
      </c>
      <c r="AR57" s="925"/>
      <c r="AS57" s="926"/>
      <c r="AT57" s="926"/>
      <c r="AU57" s="927"/>
      <c r="AV57" s="684"/>
      <c r="AW57" s="684"/>
      <c r="AX57" s="684"/>
      <c r="AY57" s="687"/>
      <c r="AZ57" s="897" t="s">
        <v>134</v>
      </c>
      <c r="BA57" s="913"/>
      <c r="BB57" s="914"/>
      <c r="BC57" s="915"/>
      <c r="BD57" s="916"/>
      <c r="BE57" s="684"/>
      <c r="BF57" s="684"/>
      <c r="BG57" s="684"/>
      <c r="BH57" s="684"/>
      <c r="BI57" s="684"/>
      <c r="BJ57" s="684"/>
      <c r="BK57" s="689"/>
      <c r="BL57" s="917" t="s">
        <v>134</v>
      </c>
      <c r="BM57" s="925"/>
      <c r="BN57" s="926"/>
      <c r="BO57" s="926"/>
      <c r="BP57" s="927"/>
      <c r="BQ57" s="684"/>
      <c r="BR57" s="684"/>
      <c r="BS57" s="684"/>
      <c r="BT57" s="689"/>
      <c r="BU57" s="897" t="s">
        <v>134</v>
      </c>
      <c r="BV57" s="913"/>
      <c r="BW57" s="914"/>
      <c r="BX57" s="915"/>
      <c r="BY57" s="916"/>
      <c r="BZ57" s="684"/>
      <c r="CA57" s="684"/>
      <c r="CB57" s="684"/>
      <c r="CC57" s="684"/>
      <c r="CD57" s="684"/>
    </row>
    <row r="58" spans="1:82" s="278" customFormat="1" ht="21" customHeight="1" thickBot="1" x14ac:dyDescent="0.35">
      <c r="A58" s="928" t="s">
        <v>135</v>
      </c>
      <c r="B58" s="929"/>
      <c r="C58" s="930"/>
      <c r="D58" s="930"/>
      <c r="E58" s="931"/>
      <c r="F58" s="684"/>
      <c r="G58" s="684"/>
      <c r="H58" s="684"/>
      <c r="I58" s="685"/>
      <c r="J58" s="897" t="s">
        <v>135</v>
      </c>
      <c r="K58" s="932"/>
      <c r="L58" s="932"/>
      <c r="M58" s="932"/>
      <c r="N58" s="933"/>
      <c r="O58" s="684"/>
      <c r="P58" s="684"/>
      <c r="Q58" s="684"/>
      <c r="R58" s="684"/>
      <c r="S58" s="684"/>
      <c r="T58" s="684"/>
      <c r="U58" s="686"/>
      <c r="V58" s="934" t="s">
        <v>135</v>
      </c>
      <c r="W58" s="935"/>
      <c r="X58" s="936"/>
      <c r="Y58" s="936"/>
      <c r="Z58" s="937"/>
      <c r="AA58" s="684"/>
      <c r="AB58" s="684"/>
      <c r="AC58" s="684"/>
      <c r="AD58" s="686"/>
      <c r="AE58" s="897" t="s">
        <v>135</v>
      </c>
      <c r="AF58" s="938"/>
      <c r="AG58" s="938"/>
      <c r="AH58" s="938"/>
      <c r="AI58" s="939"/>
      <c r="AJ58" s="684"/>
      <c r="AK58" s="684"/>
      <c r="AL58" s="684"/>
      <c r="AM58" s="684"/>
      <c r="AN58" s="684"/>
      <c r="AO58" s="684"/>
      <c r="AP58" s="687"/>
      <c r="AQ58" s="934" t="s">
        <v>135</v>
      </c>
      <c r="AR58" s="940"/>
      <c r="AS58" s="941"/>
      <c r="AT58" s="941"/>
      <c r="AU58" s="942"/>
      <c r="AV58" s="684"/>
      <c r="AW58" s="684"/>
      <c r="AX58" s="684"/>
      <c r="AY58" s="687"/>
      <c r="AZ58" s="897" t="s">
        <v>135</v>
      </c>
      <c r="BA58" s="932"/>
      <c r="BB58" s="932"/>
      <c r="BC58" s="932"/>
      <c r="BD58" s="933"/>
      <c r="BE58" s="684"/>
      <c r="BF58" s="684"/>
      <c r="BG58" s="684"/>
      <c r="BH58" s="684"/>
      <c r="BI58" s="684"/>
      <c r="BJ58" s="684"/>
      <c r="BK58" s="689"/>
      <c r="BL58" s="934" t="s">
        <v>135</v>
      </c>
      <c r="BM58" s="940"/>
      <c r="BN58" s="941"/>
      <c r="BO58" s="941"/>
      <c r="BP58" s="942"/>
      <c r="BQ58" s="684"/>
      <c r="BR58" s="684"/>
      <c r="BS58" s="684"/>
      <c r="BT58" s="689"/>
      <c r="BU58" s="897" t="s">
        <v>135</v>
      </c>
      <c r="BV58" s="932"/>
      <c r="BW58" s="932"/>
      <c r="BX58" s="932"/>
      <c r="BY58" s="933"/>
      <c r="BZ58" s="684"/>
      <c r="CA58" s="684"/>
      <c r="CB58" s="684"/>
      <c r="CC58" s="684"/>
      <c r="CD58" s="684"/>
    </row>
    <row r="59" spans="1:82" s="278" customFormat="1" ht="21" customHeight="1" x14ac:dyDescent="0.3">
      <c r="A59" s="943" t="s">
        <v>136</v>
      </c>
      <c r="B59" s="944" t="s">
        <v>13</v>
      </c>
      <c r="C59" s="945" t="e">
        <f>MROUND(INDEX([1]Largeur!B4:D5,MATCH(Saisie!B13,[1]Largeur!A4:A5,0),MATCH(Saisie!B13,[1]Largeur!B3:D3,0)),1/16)</f>
        <v>#DIV/0!</v>
      </c>
      <c r="D59" s="946"/>
      <c r="E59" s="947"/>
      <c r="F59" s="948"/>
      <c r="G59" s="949"/>
      <c r="H59" s="949"/>
      <c r="I59" s="950"/>
      <c r="J59" s="943" t="s">
        <v>136</v>
      </c>
      <c r="K59" s="951" t="s">
        <v>15</v>
      </c>
      <c r="L59" s="952">
        <f>K51</f>
        <v>0</v>
      </c>
      <c r="M59" s="953"/>
      <c r="N59" s="954"/>
      <c r="O59" s="684"/>
      <c r="P59" s="684"/>
      <c r="Q59" s="684"/>
      <c r="R59" s="684"/>
      <c r="S59" s="684"/>
      <c r="T59" s="684"/>
      <c r="U59" s="686"/>
      <c r="V59" s="943" t="s">
        <v>136</v>
      </c>
      <c r="W59" s="944" t="s">
        <v>13</v>
      </c>
      <c r="X59" s="945" t="e">
        <f>MROUND(INDEX([1]Largeur!B10:D11,MATCH(Saisie!W13,[1]Largeur!A10:A11,0),MATCH(Saisie!W13,[1]Largeur!B15:D15,0)),1/16)</f>
        <v>#DIV/0!</v>
      </c>
      <c r="Y59" s="946"/>
      <c r="Z59" s="955"/>
      <c r="AA59" s="948"/>
      <c r="AB59" s="949"/>
      <c r="AC59" s="949"/>
      <c r="AD59" s="956"/>
      <c r="AE59" s="943" t="s">
        <v>136</v>
      </c>
      <c r="AF59" s="951" t="s">
        <v>15</v>
      </c>
      <c r="AG59" s="952" t="e">
        <f>MROUND(AF51,1/16)</f>
        <v>#DIV/0!</v>
      </c>
      <c r="AH59" s="953"/>
      <c r="AI59" s="954"/>
      <c r="AJ59" s="684"/>
      <c r="AK59" s="684"/>
      <c r="AL59" s="684"/>
      <c r="AM59" s="684"/>
      <c r="AN59" s="684"/>
      <c r="AO59" s="684"/>
      <c r="AP59" s="687"/>
      <c r="AQ59" s="943" t="s">
        <v>136</v>
      </c>
      <c r="AR59" s="944" t="s">
        <v>13</v>
      </c>
      <c r="AS59" s="957">
        <f>MROUND(INDEX([1]Largeur!B16:D17,MATCH(Saisie!AR13,[1]Largeur!A16:A17,0),MATCH(Saisie!AR13,[1]Largeur!B15:D15,0)),1/16)</f>
        <v>0.5</v>
      </c>
      <c r="AT59" s="946"/>
      <c r="AU59" s="955"/>
      <c r="AV59" s="948"/>
      <c r="AW59" s="949"/>
      <c r="AX59" s="949"/>
      <c r="AY59" s="958"/>
      <c r="AZ59" s="943" t="s">
        <v>136</v>
      </c>
      <c r="BA59" s="951" t="s">
        <v>15</v>
      </c>
      <c r="BB59" s="952">
        <f>MROUND(BA51,1/16)</f>
        <v>0</v>
      </c>
      <c r="BC59" s="953"/>
      <c r="BD59" s="954"/>
      <c r="BE59" s="684"/>
      <c r="BF59" s="684"/>
      <c r="BG59" s="684"/>
      <c r="BH59" s="684"/>
      <c r="BI59" s="684"/>
      <c r="BJ59" s="684"/>
      <c r="BK59" s="689"/>
      <c r="BL59" s="943" t="s">
        <v>136</v>
      </c>
      <c r="BM59" s="944" t="s">
        <v>13</v>
      </c>
      <c r="BN59" s="957" t="e">
        <f>MROUND(INDEX([1]Largeur!B22:D23,MATCH(Saisie!BM13,[1]Largeur!A22:A23,0),MATCH(Saisie!BM13,[1]Largeur!B21:D21,0)),1/16)</f>
        <v>#DIV/0!</v>
      </c>
      <c r="BO59" s="946"/>
      <c r="BP59" s="955"/>
      <c r="BQ59" s="948"/>
      <c r="BR59" s="949"/>
      <c r="BS59" s="949"/>
      <c r="BT59" s="959"/>
      <c r="BU59" s="943" t="s">
        <v>136</v>
      </c>
      <c r="BV59" s="951" t="s">
        <v>15</v>
      </c>
      <c r="BW59" s="952">
        <f>MROUND(BV51,1/16)</f>
        <v>0</v>
      </c>
      <c r="BX59" s="953"/>
      <c r="BY59" s="954"/>
      <c r="BZ59" s="684"/>
      <c r="CA59" s="684"/>
      <c r="CB59" s="684"/>
      <c r="CC59" s="684"/>
      <c r="CD59" s="684"/>
    </row>
    <row r="60" spans="1:82" s="278" customFormat="1" ht="21" customHeight="1" x14ac:dyDescent="0.3">
      <c r="A60" s="960"/>
      <c r="B60" s="961" t="s">
        <v>137</v>
      </c>
      <c r="C60" s="962" t="e">
        <f>IF(C59&lt;5,0,4)</f>
        <v>#DIV/0!</v>
      </c>
      <c r="D60" s="963" t="s">
        <v>138</v>
      </c>
      <c r="E60" s="964" t="e">
        <f>IF(B13=1,C60,IF(C59&lt;5,0,1.5))</f>
        <v>#DIV/0!</v>
      </c>
      <c r="F60" s="965" t="e">
        <f>MROUND(C59-C60-E60,1/16)</f>
        <v>#DIV/0!</v>
      </c>
      <c r="G60" s="966"/>
      <c r="H60" s="966"/>
      <c r="I60" s="967"/>
      <c r="J60" s="960"/>
      <c r="K60" s="961" t="s">
        <v>137</v>
      </c>
      <c r="L60" s="968" t="e">
        <f>IF(AND(L59&gt;4,E60&gt;0),E60,IF(AND(E60=0,L59&gt;4),1.5,IF(L59&gt;4,E60,0)))</f>
        <v>#DIV/0!</v>
      </c>
      <c r="M60" s="963" t="s">
        <v>138</v>
      </c>
      <c r="N60" s="968" t="e">
        <f>IF(AND(L59&gt;4,C60&gt;0),C60,IF(AND(C60=0,L59&gt;4),4,IF(L59&gt;4,C60,0)))</f>
        <v>#DIV/0!</v>
      </c>
      <c r="O60" s="965" t="e">
        <f>MROUND(L59-L60-N60,1/16)</f>
        <v>#DIV/0!</v>
      </c>
      <c r="P60" s="684"/>
      <c r="Q60" s="684"/>
      <c r="R60" s="684"/>
      <c r="S60" s="684"/>
      <c r="T60" s="684"/>
      <c r="U60" s="686"/>
      <c r="V60" s="960"/>
      <c r="W60" s="961" t="s">
        <v>137</v>
      </c>
      <c r="X60" s="962" t="e">
        <f>IF(X59&lt;5,0,4)</f>
        <v>#DIV/0!</v>
      </c>
      <c r="Y60" s="963" t="s">
        <v>138</v>
      </c>
      <c r="Z60" s="964" t="e">
        <f>IF(X59&lt;5,0,1.5)</f>
        <v>#DIV/0!</v>
      </c>
      <c r="AA60" s="969" t="e">
        <f>MROUND(X59-X60-Z60,1/16)</f>
        <v>#DIV/0!</v>
      </c>
      <c r="AB60" s="966"/>
      <c r="AC60" s="966"/>
      <c r="AD60" s="970"/>
      <c r="AE60" s="960"/>
      <c r="AF60" s="961" t="s">
        <v>137</v>
      </c>
      <c r="AG60" s="968" t="e">
        <f>IF(AND(AG59&gt;4,Z60&gt;0),Z60,IF(AND(Z60=0,AG59&gt;4),1.5,IF(AG59&gt;4,Z60,0)))</f>
        <v>#DIV/0!</v>
      </c>
      <c r="AH60" s="963" t="s">
        <v>138</v>
      </c>
      <c r="AI60" s="968" t="e">
        <f>IF(AND(AG59&gt;4,X60&gt;0),X60,IF(AND(X60=0,AG59&gt;4),4,IF(AG59&gt;4,X60,0)))</f>
        <v>#DIV/0!</v>
      </c>
      <c r="AJ60" s="971" t="e">
        <f>MROUND(AG59-AI60-AG60,1/16)</f>
        <v>#DIV/0!</v>
      </c>
      <c r="AK60" s="684"/>
      <c r="AL60" s="684"/>
      <c r="AM60" s="684"/>
      <c r="AN60" s="684"/>
      <c r="AO60" s="684"/>
      <c r="AP60" s="687"/>
      <c r="AQ60" s="960"/>
      <c r="AR60" s="961" t="s">
        <v>137</v>
      </c>
      <c r="AS60" s="962">
        <f>IF(AS59&lt;5,0,4)</f>
        <v>0</v>
      </c>
      <c r="AT60" s="963" t="s">
        <v>138</v>
      </c>
      <c r="AU60" s="964">
        <f>IF(AS59&lt;5,0,1.5)</f>
        <v>0</v>
      </c>
      <c r="AV60" s="965">
        <f>MROUND(AS59-AU60-AS60,1/16)</f>
        <v>0.5</v>
      </c>
      <c r="AW60" s="966"/>
      <c r="AX60" s="966"/>
      <c r="AY60" s="972"/>
      <c r="AZ60" s="960"/>
      <c r="BA60" s="961" t="s">
        <v>137</v>
      </c>
      <c r="BB60" s="968">
        <f>IF(AND(BB59&gt;4,AU60&gt;0),AU60,IF(AND(AU60=0,BB59&gt;4),1.5,IF(BB59&gt;4,AU60,0)))</f>
        <v>0</v>
      </c>
      <c r="BC60" s="963" t="s">
        <v>138</v>
      </c>
      <c r="BD60" s="968">
        <f>IF(AND(BB59&gt;4,AS60&gt;0),AS60,IF(AND(AS60=0,BB59&gt;4),4,IF(BB59&gt;4,AS60,0)))</f>
        <v>0</v>
      </c>
      <c r="BE60" s="965">
        <f>MROUND(BB59-BD60-BB60,1/16)</f>
        <v>0</v>
      </c>
      <c r="BF60" s="684"/>
      <c r="BG60" s="684"/>
      <c r="BH60" s="684"/>
      <c r="BI60" s="684"/>
      <c r="BJ60" s="684"/>
      <c r="BK60" s="689"/>
      <c r="BL60" s="960"/>
      <c r="BM60" s="961" t="s">
        <v>137</v>
      </c>
      <c r="BN60" s="962" t="e">
        <f>IF(BN59&lt;5,0,4)</f>
        <v>#DIV/0!</v>
      </c>
      <c r="BO60" s="963" t="s">
        <v>138</v>
      </c>
      <c r="BP60" s="964" t="e">
        <f>IF(BN59&lt;5,0,1.5)</f>
        <v>#DIV/0!</v>
      </c>
      <c r="BQ60" s="973" t="e">
        <f>MROUND(BN59-BP60-BN60,1/16)</f>
        <v>#DIV/0!</v>
      </c>
      <c r="BR60" s="966"/>
      <c r="BS60" s="966"/>
      <c r="BT60" s="974"/>
      <c r="BU60" s="960"/>
      <c r="BV60" s="961" t="s">
        <v>137</v>
      </c>
      <c r="BW60" s="968" t="e">
        <f>IF(AND(BW59&gt;4,BP60&gt;0),BP60,IF(AND(BP60=0,BW59&gt;4),1.5,IF(BW59&gt;4,BP60,0)))</f>
        <v>#DIV/0!</v>
      </c>
      <c r="BX60" s="963" t="s">
        <v>138</v>
      </c>
      <c r="BY60" s="968" t="e">
        <f>IF(AND(BW59&gt;4,BN60&gt;0),BN60,IF(AND(BN60=0,BW59&gt;4),4,IF(BW59&gt;4,BN60,0)))</f>
        <v>#DIV/0!</v>
      </c>
      <c r="BZ60" s="965" t="e">
        <f>MROUND(BW59-BY60-BW60,1/16)</f>
        <v>#DIV/0!</v>
      </c>
      <c r="CA60" s="684"/>
      <c r="CB60" s="684"/>
      <c r="CC60" s="684"/>
      <c r="CD60" s="684"/>
    </row>
    <row r="61" spans="1:82" s="278" customFormat="1" ht="21" customHeight="1" x14ac:dyDescent="0.3">
      <c r="A61" s="960"/>
      <c r="B61" s="961" t="s">
        <v>139</v>
      </c>
      <c r="C61" s="975" t="e">
        <f>IF(AND(C60=0,E60=0),0,ROUND(F60/E61,0)+1)</f>
        <v>#DIV/0!</v>
      </c>
      <c r="D61" s="963" t="s">
        <v>140</v>
      </c>
      <c r="E61" s="976">
        <f>INDEX('[1]Base de données'!Q10:Q21,MATCH(Saisie!B21,'[1]Base de données'!O10:O21,0))</f>
        <v>10</v>
      </c>
      <c r="F61" s="966"/>
      <c r="G61" s="966"/>
      <c r="H61" s="966"/>
      <c r="I61" s="967"/>
      <c r="J61" s="960"/>
      <c r="K61" s="961" t="s">
        <v>139</v>
      </c>
      <c r="L61" s="975" t="e">
        <f>IF(AND(L60=0,N60=0),0,ROUND(O60/N61,0)+1)</f>
        <v>#DIV/0!</v>
      </c>
      <c r="M61" s="963" t="s">
        <v>140</v>
      </c>
      <c r="N61" s="977">
        <f>E61</f>
        <v>10</v>
      </c>
      <c r="O61" s="684"/>
      <c r="P61" s="684"/>
      <c r="Q61" s="684"/>
      <c r="R61" s="684"/>
      <c r="S61" s="684"/>
      <c r="T61" s="684"/>
      <c r="U61" s="686"/>
      <c r="V61" s="960"/>
      <c r="W61" s="961" t="s">
        <v>139</v>
      </c>
      <c r="X61" s="975" t="e">
        <f>IF(AND(X60=0,Z60=0),0,ROUND(AA60/Z61,0)+1)</f>
        <v>#DIV/0!</v>
      </c>
      <c r="Y61" s="963" t="s">
        <v>140</v>
      </c>
      <c r="Z61" s="977">
        <f>E61</f>
        <v>10</v>
      </c>
      <c r="AA61" s="966"/>
      <c r="AB61" s="966"/>
      <c r="AC61" s="966"/>
      <c r="AD61" s="970"/>
      <c r="AE61" s="960"/>
      <c r="AF61" s="961" t="s">
        <v>139</v>
      </c>
      <c r="AG61" s="975" t="e">
        <f>IF(AND(AG60=0,AI60=0),0,ROUND(AJ60/AI61,0)+1)</f>
        <v>#DIV/0!</v>
      </c>
      <c r="AH61" s="963" t="s">
        <v>140</v>
      </c>
      <c r="AI61" s="977">
        <f>Z61</f>
        <v>10</v>
      </c>
      <c r="AJ61" s="684"/>
      <c r="AK61" s="684"/>
      <c r="AL61" s="684"/>
      <c r="AM61" s="684"/>
      <c r="AN61" s="684"/>
      <c r="AO61" s="684"/>
      <c r="AP61" s="687"/>
      <c r="AQ61" s="960"/>
      <c r="AR61" s="961" t="s">
        <v>139</v>
      </c>
      <c r="AS61" s="975">
        <f>IF(AND(AS60=0,AU60=0),0,ROUND(AV60/AU61,0)+1)</f>
        <v>0</v>
      </c>
      <c r="AT61" s="963" t="s">
        <v>140</v>
      </c>
      <c r="AU61" s="978">
        <f>E61</f>
        <v>10</v>
      </c>
      <c r="AV61" s="966"/>
      <c r="AW61" s="966"/>
      <c r="AX61" s="966"/>
      <c r="AY61" s="972"/>
      <c r="AZ61" s="960"/>
      <c r="BA61" s="961" t="s">
        <v>139</v>
      </c>
      <c r="BB61" s="975">
        <f>IF(AND(BB60=0,BD60=0),0,ROUND(BE60/BD61,0)+1)</f>
        <v>0</v>
      </c>
      <c r="BC61" s="963" t="s">
        <v>140</v>
      </c>
      <c r="BD61" s="977">
        <f>AU61</f>
        <v>10</v>
      </c>
      <c r="BE61" s="684"/>
      <c r="BF61" s="684"/>
      <c r="BG61" s="684"/>
      <c r="BH61" s="684"/>
      <c r="BI61" s="684"/>
      <c r="BJ61" s="684"/>
      <c r="BK61" s="689"/>
      <c r="BL61" s="960"/>
      <c r="BM61" s="961" t="s">
        <v>139</v>
      </c>
      <c r="BN61" s="975" t="e">
        <f>IF(AND(BN60=0,BP60=0),0,ROUND(BQ60/BP61,0)+1)</f>
        <v>#DIV/0!</v>
      </c>
      <c r="BO61" s="963" t="s">
        <v>140</v>
      </c>
      <c r="BP61" s="977">
        <f>E61</f>
        <v>10</v>
      </c>
      <c r="BQ61" s="966"/>
      <c r="BR61" s="966"/>
      <c r="BS61" s="966"/>
      <c r="BT61" s="974"/>
      <c r="BU61" s="960"/>
      <c r="BV61" s="961" t="s">
        <v>139</v>
      </c>
      <c r="BW61" s="975" t="e">
        <f>IF(AND(BW60=0,BY60=0),0,ROUND(BZ60/BY61,0)+1)</f>
        <v>#DIV/0!</v>
      </c>
      <c r="BX61" s="963" t="s">
        <v>140</v>
      </c>
      <c r="BY61" s="977">
        <f>BP61</f>
        <v>10</v>
      </c>
      <c r="BZ61" s="684"/>
      <c r="CA61" s="684"/>
      <c r="CB61" s="684"/>
      <c r="CC61" s="684"/>
      <c r="CD61" s="684"/>
    </row>
    <row r="62" spans="1:82" s="278" customFormat="1" ht="21" customHeight="1" thickBot="1" x14ac:dyDescent="0.35">
      <c r="A62" s="979"/>
      <c r="B62" s="980"/>
      <c r="C62" s="981"/>
      <c r="D62" s="982" t="s">
        <v>141</v>
      </c>
      <c r="E62" s="983" t="e">
        <f>IF(OR(C60=0,E60=0),0,MROUND(F60/(C61-1),1/16))</f>
        <v>#DIV/0!</v>
      </c>
      <c r="F62" s="984" t="e">
        <f>F60-E62*(C61-1)</f>
        <v>#DIV/0!</v>
      </c>
      <c r="G62" s="966"/>
      <c r="H62" s="966"/>
      <c r="I62" s="967"/>
      <c r="J62" s="979"/>
      <c r="K62" s="985"/>
      <c r="L62" s="986"/>
      <c r="M62" s="987" t="s">
        <v>141</v>
      </c>
      <c r="N62" s="988">
        <f>IF(L59&lt;4,0,IF(OR(L60=0,N60=0),0,MROUND(O60/(L61-1),1/16)))</f>
        <v>0</v>
      </c>
      <c r="O62" s="984" t="e">
        <f>O60-N62*(L61-1)</f>
        <v>#DIV/0!</v>
      </c>
      <c r="P62" s="684"/>
      <c r="Q62" s="684"/>
      <c r="R62" s="684"/>
      <c r="S62" s="684"/>
      <c r="T62" s="684"/>
      <c r="U62" s="686"/>
      <c r="V62" s="979"/>
      <c r="W62" s="980"/>
      <c r="X62" s="981"/>
      <c r="Y62" s="982" t="s">
        <v>141</v>
      </c>
      <c r="Z62" s="988" t="e">
        <f>IF(OR(X60=0,Z60=0),0,MROUND(AA60/(X61-1),1/16))</f>
        <v>#DIV/0!</v>
      </c>
      <c r="AA62" s="984" t="e">
        <f>AA60-Z62*(X61-1)</f>
        <v>#DIV/0!</v>
      </c>
      <c r="AB62" s="966"/>
      <c r="AC62" s="966"/>
      <c r="AD62" s="970"/>
      <c r="AE62" s="979"/>
      <c r="AF62" s="989"/>
      <c r="AG62" s="986"/>
      <c r="AH62" s="987" t="s">
        <v>141</v>
      </c>
      <c r="AI62" s="983" t="e">
        <f>IF(AG59&lt;4,0,IF(OR(AG60=0,AI60=0),0,MROUND(AJ60/(AG61-1),1/16)))</f>
        <v>#DIV/0!</v>
      </c>
      <c r="AJ62" s="984" t="e">
        <f>AJ60-AI62*(AG61-1)</f>
        <v>#DIV/0!</v>
      </c>
      <c r="AK62" s="684"/>
      <c r="AL62" s="684"/>
      <c r="AM62" s="684"/>
      <c r="AN62" s="684"/>
      <c r="AO62" s="684"/>
      <c r="AP62" s="687"/>
      <c r="AQ62" s="979"/>
      <c r="AR62" s="980"/>
      <c r="AS62" s="981"/>
      <c r="AT62" s="982" t="s">
        <v>141</v>
      </c>
      <c r="AU62" s="983">
        <f>IF(OR(AS60=0,AU60=0),0,MROUND(AV60/(AS61-1),1/16))</f>
        <v>0</v>
      </c>
      <c r="AV62" s="984">
        <f>AV60-AU62*(AS61-1)</f>
        <v>0.5</v>
      </c>
      <c r="AW62" s="966"/>
      <c r="AX62" s="966"/>
      <c r="AY62" s="972"/>
      <c r="AZ62" s="979"/>
      <c r="BA62" s="985"/>
      <c r="BB62" s="986"/>
      <c r="BC62" s="987" t="s">
        <v>141</v>
      </c>
      <c r="BD62" s="988">
        <f>IF(BA51&lt;4,0,IF(OR(BB60=0,BD60=0),0,MROUND(BE60/(BB61-1),1/16)))</f>
        <v>0</v>
      </c>
      <c r="BE62" s="984">
        <f>BE60-BD62*(BB61-1)</f>
        <v>0</v>
      </c>
      <c r="BF62" s="684"/>
      <c r="BG62" s="684"/>
      <c r="BH62" s="684"/>
      <c r="BI62" s="684"/>
      <c r="BJ62" s="684"/>
      <c r="BK62" s="689"/>
      <c r="BL62" s="979"/>
      <c r="BM62" s="980"/>
      <c r="BN62" s="981"/>
      <c r="BO62" s="982" t="s">
        <v>141</v>
      </c>
      <c r="BP62" s="988" t="e">
        <f>IF(OR(BN60=0,BP60=0),0,MROUND(BQ60/(BN61-1),1/16))</f>
        <v>#DIV/0!</v>
      </c>
      <c r="BQ62" s="966" t="e">
        <f>BQ60-BP62*(BN61-1)</f>
        <v>#DIV/0!</v>
      </c>
      <c r="BR62" s="966"/>
      <c r="BS62" s="966"/>
      <c r="BT62" s="974"/>
      <c r="BU62" s="979"/>
      <c r="BV62" s="985"/>
      <c r="BW62" s="986"/>
      <c r="BX62" s="987" t="s">
        <v>141</v>
      </c>
      <c r="BY62" s="988">
        <f>IF(BW59&lt;4,0,IF(OR(BW60=0,BY60=0),0,MROUND(BZ60/(BW61-1),1/16)))</f>
        <v>0</v>
      </c>
      <c r="BZ62" s="966" t="e">
        <f>BZ60-BY62*(BW61-1)</f>
        <v>#DIV/0!</v>
      </c>
      <c r="CA62" s="684"/>
      <c r="CB62" s="684"/>
      <c r="CC62" s="684"/>
      <c r="CD62" s="684"/>
    </row>
    <row r="63" spans="1:82" ht="28.5" customHeight="1" thickBot="1" x14ac:dyDescent="0.4">
      <c r="A63" s="990" t="s">
        <v>142</v>
      </c>
      <c r="B63" s="991" t="s">
        <v>143</v>
      </c>
      <c r="C63" s="992"/>
      <c r="D63" s="992"/>
      <c r="E63" s="992"/>
      <c r="F63" s="993"/>
      <c r="G63" s="994"/>
      <c r="H63" s="994"/>
      <c r="I63" s="995"/>
      <c r="J63" s="996" t="s">
        <v>142</v>
      </c>
      <c r="K63" s="997" t="str">
        <f>B63</f>
        <v>Manuel</v>
      </c>
      <c r="L63" s="998"/>
      <c r="M63" s="998"/>
      <c r="N63" s="998"/>
      <c r="O63" s="999"/>
      <c r="P63" s="994"/>
      <c r="Q63" s="994"/>
      <c r="U63" s="1000"/>
      <c r="V63" s="996" t="s">
        <v>142</v>
      </c>
      <c r="W63" s="991" t="str">
        <f>B63</f>
        <v>Manuel</v>
      </c>
      <c r="X63" s="992"/>
      <c r="Y63" s="992"/>
      <c r="Z63" s="992"/>
      <c r="AA63" s="993"/>
      <c r="AB63" s="994"/>
      <c r="AC63" s="994"/>
      <c r="AD63" s="1001"/>
      <c r="AE63" s="996" t="s">
        <v>142</v>
      </c>
      <c r="AF63" s="991" t="str">
        <f>W63</f>
        <v>Manuel</v>
      </c>
      <c r="AG63" s="992"/>
      <c r="AH63" s="992"/>
      <c r="AI63" s="992"/>
      <c r="AJ63" s="993"/>
      <c r="AK63" s="994"/>
      <c r="AL63" s="994"/>
      <c r="AM63" s="654"/>
      <c r="AN63" s="654"/>
      <c r="AO63" s="654"/>
      <c r="AP63" s="1002"/>
      <c r="AQ63" s="996" t="s">
        <v>142</v>
      </c>
      <c r="AR63" s="991" t="str">
        <f>B63</f>
        <v>Manuel</v>
      </c>
      <c r="AS63" s="992"/>
      <c r="AT63" s="992"/>
      <c r="AU63" s="992"/>
      <c r="AV63" s="993"/>
      <c r="AW63" s="994"/>
      <c r="AX63" s="994"/>
      <c r="AY63" s="1003"/>
      <c r="AZ63" s="996" t="s">
        <v>142</v>
      </c>
      <c r="BA63" s="991" t="str">
        <f>AR63</f>
        <v>Manuel</v>
      </c>
      <c r="BB63" s="992"/>
      <c r="BC63" s="992"/>
      <c r="BD63" s="992"/>
      <c r="BE63" s="993"/>
      <c r="BF63" s="994"/>
      <c r="BG63" s="994"/>
      <c r="BH63" s="654"/>
      <c r="BI63" s="654"/>
      <c r="BJ63" s="654"/>
      <c r="BK63" s="679"/>
      <c r="BL63" s="996" t="s">
        <v>142</v>
      </c>
      <c r="BM63" s="991" t="str">
        <f>BA63</f>
        <v>Manuel</v>
      </c>
      <c r="BN63" s="992"/>
      <c r="BO63" s="992"/>
      <c r="BP63" s="992"/>
      <c r="BQ63" s="993"/>
      <c r="BR63" s="994"/>
      <c r="BS63" s="994"/>
      <c r="BT63" s="1004"/>
      <c r="BU63" s="996" t="s">
        <v>142</v>
      </c>
      <c r="BV63" s="991" t="str">
        <f>BM63</f>
        <v>Manuel</v>
      </c>
      <c r="BW63" s="992"/>
      <c r="BX63" s="992"/>
      <c r="BY63" s="992"/>
      <c r="BZ63" s="993"/>
      <c r="CA63" s="994"/>
      <c r="CB63" s="994"/>
      <c r="CC63" s="654"/>
      <c r="CD63" s="654"/>
    </row>
    <row r="64" spans="1:82" ht="21" customHeight="1" x14ac:dyDescent="0.3">
      <c r="A64" s="1005"/>
      <c r="B64" s="1006" t="s">
        <v>144</v>
      </c>
      <c r="C64" s="1007" t="s">
        <v>145</v>
      </c>
      <c r="D64" s="1008"/>
      <c r="E64" s="1009" t="str">
        <f>L2</f>
        <v>Côté 1</v>
      </c>
      <c r="F64" s="1010"/>
      <c r="H64" s="1011"/>
      <c r="I64" s="995"/>
      <c r="J64" s="1012"/>
      <c r="K64" s="1006" t="s">
        <v>144</v>
      </c>
      <c r="L64" s="884" t="str">
        <f>C64</f>
        <v>rampe - extérieure rideau</v>
      </c>
      <c r="M64" s="885"/>
      <c r="N64" s="1009" t="str">
        <f>L2</f>
        <v>Côté 1</v>
      </c>
      <c r="O64" s="1010"/>
      <c r="Q64" s="1011"/>
      <c r="U64" s="1000"/>
      <c r="V64" s="1012"/>
      <c r="W64" s="1013" t="s">
        <v>144</v>
      </c>
      <c r="X64" s="1014" t="str">
        <f>C64</f>
        <v>rampe - extérieure rideau</v>
      </c>
      <c r="Y64" s="1015"/>
      <c r="Z64" s="1016" t="str">
        <f>L3</f>
        <v>Côté 2</v>
      </c>
      <c r="AA64" s="1017"/>
      <c r="AC64" s="1011"/>
      <c r="AD64" s="1001"/>
      <c r="AE64" s="1012"/>
      <c r="AF64" s="1006" t="s">
        <v>144</v>
      </c>
      <c r="AG64" s="1018" t="str">
        <f>X64</f>
        <v>rampe - extérieure rideau</v>
      </c>
      <c r="AH64" s="1019"/>
      <c r="AI64" s="1016" t="str">
        <f>L3</f>
        <v>Côté 2</v>
      </c>
      <c r="AJ64" s="1017"/>
      <c r="AL64" s="1011"/>
      <c r="AM64" s="654"/>
      <c r="AN64" s="654"/>
      <c r="AO64" s="654"/>
      <c r="AP64" s="1002"/>
      <c r="AQ64" s="1012"/>
      <c r="AR64" s="1006" t="s">
        <v>144</v>
      </c>
      <c r="AS64" s="1007" t="s">
        <v>146</v>
      </c>
      <c r="AT64" s="1008"/>
      <c r="AU64" s="1020" t="str">
        <f>L4</f>
        <v>Côté 3</v>
      </c>
      <c r="AV64" s="1021"/>
      <c r="AW64" s="654"/>
      <c r="AX64" s="1011"/>
      <c r="AY64" s="1003"/>
      <c r="AZ64" s="1012"/>
      <c r="BA64" s="1006" t="s">
        <v>147</v>
      </c>
      <c r="BB64" s="884" t="str">
        <f>AS64</f>
        <v>au sol  - extérieure rideau</v>
      </c>
      <c r="BC64" s="885"/>
      <c r="BD64" s="1020" t="str">
        <f>L4</f>
        <v>Côté 3</v>
      </c>
      <c r="BE64" s="1021"/>
      <c r="BF64" s="654"/>
      <c r="BG64" s="1011"/>
      <c r="BH64" s="654"/>
      <c r="BI64" s="654"/>
      <c r="BJ64" s="654"/>
      <c r="BK64" s="679"/>
      <c r="BL64" s="1012"/>
      <c r="BM64" s="1006" t="s">
        <v>144</v>
      </c>
      <c r="BN64" s="1007" t="str">
        <f>C64</f>
        <v>rampe - extérieure rideau</v>
      </c>
      <c r="BO64" s="1008"/>
      <c r="BP64" s="1022" t="str">
        <f>L5</f>
        <v>Côté 4</v>
      </c>
      <c r="BQ64" s="1023"/>
      <c r="BR64" s="654"/>
      <c r="BS64" s="1011"/>
      <c r="BT64" s="1004"/>
      <c r="BU64" s="1012"/>
      <c r="BV64" s="1006" t="s">
        <v>147</v>
      </c>
      <c r="BW64" s="884" t="str">
        <f>BN64</f>
        <v>rampe - extérieure rideau</v>
      </c>
      <c r="BX64" s="885"/>
      <c r="BY64" s="1022" t="str">
        <f>L5</f>
        <v>Côté 4</v>
      </c>
      <c r="BZ64" s="1023"/>
      <c r="CA64" s="654"/>
      <c r="CB64" s="1011"/>
      <c r="CC64" s="654"/>
      <c r="CD64" s="654"/>
    </row>
    <row r="65" spans="1:83" ht="21" customHeight="1" x14ac:dyDescent="0.3">
      <c r="A65" s="1005"/>
      <c r="B65" s="1024" t="s">
        <v>148</v>
      </c>
      <c r="C65" s="1025"/>
      <c r="D65" s="1026"/>
      <c r="E65" s="1027"/>
      <c r="F65" s="1028"/>
      <c r="H65" s="1029"/>
      <c r="I65" s="995"/>
      <c r="J65" s="1012"/>
      <c r="K65" s="1024" t="s">
        <v>148</v>
      </c>
      <c r="L65" s="725">
        <f>C65</f>
        <v>0</v>
      </c>
      <c r="M65" s="726"/>
      <c r="N65" s="1027"/>
      <c r="O65" s="1028"/>
      <c r="Q65" s="1030"/>
      <c r="U65" s="1000"/>
      <c r="V65" s="1012"/>
      <c r="W65" s="1024" t="s">
        <v>148</v>
      </c>
      <c r="X65" s="1031">
        <f>L65</f>
        <v>0</v>
      </c>
      <c r="Y65" s="1032"/>
      <c r="Z65" s="1033"/>
      <c r="AA65" s="1034"/>
      <c r="AC65" s="1029"/>
      <c r="AD65" s="1001"/>
      <c r="AE65" s="1012"/>
      <c r="AF65" s="1024" t="s">
        <v>148</v>
      </c>
      <c r="AG65" s="725">
        <f>X65</f>
        <v>0</v>
      </c>
      <c r="AH65" s="726"/>
      <c r="AI65" s="1033"/>
      <c r="AJ65" s="1034"/>
      <c r="AL65" s="1030"/>
      <c r="AM65" s="654"/>
      <c r="AN65" s="654"/>
      <c r="AO65" s="654"/>
      <c r="AP65" s="1002"/>
      <c r="AQ65" s="1012"/>
      <c r="AR65" s="1024" t="s">
        <v>148</v>
      </c>
      <c r="AS65" s="1035">
        <f>C65</f>
        <v>0</v>
      </c>
      <c r="AT65" s="1036"/>
      <c r="AU65" s="1037"/>
      <c r="AV65" s="1038"/>
      <c r="AW65" s="654"/>
      <c r="AX65" s="1029"/>
      <c r="AY65" s="1003"/>
      <c r="AZ65" s="1012"/>
      <c r="BA65" s="1024" t="s">
        <v>148</v>
      </c>
      <c r="BB65" s="725">
        <f>AS65</f>
        <v>0</v>
      </c>
      <c r="BC65" s="726"/>
      <c r="BD65" s="1037"/>
      <c r="BE65" s="1038"/>
      <c r="BF65" s="654"/>
      <c r="BG65" s="1030"/>
      <c r="BH65" s="654"/>
      <c r="BI65" s="654"/>
      <c r="BJ65" s="654"/>
      <c r="BK65" s="679"/>
      <c r="BL65" s="1012"/>
      <c r="BM65" s="1024" t="s">
        <v>148</v>
      </c>
      <c r="BN65" s="1035">
        <f>C65</f>
        <v>0</v>
      </c>
      <c r="BO65" s="1036"/>
      <c r="BP65" s="1039"/>
      <c r="BQ65" s="1040"/>
      <c r="BR65" s="654"/>
      <c r="BS65" s="1029"/>
      <c r="BT65" s="1004"/>
      <c r="BU65" s="1012"/>
      <c r="BV65" s="1024" t="s">
        <v>148</v>
      </c>
      <c r="BW65" s="725">
        <f>BN65</f>
        <v>0</v>
      </c>
      <c r="BX65" s="726"/>
      <c r="BY65" s="1039"/>
      <c r="BZ65" s="1040"/>
      <c r="CA65" s="654"/>
      <c r="CB65" s="1030"/>
      <c r="CC65" s="654"/>
      <c r="CD65" s="654"/>
    </row>
    <row r="66" spans="1:83" ht="21" customHeight="1" x14ac:dyDescent="0.3">
      <c r="A66" s="1041"/>
      <c r="B66" s="1042" t="s">
        <v>149</v>
      </c>
      <c r="C66" s="1043"/>
      <c r="D66" s="1044"/>
      <c r="E66" s="1027"/>
      <c r="F66" s="1028"/>
      <c r="I66" s="995"/>
      <c r="J66" s="1045"/>
      <c r="K66" s="1042" t="s">
        <v>149</v>
      </c>
      <c r="L66" s="1046">
        <f>C66</f>
        <v>0</v>
      </c>
      <c r="M66" s="1047"/>
      <c r="N66" s="1027"/>
      <c r="O66" s="1028"/>
      <c r="R66" s="1048"/>
      <c r="S66" s="1048"/>
      <c r="T66" s="1049" t="s">
        <v>150</v>
      </c>
      <c r="U66" s="1000"/>
      <c r="V66" s="1045"/>
      <c r="W66" s="1042" t="s">
        <v>149</v>
      </c>
      <c r="X66" s="1050">
        <f>C66</f>
        <v>0</v>
      </c>
      <c r="Y66" s="1051"/>
      <c r="Z66" s="1033"/>
      <c r="AA66" s="1034"/>
      <c r="AD66" s="1001"/>
      <c r="AE66" s="1045"/>
      <c r="AF66" s="1042" t="s">
        <v>149</v>
      </c>
      <c r="AG66" s="1046">
        <f>X66</f>
        <v>0</v>
      </c>
      <c r="AH66" s="1047"/>
      <c r="AI66" s="1033"/>
      <c r="AJ66" s="1034"/>
      <c r="AM66" s="1048"/>
      <c r="AN66" s="1048"/>
      <c r="AP66" s="1002"/>
      <c r="AQ66" s="1045"/>
      <c r="AR66" s="1042" t="s">
        <v>151</v>
      </c>
      <c r="AS66" s="1052">
        <f>C66</f>
        <v>0</v>
      </c>
      <c r="AT66" s="1053"/>
      <c r="AU66" s="1037"/>
      <c r="AV66" s="1038"/>
      <c r="AW66" s="654"/>
      <c r="AX66" s="654"/>
      <c r="AY66" s="1003"/>
      <c r="AZ66" s="1045"/>
      <c r="BA66" s="1042" t="s">
        <v>151</v>
      </c>
      <c r="BB66" s="1046">
        <f>AS66</f>
        <v>0</v>
      </c>
      <c r="BC66" s="1047"/>
      <c r="BD66" s="1037"/>
      <c r="BE66" s="1038"/>
      <c r="BF66" s="654"/>
      <c r="BG66" s="654"/>
      <c r="BH66" s="1048"/>
      <c r="BI66" s="1048"/>
      <c r="BJ66" s="1048"/>
      <c r="BK66" s="1054"/>
      <c r="BL66" s="1045"/>
      <c r="BM66" s="1042" t="s">
        <v>151</v>
      </c>
      <c r="BN66" s="1052">
        <f>C66</f>
        <v>0</v>
      </c>
      <c r="BO66" s="1053"/>
      <c r="BP66" s="1039"/>
      <c r="BQ66" s="1040"/>
      <c r="BR66" s="654"/>
      <c r="BS66" s="654"/>
      <c r="BT66" s="1004"/>
      <c r="BU66" s="1045"/>
      <c r="BV66" s="1042" t="s">
        <v>151</v>
      </c>
      <c r="BW66" s="1052">
        <f>BN66</f>
        <v>0</v>
      </c>
      <c r="BX66" s="1053"/>
      <c r="BY66" s="1039"/>
      <c r="BZ66" s="1040"/>
      <c r="CA66" s="654"/>
      <c r="CB66" s="654"/>
      <c r="CC66" s="1048"/>
      <c r="CD66" s="1048"/>
    </row>
    <row r="67" spans="1:83" ht="21" customHeight="1" thickBot="1" x14ac:dyDescent="0.35">
      <c r="A67" s="1041"/>
      <c r="B67" s="1055"/>
      <c r="C67" s="1056"/>
      <c r="D67" s="1057"/>
      <c r="E67" s="1058"/>
      <c r="F67" s="1059"/>
      <c r="I67" s="995"/>
      <c r="J67" s="1045"/>
      <c r="K67" s="1055"/>
      <c r="L67" s="1060"/>
      <c r="M67" s="1061"/>
      <c r="N67" s="1058"/>
      <c r="O67" s="1059"/>
      <c r="R67" s="1048" t="s">
        <v>152</v>
      </c>
      <c r="S67" s="1048"/>
      <c r="T67" s="1049"/>
      <c r="U67" s="1000"/>
      <c r="V67" s="1045"/>
      <c r="W67" s="1055"/>
      <c r="X67" s="1062"/>
      <c r="Y67" s="1063"/>
      <c r="Z67" s="1064"/>
      <c r="AA67" s="1065"/>
      <c r="AD67" s="1001"/>
      <c r="AE67" s="1045"/>
      <c r="AF67" s="1055"/>
      <c r="AG67" s="1060"/>
      <c r="AH67" s="1061"/>
      <c r="AI67" s="1064"/>
      <c r="AJ67" s="1065"/>
      <c r="AM67" s="1048"/>
      <c r="AN67" s="1048"/>
      <c r="AP67" s="1002"/>
      <c r="AQ67" s="1045"/>
      <c r="AR67" s="1055"/>
      <c r="AS67" s="1066"/>
      <c r="AT67" s="1067"/>
      <c r="AU67" s="1068"/>
      <c r="AV67" s="1069"/>
      <c r="AW67" s="654"/>
      <c r="AX67" s="654"/>
      <c r="AY67" s="1003"/>
      <c r="AZ67" s="1045"/>
      <c r="BA67" s="1055"/>
      <c r="BB67" s="1060"/>
      <c r="BC67" s="1061"/>
      <c r="BD67" s="1068"/>
      <c r="BE67" s="1069"/>
      <c r="BF67" s="654"/>
      <c r="BG67" s="654"/>
      <c r="BH67" s="1048"/>
      <c r="BI67" s="1048"/>
      <c r="BJ67" s="1048"/>
      <c r="BK67" s="1054"/>
      <c r="BL67" s="1045"/>
      <c r="BM67" s="1055"/>
      <c r="BN67" s="1066"/>
      <c r="BO67" s="1067"/>
      <c r="BP67" s="1070"/>
      <c r="BQ67" s="1071"/>
      <c r="BR67" s="654"/>
      <c r="BS67" s="654"/>
      <c r="BT67" s="1004"/>
      <c r="BU67" s="1045"/>
      <c r="BV67" s="1055"/>
      <c r="BW67" s="1066"/>
      <c r="BX67" s="1067"/>
      <c r="BY67" s="1070"/>
      <c r="BZ67" s="1071"/>
      <c r="CA67" s="654"/>
      <c r="CB67" s="654"/>
      <c r="CC67" s="1048"/>
      <c r="CD67" s="1048"/>
    </row>
    <row r="68" spans="1:83" ht="21" customHeight="1" thickBot="1" x14ac:dyDescent="0.4">
      <c r="A68" s="1072"/>
      <c r="B68" s="1073" t="s">
        <v>143</v>
      </c>
      <c r="C68" s="1074" t="s">
        <v>153</v>
      </c>
      <c r="D68" s="1075" t="s">
        <v>154</v>
      </c>
      <c r="E68" s="1076"/>
      <c r="F68" s="1077"/>
      <c r="G68" s="1078">
        <f>IF(B70&gt;0,1,0)</f>
        <v>0</v>
      </c>
      <c r="H68" s="1078">
        <f t="shared" ref="H68:H77" si="0">IF(C70&gt;0,1,0)</f>
        <v>0</v>
      </c>
      <c r="I68" s="995"/>
      <c r="J68" s="1079"/>
      <c r="K68" s="1080" t="s">
        <v>143</v>
      </c>
      <c r="L68" s="1081" t="s">
        <v>153</v>
      </c>
      <c r="M68" s="1082" t="s">
        <v>154</v>
      </c>
      <c r="N68" s="1076"/>
      <c r="O68" s="1077"/>
      <c r="P68" s="1048">
        <f>IF(K70&gt;0,1,0)</f>
        <v>0</v>
      </c>
      <c r="Q68" s="1048">
        <f t="shared" ref="Q68:Q77" si="1">IF(L70&gt;0,1,0)</f>
        <v>0</v>
      </c>
      <c r="R68" s="1083" t="str">
        <f>IF(K70&gt;0,K70-E69,"")</f>
        <v/>
      </c>
      <c r="S68" s="1083" t="str">
        <f>IF(L70&gt;0,L70-C59,"")</f>
        <v/>
      </c>
      <c r="T68" s="1084" t="str">
        <f>IF(N70&lt;&gt;"",N70+E69,"")</f>
        <v/>
      </c>
      <c r="U68" s="1000"/>
      <c r="V68" s="1079"/>
      <c r="W68" s="1080" t="s">
        <v>143</v>
      </c>
      <c r="X68" s="1074" t="s">
        <v>153</v>
      </c>
      <c r="Y68" s="1075" t="s">
        <v>154</v>
      </c>
      <c r="Z68" s="1076"/>
      <c r="AA68" s="1077"/>
      <c r="AB68" s="1078">
        <f t="shared" ref="AB68:AC77" si="2">IF(W70&gt;0,1,0)</f>
        <v>0</v>
      </c>
      <c r="AC68" s="1078">
        <f t="shared" si="2"/>
        <v>0</v>
      </c>
      <c r="AD68" s="1001"/>
      <c r="AE68" s="1079"/>
      <c r="AF68" s="1080" t="s">
        <v>143</v>
      </c>
      <c r="AG68" s="1081" t="s">
        <v>153</v>
      </c>
      <c r="AH68" s="1082" t="s">
        <v>154</v>
      </c>
      <c r="AI68" s="1076"/>
      <c r="AJ68" s="1077"/>
      <c r="AM68" s="1048" t="s">
        <v>155</v>
      </c>
      <c r="AN68" s="1048"/>
      <c r="AO68" s="1085" t="s">
        <v>156</v>
      </c>
      <c r="AP68" s="1002"/>
      <c r="AQ68" s="1079"/>
      <c r="AR68" s="1080" t="s">
        <v>143</v>
      </c>
      <c r="AS68" s="1074" t="s">
        <v>153</v>
      </c>
      <c r="AT68" s="1075" t="s">
        <v>154</v>
      </c>
      <c r="AU68" s="1076"/>
      <c r="AV68" s="1077"/>
      <c r="AW68" s="1078">
        <f t="shared" ref="AW68:AX77" si="3">IF(AR70&gt;0,1,0)</f>
        <v>0</v>
      </c>
      <c r="AX68" s="1078">
        <f t="shared" si="3"/>
        <v>0</v>
      </c>
      <c r="AY68" s="1003"/>
      <c r="AZ68" s="1079"/>
      <c r="BA68" s="1080" t="s">
        <v>143</v>
      </c>
      <c r="BB68" s="1081" t="s">
        <v>153</v>
      </c>
      <c r="BC68" s="1086" t="s">
        <v>154</v>
      </c>
      <c r="BD68" s="1087"/>
      <c r="BE68" s="1088"/>
      <c r="BF68" s="654"/>
      <c r="BG68" s="654"/>
      <c r="BH68" s="1048"/>
      <c r="BI68" s="1048"/>
      <c r="BJ68" s="1085" t="s">
        <v>156</v>
      </c>
      <c r="BK68" s="1004"/>
      <c r="BL68" s="1079"/>
      <c r="BM68" s="1080" t="s">
        <v>143</v>
      </c>
      <c r="BN68" s="1074" t="s">
        <v>153</v>
      </c>
      <c r="BO68" s="1089" t="s">
        <v>154</v>
      </c>
      <c r="BP68" s="1087"/>
      <c r="BQ68" s="1088"/>
      <c r="BR68" s="1078">
        <f t="shared" ref="BR68:BS77" si="4">IF(BM70&gt;0,1,0)</f>
        <v>0</v>
      </c>
      <c r="BS68" s="1078">
        <f t="shared" si="4"/>
        <v>0</v>
      </c>
      <c r="BT68" s="1004"/>
      <c r="BU68" s="1079"/>
      <c r="BV68" s="1080" t="s">
        <v>143</v>
      </c>
      <c r="BW68" s="1081" t="s">
        <v>153</v>
      </c>
      <c r="BX68" s="1082" t="s">
        <v>154</v>
      </c>
      <c r="BY68" s="1076"/>
      <c r="BZ68" s="1077"/>
      <c r="CA68" s="654"/>
      <c r="CB68" s="654"/>
      <c r="CC68" s="1048"/>
      <c r="CD68" s="1048"/>
      <c r="CE68" s="1085" t="s">
        <v>156</v>
      </c>
    </row>
    <row r="69" spans="1:83" ht="21" customHeight="1" thickBot="1" x14ac:dyDescent="0.4">
      <c r="A69" s="1072"/>
      <c r="B69" s="1090"/>
      <c r="C69" s="1091">
        <f>SUM(G68:H77)</f>
        <v>0</v>
      </c>
      <c r="D69" s="1092" t="s">
        <v>15</v>
      </c>
      <c r="E69" s="1093">
        <v>0</v>
      </c>
      <c r="F69" s="1094"/>
      <c r="G69" s="1078">
        <f t="shared" ref="G69:G77" si="5">IF(B71&gt;0,1,0)</f>
        <v>0</v>
      </c>
      <c r="H69" s="1078">
        <f t="shared" si="0"/>
        <v>0</v>
      </c>
      <c r="I69" s="995"/>
      <c r="J69" s="1095"/>
      <c r="K69" s="1096"/>
      <c r="L69" s="1097">
        <f>SUM(P68:Q77)</f>
        <v>0</v>
      </c>
      <c r="M69" s="1098" t="s">
        <v>15</v>
      </c>
      <c r="N69" s="1093">
        <v>0</v>
      </c>
      <c r="O69" s="1094"/>
      <c r="P69" s="1048">
        <f t="shared" ref="P69:P77" si="6">IF(K71&gt;0,1,0)</f>
        <v>0</v>
      </c>
      <c r="Q69" s="1048">
        <f t="shared" si="1"/>
        <v>0</v>
      </c>
      <c r="R69" s="1083" t="str">
        <f>IF(K71&gt;0,K71-C59,"")</f>
        <v/>
      </c>
      <c r="S69" s="1083" t="str">
        <f>IF(L71&gt;0,L71-C59,"")</f>
        <v/>
      </c>
      <c r="T69" s="1084" t="e">
        <f>IF(N71&lt;&gt;"",N71+E69,"")</f>
        <v>#NUM!</v>
      </c>
      <c r="U69" s="1000"/>
      <c r="V69" s="1095"/>
      <c r="W69" s="1096"/>
      <c r="X69" s="1099">
        <f>SUM(AB68:AC77)</f>
        <v>0</v>
      </c>
      <c r="Y69" s="1100" t="s">
        <v>15</v>
      </c>
      <c r="Z69" s="1101">
        <f>MROUND(IF(W13=1,W15,W51),1/16)</f>
        <v>45</v>
      </c>
      <c r="AA69" s="1102"/>
      <c r="AB69" s="1078">
        <f t="shared" si="2"/>
        <v>0</v>
      </c>
      <c r="AC69" s="1078">
        <f t="shared" si="2"/>
        <v>0</v>
      </c>
      <c r="AD69" s="1001"/>
      <c r="AE69" s="1095"/>
      <c r="AF69" s="1096"/>
      <c r="AG69" s="1103">
        <f>SUM(AK70:AL79)</f>
        <v>0</v>
      </c>
      <c r="AH69" s="1104" t="s">
        <v>15</v>
      </c>
      <c r="AI69" s="1093">
        <f>W15-W51</f>
        <v>-45</v>
      </c>
      <c r="AJ69" s="1094"/>
      <c r="AM69" s="1048"/>
      <c r="AN69" s="1048"/>
      <c r="AO69" s="1085"/>
      <c r="AP69" s="1002"/>
      <c r="AQ69" s="1095"/>
      <c r="AR69" s="1096"/>
      <c r="AS69" s="1091">
        <f>SUM(AW68:AX77)</f>
        <v>0</v>
      </c>
      <c r="AT69" s="1105" t="s">
        <v>15</v>
      </c>
      <c r="AU69" s="1101">
        <f>IF(AR13=1,AR15,AR51)</f>
        <v>0</v>
      </c>
      <c r="AV69" s="1102"/>
      <c r="AW69" s="1078">
        <f t="shared" si="3"/>
        <v>0</v>
      </c>
      <c r="AX69" s="1078">
        <f t="shared" si="3"/>
        <v>0</v>
      </c>
      <c r="AY69" s="1003"/>
      <c r="AZ69" s="1095"/>
      <c r="BA69" s="1096"/>
      <c r="BB69" s="1103">
        <f>SUM(BF70:BG79)</f>
        <v>0</v>
      </c>
      <c r="BC69" s="1106" t="s">
        <v>15</v>
      </c>
      <c r="BD69" s="1107">
        <v>0.25</v>
      </c>
      <c r="BE69" s="1108"/>
      <c r="BF69" s="654"/>
      <c r="BG69" s="654"/>
      <c r="BH69" s="1048"/>
      <c r="BI69" s="1048"/>
      <c r="BJ69" s="1085"/>
      <c r="BK69" s="1004"/>
      <c r="BL69" s="1095"/>
      <c r="BM69" s="1096"/>
      <c r="BN69" s="1091">
        <f>SUM(BR68:BS77)</f>
        <v>0</v>
      </c>
      <c r="BO69" s="1109" t="s">
        <v>15</v>
      </c>
      <c r="BP69" s="1107">
        <f>MROUND(IF(BM13=1,BM15,BM51),1/16)</f>
        <v>0</v>
      </c>
      <c r="BQ69" s="1108"/>
      <c r="BR69" s="1078">
        <f t="shared" si="4"/>
        <v>0</v>
      </c>
      <c r="BS69" s="1078">
        <f t="shared" si="4"/>
        <v>0</v>
      </c>
      <c r="BT69" s="1004"/>
      <c r="BU69" s="1095"/>
      <c r="BV69" s="1096"/>
      <c r="BW69" s="1103">
        <f>SUM(CA70:CB79)</f>
        <v>0</v>
      </c>
      <c r="BX69" s="1104" t="s">
        <v>15</v>
      </c>
      <c r="BY69" s="1093">
        <v>0.25</v>
      </c>
      <c r="BZ69" s="1094"/>
      <c r="CA69" s="654"/>
      <c r="CB69" s="654"/>
      <c r="CC69" s="1048"/>
      <c r="CD69" s="1048"/>
      <c r="CE69" s="1085"/>
    </row>
    <row r="70" spans="1:83" ht="21" customHeight="1" x14ac:dyDescent="0.35">
      <c r="A70" s="1072"/>
      <c r="B70" s="1110"/>
      <c r="C70" s="1111"/>
      <c r="D70" s="1112" t="s">
        <v>157</v>
      </c>
      <c r="E70" s="1113">
        <f>D71</f>
        <v>0</v>
      </c>
      <c r="F70" s="1114" t="str">
        <f>IF($D$79&gt;=7,$D$77+E75,"")</f>
        <v/>
      </c>
      <c r="G70" s="1078">
        <f t="shared" si="5"/>
        <v>0</v>
      </c>
      <c r="H70" s="1078">
        <f t="shared" si="0"/>
        <v>0</v>
      </c>
      <c r="I70" s="995"/>
      <c r="J70" s="1095"/>
      <c r="K70" s="1115"/>
      <c r="L70" s="1116"/>
      <c r="M70" s="1117" t="s">
        <v>157</v>
      </c>
      <c r="N70" s="1118" t="str">
        <f>IF(N69&lt;24,"",M71)</f>
        <v/>
      </c>
      <c r="O70" s="1114" t="e">
        <f>IF($M$79&gt;=7,$M$77+N75,"")</f>
        <v>#NUM!</v>
      </c>
      <c r="P70" s="1048">
        <f t="shared" si="6"/>
        <v>0</v>
      </c>
      <c r="Q70" s="1048">
        <f t="shared" si="1"/>
        <v>0</v>
      </c>
      <c r="R70" s="1083" t="str">
        <f>IF(K72&gt;0,K72-C59,"")</f>
        <v/>
      </c>
      <c r="S70" s="1083" t="str">
        <f>IF(L72&gt;0,L72-C59,"")</f>
        <v/>
      </c>
      <c r="T70" s="1084" t="e">
        <f>IF(N72&lt;&gt;"",N72+E69,"")</f>
        <v>#NUM!</v>
      </c>
      <c r="U70" s="1000"/>
      <c r="V70" s="1095"/>
      <c r="W70" s="1119"/>
      <c r="X70" s="1120"/>
      <c r="Y70" s="1121" t="s">
        <v>157</v>
      </c>
      <c r="Z70" s="1113">
        <f>IF(Z69&lt;24,"",Y71)</f>
        <v>0</v>
      </c>
      <c r="AA70" s="1122" t="str">
        <f>IF($Y$79&gt;=7,$Y$77+Z75,"")</f>
        <v/>
      </c>
      <c r="AB70" s="1078">
        <f t="shared" si="2"/>
        <v>0</v>
      </c>
      <c r="AC70" s="1078">
        <f t="shared" si="2"/>
        <v>0</v>
      </c>
      <c r="AD70" s="1001"/>
      <c r="AE70" s="1095"/>
      <c r="AF70" s="1119"/>
      <c r="AG70" s="1116"/>
      <c r="AH70" s="1123" t="s">
        <v>157</v>
      </c>
      <c r="AI70" s="1113" t="str">
        <f>IF(AI69&lt;24,"",AH71)</f>
        <v/>
      </c>
      <c r="AJ70" s="1114" t="str">
        <f>IF($AH$79&gt;=7,$AH$77+AI75,"")</f>
        <v/>
      </c>
      <c r="AK70" s="1048">
        <f t="shared" ref="AK70:AL79" si="7">IF(AF70&gt;0,1,0)</f>
        <v>0</v>
      </c>
      <c r="AL70" s="1048">
        <f t="shared" si="7"/>
        <v>0</v>
      </c>
      <c r="AM70" s="1083" t="str">
        <f>IF(AF70&gt;0,AF70-X59,"")</f>
        <v/>
      </c>
      <c r="AN70" s="1083" t="str">
        <f>IF(AG70&gt;0,AG70-X59,"")</f>
        <v/>
      </c>
      <c r="AO70" s="1084" t="str">
        <f t="shared" ref="AO70:AO75" si="8">IF(AI70&lt;&gt;"",AI70+$Z$69,"")</f>
        <v/>
      </c>
      <c r="AP70" s="1002"/>
      <c r="AQ70" s="1095"/>
      <c r="AR70" s="1119"/>
      <c r="AS70" s="1120"/>
      <c r="AT70" s="1112" t="s">
        <v>157</v>
      </c>
      <c r="AU70" s="1124">
        <f>$AT71</f>
        <v>25</v>
      </c>
      <c r="AV70" s="1125" t="e">
        <f>IF($AT$79&gt;=7,$AT$77+AU75,"")</f>
        <v>#NUM!</v>
      </c>
      <c r="AW70" s="1078">
        <f t="shared" si="3"/>
        <v>0</v>
      </c>
      <c r="AX70" s="1078">
        <f t="shared" si="3"/>
        <v>0</v>
      </c>
      <c r="AY70" s="1003"/>
      <c r="AZ70" s="1095"/>
      <c r="BA70" s="1115"/>
      <c r="BB70" s="1126"/>
      <c r="BC70" s="1127" t="s">
        <v>157</v>
      </c>
      <c r="BD70" s="1113" t="str">
        <f>IF(BD69&lt;24,"",BC71)</f>
        <v/>
      </c>
      <c r="BE70" s="1128" t="e">
        <f>IF($BC$79&gt;=7,$BC$77+BD75,"")</f>
        <v>#NUM!</v>
      </c>
      <c r="BF70" s="1048">
        <f t="shared" ref="BF70:BG79" si="9">IF(BA70&gt;0,1,0)</f>
        <v>0</v>
      </c>
      <c r="BG70" s="1048">
        <f t="shared" si="9"/>
        <v>0</v>
      </c>
      <c r="BH70" s="1083" t="str">
        <f>IF(BA70&gt;0,BA70-AS59,"")</f>
        <v/>
      </c>
      <c r="BI70" s="1083" t="str">
        <f>IF(BB70&gt;0,BB70-AS59,"")</f>
        <v/>
      </c>
      <c r="BJ70" s="1084" t="str">
        <f t="shared" ref="BJ70:BJ75" si="10">IF(BD70&lt;&gt;"",BD70+$AU$69,"")</f>
        <v/>
      </c>
      <c r="BK70" s="1004"/>
      <c r="BL70" s="1095"/>
      <c r="BM70" s="1115"/>
      <c r="BN70" s="1120"/>
      <c r="BO70" s="1127" t="s">
        <v>157</v>
      </c>
      <c r="BP70" s="1129">
        <f>BO71</f>
        <v>25</v>
      </c>
      <c r="BQ70" s="1130" t="e">
        <f>IF($BO$79&gt;=7,$BO$77+BP75,"")</f>
        <v>#NUM!</v>
      </c>
      <c r="BR70" s="1078">
        <f t="shared" si="4"/>
        <v>0</v>
      </c>
      <c r="BS70" s="1078">
        <f t="shared" si="4"/>
        <v>0</v>
      </c>
      <c r="BT70" s="1004"/>
      <c r="BU70" s="1095"/>
      <c r="BV70" s="1115"/>
      <c r="BW70" s="1126"/>
      <c r="BX70" s="1112" t="s">
        <v>157</v>
      </c>
      <c r="BY70" s="1113" t="str">
        <f>IF(BY69&lt;24,"",BX71)</f>
        <v/>
      </c>
      <c r="BZ70" s="1114" t="e">
        <f>IF($BX$79&gt;=7,$BX$77+BY75,"")</f>
        <v>#NUM!</v>
      </c>
      <c r="CA70" s="1048">
        <f>IF(BV70&gt;0,1,0)</f>
        <v>0</v>
      </c>
      <c r="CB70" s="1048">
        <f t="shared" ref="CB70:CB79" si="11">IF(BW70&gt;0,1,0)</f>
        <v>0</v>
      </c>
      <c r="CC70" s="1083" t="str">
        <f>IF(BV70&gt;0,BV70-BN59,"")</f>
        <v/>
      </c>
      <c r="CD70" s="1083" t="str">
        <f>IF(BW70&gt;0,BW70-BN59,"")</f>
        <v/>
      </c>
      <c r="CE70" s="1084" t="str">
        <f t="shared" ref="CE70:CE75" si="12">IF(BY70&lt;&gt;"",BY70+$BP$69,"")</f>
        <v/>
      </c>
    </row>
    <row r="71" spans="1:83" ht="21" customHeight="1" x14ac:dyDescent="0.35">
      <c r="A71" s="1072"/>
      <c r="B71" s="1110"/>
      <c r="C71" s="1111"/>
      <c r="D71" s="1131"/>
      <c r="E71" s="1132" t="str">
        <f>IF($D$79&gt;=2,$D$77+E70,"")</f>
        <v/>
      </c>
      <c r="F71" s="965" t="str">
        <f>IF($D$79&gt;=8,$D$77+F70,"")</f>
        <v/>
      </c>
      <c r="G71" s="1078">
        <f t="shared" si="5"/>
        <v>0</v>
      </c>
      <c r="H71" s="1078">
        <f t="shared" si="0"/>
        <v>0</v>
      </c>
      <c r="I71" s="995"/>
      <c r="J71" s="1095"/>
      <c r="K71" s="1115"/>
      <c r="L71" s="1116"/>
      <c r="M71" s="1133" t="e">
        <f>E69-D73</f>
        <v>#NUM!</v>
      </c>
      <c r="N71" s="1134" t="e">
        <f>IF($M$79&gt;=2,$M$77+N70,"")</f>
        <v>#NUM!</v>
      </c>
      <c r="O71" s="965" t="e">
        <f>IF($M$79&gt;=8,$M$77+O70,"")</f>
        <v>#NUM!</v>
      </c>
      <c r="P71" s="1048">
        <f t="shared" si="6"/>
        <v>0</v>
      </c>
      <c r="Q71" s="1048">
        <f t="shared" si="1"/>
        <v>0</v>
      </c>
      <c r="R71" s="1083" t="str">
        <f>IF(K73&gt;0,K73-C59,"")</f>
        <v/>
      </c>
      <c r="S71" s="1083" t="str">
        <f>IF(L73&gt;0,L73-C59,"")</f>
        <v/>
      </c>
      <c r="T71" s="1084" t="e">
        <f>IF(N73&lt;&gt;"",N73+E69,"")</f>
        <v>#NUM!</v>
      </c>
      <c r="U71" s="1000"/>
      <c r="V71" s="1095"/>
      <c r="W71" s="1119"/>
      <c r="X71" s="1120"/>
      <c r="Y71" s="1135"/>
      <c r="Z71" s="1136" t="str">
        <f>IF($Y$79&gt;=2,$Y$77+Z70,"")</f>
        <v/>
      </c>
      <c r="AA71" s="1137" t="str">
        <f>IF($Y$79&gt;=8,$Y$77+Z76,"")</f>
        <v/>
      </c>
      <c r="AB71" s="1078">
        <f t="shared" si="2"/>
        <v>0</v>
      </c>
      <c r="AC71" s="1078">
        <f t="shared" si="2"/>
        <v>0</v>
      </c>
      <c r="AD71" s="1001"/>
      <c r="AE71" s="1095"/>
      <c r="AF71" s="1119"/>
      <c r="AG71" s="1116"/>
      <c r="AH71" s="1133">
        <f>Z69-Y73</f>
        <v>1.5</v>
      </c>
      <c r="AI71" s="1136" t="str">
        <f>IF(AH$79&gt;=2,AH$77+AI70,"")</f>
        <v/>
      </c>
      <c r="AJ71" s="965" t="str">
        <f>IF($AH$79&gt;=8,$AH$77+AJ70,"")</f>
        <v/>
      </c>
      <c r="AK71" s="1048">
        <f t="shared" si="7"/>
        <v>0</v>
      </c>
      <c r="AL71" s="1048">
        <f t="shared" si="7"/>
        <v>0</v>
      </c>
      <c r="AM71" s="1083" t="str">
        <f>IF(AF71&gt;0,AF71-X59,"")</f>
        <v/>
      </c>
      <c r="AN71" s="1083" t="str">
        <f>IF(AG71&gt;0,AG71-X59,"")</f>
        <v/>
      </c>
      <c r="AO71" s="1084" t="str">
        <f t="shared" si="8"/>
        <v/>
      </c>
      <c r="AP71" s="1002"/>
      <c r="AQ71" s="1095"/>
      <c r="AR71" s="1119"/>
      <c r="AS71" s="1120"/>
      <c r="AT71" s="1135">
        <v>25</v>
      </c>
      <c r="AU71" s="1136" t="e">
        <f>IF($AT$79&gt;=2,$AT$77+AU70,"")</f>
        <v>#NUM!</v>
      </c>
      <c r="AV71" s="973" t="e">
        <f>IF($AT$79&gt;=8,$AT$77+AU76,"")</f>
        <v>#NUM!</v>
      </c>
      <c r="AW71" s="1078">
        <f t="shared" si="3"/>
        <v>0</v>
      </c>
      <c r="AX71" s="1078">
        <f t="shared" si="3"/>
        <v>0</v>
      </c>
      <c r="AY71" s="1003"/>
      <c r="AZ71" s="1095"/>
      <c r="BA71" s="1115"/>
      <c r="BB71" s="1126"/>
      <c r="BC71" s="1138" t="e">
        <f>AU69-AT73</f>
        <v>#NUM!</v>
      </c>
      <c r="BD71" s="1139" t="e">
        <f>IF($BC$79&gt;=2,$BC$77+BD70,"")</f>
        <v>#NUM!</v>
      </c>
      <c r="BE71" s="1140" t="e">
        <f>IF($BC$79&gt;=8,$BC$77+BE70,"")</f>
        <v>#NUM!</v>
      </c>
      <c r="BF71" s="1048">
        <f t="shared" si="9"/>
        <v>0</v>
      </c>
      <c r="BG71" s="1048">
        <f t="shared" si="9"/>
        <v>0</v>
      </c>
      <c r="BH71" s="1083" t="str">
        <f>IF(BA71&gt;0,BA71-AS59,"")</f>
        <v/>
      </c>
      <c r="BI71" s="1083" t="str">
        <f>IF(BB71&gt;0,BB71-AS59,"")</f>
        <v/>
      </c>
      <c r="BJ71" s="1084" t="e">
        <f t="shared" si="10"/>
        <v>#NUM!</v>
      </c>
      <c r="BK71" s="1004"/>
      <c r="BL71" s="1095"/>
      <c r="BM71" s="1115"/>
      <c r="BN71" s="1120"/>
      <c r="BO71" s="1141">
        <v>25</v>
      </c>
      <c r="BP71" s="1139" t="e">
        <f>IF($BO$79&gt;=2,$BO$77+BP70,"")</f>
        <v>#NUM!</v>
      </c>
      <c r="BQ71" s="1142" t="e">
        <f>IF($BO$79&gt;=8,$BO$77+BQ70,"")</f>
        <v>#NUM!</v>
      </c>
      <c r="BR71" s="1078">
        <f t="shared" si="4"/>
        <v>0</v>
      </c>
      <c r="BS71" s="1078">
        <f t="shared" si="4"/>
        <v>0</v>
      </c>
      <c r="BT71" s="1004"/>
      <c r="BU71" s="1095"/>
      <c r="BV71" s="1115"/>
      <c r="BW71" s="1126"/>
      <c r="BX71" s="1133" t="e">
        <f>BP69-BO73</f>
        <v>#NUM!</v>
      </c>
      <c r="BY71" s="1136" t="e">
        <f>IF($BX$79&gt;=2,$BX$77+BY70,"")</f>
        <v>#NUM!</v>
      </c>
      <c r="BZ71" s="965" t="e">
        <f>IF($BX$79&gt;=8,$BX$77+BY76,"")</f>
        <v>#NUM!</v>
      </c>
      <c r="CA71" s="1048">
        <f t="shared" ref="CA71:CA79" si="13">IF(BV71&gt;0,1,0)</f>
        <v>0</v>
      </c>
      <c r="CB71" s="1048">
        <f t="shared" si="11"/>
        <v>0</v>
      </c>
      <c r="CC71" s="1083" t="str">
        <f>IF(BV71&gt;0,BV71-BN59,"")</f>
        <v/>
      </c>
      <c r="CD71" s="1083" t="str">
        <f>IF(BW71&gt;0,BW71-BN59,"")</f>
        <v/>
      </c>
      <c r="CE71" s="1084" t="e">
        <f t="shared" si="12"/>
        <v>#NUM!</v>
      </c>
    </row>
    <row r="72" spans="1:83" ht="21" customHeight="1" x14ac:dyDescent="0.35">
      <c r="A72" s="1072"/>
      <c r="B72" s="1110"/>
      <c r="C72" s="1111"/>
      <c r="D72" s="1143" t="s">
        <v>158</v>
      </c>
      <c r="E72" s="1132" t="str">
        <f>IF($D$79&gt;=3,$D$77+E71,"")</f>
        <v/>
      </c>
      <c r="F72" s="965" t="str">
        <f>IF($D$79&gt;=9,$D$77+F71,"")</f>
        <v/>
      </c>
      <c r="G72" s="1078">
        <f t="shared" si="5"/>
        <v>0</v>
      </c>
      <c r="H72" s="1078">
        <f t="shared" si="0"/>
        <v>0</v>
      </c>
      <c r="I72" s="995"/>
      <c r="J72" s="1095"/>
      <c r="K72" s="1115"/>
      <c r="L72" s="1116"/>
      <c r="M72" s="1144" t="s">
        <v>158</v>
      </c>
      <c r="N72" s="1134" t="e">
        <f>IF($M$79&gt;=3,$M$77+N71,"")</f>
        <v>#NUM!</v>
      </c>
      <c r="O72" s="965" t="e">
        <f>IF($M$79&gt;=9,$M$77+O71,"")</f>
        <v>#NUM!</v>
      </c>
      <c r="P72" s="1048">
        <f t="shared" si="6"/>
        <v>0</v>
      </c>
      <c r="Q72" s="1048">
        <f t="shared" si="1"/>
        <v>0</v>
      </c>
      <c r="R72" s="1083" t="str">
        <f>IF(K74&gt;0,K74-C59,"")</f>
        <v/>
      </c>
      <c r="S72" s="1083" t="str">
        <f>IF(L74&gt;0,L74-C59,"")</f>
        <v/>
      </c>
      <c r="T72" s="1084" t="e">
        <f>IF(N74&lt;&gt;"",N74+E69,"")</f>
        <v>#NUM!</v>
      </c>
      <c r="U72" s="1000"/>
      <c r="V72" s="1095"/>
      <c r="W72" s="1119"/>
      <c r="X72" s="1120"/>
      <c r="Y72" s="1143" t="s">
        <v>158</v>
      </c>
      <c r="Z72" s="1145" t="str">
        <f>IF($Y$79&gt;=3,$Y$77+Z71,"")</f>
        <v/>
      </c>
      <c r="AA72" s="1137" t="str">
        <f>IF($Y$79&gt;=9,$Y$77+Z77,"")</f>
        <v/>
      </c>
      <c r="AB72" s="1078">
        <f t="shared" si="2"/>
        <v>0</v>
      </c>
      <c r="AC72" s="1078">
        <f t="shared" si="2"/>
        <v>0</v>
      </c>
      <c r="AD72" s="1001"/>
      <c r="AE72" s="1095"/>
      <c r="AF72" s="1119"/>
      <c r="AG72" s="1116"/>
      <c r="AH72" s="1146" t="s">
        <v>158</v>
      </c>
      <c r="AI72" s="1136" t="str">
        <f>IF(AH$79&gt;=3,AH$77+AI71,"")</f>
        <v/>
      </c>
      <c r="AJ72" s="965" t="str">
        <f>IF($AH$79&gt;=9,$AH$77+AJ71,"")</f>
        <v/>
      </c>
      <c r="AK72" s="1048">
        <f t="shared" si="7"/>
        <v>0</v>
      </c>
      <c r="AL72" s="1048">
        <f t="shared" si="7"/>
        <v>0</v>
      </c>
      <c r="AM72" s="1083" t="str">
        <f>IF(AF72&gt;0,AF72-X59,"")</f>
        <v/>
      </c>
      <c r="AN72" s="1083" t="str">
        <f>IF(AG72&gt;0,AG72-X59,"")</f>
        <v/>
      </c>
      <c r="AO72" s="1084" t="str">
        <f t="shared" si="8"/>
        <v/>
      </c>
      <c r="AP72" s="1002"/>
      <c r="AQ72" s="1095"/>
      <c r="AR72" s="1119"/>
      <c r="AS72" s="1120"/>
      <c r="AT72" s="1143" t="s">
        <v>158</v>
      </c>
      <c r="AU72" s="1136" t="e">
        <f>IF($AT$79&gt;=3,$AT$77+AU71,"")</f>
        <v>#NUM!</v>
      </c>
      <c r="AV72" s="973" t="e">
        <f>IF($AT$79&gt;=9,$AT$77+AU77,"")</f>
        <v>#NUM!</v>
      </c>
      <c r="AW72" s="1078">
        <f t="shared" si="3"/>
        <v>0</v>
      </c>
      <c r="AX72" s="1078">
        <f t="shared" si="3"/>
        <v>0</v>
      </c>
      <c r="AY72" s="1003"/>
      <c r="AZ72" s="1095"/>
      <c r="BA72" s="1115"/>
      <c r="BB72" s="1126"/>
      <c r="BC72" s="1147" t="s">
        <v>158</v>
      </c>
      <c r="BD72" s="1139" t="e">
        <f>IF($BC$79&gt;=3,$BC$77+BD71,"")</f>
        <v>#NUM!</v>
      </c>
      <c r="BE72" s="1140" t="e">
        <f>IF($BC$79&gt;=9,$BC$77+BE71,"")</f>
        <v>#NUM!</v>
      </c>
      <c r="BF72" s="1048">
        <f t="shared" si="9"/>
        <v>0</v>
      </c>
      <c r="BG72" s="1048">
        <f t="shared" si="9"/>
        <v>0</v>
      </c>
      <c r="BH72" s="1083" t="str">
        <f>IF(BA72&gt;0,BA72-AS59,"")</f>
        <v/>
      </c>
      <c r="BI72" s="1083" t="str">
        <f>IF(BB72&gt;0,BB72-AS59,"")</f>
        <v/>
      </c>
      <c r="BJ72" s="1084" t="e">
        <f t="shared" si="10"/>
        <v>#NUM!</v>
      </c>
      <c r="BK72" s="1004"/>
      <c r="BL72" s="1095"/>
      <c r="BM72" s="1115"/>
      <c r="BN72" s="1120"/>
      <c r="BO72" s="1147" t="s">
        <v>158</v>
      </c>
      <c r="BP72" s="1139" t="e">
        <f>IF($BO$79&gt;=3,$BO$77+BP71,"")</f>
        <v>#NUM!</v>
      </c>
      <c r="BQ72" s="1142" t="e">
        <f>IF($BO$79&gt;=9,$BO$77+BQ71,"")</f>
        <v>#NUM!</v>
      </c>
      <c r="BR72" s="1078">
        <f t="shared" si="4"/>
        <v>0</v>
      </c>
      <c r="BS72" s="1078">
        <f t="shared" si="4"/>
        <v>0</v>
      </c>
      <c r="BT72" s="1004"/>
      <c r="BU72" s="1095"/>
      <c r="BV72" s="1115"/>
      <c r="BW72" s="1126"/>
      <c r="BX72" s="1143" t="s">
        <v>158</v>
      </c>
      <c r="BY72" s="1136" t="e">
        <f>IF($BX$79&gt;=3,$BX$77+BY71,"")</f>
        <v>#NUM!</v>
      </c>
      <c r="BZ72" s="965" t="e">
        <f>IF($BX$79&gt;=9,$BX$77+BY77,"")</f>
        <v>#NUM!</v>
      </c>
      <c r="CA72" s="1048">
        <f t="shared" si="13"/>
        <v>0</v>
      </c>
      <c r="CB72" s="1048">
        <f t="shared" si="11"/>
        <v>0</v>
      </c>
      <c r="CC72" s="1083" t="str">
        <f>IF(BV72&gt;0,BV72-BN59,"")</f>
        <v/>
      </c>
      <c r="CD72" s="1083" t="str">
        <f>IF(BW72&gt;0,BW72-BN59,"")</f>
        <v/>
      </c>
      <c r="CE72" s="1084" t="e">
        <f t="shared" si="12"/>
        <v>#NUM!</v>
      </c>
    </row>
    <row r="73" spans="1:83" ht="21" customHeight="1" x14ac:dyDescent="0.35">
      <c r="A73" s="1148"/>
      <c r="B73" s="1110"/>
      <c r="C73" s="1111"/>
      <c r="D73" s="1149" t="e">
        <f>MROUND(E69-1.5,1/16)</f>
        <v>#NUM!</v>
      </c>
      <c r="E73" s="1132" t="str">
        <f>IF($D$79&gt;=4,$D$77+E72,"")</f>
        <v/>
      </c>
      <c r="F73" s="965" t="str">
        <f>IF($D$79&gt;=10,$D$77+F72,"")</f>
        <v/>
      </c>
      <c r="G73" s="1078">
        <f t="shared" si="5"/>
        <v>0</v>
      </c>
      <c r="H73" s="1078">
        <f t="shared" si="0"/>
        <v>0</v>
      </c>
      <c r="I73" s="995"/>
      <c r="J73" s="1150"/>
      <c r="K73" s="1115"/>
      <c r="L73" s="1116"/>
      <c r="M73" s="1133">
        <f>N69-D71</f>
        <v>0</v>
      </c>
      <c r="N73" s="1134" t="e">
        <f>IF($M$79&gt;=4,$M$77+N72,"")</f>
        <v>#NUM!</v>
      </c>
      <c r="O73" s="965" t="e">
        <f>IF($M$79&gt;=10,$M$77+O72,"")</f>
        <v>#NUM!</v>
      </c>
      <c r="P73" s="1048">
        <f t="shared" si="6"/>
        <v>0</v>
      </c>
      <c r="Q73" s="1048">
        <f t="shared" si="1"/>
        <v>0</v>
      </c>
      <c r="R73" s="1083" t="str">
        <f>IF(K75&gt;0,K75-C59,"")</f>
        <v/>
      </c>
      <c r="S73" s="1083" t="str">
        <f>IF(L75&gt;0,L75-C59,"")</f>
        <v/>
      </c>
      <c r="T73" s="1084" t="e">
        <f>IF(N75&lt;&gt;"",N75+E69,"")</f>
        <v>#NUM!</v>
      </c>
      <c r="U73" s="1000"/>
      <c r="V73" s="1150"/>
      <c r="W73" s="1119"/>
      <c r="X73" s="1120"/>
      <c r="Y73" s="1151">
        <f>Z69-1.5</f>
        <v>43.5</v>
      </c>
      <c r="Z73" s="1145" t="str">
        <f>IF($Y$79&gt;=4,$Y$77+Z72,"")</f>
        <v/>
      </c>
      <c r="AA73" s="1137" t="str">
        <f>IF($Y$79&gt;=10,$Y$77+Z78,"")</f>
        <v/>
      </c>
      <c r="AB73" s="1078">
        <f t="shared" si="2"/>
        <v>0</v>
      </c>
      <c r="AC73" s="1078">
        <f t="shared" si="2"/>
        <v>0</v>
      </c>
      <c r="AD73" s="1001"/>
      <c r="AE73" s="1150"/>
      <c r="AF73" s="1119"/>
      <c r="AG73" s="1116"/>
      <c r="AH73" s="1133">
        <f>AI69-Y71</f>
        <v>-45</v>
      </c>
      <c r="AI73" s="1136" t="str">
        <f>IF(AH$79&gt;=4,AH$77+AI72,"")</f>
        <v/>
      </c>
      <c r="AJ73" s="965" t="str">
        <f>IF($AH$79&gt;=10,$AH$77+AJ72,"")</f>
        <v/>
      </c>
      <c r="AK73" s="1048">
        <f t="shared" si="7"/>
        <v>0</v>
      </c>
      <c r="AL73" s="1048">
        <f t="shared" si="7"/>
        <v>0</v>
      </c>
      <c r="AM73" s="1083" t="str">
        <f>IF(AF73&gt;0,AF73-X59,"")</f>
        <v/>
      </c>
      <c r="AN73" s="1083" t="str">
        <f>IF(AG73&gt;0,AG73-X59,"")</f>
        <v/>
      </c>
      <c r="AO73" s="1084" t="str">
        <f t="shared" si="8"/>
        <v/>
      </c>
      <c r="AP73" s="1002"/>
      <c r="AQ73" s="1150"/>
      <c r="AR73" s="1119"/>
      <c r="AS73" s="1120"/>
      <c r="AT73" s="1152" t="e">
        <f>MROUND(AU69-1.5,1/16)</f>
        <v>#NUM!</v>
      </c>
      <c r="AU73" s="1136" t="e">
        <f>IF($AT$79&gt;=4,$AT$77+AU72,"")</f>
        <v>#NUM!</v>
      </c>
      <c r="AV73" s="973" t="e">
        <f>IF($AT$79&gt;=10,$AT$77+AU78,"")</f>
        <v>#NUM!</v>
      </c>
      <c r="AW73" s="1078">
        <f t="shared" si="3"/>
        <v>0</v>
      </c>
      <c r="AX73" s="1078">
        <f t="shared" si="3"/>
        <v>0</v>
      </c>
      <c r="AY73" s="1003"/>
      <c r="AZ73" s="1150"/>
      <c r="BA73" s="1115"/>
      <c r="BB73" s="1126"/>
      <c r="BC73" s="1133">
        <f>BD69-AT71</f>
        <v>-24.75</v>
      </c>
      <c r="BD73" s="1139" t="e">
        <f>IF($BC$79&gt;=4,$BC$77+BD72,"")</f>
        <v>#NUM!</v>
      </c>
      <c r="BE73" s="1140" t="e">
        <f>IF($BC$79&gt;=10,$BC$77+BE72,"")</f>
        <v>#NUM!</v>
      </c>
      <c r="BF73" s="1048">
        <f t="shared" si="9"/>
        <v>0</v>
      </c>
      <c r="BG73" s="1048">
        <f t="shared" si="9"/>
        <v>0</v>
      </c>
      <c r="BH73" s="1083" t="str">
        <f>IF(BA73&gt;0,BA73-AS59,"")</f>
        <v/>
      </c>
      <c r="BI73" s="1083" t="str">
        <f>IF(BB73&gt;0,BB73-AS59,"")</f>
        <v/>
      </c>
      <c r="BJ73" s="1084" t="e">
        <f t="shared" si="10"/>
        <v>#NUM!</v>
      </c>
      <c r="BK73" s="1004"/>
      <c r="BL73" s="1150"/>
      <c r="BM73" s="1115"/>
      <c r="BN73" s="1120"/>
      <c r="BO73" s="1153" t="e">
        <f>MROUND(BP69-1.5,1/16)</f>
        <v>#NUM!</v>
      </c>
      <c r="BP73" s="1139" t="e">
        <f>IF($BO$79&gt;=4,$BO$77+BP72,"")</f>
        <v>#NUM!</v>
      </c>
      <c r="BQ73" s="1142" t="e">
        <f>IF($BO$79&gt;=10,$BO$77+BQ72,"")</f>
        <v>#NUM!</v>
      </c>
      <c r="BR73" s="1078">
        <f t="shared" si="4"/>
        <v>0</v>
      </c>
      <c r="BS73" s="1078">
        <f t="shared" si="4"/>
        <v>0</v>
      </c>
      <c r="BT73" s="1004"/>
      <c r="BU73" s="1150"/>
      <c r="BV73" s="1115"/>
      <c r="BW73" s="1126"/>
      <c r="BX73" s="1133" t="e">
        <f>MROUND(BY69-BO71,1/16)</f>
        <v>#NUM!</v>
      </c>
      <c r="BY73" s="1136" t="e">
        <f>IF($BX$79&gt;=4,$BX$77+BY72,"")</f>
        <v>#NUM!</v>
      </c>
      <c r="BZ73" s="965" t="e">
        <f>IF($BX$79&gt;=10,$BX$77+BY78,"")</f>
        <v>#NUM!</v>
      </c>
      <c r="CA73" s="1048">
        <f t="shared" si="13"/>
        <v>0</v>
      </c>
      <c r="CB73" s="1048">
        <f t="shared" si="11"/>
        <v>0</v>
      </c>
      <c r="CC73" s="1083" t="str">
        <f>IF(BV73&gt;0,BV73-BN59,"")</f>
        <v/>
      </c>
      <c r="CD73" s="1083" t="str">
        <f>IF(BW73&gt;0,BW73-BN59,"")</f>
        <v/>
      </c>
      <c r="CE73" s="1084" t="e">
        <f t="shared" si="12"/>
        <v>#NUM!</v>
      </c>
    </row>
    <row r="74" spans="1:83" ht="21" customHeight="1" x14ac:dyDescent="0.35">
      <c r="A74" s="1148"/>
      <c r="B74" s="1110"/>
      <c r="C74" s="1111"/>
      <c r="D74" s="1143" t="s">
        <v>140</v>
      </c>
      <c r="E74" s="1132" t="str">
        <f>IF($D$79&gt;=5,$D$77+E73,"")</f>
        <v/>
      </c>
      <c r="F74" s="965" t="str">
        <f>IF($D$79&gt;=11,$D$77+F73,"")</f>
        <v/>
      </c>
      <c r="G74" s="1078">
        <f t="shared" si="5"/>
        <v>0</v>
      </c>
      <c r="H74" s="1078">
        <f t="shared" si="0"/>
        <v>0</v>
      </c>
      <c r="I74" s="995"/>
      <c r="J74" s="1150"/>
      <c r="K74" s="1115"/>
      <c r="L74" s="1116"/>
      <c r="M74" s="1144" t="s">
        <v>140</v>
      </c>
      <c r="N74" s="1134" t="e">
        <f>IF($M$79&gt;=5,$M$77+N73,"")</f>
        <v>#NUM!</v>
      </c>
      <c r="O74" s="965" t="e">
        <f>IF($M$79&gt;=11,$M$77+O73,"")</f>
        <v>#NUM!</v>
      </c>
      <c r="P74" s="1048">
        <f t="shared" si="6"/>
        <v>0</v>
      </c>
      <c r="Q74" s="1048">
        <f t="shared" si="1"/>
        <v>0</v>
      </c>
      <c r="R74" s="1083" t="str">
        <f>IF(K76&gt;0,K76-$C$59,"")</f>
        <v/>
      </c>
      <c r="S74" s="1083" t="str">
        <f>IF(L76&gt;0,L76-C59,"")</f>
        <v/>
      </c>
      <c r="T74" s="1084" t="e">
        <f>IF(O70&lt;&gt;"",O70+E69,"")</f>
        <v>#NUM!</v>
      </c>
      <c r="U74" s="1000"/>
      <c r="V74" s="1150"/>
      <c r="W74" s="1119"/>
      <c r="X74" s="1120"/>
      <c r="Y74" s="1143" t="s">
        <v>140</v>
      </c>
      <c r="Z74" s="1145" t="str">
        <f>IF($Y$79&gt;=5,$Y$77+Z73,"")</f>
        <v/>
      </c>
      <c r="AA74" s="1137" t="str">
        <f>IF($Y$79&gt;=11,$Y$77+Z79,"")</f>
        <v/>
      </c>
      <c r="AB74" s="1078">
        <f t="shared" si="2"/>
        <v>0</v>
      </c>
      <c r="AC74" s="1078">
        <f t="shared" si="2"/>
        <v>0</v>
      </c>
      <c r="AD74" s="1001"/>
      <c r="AE74" s="1150"/>
      <c r="AF74" s="1119"/>
      <c r="AG74" s="1116"/>
      <c r="AH74" s="1146" t="s">
        <v>140</v>
      </c>
      <c r="AI74" s="1136" t="str">
        <f>IF(AH$79&gt;=5,AH$77+AI73,"")</f>
        <v/>
      </c>
      <c r="AJ74" s="965" t="str">
        <f>IF($AH$79&gt;=11,$AH$77+AJ73,"")</f>
        <v/>
      </c>
      <c r="AK74" s="1048">
        <f t="shared" si="7"/>
        <v>0</v>
      </c>
      <c r="AL74" s="1048">
        <f t="shared" si="7"/>
        <v>0</v>
      </c>
      <c r="AM74" s="1083" t="str">
        <f>IF(AF74&gt;0,AF74-X59,"")</f>
        <v/>
      </c>
      <c r="AN74" s="1083" t="str">
        <f>IF(AG74&gt;0,AG74-X59,"")</f>
        <v/>
      </c>
      <c r="AO74" s="1084" t="str">
        <f t="shared" si="8"/>
        <v/>
      </c>
      <c r="AP74" s="1002"/>
      <c r="AQ74" s="1150"/>
      <c r="AR74" s="1119"/>
      <c r="AS74" s="1120"/>
      <c r="AT74" s="1143" t="s">
        <v>140</v>
      </c>
      <c r="AU74" s="1136" t="e">
        <f>IF($AT$79&gt;=5,$AT$77+AU73,"")</f>
        <v>#NUM!</v>
      </c>
      <c r="AV74" s="973" t="e">
        <f>IF($AT$79&gt;=11,$AT$77+AU79,"")</f>
        <v>#NUM!</v>
      </c>
      <c r="AW74" s="1078">
        <f t="shared" si="3"/>
        <v>0</v>
      </c>
      <c r="AX74" s="1078">
        <f t="shared" si="3"/>
        <v>0</v>
      </c>
      <c r="AY74" s="1003"/>
      <c r="AZ74" s="1150"/>
      <c r="BA74" s="1115"/>
      <c r="BB74" s="1126"/>
      <c r="BC74" s="1147" t="s">
        <v>140</v>
      </c>
      <c r="BD74" s="1139" t="e">
        <f>IF($BC$79&gt;=5,$BC$77+BD73,"")</f>
        <v>#NUM!</v>
      </c>
      <c r="BE74" s="1140" t="e">
        <f>IF($BC$79&gt;=11,$BC$77+BE73,"")</f>
        <v>#NUM!</v>
      </c>
      <c r="BF74" s="1048">
        <f t="shared" si="9"/>
        <v>0</v>
      </c>
      <c r="BG74" s="1048">
        <f t="shared" si="9"/>
        <v>0</v>
      </c>
      <c r="BH74" s="1083" t="str">
        <f>IF(BA74&gt;0,BA74-AS59,"")</f>
        <v/>
      </c>
      <c r="BI74" s="1083" t="str">
        <f>IF(BB74&gt;0,BB74-AS59,"")</f>
        <v/>
      </c>
      <c r="BJ74" s="1084" t="e">
        <f t="shared" si="10"/>
        <v>#NUM!</v>
      </c>
      <c r="BK74" s="1004"/>
      <c r="BL74" s="1150"/>
      <c r="BM74" s="1115"/>
      <c r="BN74" s="1120"/>
      <c r="BO74" s="1147" t="s">
        <v>140</v>
      </c>
      <c r="BP74" s="1139" t="e">
        <f>IF($BO$79&gt;=5,$BO$77+BP73,"")</f>
        <v>#NUM!</v>
      </c>
      <c r="BQ74" s="1142" t="e">
        <f>IF($BO$79&gt;=11,$BO$77+BQ73,"")</f>
        <v>#NUM!</v>
      </c>
      <c r="BR74" s="1078">
        <f t="shared" si="4"/>
        <v>0</v>
      </c>
      <c r="BS74" s="1078">
        <f t="shared" si="4"/>
        <v>0</v>
      </c>
      <c r="BT74" s="1004"/>
      <c r="BU74" s="1150"/>
      <c r="BV74" s="1115"/>
      <c r="BW74" s="1126"/>
      <c r="BX74" s="1143" t="s">
        <v>140</v>
      </c>
      <c r="BY74" s="1136" t="e">
        <f>IF($BX$79&gt;=5,$BX$77+BY73,"")</f>
        <v>#NUM!</v>
      </c>
      <c r="BZ74" s="965" t="e">
        <f>IF($BX$79&gt;=11,$BX$77+BY79,"")</f>
        <v>#NUM!</v>
      </c>
      <c r="CA74" s="1048">
        <f t="shared" si="13"/>
        <v>0</v>
      </c>
      <c r="CB74" s="1048">
        <f t="shared" si="11"/>
        <v>0</v>
      </c>
      <c r="CC74" s="1083" t="str">
        <f>IF(BV74&gt;0,BV74-BN59,"")</f>
        <v/>
      </c>
      <c r="CD74" s="1083" t="str">
        <f>IF(BW74&gt;0,BW74-BN59,"")</f>
        <v/>
      </c>
      <c r="CE74" s="1084" t="e">
        <f t="shared" si="12"/>
        <v>#NUM!</v>
      </c>
    </row>
    <row r="75" spans="1:83" ht="21" customHeight="1" thickBot="1" x14ac:dyDescent="0.4">
      <c r="A75" s="1148"/>
      <c r="B75" s="1110"/>
      <c r="C75" s="1111"/>
      <c r="D75" s="1154">
        <v>24</v>
      </c>
      <c r="E75" s="1155" t="str">
        <f>IF($D$79&gt;=6,$D$77+E74,"")</f>
        <v/>
      </c>
      <c r="F75" s="983" t="str">
        <f>IF($D$79&gt;=12,$D$77+F74,"")</f>
        <v/>
      </c>
      <c r="G75" s="1078">
        <f t="shared" si="5"/>
        <v>0</v>
      </c>
      <c r="H75" s="1078">
        <f t="shared" si="0"/>
        <v>0</v>
      </c>
      <c r="I75" s="995"/>
      <c r="J75" s="1150"/>
      <c r="K75" s="1115"/>
      <c r="L75" s="1116"/>
      <c r="M75" s="1156">
        <f>D75</f>
        <v>24</v>
      </c>
      <c r="N75" s="1157" t="e">
        <f>IF($M$79&gt;=6,$M$77+N74,"")</f>
        <v>#NUM!</v>
      </c>
      <c r="O75" s="983" t="e">
        <f>IF($M$79&gt;=12,$M$77+O74,"")</f>
        <v>#NUM!</v>
      </c>
      <c r="P75" s="1048">
        <f t="shared" si="6"/>
        <v>0</v>
      </c>
      <c r="Q75" s="1048">
        <f t="shared" si="1"/>
        <v>0</v>
      </c>
      <c r="R75" s="1083" t="str">
        <f>IF(K77&gt;0,K77-$C$59,"")</f>
        <v/>
      </c>
      <c r="S75" s="1083" t="str">
        <f>IF(L77&gt;0,L77-C59,"")</f>
        <v/>
      </c>
      <c r="T75" s="1084" t="e">
        <f>IF(O71&lt;&gt;"",O71+E69,"")</f>
        <v>#NUM!</v>
      </c>
      <c r="U75" s="1000"/>
      <c r="V75" s="1150"/>
      <c r="W75" s="1119"/>
      <c r="X75" s="1120"/>
      <c r="Y75" s="1135">
        <v>24</v>
      </c>
      <c r="Z75" s="1158" t="str">
        <f>IF($Y$79&gt;=6,$Y$77+Z74,"")</f>
        <v/>
      </c>
      <c r="AA75" s="1159" t="str">
        <f>IF($Y$79&gt;=12,$Y$77+Z80,"")</f>
        <v/>
      </c>
      <c r="AB75" s="1078">
        <f t="shared" si="2"/>
        <v>0</v>
      </c>
      <c r="AC75" s="1078">
        <f t="shared" si="2"/>
        <v>0</v>
      </c>
      <c r="AD75" s="1001"/>
      <c r="AE75" s="1150"/>
      <c r="AF75" s="1119"/>
      <c r="AG75" s="1116"/>
      <c r="AH75" s="1156">
        <f>Y75</f>
        <v>24</v>
      </c>
      <c r="AI75" s="1160" t="str">
        <f>IF(AH$79&gt;=6,AH$77+AI74,"")</f>
        <v/>
      </c>
      <c r="AJ75" s="983" t="str">
        <f>IF($AH$79&gt;=12,$AH$77+AJ74,"")</f>
        <v/>
      </c>
      <c r="AK75" s="1048">
        <f t="shared" si="7"/>
        <v>0</v>
      </c>
      <c r="AL75" s="1048">
        <f t="shared" si="7"/>
        <v>0</v>
      </c>
      <c r="AM75" s="1083" t="str">
        <f>IF(AF75&gt;0,AF75-X59,"")</f>
        <v/>
      </c>
      <c r="AN75" s="1083" t="str">
        <f>IF(AG75&gt;0,AG75-X59,"")</f>
        <v/>
      </c>
      <c r="AO75" s="1084" t="str">
        <f t="shared" si="8"/>
        <v/>
      </c>
      <c r="AP75" s="1002"/>
      <c r="AQ75" s="1150"/>
      <c r="AR75" s="1119"/>
      <c r="AS75" s="1120"/>
      <c r="AT75" s="1135">
        <f>D75</f>
        <v>24</v>
      </c>
      <c r="AU75" s="1160" t="e">
        <f>IF($AT$79&gt;=6,$AT$77+AU74,"")</f>
        <v>#NUM!</v>
      </c>
      <c r="AV75" s="988" t="e">
        <f>IF($AT$79&gt;=12,$AT$77+AU80,"")</f>
        <v>#NUM!</v>
      </c>
      <c r="AW75" s="1078">
        <f t="shared" si="3"/>
        <v>0</v>
      </c>
      <c r="AX75" s="1078">
        <f t="shared" si="3"/>
        <v>0</v>
      </c>
      <c r="AY75" s="1003"/>
      <c r="AZ75" s="1150"/>
      <c r="BA75" s="1115"/>
      <c r="BB75" s="1126"/>
      <c r="BC75" s="1161">
        <f>AT75</f>
        <v>24</v>
      </c>
      <c r="BD75" s="1162" t="e">
        <f>IF($BC$79&gt;=6,$BC$77+BD74,"")</f>
        <v>#NUM!</v>
      </c>
      <c r="BE75" s="1163" t="e">
        <f>IF($BC$79&gt;=12,$BC$77+BE74,"")</f>
        <v>#NUM!</v>
      </c>
      <c r="BF75" s="1048">
        <f t="shared" si="9"/>
        <v>0</v>
      </c>
      <c r="BG75" s="1048">
        <f t="shared" si="9"/>
        <v>0</v>
      </c>
      <c r="BH75" s="1083" t="str">
        <f>IF(BA75&gt;0,BA75-AS59,"")</f>
        <v/>
      </c>
      <c r="BI75" s="1083" t="str">
        <f>IF(BB75&gt;0,BB75-AS59,"")</f>
        <v/>
      </c>
      <c r="BJ75" s="1084" t="e">
        <f t="shared" si="10"/>
        <v>#NUM!</v>
      </c>
      <c r="BK75" s="1004"/>
      <c r="BL75" s="1150"/>
      <c r="BM75" s="1115"/>
      <c r="BN75" s="1120"/>
      <c r="BO75" s="1164">
        <f>D75</f>
        <v>24</v>
      </c>
      <c r="BP75" s="1162" t="e">
        <f>IF($BO$79&gt;=6,$BO$77+BP74,"")</f>
        <v>#NUM!</v>
      </c>
      <c r="BQ75" s="1165" t="e">
        <f>IF($BO$79&gt;=12,$BO$77+BQ74,"")</f>
        <v>#NUM!</v>
      </c>
      <c r="BR75" s="1078">
        <f t="shared" si="4"/>
        <v>0</v>
      </c>
      <c r="BS75" s="1078">
        <f t="shared" si="4"/>
        <v>0</v>
      </c>
      <c r="BT75" s="1004"/>
      <c r="BU75" s="1150"/>
      <c r="BV75" s="1115"/>
      <c r="BW75" s="1126"/>
      <c r="BX75" s="1156">
        <f>BO75</f>
        <v>24</v>
      </c>
      <c r="BY75" s="1160" t="e">
        <f>IF($BX$79&gt;=6,$BX$77+BY74,"")</f>
        <v>#NUM!</v>
      </c>
      <c r="BZ75" s="983" t="e">
        <f>IF($BX$79&gt;=12,$BX$77+BY80,"")</f>
        <v>#NUM!</v>
      </c>
      <c r="CA75" s="1048">
        <f t="shared" si="13"/>
        <v>0</v>
      </c>
      <c r="CB75" s="1048">
        <f t="shared" si="11"/>
        <v>0</v>
      </c>
      <c r="CC75" s="1083" t="str">
        <f>IF(BV75&gt;0,BV75-BN59,"")</f>
        <v/>
      </c>
      <c r="CD75" s="1083" t="str">
        <f>IF(BW75&gt;0,BW75-BN59,"")</f>
        <v/>
      </c>
      <c r="CE75" s="1084" t="e">
        <f t="shared" si="12"/>
        <v>#NUM!</v>
      </c>
    </row>
    <row r="76" spans="1:83" ht="21" customHeight="1" x14ac:dyDescent="0.35">
      <c r="A76" s="1148"/>
      <c r="B76" s="1110"/>
      <c r="C76" s="1111"/>
      <c r="D76" s="1143" t="s">
        <v>141</v>
      </c>
      <c r="E76" s="1166"/>
      <c r="F76" s="1166"/>
      <c r="G76" s="1078">
        <f t="shared" si="5"/>
        <v>0</v>
      </c>
      <c r="H76" s="1078">
        <f t="shared" si="0"/>
        <v>0</v>
      </c>
      <c r="I76" s="995"/>
      <c r="J76" s="1150"/>
      <c r="K76" s="1115"/>
      <c r="L76" s="1116"/>
      <c r="M76" s="1144" t="s">
        <v>141</v>
      </c>
      <c r="N76" s="755"/>
      <c r="O76" s="1167"/>
      <c r="P76" s="1048">
        <f t="shared" si="6"/>
        <v>0</v>
      </c>
      <c r="Q76" s="1048">
        <f t="shared" si="1"/>
        <v>0</v>
      </c>
      <c r="R76" s="1083" t="str">
        <f>IF(K78&gt;0,K78-$C$59,"")</f>
        <v/>
      </c>
      <c r="S76" s="1083" t="str">
        <f>IF(L78&gt;0,L78-$C$59,"")</f>
        <v/>
      </c>
      <c r="T76" s="1084" t="e">
        <f>IF(O72&lt;&gt;"",O72+E69,"")</f>
        <v>#NUM!</v>
      </c>
      <c r="U76" s="1000"/>
      <c r="V76" s="1150"/>
      <c r="W76" s="1119"/>
      <c r="X76" s="1120"/>
      <c r="Y76" s="1143" t="s">
        <v>141</v>
      </c>
      <c r="Z76" s="1168"/>
      <c r="AA76" s="1168"/>
      <c r="AB76" s="1078">
        <f t="shared" si="2"/>
        <v>0</v>
      </c>
      <c r="AC76" s="1078">
        <f t="shared" si="2"/>
        <v>0</v>
      </c>
      <c r="AD76" s="1001"/>
      <c r="AE76" s="1150"/>
      <c r="AF76" s="1119"/>
      <c r="AG76" s="1116"/>
      <c r="AH76" s="1146" t="s">
        <v>141</v>
      </c>
      <c r="AI76" s="755"/>
      <c r="AJ76" s="755"/>
      <c r="AK76" s="1048">
        <f t="shared" si="7"/>
        <v>0</v>
      </c>
      <c r="AL76" s="1048">
        <f t="shared" si="7"/>
        <v>0</v>
      </c>
      <c r="AM76" s="1083" t="str">
        <f>IF(AF76&gt;0,AF76-$C$59,"")</f>
        <v/>
      </c>
      <c r="AN76" s="1083" t="str">
        <f>IF(AG76&gt;0,AG76-X59,"")</f>
        <v/>
      </c>
      <c r="AO76" s="1084" t="str">
        <f t="shared" ref="AO76:AO81" si="14">IF(AJ70&lt;&gt;"",AJ70+$Z$69,"")</f>
        <v/>
      </c>
      <c r="AP76" s="1002"/>
      <c r="AQ76" s="1150"/>
      <c r="AR76" s="1119"/>
      <c r="AS76" s="1120"/>
      <c r="AT76" s="1143" t="s">
        <v>141</v>
      </c>
      <c r="AU76" s="1166"/>
      <c r="AV76" s="1166"/>
      <c r="AW76" s="1078">
        <f t="shared" si="3"/>
        <v>0</v>
      </c>
      <c r="AX76" s="1078">
        <f t="shared" si="3"/>
        <v>0</v>
      </c>
      <c r="AY76" s="1003"/>
      <c r="AZ76" s="1150"/>
      <c r="BA76" s="1115"/>
      <c r="BB76" s="1126"/>
      <c r="BC76" s="1169" t="s">
        <v>141</v>
      </c>
      <c r="BD76" s="1170"/>
      <c r="BE76" s="1170"/>
      <c r="BF76" s="1048">
        <f t="shared" si="9"/>
        <v>0</v>
      </c>
      <c r="BG76" s="1048">
        <f t="shared" si="9"/>
        <v>0</v>
      </c>
      <c r="BH76" s="1083" t="str">
        <f>IF(BA76&gt;0,BA76-$C$59,"")</f>
        <v/>
      </c>
      <c r="BI76" s="1083" t="str">
        <f>IF(BB76&gt;0,BB76-AS59,"")</f>
        <v/>
      </c>
      <c r="BJ76" s="1084" t="e">
        <f t="shared" ref="BJ76:BJ81" si="15">IF(BE70&lt;&gt;"",BE70+$AU$69,"")</f>
        <v>#NUM!</v>
      </c>
      <c r="BK76" s="1004"/>
      <c r="BL76" s="1150"/>
      <c r="BM76" s="1115"/>
      <c r="BN76" s="1120"/>
      <c r="BO76" s="1147" t="s">
        <v>140</v>
      </c>
      <c r="BP76" s="1171"/>
      <c r="BQ76" s="1171"/>
      <c r="BR76" s="1078">
        <f t="shared" si="4"/>
        <v>0</v>
      </c>
      <c r="BS76" s="1078">
        <f t="shared" si="4"/>
        <v>0</v>
      </c>
      <c r="BT76" s="1004"/>
      <c r="BU76" s="1150"/>
      <c r="BV76" s="1115"/>
      <c r="BW76" s="1126"/>
      <c r="BX76" s="1144" t="s">
        <v>141</v>
      </c>
      <c r="BY76" s="755"/>
      <c r="BZ76" s="755"/>
      <c r="CA76" s="1048">
        <f t="shared" si="13"/>
        <v>0</v>
      </c>
      <c r="CB76" s="1048">
        <f t="shared" si="11"/>
        <v>0</v>
      </c>
      <c r="CC76" s="1083" t="str">
        <f>IF(BV76&gt;0,BV76-$C$59,"")</f>
        <v/>
      </c>
      <c r="CD76" s="1083" t="str">
        <f>IF(BW76&gt;0,BW76-BN59,"")</f>
        <v/>
      </c>
      <c r="CE76" s="1084" t="e">
        <f t="shared" ref="CE76:CE81" si="16">IF(BZ70&lt;&gt;"",BZ70+BP69,"")</f>
        <v>#NUM!</v>
      </c>
    </row>
    <row r="77" spans="1:83" ht="21" customHeight="1" x14ac:dyDescent="0.35">
      <c r="A77" s="1148"/>
      <c r="B77" s="1110"/>
      <c r="C77" s="1111"/>
      <c r="D77" s="1172" t="e">
        <f>MROUND((D73-D71)/(D79-1),0.125)</f>
        <v>#NUM!</v>
      </c>
      <c r="E77" s="1166"/>
      <c r="F77" s="1166"/>
      <c r="G77" s="1078">
        <f t="shared" si="5"/>
        <v>0</v>
      </c>
      <c r="H77" s="1078">
        <f t="shared" si="0"/>
        <v>0</v>
      </c>
      <c r="I77" s="995"/>
      <c r="J77" s="1150"/>
      <c r="K77" s="1115"/>
      <c r="L77" s="1116"/>
      <c r="M77" s="1173" t="e">
        <f>MROUND((M73-M71)/(M79-1),0.125)</f>
        <v>#NUM!</v>
      </c>
      <c r="N77" s="755"/>
      <c r="O77" s="755"/>
      <c r="P77" s="1048">
        <f t="shared" si="6"/>
        <v>0</v>
      </c>
      <c r="Q77" s="1048">
        <f t="shared" si="1"/>
        <v>0</v>
      </c>
      <c r="R77" s="1083" t="str">
        <f>IF(K79&gt;0,K79-$C$59,"")</f>
        <v/>
      </c>
      <c r="S77" s="1083" t="str">
        <f>IF(L79&gt;0,L79-$C$59,"")</f>
        <v/>
      </c>
      <c r="T77" s="1084" t="e">
        <f>IF(O73&lt;&gt;"",O73+E69,"")</f>
        <v>#NUM!</v>
      </c>
      <c r="U77" s="1000"/>
      <c r="V77" s="1150"/>
      <c r="W77" s="1119"/>
      <c r="X77" s="1120"/>
      <c r="Y77" s="1174" t="e">
        <f>MROUND((Y73-Y71)/(Y79-1),0.125)</f>
        <v>#NUM!</v>
      </c>
      <c r="Z77" s="1168"/>
      <c r="AA77" s="1168"/>
      <c r="AB77" s="1078">
        <f t="shared" si="2"/>
        <v>0</v>
      </c>
      <c r="AC77" s="1078">
        <f t="shared" si="2"/>
        <v>0</v>
      </c>
      <c r="AD77" s="1001"/>
      <c r="AE77" s="1150"/>
      <c r="AF77" s="1119"/>
      <c r="AG77" s="1116"/>
      <c r="AH77" s="1173">
        <f>MROUND((AH73-AH71)/(AH79-1),0.125)</f>
        <v>23.25</v>
      </c>
      <c r="AI77" s="755"/>
      <c r="AJ77" s="755"/>
      <c r="AK77" s="1048">
        <f t="shared" si="7"/>
        <v>0</v>
      </c>
      <c r="AL77" s="1048">
        <f t="shared" si="7"/>
        <v>0</v>
      </c>
      <c r="AM77" s="1083" t="str">
        <f>IF(AF77&gt;0,AF77-$C$59,"")</f>
        <v/>
      </c>
      <c r="AN77" s="1083" t="str">
        <f>IF(AG77&gt;0,AG77-X59,"")</f>
        <v/>
      </c>
      <c r="AO77" s="1084" t="str">
        <f t="shared" si="14"/>
        <v/>
      </c>
      <c r="AP77" s="1002"/>
      <c r="AQ77" s="1150"/>
      <c r="AR77" s="1119"/>
      <c r="AS77" s="1120"/>
      <c r="AT77" s="1174" t="e">
        <f>MROUND((AT73-AT71)/(AT79-1),0.125)</f>
        <v>#NUM!</v>
      </c>
      <c r="AU77" s="1166"/>
      <c r="AV77" s="1166"/>
      <c r="AW77" s="1078">
        <f t="shared" si="3"/>
        <v>0</v>
      </c>
      <c r="AX77" s="1078">
        <f t="shared" si="3"/>
        <v>0</v>
      </c>
      <c r="AY77" s="1003"/>
      <c r="AZ77" s="1150"/>
      <c r="BA77" s="1115"/>
      <c r="BB77" s="1126"/>
      <c r="BC77" s="1175" t="e">
        <f>MROUND((BC73-BC71)/(BC79-1),0.125)</f>
        <v>#NUM!</v>
      </c>
      <c r="BD77" s="1170"/>
      <c r="BE77" s="1170"/>
      <c r="BF77" s="1048">
        <f t="shared" si="9"/>
        <v>0</v>
      </c>
      <c r="BG77" s="1048">
        <f t="shared" si="9"/>
        <v>0</v>
      </c>
      <c r="BH77" s="1083" t="str">
        <f>IF(BA77&gt;0,BA77-$C$59,"")</f>
        <v/>
      </c>
      <c r="BI77" s="1083" t="str">
        <f>IF(BB77&gt;0,BB77-AS59,"")</f>
        <v/>
      </c>
      <c r="BJ77" s="1084" t="e">
        <f t="shared" si="15"/>
        <v>#NUM!</v>
      </c>
      <c r="BK77" s="1004"/>
      <c r="BL77" s="1150"/>
      <c r="BM77" s="1115"/>
      <c r="BN77" s="1120"/>
      <c r="BO77" s="1176" t="e">
        <f>MROUND((BO73-BO71)/(BO79-1),0.125)</f>
        <v>#NUM!</v>
      </c>
      <c r="BP77" s="1171"/>
      <c r="BQ77" s="1171"/>
      <c r="BR77" s="1078">
        <f t="shared" si="4"/>
        <v>0</v>
      </c>
      <c r="BS77" s="1078">
        <f t="shared" si="4"/>
        <v>0</v>
      </c>
      <c r="BT77" s="1004"/>
      <c r="BU77" s="1150"/>
      <c r="BV77" s="1115"/>
      <c r="BW77" s="1126"/>
      <c r="BX77" s="1173" t="e">
        <f>MROUND((BX73-BX71)/(BX79-1),0.125)</f>
        <v>#NUM!</v>
      </c>
      <c r="BY77" s="755"/>
      <c r="BZ77" s="755"/>
      <c r="CA77" s="1048">
        <f t="shared" si="13"/>
        <v>0</v>
      </c>
      <c r="CB77" s="1048">
        <f t="shared" si="11"/>
        <v>0</v>
      </c>
      <c r="CC77" s="1083" t="str">
        <f>IF(BV77&gt;0,BV77-$C$59,"")</f>
        <v/>
      </c>
      <c r="CD77" s="1083" t="str">
        <f>IF(BW77&gt;0,BW77-BN59,"")</f>
        <v/>
      </c>
      <c r="CE77" s="1084" t="e">
        <f t="shared" si="16"/>
        <v>#NUM!</v>
      </c>
    </row>
    <row r="78" spans="1:83" ht="21" customHeight="1" x14ac:dyDescent="0.35">
      <c r="A78" s="1148"/>
      <c r="B78" s="1110"/>
      <c r="C78" s="1111"/>
      <c r="D78" s="1143" t="s">
        <v>159</v>
      </c>
      <c r="E78" s="1166"/>
      <c r="F78" s="1166"/>
      <c r="G78" s="1078"/>
      <c r="H78" s="1078"/>
      <c r="I78" s="995"/>
      <c r="J78" s="1150"/>
      <c r="K78" s="1115"/>
      <c r="L78" s="1116"/>
      <c r="M78" s="1144" t="s">
        <v>159</v>
      </c>
      <c r="N78" s="755"/>
      <c r="O78" s="755"/>
      <c r="P78" s="1048"/>
      <c r="Q78" s="1048"/>
      <c r="R78"/>
      <c r="S78"/>
      <c r="T78" s="1084" t="e">
        <f>IF(O74&lt;&gt;"",O74+E69,"")</f>
        <v>#NUM!</v>
      </c>
      <c r="U78" s="1000"/>
      <c r="V78" s="1150"/>
      <c r="W78" s="1119"/>
      <c r="X78" s="1120"/>
      <c r="Y78" s="1143" t="s">
        <v>159</v>
      </c>
      <c r="Z78" s="1168"/>
      <c r="AA78" s="1168"/>
      <c r="AB78" s="1078"/>
      <c r="AC78" s="1078"/>
      <c r="AD78" s="1001"/>
      <c r="AE78" s="1150"/>
      <c r="AF78" s="1119"/>
      <c r="AG78" s="1116"/>
      <c r="AH78" s="1146" t="s">
        <v>159</v>
      </c>
      <c r="AI78" s="755"/>
      <c r="AJ78" s="755"/>
      <c r="AK78" s="1048">
        <f t="shared" si="7"/>
        <v>0</v>
      </c>
      <c r="AL78" s="1048">
        <f t="shared" si="7"/>
        <v>0</v>
      </c>
      <c r="AM78" s="1083" t="str">
        <f>IF(AF78&gt;0,AF78-$C$59,"")</f>
        <v/>
      </c>
      <c r="AN78" s="1083" t="str">
        <f>IF(AG78&gt;0,AG78-$C$59,"")</f>
        <v/>
      </c>
      <c r="AO78" s="1084" t="str">
        <f t="shared" si="14"/>
        <v/>
      </c>
      <c r="AP78" s="1002"/>
      <c r="AQ78" s="1150"/>
      <c r="AR78" s="1119"/>
      <c r="AS78" s="1120"/>
      <c r="AT78" s="1143" t="s">
        <v>159</v>
      </c>
      <c r="AU78" s="1166"/>
      <c r="AV78" s="1166"/>
      <c r="AW78" s="1078"/>
      <c r="AX78" s="1078"/>
      <c r="AY78" s="1003"/>
      <c r="AZ78" s="1150"/>
      <c r="BA78" s="1115"/>
      <c r="BB78" s="1126"/>
      <c r="BC78" s="1169" t="s">
        <v>159</v>
      </c>
      <c r="BD78" s="1170"/>
      <c r="BE78" s="1170"/>
      <c r="BF78" s="1048">
        <f t="shared" si="9"/>
        <v>0</v>
      </c>
      <c r="BG78" s="1048">
        <f t="shared" si="9"/>
        <v>0</v>
      </c>
      <c r="BH78" s="1083" t="str">
        <f>IF(BA78&gt;0,BA78-$C$59,"")</f>
        <v/>
      </c>
      <c r="BI78" s="1083" t="str">
        <f>IF(BB78&gt;0,BB78-$C$59,"")</f>
        <v/>
      </c>
      <c r="BJ78" s="1084" t="e">
        <f t="shared" si="15"/>
        <v>#NUM!</v>
      </c>
      <c r="BK78" s="1177"/>
      <c r="BL78" s="1150"/>
      <c r="BM78" s="1115"/>
      <c r="BN78" s="1120"/>
      <c r="BO78" s="1147" t="s">
        <v>159</v>
      </c>
      <c r="BP78" s="1171"/>
      <c r="BQ78" s="1171"/>
      <c r="BR78" s="1078"/>
      <c r="BS78" s="1078"/>
      <c r="BT78" s="1004"/>
      <c r="BU78" s="1150"/>
      <c r="BV78" s="1115"/>
      <c r="BW78" s="1126"/>
      <c r="BX78" s="1144" t="s">
        <v>159</v>
      </c>
      <c r="BY78" s="755"/>
      <c r="BZ78" s="755"/>
      <c r="CA78" s="1048">
        <f t="shared" si="13"/>
        <v>0</v>
      </c>
      <c r="CB78" s="1048">
        <f t="shared" si="11"/>
        <v>0</v>
      </c>
      <c r="CC78" s="1083" t="str">
        <f>IF(BV78&gt;0,BV78-$C$59,"")</f>
        <v/>
      </c>
      <c r="CD78" s="1083" t="str">
        <f>IF(BW78&gt;0,BW78-$C$59,"")</f>
        <v/>
      </c>
      <c r="CE78" s="1084" t="e">
        <f t="shared" si="16"/>
        <v>#NUM!</v>
      </c>
    </row>
    <row r="79" spans="1:83" ht="21" customHeight="1" thickBot="1" x14ac:dyDescent="0.4">
      <c r="A79" s="1148"/>
      <c r="B79" s="1178"/>
      <c r="C79" s="1179"/>
      <c r="D79" s="1180">
        <f>IF(D71&gt;0,ROUND((D73-D71)/D75,0)+1,0)</f>
        <v>0</v>
      </c>
      <c r="E79" s="1181"/>
      <c r="F79" s="1181"/>
      <c r="G79" s="1078"/>
      <c r="H79" s="1078"/>
      <c r="I79" s="995"/>
      <c r="J79" s="1150"/>
      <c r="K79" s="1182"/>
      <c r="L79" s="1183"/>
      <c r="M79" s="1184" t="e">
        <f>IF(M71&gt;0,ROUND((M73-M71)/M75,0)+1,0)</f>
        <v>#NUM!</v>
      </c>
      <c r="N79" s="755"/>
      <c r="O79" s="755"/>
      <c r="P79" s="1048"/>
      <c r="Q79" s="1048"/>
      <c r="R79"/>
      <c r="S79"/>
      <c r="T79" s="1084" t="e">
        <f>IF(O75&lt;&gt;"",O75+E69,"")</f>
        <v>#NUM!</v>
      </c>
      <c r="U79" s="1000"/>
      <c r="V79" s="1150"/>
      <c r="W79" s="1185"/>
      <c r="X79" s="1186"/>
      <c r="Y79" s="1187">
        <f>IF(Y71&gt;0,ROUND((Y73-Y71)/Y75,0)+1,0)</f>
        <v>0</v>
      </c>
      <c r="Z79" s="1188"/>
      <c r="AA79" s="1188"/>
      <c r="AB79" s="1078"/>
      <c r="AC79" s="1078"/>
      <c r="AD79" s="1001"/>
      <c r="AE79" s="1150"/>
      <c r="AF79" s="1182"/>
      <c r="AG79" s="1183"/>
      <c r="AH79" s="1189">
        <f>IF(AH71&gt;0,ROUND((AH73-AH71)/AH75,0)+1,0)</f>
        <v>-1</v>
      </c>
      <c r="AI79" s="755"/>
      <c r="AJ79" s="755"/>
      <c r="AK79" s="1048">
        <f t="shared" si="7"/>
        <v>0</v>
      </c>
      <c r="AL79" s="1048">
        <f t="shared" si="7"/>
        <v>0</v>
      </c>
      <c r="AM79" s="1083" t="str">
        <f>IF(AF79&gt;0,AF79-$C$59,"")</f>
        <v/>
      </c>
      <c r="AN79" s="1083" t="str">
        <f>IF(AG79&gt;0,AG79-$C$59,"")</f>
        <v/>
      </c>
      <c r="AO79" s="1084" t="str">
        <f t="shared" si="14"/>
        <v/>
      </c>
      <c r="AP79" s="1002"/>
      <c r="AQ79" s="1150"/>
      <c r="AR79" s="1182"/>
      <c r="AS79" s="1186"/>
      <c r="AT79" s="1187" t="e">
        <f>IF(AT71&gt;0,ROUND((AT73-AT71)/AT75,0)+1,0)</f>
        <v>#NUM!</v>
      </c>
      <c r="AU79" s="1181"/>
      <c r="AV79" s="1181"/>
      <c r="AW79" s="1078"/>
      <c r="AX79" s="1078"/>
      <c r="AY79" s="1003"/>
      <c r="AZ79" s="1150"/>
      <c r="BA79" s="1182"/>
      <c r="BB79" s="1190"/>
      <c r="BC79" s="1191" t="e">
        <f>IF(BC71&gt;0,ROUND((BC73-BC71)/BC75,0)+1,0)</f>
        <v>#NUM!</v>
      </c>
      <c r="BD79" s="1170"/>
      <c r="BE79" s="1170"/>
      <c r="BF79" s="1048">
        <f t="shared" si="9"/>
        <v>0</v>
      </c>
      <c r="BG79" s="1048">
        <f t="shared" si="9"/>
        <v>0</v>
      </c>
      <c r="BH79" s="1083" t="str">
        <f>IF(BA79&gt;0,BA79-$C$59,"")</f>
        <v/>
      </c>
      <c r="BI79" s="1083" t="str">
        <f>IF(BB79&gt;0,BB79-$C$59,"")</f>
        <v/>
      </c>
      <c r="BJ79" s="1084" t="e">
        <f t="shared" si="15"/>
        <v>#NUM!</v>
      </c>
      <c r="BK79" s="1177"/>
      <c r="BL79" s="1150"/>
      <c r="BM79" s="1182"/>
      <c r="BN79" s="1186"/>
      <c r="BO79" s="1192" t="e">
        <f>IF(BO71&gt;0,ROUND((BO73-BO71)/BO75,0)+1,0)</f>
        <v>#NUM!</v>
      </c>
      <c r="BP79" s="1193"/>
      <c r="BQ79" s="1193"/>
      <c r="BR79" s="1078"/>
      <c r="BS79" s="1078"/>
      <c r="BT79" s="1004"/>
      <c r="BU79" s="1150"/>
      <c r="BV79" s="1182"/>
      <c r="BW79" s="1190"/>
      <c r="BX79" s="1189" t="e">
        <f>IF(BX71&gt;0,ROUND((BX73-BX71)/BX75,0)+1,0)</f>
        <v>#NUM!</v>
      </c>
      <c r="BY79" s="755"/>
      <c r="BZ79" s="755"/>
      <c r="CA79" s="1048">
        <f t="shared" si="13"/>
        <v>0</v>
      </c>
      <c r="CB79" s="1048">
        <f t="shared" si="11"/>
        <v>0</v>
      </c>
      <c r="CC79" s="1083" t="str">
        <f>IF(BV79&gt;0,BV79-$C$59,"")</f>
        <v/>
      </c>
      <c r="CD79" s="1083" t="str">
        <f>IF(BW79&gt;0,BW79-$C$59,"")</f>
        <v/>
      </c>
      <c r="CE79" s="1084" t="e">
        <f t="shared" si="16"/>
        <v>#NUM!</v>
      </c>
    </row>
    <row r="80" spans="1:83" s="1209" customFormat="1" ht="38.450000000000003" customHeight="1" thickBot="1" x14ac:dyDescent="0.35">
      <c r="A80" s="1194" t="s">
        <v>40</v>
      </c>
      <c r="B80" s="1195"/>
      <c r="C80" s="1196"/>
      <c r="D80" s="1196"/>
      <c r="E80" s="1196"/>
      <c r="F80" s="1196"/>
      <c r="G80" s="1196"/>
      <c r="H80" s="1196"/>
      <c r="I80" s="1196"/>
      <c r="J80" s="1197"/>
      <c r="K80" s="1197"/>
      <c r="L80" s="1198"/>
      <c r="M80" s="1199"/>
      <c r="N80" s="1199"/>
      <c r="O80" s="1200"/>
      <c r="P80" s="1201"/>
      <c r="Q80" s="1201"/>
      <c r="R80" s="1201"/>
      <c r="S80" s="1202"/>
      <c r="T80" s="1202"/>
      <c r="U80" s="1203"/>
      <c r="V80" s="1194" t="s">
        <v>40</v>
      </c>
      <c r="W80" s="1195"/>
      <c r="X80" s="1196"/>
      <c r="Y80" s="1196"/>
      <c r="Z80" s="1196"/>
      <c r="AA80" s="1196"/>
      <c r="AB80" s="1196"/>
      <c r="AC80" s="1196"/>
      <c r="AD80" s="1196"/>
      <c r="AE80" s="1197"/>
      <c r="AF80" s="1197"/>
      <c r="AG80" s="1198"/>
      <c r="AH80" s="1199"/>
      <c r="AI80" s="1199"/>
      <c r="AJ80" s="1200"/>
      <c r="AK80" s="1204"/>
      <c r="AL80" s="1204"/>
      <c r="AM80" s="1205"/>
      <c r="AN80" s="1205"/>
      <c r="AO80" s="1206" t="str">
        <f t="shared" si="14"/>
        <v/>
      </c>
      <c r="AP80" s="1207"/>
      <c r="AQ80" s="1194" t="s">
        <v>40</v>
      </c>
      <c r="AR80" s="1195"/>
      <c r="AS80" s="1196"/>
      <c r="AT80" s="1196"/>
      <c r="AU80" s="1196"/>
      <c r="AV80" s="1196"/>
      <c r="AW80" s="1196"/>
      <c r="AX80" s="1196"/>
      <c r="AY80" s="1196"/>
      <c r="AZ80" s="1197"/>
      <c r="BA80" s="1197"/>
      <c r="BB80" s="1198"/>
      <c r="BC80" s="1199"/>
      <c r="BD80" s="1199"/>
      <c r="BE80" s="1200"/>
      <c r="BF80" s="1204"/>
      <c r="BG80" s="1204"/>
      <c r="BH80" s="1205"/>
      <c r="BI80" s="1205"/>
      <c r="BJ80" s="1206" t="e">
        <f t="shared" si="15"/>
        <v>#NUM!</v>
      </c>
      <c r="BK80" s="1208"/>
      <c r="BL80" s="1194" t="s">
        <v>40</v>
      </c>
      <c r="BM80" s="1195"/>
      <c r="BN80" s="1196"/>
      <c r="BO80" s="1196"/>
      <c r="BP80" s="1196"/>
      <c r="BQ80" s="1196"/>
      <c r="BR80" s="1196"/>
      <c r="BS80" s="1196"/>
      <c r="BT80" s="1196"/>
      <c r="BU80" s="1197"/>
      <c r="BV80" s="1197"/>
      <c r="BW80" s="1198"/>
      <c r="BX80" s="1199"/>
      <c r="BY80" s="1199"/>
      <c r="BZ80" s="1200"/>
      <c r="CA80" s="1204"/>
      <c r="CB80" s="1204"/>
      <c r="CC80" s="1205"/>
      <c r="CD80" s="1205"/>
      <c r="CE80" s="1206" t="e">
        <f t="shared" si="16"/>
        <v>#NUM!</v>
      </c>
    </row>
    <row r="81" spans="1:83" s="1209" customFormat="1" ht="21" customHeight="1" thickBot="1" x14ac:dyDescent="0.35">
      <c r="A81" s="1194"/>
      <c r="B81" s="1210"/>
      <c r="C81" s="1211"/>
      <c r="D81" s="1211"/>
      <c r="E81" s="1211"/>
      <c r="F81" s="1211"/>
      <c r="G81" s="1211"/>
      <c r="H81" s="1211"/>
      <c r="I81" s="1211"/>
      <c r="J81" s="1212"/>
      <c r="K81" s="1212"/>
      <c r="L81" s="1213"/>
      <c r="M81" s="1199"/>
      <c r="N81" s="1199"/>
      <c r="O81" s="1214"/>
      <c r="P81" s="1214"/>
      <c r="Q81" s="1201"/>
      <c r="R81" s="1201"/>
      <c r="S81" s="1201"/>
      <c r="T81" s="1201"/>
      <c r="U81" s="1215"/>
      <c r="V81" s="1194"/>
      <c r="W81" s="1210"/>
      <c r="X81" s="1211"/>
      <c r="Y81" s="1211"/>
      <c r="Z81" s="1211"/>
      <c r="AA81" s="1211"/>
      <c r="AB81" s="1211"/>
      <c r="AC81" s="1211"/>
      <c r="AD81" s="1211"/>
      <c r="AE81" s="1212"/>
      <c r="AF81" s="1212"/>
      <c r="AG81" s="1213"/>
      <c r="AH81" s="1199"/>
      <c r="AI81" s="1199"/>
      <c r="AJ81" s="1216"/>
      <c r="AK81" s="1204"/>
      <c r="AL81" s="1204"/>
      <c r="AM81" s="1205"/>
      <c r="AN81" s="1205"/>
      <c r="AO81" s="1206" t="str">
        <f t="shared" si="14"/>
        <v/>
      </c>
      <c r="AP81" s="1217"/>
      <c r="AQ81" s="1194"/>
      <c r="AR81" s="1210"/>
      <c r="AS81" s="1211"/>
      <c r="AT81" s="1211"/>
      <c r="AU81" s="1211"/>
      <c r="AV81" s="1211"/>
      <c r="AW81" s="1211"/>
      <c r="AX81" s="1211"/>
      <c r="AY81" s="1211"/>
      <c r="AZ81" s="1212"/>
      <c r="BA81" s="1212"/>
      <c r="BB81" s="1213"/>
      <c r="BC81" s="1199"/>
      <c r="BD81" s="1199"/>
      <c r="BE81" s="1214"/>
      <c r="BF81" s="1204"/>
      <c r="BG81" s="1204"/>
      <c r="BH81" s="1205"/>
      <c r="BI81" s="1205"/>
      <c r="BJ81" s="1206" t="e">
        <f t="shared" si="15"/>
        <v>#NUM!</v>
      </c>
      <c r="BK81" s="1218"/>
      <c r="BL81" s="1194"/>
      <c r="BM81" s="1210"/>
      <c r="BN81" s="1211"/>
      <c r="BO81" s="1211"/>
      <c r="BP81" s="1211"/>
      <c r="BQ81" s="1211"/>
      <c r="BR81" s="1211"/>
      <c r="BS81" s="1211"/>
      <c r="BT81" s="1211"/>
      <c r="BU81" s="1212"/>
      <c r="BV81" s="1212"/>
      <c r="BW81" s="1213"/>
      <c r="BX81" s="1199"/>
      <c r="BY81" s="1199"/>
      <c r="BZ81" s="1214"/>
      <c r="CA81" s="1204"/>
      <c r="CB81" s="1204"/>
      <c r="CC81" s="1205"/>
      <c r="CD81" s="1205"/>
      <c r="CE81" s="1206" t="e">
        <f t="shared" si="16"/>
        <v>#NUM!</v>
      </c>
    </row>
    <row r="82" spans="1:83" s="1205" customFormat="1" ht="21" customHeight="1" thickBot="1" x14ac:dyDescent="0.35">
      <c r="A82" s="1219" t="s">
        <v>160</v>
      </c>
      <c r="B82" s="1220"/>
      <c r="C82" s="1221"/>
      <c r="D82" s="1221"/>
      <c r="E82" s="1221"/>
      <c r="F82" s="1221"/>
      <c r="G82" s="1221"/>
      <c r="H82" s="1221"/>
      <c r="I82" s="1221"/>
      <c r="J82" s="1222"/>
      <c r="K82" s="1222"/>
      <c r="L82" s="1223"/>
      <c r="M82" s="1224"/>
      <c r="N82" s="1224"/>
      <c r="O82" s="1214"/>
      <c r="P82" s="1214"/>
      <c r="Q82" s="1214"/>
      <c r="R82" s="1214"/>
      <c r="S82" s="1201"/>
      <c r="T82" s="1201"/>
      <c r="U82" s="1215"/>
      <c r="V82" s="1219" t="s">
        <v>160</v>
      </c>
      <c r="W82" s="1220"/>
      <c r="X82" s="1221"/>
      <c r="Y82" s="1221"/>
      <c r="Z82" s="1221"/>
      <c r="AA82" s="1221"/>
      <c r="AB82" s="1221"/>
      <c r="AC82" s="1221"/>
      <c r="AD82" s="1221"/>
      <c r="AE82" s="1222"/>
      <c r="AF82" s="1222"/>
      <c r="AG82" s="1225"/>
      <c r="AH82" s="1224"/>
      <c r="AI82" s="1224"/>
      <c r="AJ82" s="1214"/>
      <c r="AK82" s="1201"/>
      <c r="AL82" s="1201"/>
      <c r="AM82" s="1201"/>
      <c r="AN82" s="1202"/>
      <c r="AO82" s="1202"/>
      <c r="AP82" s="1217"/>
      <c r="AQ82" s="1219" t="s">
        <v>160</v>
      </c>
      <c r="AR82" s="1220"/>
      <c r="AS82" s="1221"/>
      <c r="AT82" s="1221"/>
      <c r="AU82" s="1221"/>
      <c r="AV82" s="1221"/>
      <c r="AW82" s="1221"/>
      <c r="AX82" s="1221"/>
      <c r="AY82" s="1221"/>
      <c r="AZ82" s="1222"/>
      <c r="BA82" s="1222"/>
      <c r="BB82" s="1226"/>
      <c r="BC82" s="1224"/>
      <c r="BD82" s="1224"/>
      <c r="BE82" s="1214"/>
      <c r="BF82" s="1201"/>
      <c r="BG82" s="1201"/>
      <c r="BH82" s="1201"/>
      <c r="BI82" s="1202"/>
      <c r="BJ82" s="1202"/>
      <c r="BK82" s="1218"/>
      <c r="BL82" s="1219" t="s">
        <v>160</v>
      </c>
      <c r="BM82" s="1220"/>
      <c r="BN82" s="1221"/>
      <c r="BO82" s="1221"/>
      <c r="BP82" s="1221"/>
      <c r="BQ82" s="1221"/>
      <c r="BR82" s="1221"/>
      <c r="BS82" s="1221"/>
      <c r="BT82" s="1221"/>
      <c r="BU82" s="1222"/>
      <c r="BV82" s="1222"/>
      <c r="BW82" s="1225"/>
      <c r="BX82" s="1224"/>
      <c r="BY82" s="1224"/>
      <c r="BZ82" s="1214"/>
      <c r="CA82" s="1201"/>
      <c r="CB82" s="1201"/>
      <c r="CC82" s="1201"/>
      <c r="CD82" s="1202"/>
      <c r="CE82" s="1202"/>
    </row>
    <row r="83" spans="1:83" s="1205" customFormat="1" ht="21" customHeight="1" thickBot="1" x14ac:dyDescent="0.35">
      <c r="A83" s="1219"/>
      <c r="B83" s="1227"/>
      <c r="C83" s="1228"/>
      <c r="D83" s="1228"/>
      <c r="E83" s="1228"/>
      <c r="F83" s="1228"/>
      <c r="G83" s="1228"/>
      <c r="H83" s="1228"/>
      <c r="I83" s="1228"/>
      <c r="J83" s="1229"/>
      <c r="K83" s="1229"/>
      <c r="L83" s="1230"/>
      <c r="M83" s="1224"/>
      <c r="N83" s="1224"/>
      <c r="O83" s="1214"/>
      <c r="P83" s="1214"/>
      <c r="Q83" s="1214"/>
      <c r="R83" s="1214"/>
      <c r="S83" s="1214"/>
      <c r="T83" s="1214"/>
      <c r="U83" s="1203"/>
      <c r="V83" s="1219"/>
      <c r="W83" s="1227"/>
      <c r="X83" s="1228"/>
      <c r="Y83" s="1228"/>
      <c r="Z83" s="1228"/>
      <c r="AA83" s="1228"/>
      <c r="AB83" s="1228"/>
      <c r="AC83" s="1228"/>
      <c r="AD83" s="1228"/>
      <c r="AE83" s="1229"/>
      <c r="AF83" s="1229"/>
      <c r="AG83" s="1231"/>
      <c r="AH83" s="1224"/>
      <c r="AI83" s="1224"/>
      <c r="AJ83" s="1214"/>
      <c r="AK83" s="1214"/>
      <c r="AL83" s="1201"/>
      <c r="AM83" s="1201"/>
      <c r="AN83" s="1201"/>
      <c r="AO83" s="1201"/>
      <c r="AP83" s="1207"/>
      <c r="AQ83" s="1219"/>
      <c r="AR83" s="1227"/>
      <c r="AS83" s="1228"/>
      <c r="AT83" s="1228"/>
      <c r="AU83" s="1228"/>
      <c r="AV83" s="1228"/>
      <c r="AW83" s="1228"/>
      <c r="AX83" s="1228"/>
      <c r="AY83" s="1228"/>
      <c r="AZ83" s="1229"/>
      <c r="BA83" s="1229"/>
      <c r="BB83" s="1232"/>
      <c r="BC83" s="1224"/>
      <c r="BD83" s="1224"/>
      <c r="BE83" s="1214"/>
      <c r="BF83" s="1214"/>
      <c r="BG83" s="1201"/>
      <c r="BH83" s="1201"/>
      <c r="BI83" s="1201"/>
      <c r="BJ83" s="1201"/>
      <c r="BK83" s="1233"/>
      <c r="BL83" s="1219"/>
      <c r="BM83" s="1227"/>
      <c r="BN83" s="1228"/>
      <c r="BO83" s="1228"/>
      <c r="BP83" s="1228"/>
      <c r="BQ83" s="1228"/>
      <c r="BR83" s="1228"/>
      <c r="BS83" s="1228"/>
      <c r="BT83" s="1228"/>
      <c r="BU83" s="1229"/>
      <c r="BV83" s="1229"/>
      <c r="BW83" s="1231"/>
      <c r="BX83" s="1224"/>
      <c r="BY83" s="1224"/>
      <c r="BZ83" s="1214"/>
      <c r="CA83" s="1214"/>
      <c r="CB83" s="1201"/>
      <c r="CC83" s="1201"/>
      <c r="CD83" s="1201"/>
      <c r="CE83" s="1201"/>
    </row>
    <row r="84" spans="1:83" s="1205" customFormat="1" x14ac:dyDescent="0.3">
      <c r="A84" s="1234"/>
      <c r="B84" s="1214"/>
      <c r="C84" s="1214"/>
      <c r="D84" s="1214"/>
      <c r="E84" s="1214"/>
      <c r="F84" s="1214"/>
      <c r="G84" s="1214"/>
      <c r="H84" s="1214"/>
      <c r="I84" s="1214"/>
      <c r="J84" s="1214"/>
      <c r="K84" s="1214"/>
      <c r="L84" s="1214"/>
      <c r="M84" s="1214"/>
      <c r="N84" s="1214"/>
      <c r="O84" s="1214"/>
      <c r="P84" s="1214"/>
      <c r="Q84" s="1214"/>
      <c r="R84" s="1214"/>
      <c r="S84" s="1214"/>
      <c r="T84" s="1214"/>
      <c r="U84" s="1214"/>
      <c r="V84" s="1214"/>
      <c r="W84" s="1214"/>
      <c r="X84" s="1214"/>
      <c r="Y84" s="1214"/>
      <c r="Z84" s="1214"/>
      <c r="AA84" s="1214"/>
      <c r="AB84" s="1214"/>
      <c r="AC84" s="1214"/>
      <c r="AD84" s="1214"/>
      <c r="AE84" s="1214"/>
      <c r="AF84" s="1214"/>
      <c r="AG84" s="1214"/>
      <c r="AH84" s="1214"/>
      <c r="AI84" s="1214"/>
      <c r="AJ84" s="1214"/>
      <c r="AK84" s="1214"/>
      <c r="AL84" s="1214"/>
      <c r="AM84" s="1214"/>
      <c r="AN84" s="1201"/>
      <c r="AO84" s="1201"/>
      <c r="AP84" s="1214"/>
      <c r="AQ84" s="1214"/>
      <c r="AR84" s="1214"/>
      <c r="AS84" s="1214"/>
      <c r="AT84" s="1214"/>
      <c r="AU84" s="1214"/>
      <c r="AV84" s="1214"/>
      <c r="AW84" s="1214"/>
      <c r="AX84" s="1214"/>
      <c r="AY84" s="1214"/>
      <c r="AZ84" s="1214"/>
      <c r="BA84" s="1214"/>
      <c r="BB84" s="1214"/>
      <c r="BC84" s="1214"/>
      <c r="BD84" s="1214"/>
      <c r="BE84" s="1214"/>
      <c r="BF84" s="1214"/>
      <c r="BG84" s="1214"/>
      <c r="BH84" s="1214"/>
      <c r="BI84" s="1201"/>
      <c r="BJ84" s="1201"/>
      <c r="BK84" s="1214"/>
      <c r="BL84" s="1214"/>
      <c r="BM84" s="1214"/>
      <c r="BN84" s="1214"/>
      <c r="BO84" s="1214"/>
      <c r="BP84" s="1214"/>
      <c r="BQ84" s="1214"/>
      <c r="BR84" s="1214"/>
      <c r="BS84" s="1214"/>
      <c r="BT84" s="1214"/>
      <c r="BU84" s="1214"/>
      <c r="BV84" s="1214"/>
      <c r="BW84" s="1214"/>
      <c r="BX84" s="1214"/>
      <c r="BY84" s="1214"/>
      <c r="BZ84" s="1214"/>
      <c r="CA84" s="1214"/>
      <c r="CB84" s="1214"/>
      <c r="CC84" s="1214"/>
      <c r="CD84" s="1201"/>
    </row>
    <row r="85" spans="1:83" x14ac:dyDescent="0.3">
      <c r="AM85" s="654"/>
      <c r="AN85" s="654"/>
      <c r="AO85" s="654"/>
      <c r="BF85" s="654"/>
      <c r="BG85" s="654"/>
      <c r="BH85" s="654"/>
      <c r="BI85" s="654"/>
      <c r="BJ85" s="654"/>
      <c r="CA85" s="654"/>
      <c r="CB85" s="654"/>
      <c r="CC85" s="654"/>
      <c r="CD85" s="654"/>
      <c r="CE85" s="1168"/>
    </row>
    <row r="86" spans="1:83" ht="26.25" x14ac:dyDescent="0.4">
      <c r="F86" s="1237"/>
      <c r="G86" s="1237"/>
      <c r="H86" s="1237"/>
      <c r="AM86" s="654"/>
      <c r="AN86" s="654"/>
      <c r="AO86" s="654"/>
      <c r="BF86" s="654"/>
      <c r="BG86" s="654"/>
      <c r="BH86" s="654"/>
      <c r="BI86" s="654"/>
      <c r="BJ86" s="654"/>
      <c r="CA86" s="654"/>
      <c r="CB86" s="654"/>
      <c r="CC86" s="654"/>
      <c r="CD86" s="654"/>
      <c r="CE86" s="654"/>
    </row>
    <row r="87" spans="1:83" x14ac:dyDescent="0.3">
      <c r="AO87" s="654"/>
      <c r="BJ87" s="654"/>
      <c r="CE87" s="654"/>
    </row>
  </sheetData>
  <sheetProtection formatCells="0"/>
  <mergeCells count="285">
    <mergeCell ref="AR82:AY83"/>
    <mergeCell ref="BB82:BB83"/>
    <mergeCell ref="BL82:BL83"/>
    <mergeCell ref="BM82:BT83"/>
    <mergeCell ref="A82:A83"/>
    <mergeCell ref="B82:I83"/>
    <mergeCell ref="L82:L83"/>
    <mergeCell ref="V82:V83"/>
    <mergeCell ref="W82:AD83"/>
    <mergeCell ref="AQ82:AQ83"/>
    <mergeCell ref="BP69:BQ69"/>
    <mergeCell ref="BY69:BZ69"/>
    <mergeCell ref="A80:A81"/>
    <mergeCell ref="B80:I81"/>
    <mergeCell ref="V80:V81"/>
    <mergeCell ref="W80:AD81"/>
    <mergeCell ref="AQ80:AQ81"/>
    <mergeCell ref="AR80:AY81"/>
    <mergeCell ref="BL80:BL81"/>
    <mergeCell ref="BM80:BT81"/>
    <mergeCell ref="BM68:BM69"/>
    <mergeCell ref="BO68:BQ68"/>
    <mergeCell ref="BV68:BV69"/>
    <mergeCell ref="BX68:BZ68"/>
    <mergeCell ref="E69:F69"/>
    <mergeCell ref="N69:O69"/>
    <mergeCell ref="Z69:AA69"/>
    <mergeCell ref="AI69:AJ69"/>
    <mergeCell ref="AU69:AV69"/>
    <mergeCell ref="BD69:BE69"/>
    <mergeCell ref="AF68:AF69"/>
    <mergeCell ref="AH68:AJ68"/>
    <mergeCell ref="AR68:AR69"/>
    <mergeCell ref="AT68:AV68"/>
    <mergeCell ref="BA68:BA69"/>
    <mergeCell ref="BC68:BE68"/>
    <mergeCell ref="B68:B69"/>
    <mergeCell ref="D68:F68"/>
    <mergeCell ref="K68:K69"/>
    <mergeCell ref="M68:O68"/>
    <mergeCell ref="W68:W69"/>
    <mergeCell ref="Y68:AA68"/>
    <mergeCell ref="AF66:AF67"/>
    <mergeCell ref="AG66:AH67"/>
    <mergeCell ref="AR66:AR67"/>
    <mergeCell ref="AS66:AT67"/>
    <mergeCell ref="BA66:BA67"/>
    <mergeCell ref="BB66:BC67"/>
    <mergeCell ref="AG65:AH65"/>
    <mergeCell ref="BB65:BC65"/>
    <mergeCell ref="BW65:BX65"/>
    <mergeCell ref="B66:B67"/>
    <mergeCell ref="C66:D67"/>
    <mergeCell ref="K66:K67"/>
    <mergeCell ref="L66:M67"/>
    <mergeCell ref="T66:T67"/>
    <mergeCell ref="W66:W67"/>
    <mergeCell ref="X66:Y67"/>
    <mergeCell ref="BB64:BC64"/>
    <mergeCell ref="BD64:BE67"/>
    <mergeCell ref="BN64:BO64"/>
    <mergeCell ref="BP64:BQ67"/>
    <mergeCell ref="BW64:BX64"/>
    <mergeCell ref="BY64:BZ67"/>
    <mergeCell ref="BM66:BM67"/>
    <mergeCell ref="BN66:BO67"/>
    <mergeCell ref="BV66:BV67"/>
    <mergeCell ref="BW66:BX67"/>
    <mergeCell ref="BL63:BL65"/>
    <mergeCell ref="BM63:BQ63"/>
    <mergeCell ref="BU63:BU65"/>
    <mergeCell ref="BV63:BZ63"/>
    <mergeCell ref="C64:D64"/>
    <mergeCell ref="E64:F67"/>
    <mergeCell ref="L64:M64"/>
    <mergeCell ref="N64:O67"/>
    <mergeCell ref="X64:Y64"/>
    <mergeCell ref="Z64:AA67"/>
    <mergeCell ref="AE63:AE65"/>
    <mergeCell ref="AF63:AJ63"/>
    <mergeCell ref="AQ63:AQ65"/>
    <mergeCell ref="AR63:AV63"/>
    <mergeCell ref="AZ63:AZ65"/>
    <mergeCell ref="BA63:BE63"/>
    <mergeCell ref="AG64:AH64"/>
    <mergeCell ref="AI64:AJ67"/>
    <mergeCell ref="AS64:AT64"/>
    <mergeCell ref="AU64:AV67"/>
    <mergeCell ref="A63:A65"/>
    <mergeCell ref="B63:F63"/>
    <mergeCell ref="J63:J65"/>
    <mergeCell ref="K63:O63"/>
    <mergeCell ref="V63:V65"/>
    <mergeCell ref="W63:AA63"/>
    <mergeCell ref="C65:D65"/>
    <mergeCell ref="L65:M65"/>
    <mergeCell ref="AQ59:AQ62"/>
    <mergeCell ref="AZ59:AZ62"/>
    <mergeCell ref="BB59:BC59"/>
    <mergeCell ref="BL59:BL62"/>
    <mergeCell ref="BU59:BU62"/>
    <mergeCell ref="BW59:BX59"/>
    <mergeCell ref="A59:A62"/>
    <mergeCell ref="J59:J62"/>
    <mergeCell ref="L59:M59"/>
    <mergeCell ref="V59:V62"/>
    <mergeCell ref="AE59:AE62"/>
    <mergeCell ref="AG59:AH59"/>
    <mergeCell ref="BM56:BN56"/>
    <mergeCell ref="BV56:BW56"/>
    <mergeCell ref="B57:E58"/>
    <mergeCell ref="K57:N58"/>
    <mergeCell ref="AF57:AI58"/>
    <mergeCell ref="BA57:BD58"/>
    <mergeCell ref="BV57:BY58"/>
    <mergeCell ref="B56:C56"/>
    <mergeCell ref="K56:L56"/>
    <mergeCell ref="W56:X56"/>
    <mergeCell ref="AF56:AG56"/>
    <mergeCell ref="AR56:AS56"/>
    <mergeCell ref="BA56:BB56"/>
    <mergeCell ref="BV54:BW54"/>
    <mergeCell ref="B55:C55"/>
    <mergeCell ref="K55:L55"/>
    <mergeCell ref="W55:X55"/>
    <mergeCell ref="AF55:AG55"/>
    <mergeCell ref="AR55:AS55"/>
    <mergeCell ref="BA55:BB55"/>
    <mergeCell ref="BM55:BN55"/>
    <mergeCell ref="BV55:BW55"/>
    <mergeCell ref="BM53:BN53"/>
    <mergeCell ref="B54:C54"/>
    <mergeCell ref="K54:L54"/>
    <mergeCell ref="W54:X54"/>
    <mergeCell ref="AF54:AG54"/>
    <mergeCell ref="AR54:AS54"/>
    <mergeCell ref="BA54:BB54"/>
    <mergeCell ref="BM54:BN54"/>
    <mergeCell ref="BM51:BN51"/>
    <mergeCell ref="BU51:BU53"/>
    <mergeCell ref="BV51:BW53"/>
    <mergeCell ref="B52:C52"/>
    <mergeCell ref="W52:X52"/>
    <mergeCell ref="AR52:AS52"/>
    <mergeCell ref="BM52:BN52"/>
    <mergeCell ref="B53:C53"/>
    <mergeCell ref="W53:X53"/>
    <mergeCell ref="AR53:AS53"/>
    <mergeCell ref="BU50:BW50"/>
    <mergeCell ref="B51:C51"/>
    <mergeCell ref="J51:J53"/>
    <mergeCell ref="K51:L53"/>
    <mergeCell ref="W51:X51"/>
    <mergeCell ref="AE51:AE53"/>
    <mergeCell ref="AF51:AG53"/>
    <mergeCell ref="AR51:AS51"/>
    <mergeCell ref="AZ51:AZ53"/>
    <mergeCell ref="BA51:BB53"/>
    <mergeCell ref="AR49:AS49"/>
    <mergeCell ref="BM49:BN49"/>
    <mergeCell ref="A50:C50"/>
    <mergeCell ref="J50:L50"/>
    <mergeCell ref="V50:X50"/>
    <mergeCell ref="AE50:AG50"/>
    <mergeCell ref="AQ50:AS50"/>
    <mergeCell ref="AZ50:BB50"/>
    <mergeCell ref="BL50:BN50"/>
    <mergeCell ref="BP46:BU49"/>
    <mergeCell ref="B47:C47"/>
    <mergeCell ref="W47:X47"/>
    <mergeCell ref="AR47:AS47"/>
    <mergeCell ref="BM47:BN47"/>
    <mergeCell ref="B48:C48"/>
    <mergeCell ref="W48:X48"/>
    <mergeCell ref="AR48:AS48"/>
    <mergeCell ref="BM48:BN48"/>
    <mergeCell ref="B49:C49"/>
    <mergeCell ref="W45:X45"/>
    <mergeCell ref="BM45:BN45"/>
    <mergeCell ref="A46:C46"/>
    <mergeCell ref="E46:J49"/>
    <mergeCell ref="V46:X46"/>
    <mergeCell ref="Z46:AE49"/>
    <mergeCell ref="AQ46:AS46"/>
    <mergeCell ref="AU46:AZ49"/>
    <mergeCell ref="BL46:BN46"/>
    <mergeCell ref="W49:X49"/>
    <mergeCell ref="B43:C43"/>
    <mergeCell ref="W43:X43"/>
    <mergeCell ref="AR43:AS43"/>
    <mergeCell ref="BM43:BN43"/>
    <mergeCell ref="B44:C44"/>
    <mergeCell ref="W44:X44"/>
    <mergeCell ref="AR44:AS44"/>
    <mergeCell ref="BM44:BN44"/>
    <mergeCell ref="A41:C41"/>
    <mergeCell ref="V41:X41"/>
    <mergeCell ref="AQ41:AS41"/>
    <mergeCell ref="BL41:BN41"/>
    <mergeCell ref="B42:C42"/>
    <mergeCell ref="W42:X42"/>
    <mergeCell ref="AR42:AS42"/>
    <mergeCell ref="BM42:BN42"/>
    <mergeCell ref="B39:C39"/>
    <mergeCell ref="W39:X39"/>
    <mergeCell ref="AR39:AS39"/>
    <mergeCell ref="BM39:BN39"/>
    <mergeCell ref="B40:C40"/>
    <mergeCell ref="W40:X40"/>
    <mergeCell ref="AR40:AS40"/>
    <mergeCell ref="BM40:BN40"/>
    <mergeCell ref="B37:C37"/>
    <mergeCell ref="W37:X37"/>
    <mergeCell ref="AR37:AS37"/>
    <mergeCell ref="BM37:BN37"/>
    <mergeCell ref="B38:C38"/>
    <mergeCell ref="W38:X38"/>
    <mergeCell ref="AR38:AS38"/>
    <mergeCell ref="BM38:BN38"/>
    <mergeCell ref="Y31:Z31"/>
    <mergeCell ref="D35:E35"/>
    <mergeCell ref="Y35:Z35"/>
    <mergeCell ref="AT35:AU35"/>
    <mergeCell ref="BO35:BP35"/>
    <mergeCell ref="B36:C36"/>
    <mergeCell ref="W36:X36"/>
    <mergeCell ref="AR36:AS36"/>
    <mergeCell ref="BM36:BN36"/>
    <mergeCell ref="A24:C24"/>
    <mergeCell ref="V24:X24"/>
    <mergeCell ref="AQ24:AS24"/>
    <mergeCell ref="BL24:BN24"/>
    <mergeCell ref="A25:C25"/>
    <mergeCell ref="V25:X25"/>
    <mergeCell ref="AQ25:AS25"/>
    <mergeCell ref="BL25:BN25"/>
    <mergeCell ref="B22:C22"/>
    <mergeCell ref="W22:X22"/>
    <mergeCell ref="AR22:AS22"/>
    <mergeCell ref="BM22:BN22"/>
    <mergeCell ref="B23:C23"/>
    <mergeCell ref="W23:X23"/>
    <mergeCell ref="BM23:BN23"/>
    <mergeCell ref="B20:C20"/>
    <mergeCell ref="W20:X20"/>
    <mergeCell ref="AR20:AS20"/>
    <mergeCell ref="BM20:BN20"/>
    <mergeCell ref="B21:C21"/>
    <mergeCell ref="W21:X21"/>
    <mergeCell ref="AR21:AS21"/>
    <mergeCell ref="BM21:BN21"/>
    <mergeCell ref="B17:C17"/>
    <mergeCell ref="B18:C18"/>
    <mergeCell ref="W18:X18"/>
    <mergeCell ref="AR18:AS18"/>
    <mergeCell ref="BM18:BN18"/>
    <mergeCell ref="B19:C19"/>
    <mergeCell ref="A14:C14"/>
    <mergeCell ref="V14:X14"/>
    <mergeCell ref="AQ14:AS14"/>
    <mergeCell ref="BL14:BN14"/>
    <mergeCell ref="B15:C15"/>
    <mergeCell ref="W15:X15"/>
    <mergeCell ref="AR15:AS15"/>
    <mergeCell ref="BM15:BN15"/>
    <mergeCell ref="U12:AI12"/>
    <mergeCell ref="AP12:BD12"/>
    <mergeCell ref="BL12:BY12"/>
    <mergeCell ref="B13:C13"/>
    <mergeCell ref="W13:X13"/>
    <mergeCell ref="AR13:AS13"/>
    <mergeCell ref="BM13:BN13"/>
    <mergeCell ref="B7:J7"/>
    <mergeCell ref="B8:J8"/>
    <mergeCell ref="B9:J9"/>
    <mergeCell ref="E10:J10"/>
    <mergeCell ref="B11:J11"/>
    <mergeCell ref="A12:N12"/>
    <mergeCell ref="B1:J1"/>
    <mergeCell ref="B2:J2"/>
    <mergeCell ref="B3:J3"/>
    <mergeCell ref="B4:J4"/>
    <mergeCell ref="B5:J5"/>
    <mergeCell ref="B6:D6"/>
    <mergeCell ref="F6:J6"/>
  </mergeCells>
  <conditionalFormatting sqref="B70:C79">
    <cfRule type="cellIs" dxfId="6" priority="6" operator="greaterThan">
      <formula>$E$69</formula>
    </cfRule>
  </conditionalFormatting>
  <conditionalFormatting sqref="K70:L79">
    <cfRule type="cellIs" dxfId="5" priority="5" operator="greaterThan">
      <formula>$B$15</formula>
    </cfRule>
  </conditionalFormatting>
  <conditionalFormatting sqref="W70:X79">
    <cfRule type="cellIs" dxfId="4" priority="4" operator="greaterThan">
      <formula>$Z$69</formula>
    </cfRule>
  </conditionalFormatting>
  <conditionalFormatting sqref="AR70:AS79">
    <cfRule type="cellIs" dxfId="3" priority="3" operator="greaterThan">
      <formula>$AS$59</formula>
    </cfRule>
  </conditionalFormatting>
  <conditionalFormatting sqref="BM70:BN79">
    <cfRule type="cellIs" dxfId="2" priority="2" operator="greaterThan">
      <formula>$BN$59</formula>
    </cfRule>
  </conditionalFormatting>
  <conditionalFormatting sqref="BV70:BW79">
    <cfRule type="cellIs" dxfId="1" priority="1" operator="greaterThan">
      <formula>$BM$15</formula>
    </cfRule>
  </conditionalFormatting>
  <conditionalFormatting sqref="AF70:AG79 BA70:BB79">
    <cfRule type="cellIs" dxfId="0" priority="7" operator="greaterThan">
      <formula>AG59</formula>
    </cfRule>
  </conditionalFormatting>
  <dataValidations count="29">
    <dataValidation type="list" allowBlank="1" showInputMessage="1" showErrorMessage="1" sqref="B6:D6" xr:uid="{59EB8F1D-9168-429C-81E0-C3CE75BB155E}">
      <formula1>Tissu_bordure</formula1>
    </dataValidation>
    <dataValidation type="list" allowBlank="1" showInputMessage="1" showErrorMessage="1" sqref="B4:J4" xr:uid="{A9AB7898-D77F-4B63-ABF0-690CD3A10A6D}">
      <formula1>INDIRECT(SUBSTITUTE($B$3," ","_"))</formula1>
    </dataValidation>
    <dataValidation type="list" allowBlank="1" showInputMessage="1" showErrorMessage="1" sqref="B19:C19" xr:uid="{1FBCBE3E-B01C-4738-A4E8-F2690BFA1F70}">
      <formula1>peinture</formula1>
    </dataValidation>
    <dataValidation type="list" allowBlank="1" showInputMessage="1" showErrorMessage="1" sqref="B21:C21" xr:uid="{5D1C535C-80BC-4EA6-9E78-5087ECEED30C}">
      <formula1>INDIRECT($B$18)</formula1>
    </dataValidation>
    <dataValidation type="list" allowBlank="1" showInputMessage="1" showErrorMessage="1" sqref="B18:C18" xr:uid="{7D28E466-4FDD-412C-ABFF-EF7614D6F659}">
      <formula1>INDIRECT(B17)</formula1>
    </dataValidation>
    <dataValidation type="list" allowBlank="1" showInputMessage="1" showErrorMessage="1" sqref="B17" xr:uid="{24E99716-6833-41F6-B4F1-32566B3F86FD}">
      <formula1>Fix.haut</formula1>
    </dataValidation>
    <dataValidation type="list" allowBlank="1" showInputMessage="1" sqref="AS64" xr:uid="{6FCA3822-3BC0-4BAD-B94E-ED4A3ED203CB}">
      <formula1>emplacementsboucles</formula1>
    </dataValidation>
    <dataValidation type="list" allowBlank="1" showInputMessage="1" sqref="AR38:AS38" xr:uid="{080C95E1-29AB-46C3-AFDD-37214A28CEFC}">
      <formula1>FixationCôtés</formula1>
    </dataValidation>
    <dataValidation type="list" allowBlank="1" showInputMessage="1" showErrorMessage="1" sqref="B3:J3" xr:uid="{9B7E0FBD-AE8A-402F-B67E-44493765866B}">
      <formula1>Matériel</formula1>
    </dataValidation>
    <dataValidation type="list" allowBlank="1" showInputMessage="1" showErrorMessage="1" sqref="BL24 D22 V24 AQ24 A24" xr:uid="{A8C2F816-75BB-4AB0-96A0-59F3272C8ADB}">
      <formula1>Encoches</formula1>
    </dataValidation>
    <dataValidation type="list" allowBlank="1" showInputMessage="1" showErrorMessage="1" sqref="C35 AS35" xr:uid="{B5E1F3C4-C78D-4790-904D-31802FE00A02}">
      <formula1>côté</formula1>
    </dataValidation>
    <dataValidation type="list" allowBlank="1" showInputMessage="1" showErrorMessage="1" sqref="W22:X22 BM22:BN22 AR22:AS22" xr:uid="{467C6FF2-088A-4058-951C-9BBC1C9CBAB2}">
      <formula1>$D$48:$D$60</formula1>
    </dataValidation>
    <dataValidation type="list" allowBlank="1" showInputMessage="1" showErrorMessage="1" sqref="B37:C37 W37:X37 W39:X39 AR37:AS37 AR39:AS39 BM39:BN39 BM37:BN37" xr:uid="{D0F9FDEF-D17A-45A1-8DAD-03C423935F6E}">
      <formula1>typemur</formula1>
    </dataValidation>
    <dataValidation type="list" allowBlank="1" showInputMessage="1" sqref="W18:X19 BM18:BN19 AR18:AS19" xr:uid="{D4A0008B-8004-463A-84D3-6BC86748D8F3}">
      <formula1>Fixationhaut</formula1>
    </dataValidation>
    <dataValidation allowBlank="1" showInputMessage="1" showErrorMessage="1" sqref="BM55:BN55 BV55:BW55 W53 AR53 BM53" xr:uid="{8615ECF1-512C-4B20-9AA5-2AF6BE4AB8E5}"/>
    <dataValidation allowBlank="1" showInputMessage="1" showErrorMessage="1" prompt="Choisir automatique ou manuel en B46_x000a_" sqref="B70 W70 AR70 BM70" xr:uid="{539E0458-58B1-4307-BE59-31DC989FC37E}"/>
    <dataValidation type="list" allowBlank="1" showInputMessage="1" showErrorMessage="1" sqref="L11:M11" xr:uid="{060FF561-56C0-4ED0-9252-84BD79B954F7}">
      <formula1>toile</formula1>
    </dataValidation>
    <dataValidation type="list" allowBlank="1" showInputMessage="1" showErrorMessage="1" sqref="B44:B45 AR44:AR45" xr:uid="{BCCA2606-8A7A-43F7-A3B8-EBFBE9915AF9}">
      <formula1>fix.frange</formula1>
    </dataValidation>
    <dataValidation allowBlank="1" showInputMessage="1" showErrorMessage="1" promptTitle="Frange" prompt="Indiquer si besoin de track BR ou non en C22" sqref="B43 AR43" xr:uid="{9E67E61F-349D-48F1-878E-55C39C611993}"/>
    <dataValidation type="list" allowBlank="1" showInputMessage="1" showErrorMessage="1" sqref="B42 AR42" xr:uid="{837396D7-8547-46C8-AF0A-2BD6C2D8D9DF}">
      <formula1>Frange</formula1>
    </dataValidation>
    <dataValidation type="list" allowBlank="1" showInputMessage="1" showErrorMessage="1" sqref="BM21 W21 AR21" xr:uid="{2313B3D9-FBD9-4E1D-B6E5-E0699BAD2A7A}">
      <formula1>roulettes</formula1>
    </dataValidation>
    <dataValidation type="list" allowBlank="1" showInputMessage="1" showErrorMessage="1" sqref="B49 W49 AR49" xr:uid="{380FC9C0-9992-40A9-9C09-D35477D3180F}">
      <formula1>positionrampe</formula1>
    </dataValidation>
    <dataValidation type="list" allowBlank="1" showInputMessage="1" showErrorMessage="1" sqref="B47 W47 AR47" xr:uid="{382E70B2-589F-4443-9982-516B9B3F94CE}">
      <formula1>positionbeam</formula1>
    </dataValidation>
    <dataValidation type="list" allowBlank="1" showInputMessage="1" showErrorMessage="1" sqref="B48 W48 AR48" xr:uid="{AF8273D9-D8C1-4127-A933-673FF906ADFE}">
      <formula1>positionrideau</formula1>
    </dataValidation>
    <dataValidation type="list" allowBlank="1" showInputMessage="1" showErrorMessage="1" sqref="B54:C54 W54:X54 BA54:BB54 K54:L54 AR54:AS54 BV54:BW54 BM54:BN54 AF54:AG54" xr:uid="{B4DB2FE1-7A04-46D8-A436-88AE2614A8A6}">
      <formula1>ganses</formula1>
    </dataValidation>
    <dataValidation type="list" allowBlank="1" showInputMessage="1" showErrorMessage="1" sqref="W36:X36 B36:C36 W42:X45 BM38:BN38 BM42:BN45 B38 AR36:AS36 W38:X38 W23:X23 E31:F31 BM40:BN40 BM36:BN36 W40:X40 B52:C52 W52:X52 AR52:AS52 E27:F27 E29:F29 BM23:BN23" xr:uid="{4ECDD04A-40A3-4E67-A5A2-61D28C4BEFF3}">
      <formula1>FixationCôtés</formula1>
    </dataValidation>
    <dataValidation type="list" allowBlank="1" showInputMessage="1" showErrorMessage="1" promptTitle="Boucles" prompt="Si 2 panneaux en auto, remplir panneau droit_x000a_" sqref="AF63:AL63 K63:Q63 M68 BA63:BG63 BC68 BV63:CB63 BX68 BO68 D68 G63:H63 Y68 AB63:AC63 AT68 AW63:AX63 B63 W63 AR63 BM63 BR63:BS63" xr:uid="{ADE4B635-DF27-4AB9-8E10-4331CD27A49A}">
      <formula1>calcul_boucles</formula1>
    </dataValidation>
    <dataValidation type="list" allowBlank="1" showInputMessage="1" showErrorMessage="1" sqref="X65 C65 AS65 BN65" xr:uid="{8ADA657B-C643-4130-AB1E-7BF078D4793F}">
      <formula1>typesol</formula1>
    </dataValidation>
    <dataValidation type="list" allowBlank="1" showInputMessage="1" showErrorMessage="1" sqref="L64 BN64 C64 X64 BB64 BW64" xr:uid="{C794C0C9-A57A-4726-A959-A4D0CD046A4E}">
      <formula1>emplacementsboucles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promptTitle="Boucles" prompt="Si 2 panneaux en auto, remplir panneau droit_x000a_" xr:uid="{7144F781-F969-457D-AD56-1D2A625B8956}">
          <x14:formula1>
            <xm:f>calcul_boucles+'P:\docs en préparation\[Plan rideaux 50.xlsm]Base de données'!#REF!</xm:f>
          </x14:formula1>
          <xm:sqref>AH68:AJ68</xm:sqref>
        </x14:dataValidation>
        <x14:dataValidation type="list" allowBlank="1" showInputMessage="1" showErrorMessage="1" xr:uid="{99664223-A3D8-4D4C-A369-052368DB0FEA}">
          <x14:formula1>
            <xm:f>'P:\docs en préparation\[Plan rideaux 50.xlsm]Base de données'!#REF!</xm:f>
          </x14:formula1>
          <xm:sqref>B22:C22</xm:sqref>
        </x14:dataValidation>
        <x14:dataValidation type="list" allowBlank="1" showInputMessage="1" showErrorMessage="1" xr:uid="{0B3A5C2E-288E-4764-8C6C-ACD23DA74AED}">
          <x14:formula1>
            <xm:f>'P:\docs en préparation\[Plan rideaux 50.xlsm]Base de données'!#REF!</xm:f>
          </x14:formula1>
          <xm:sqref>B39:C39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B4A374-4380-49E7-8C3A-46BF260A9DB1}">
  <sheetPr codeName="Feuil8"/>
  <dimension ref="A1:AD218"/>
  <sheetViews>
    <sheetView showZeros="0" zoomScaleNormal="100" workbookViewId="0">
      <selection activeCell="B14" sqref="B14"/>
    </sheetView>
  </sheetViews>
  <sheetFormatPr baseColWidth="10" defaultColWidth="11.42578125" defaultRowHeight="15" x14ac:dyDescent="0.25"/>
  <cols>
    <col min="1" max="1" width="17" bestFit="1" customWidth="1"/>
    <col min="4" max="4" width="5.28515625" customWidth="1"/>
    <col min="5" max="5" width="3.85546875" customWidth="1"/>
    <col min="7" max="7" width="12.7109375" customWidth="1"/>
    <col min="9" max="9" width="4.140625" customWidth="1"/>
    <col min="13" max="13" width="3.85546875" customWidth="1"/>
    <col min="14" max="14" width="5.28515625" customWidth="1"/>
    <col min="15" max="15" width="20.28515625" bestFit="1" customWidth="1"/>
    <col min="17" max="17" width="13.28515625" customWidth="1"/>
  </cols>
  <sheetData>
    <row r="1" spans="1:30" ht="17.45" customHeight="1" x14ac:dyDescent="0.25">
      <c r="A1" s="1" t="s">
        <v>0</v>
      </c>
      <c r="B1" s="2">
        <v>0</v>
      </c>
      <c r="C1" s="2"/>
      <c r="D1" s="2"/>
      <c r="E1" s="2"/>
      <c r="F1" s="2"/>
      <c r="H1" s="3" t="s">
        <v>1</v>
      </c>
      <c r="I1" s="3"/>
      <c r="J1" s="538">
        <v>0</v>
      </c>
      <c r="K1" s="538"/>
      <c r="L1" s="538"/>
      <c r="M1" s="538"/>
      <c r="N1" s="538"/>
      <c r="O1" s="5">
        <f ca="1">TODAY()</f>
        <v>45008</v>
      </c>
      <c r="P1" s="5"/>
      <c r="Q1" s="5"/>
    </row>
    <row r="2" spans="1:30" ht="17.45" customHeight="1" x14ac:dyDescent="0.25">
      <c r="A2" s="1" t="s">
        <v>2</v>
      </c>
      <c r="B2" s="2">
        <v>0</v>
      </c>
      <c r="C2" s="2"/>
      <c r="D2" s="2"/>
      <c r="E2" s="2"/>
      <c r="F2" s="2"/>
      <c r="H2" s="6"/>
      <c r="I2" s="6"/>
      <c r="J2" s="539"/>
      <c r="K2" s="539"/>
      <c r="L2" s="539"/>
      <c r="M2" s="539"/>
      <c r="N2" s="539"/>
      <c r="O2" s="8" t="s">
        <v>3</v>
      </c>
      <c r="P2" s="9">
        <f>Saisie!$B$5</f>
        <v>2</v>
      </c>
      <c r="Q2" s="10"/>
    </row>
    <row r="3" spans="1:30" x14ac:dyDescent="0.25">
      <c r="A3" s="11"/>
      <c r="B3" s="12"/>
      <c r="C3" s="11"/>
      <c r="D3" s="11"/>
      <c r="R3" s="13"/>
      <c r="S3" s="13"/>
      <c r="T3" s="13"/>
    </row>
    <row r="4" spans="1:30" ht="18.75" x14ac:dyDescent="0.3">
      <c r="A4" s="14" t="s">
        <v>65</v>
      </c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5"/>
      <c r="S4" s="15"/>
      <c r="T4" s="15"/>
      <c r="U4" s="16" t="str">
        <f>MID(B9,1,6)</f>
        <v>Soltis</v>
      </c>
      <c r="V4" s="15"/>
      <c r="W4" s="15"/>
      <c r="X4" s="15"/>
      <c r="Y4" s="15"/>
      <c r="Z4" s="15"/>
      <c r="AA4" s="15"/>
      <c r="AB4" s="15"/>
      <c r="AC4" s="15"/>
      <c r="AD4" s="15"/>
    </row>
    <row r="5" spans="1:30" x14ac:dyDescent="0.25">
      <c r="R5" s="13"/>
      <c r="S5" s="13"/>
      <c r="T5" s="13"/>
    </row>
    <row r="6" spans="1:30" ht="15.75" x14ac:dyDescent="0.25">
      <c r="A6" s="17" t="s">
        <v>161</v>
      </c>
      <c r="B6" s="17"/>
      <c r="C6" s="17"/>
      <c r="D6" s="18" t="s">
        <v>162</v>
      </c>
      <c r="E6" s="18"/>
      <c r="F6" s="19" t="e">
        <v>#DIV/0!</v>
      </c>
      <c r="G6" s="19" t="e">
        <v>#DIV/0!</v>
      </c>
      <c r="H6" s="19" t="e">
        <v>#DIV/0!</v>
      </c>
      <c r="I6" s="19"/>
      <c r="J6" s="20">
        <v>0</v>
      </c>
      <c r="K6" s="21" t="e">
        <v>#DIV/0!</v>
      </c>
      <c r="L6" s="21" t="e">
        <v>#DIV/0!</v>
      </c>
      <c r="M6" s="22" t="e">
        <v>#DIV/0!</v>
      </c>
      <c r="N6" s="22"/>
      <c r="P6" s="23" t="s">
        <v>4</v>
      </c>
      <c r="Q6" s="24"/>
      <c r="R6" s="25"/>
    </row>
    <row r="7" spans="1:30" ht="15.75" x14ac:dyDescent="0.25">
      <c r="A7" s="17"/>
      <c r="B7" s="17"/>
      <c r="C7" s="17"/>
      <c r="D7" s="18"/>
      <c r="E7" s="18"/>
      <c r="F7" s="26" t="e">
        <v>#DIV/0!</v>
      </c>
      <c r="G7" s="28" t="e">
        <v>#DIV/0!</v>
      </c>
      <c r="H7" s="28" t="e">
        <v>#DIV/0!</v>
      </c>
      <c r="I7" s="28"/>
      <c r="J7" s="20"/>
      <c r="K7" s="28" t="e">
        <v>#DIV/0!</v>
      </c>
      <c r="L7" s="28" t="e">
        <v>#DIV/0!</v>
      </c>
      <c r="M7" s="29">
        <v>0</v>
      </c>
      <c r="N7" s="29"/>
      <c r="P7" s="30" t="s">
        <v>5</v>
      </c>
      <c r="Q7" s="31"/>
      <c r="R7" s="32"/>
    </row>
    <row r="8" spans="1:30" ht="15" customHeight="1" thickBot="1" x14ac:dyDescent="0.3">
      <c r="A8" s="33"/>
      <c r="B8" s="33"/>
      <c r="C8" s="33"/>
      <c r="D8" s="34"/>
      <c r="E8" s="34"/>
      <c r="F8" s="26"/>
      <c r="G8" s="35" t="s">
        <v>6</v>
      </c>
      <c r="H8" s="28" t="e">
        <v>#DIV/0!</v>
      </c>
      <c r="I8" s="21">
        <v>0</v>
      </c>
      <c r="J8" s="36">
        <v>0</v>
      </c>
      <c r="K8" s="36"/>
      <c r="L8" s="21">
        <v>0</v>
      </c>
      <c r="M8" s="36">
        <v>0</v>
      </c>
      <c r="N8" s="36"/>
      <c r="O8" s="26"/>
      <c r="P8" s="23" t="s">
        <v>7</v>
      </c>
      <c r="Q8" s="37"/>
      <c r="R8" s="38"/>
    </row>
    <row r="9" spans="1:30" ht="19.5" customHeight="1" thickTop="1" x14ac:dyDescent="0.3">
      <c r="A9" s="608" t="str">
        <f>"Matériel principal"</f>
        <v>Matériel principal</v>
      </c>
      <c r="B9" s="609" t="str">
        <f>Saisie!B3</f>
        <v>Soltis 88</v>
      </c>
      <c r="C9" s="610"/>
      <c r="H9" s="42">
        <v>0</v>
      </c>
      <c r="I9" s="42"/>
      <c r="J9" s="42"/>
      <c r="L9">
        <v>0</v>
      </c>
      <c r="O9" s="43"/>
      <c r="P9" s="44" t="s">
        <v>5</v>
      </c>
      <c r="Q9" s="45"/>
      <c r="R9" s="46"/>
      <c r="S9" s="47"/>
      <c r="T9" s="47"/>
      <c r="U9" s="47"/>
      <c r="V9" s="47"/>
    </row>
    <row r="10" spans="1:30" ht="19.5" thickBot="1" x14ac:dyDescent="0.35">
      <c r="A10" s="611" t="s">
        <v>176</v>
      </c>
      <c r="B10" s="612" t="s">
        <v>177</v>
      </c>
      <c r="C10" s="613"/>
      <c r="E10" s="48">
        <v>0</v>
      </c>
      <c r="F10" s="48"/>
      <c r="G10" s="48"/>
      <c r="H10" s="48">
        <v>0</v>
      </c>
      <c r="I10" s="48"/>
      <c r="J10" s="49">
        <v>0</v>
      </c>
      <c r="K10" s="49"/>
      <c r="L10" s="49"/>
      <c r="M10" s="49"/>
      <c r="N10" s="50"/>
      <c r="O10" s="43"/>
      <c r="P10" s="23" t="s">
        <v>9</v>
      </c>
      <c r="Q10" s="37"/>
      <c r="R10" s="38"/>
      <c r="S10" s="47"/>
      <c r="T10" s="47"/>
      <c r="U10" s="47"/>
      <c r="V10" s="47"/>
      <c r="W10" s="50"/>
    </row>
    <row r="11" spans="1:30" ht="19.5" customHeight="1" thickTop="1" x14ac:dyDescent="0.3">
      <c r="B11" s="614"/>
      <c r="E11" s="51">
        <f>IF(F12&gt;0,"&lt;---",0)</f>
        <v>0</v>
      </c>
      <c r="F11" s="52"/>
      <c r="G11" s="53"/>
      <c r="H11" s="53"/>
      <c r="I11" s="54">
        <f>IF(OR(H12&gt;0,J12&gt;0),"&lt;---",0)</f>
        <v>0</v>
      </c>
      <c r="J11" s="53"/>
      <c r="K11" s="53"/>
      <c r="L11" s="52"/>
      <c r="M11" s="51">
        <f>IF(L12&gt;0,"&lt;---",0)</f>
        <v>0</v>
      </c>
      <c r="N11" s="50"/>
      <c r="O11" s="55"/>
      <c r="P11" s="44" t="s">
        <v>5</v>
      </c>
      <c r="Q11" s="45"/>
      <c r="R11" s="46"/>
      <c r="S11" s="50"/>
      <c r="T11" s="50"/>
      <c r="U11" s="50"/>
      <c r="V11" s="50"/>
      <c r="W11" s="50"/>
    </row>
    <row r="12" spans="1:30" ht="15.75" customHeight="1" thickBot="1" x14ac:dyDescent="0.3">
      <c r="E12" s="56"/>
      <c r="F12" s="194">
        <v>0</v>
      </c>
      <c r="G12" s="58"/>
      <c r="H12" s="59">
        <v>0</v>
      </c>
      <c r="I12" s="60"/>
      <c r="J12" s="61">
        <v>0</v>
      </c>
      <c r="K12" s="58"/>
      <c r="L12" s="64">
        <v>0</v>
      </c>
      <c r="M12" s="56"/>
      <c r="N12" s="63"/>
      <c r="O12" s="55"/>
      <c r="P12" s="23" t="s">
        <v>10</v>
      </c>
      <c r="Q12" s="37"/>
      <c r="R12" s="38"/>
    </row>
    <row r="13" spans="1:30" ht="16.5" thickTop="1" x14ac:dyDescent="0.25">
      <c r="D13" s="64">
        <v>0</v>
      </c>
      <c r="E13" s="65" t="e">
        <v>#DIV/0!</v>
      </c>
      <c r="F13" s="66"/>
      <c r="G13" s="615" t="s">
        <v>178</v>
      </c>
      <c r="H13" s="615"/>
      <c r="I13" s="615"/>
      <c r="J13" s="615"/>
      <c r="K13" s="615"/>
      <c r="L13" s="70" t="e">
        <v>#DIV/0!</v>
      </c>
      <c r="M13" s="71"/>
      <c r="N13" s="72">
        <v>0</v>
      </c>
      <c r="O13" s="73"/>
      <c r="P13" s="74" t="s">
        <v>5</v>
      </c>
      <c r="Q13" s="45"/>
      <c r="R13" s="46"/>
      <c r="S13" s="75"/>
      <c r="T13" s="75"/>
    </row>
    <row r="14" spans="1:30" ht="15" customHeight="1" x14ac:dyDescent="0.25">
      <c r="D14">
        <f>IF(D13&gt;0,"---&gt;",0)</f>
        <v>0</v>
      </c>
      <c r="E14" s="616" t="s">
        <v>178</v>
      </c>
      <c r="F14" s="77"/>
      <c r="G14" s="77"/>
      <c r="H14" s="77"/>
      <c r="I14" s="77"/>
      <c r="J14" s="77"/>
      <c r="K14" s="77"/>
      <c r="L14" s="77"/>
      <c r="M14" s="78"/>
      <c r="N14" s="79">
        <f>IF(N13&gt;0,"&lt;---",0)</f>
        <v>0</v>
      </c>
    </row>
    <row r="15" spans="1:30" ht="15" customHeight="1" x14ac:dyDescent="0.3">
      <c r="E15" s="617"/>
      <c r="F15" s="77"/>
      <c r="G15" s="77"/>
      <c r="H15" s="81" t="e">
        <v>#DIV/0!</v>
      </c>
      <c r="I15" s="81"/>
      <c r="J15" s="81"/>
      <c r="K15" s="77"/>
      <c r="L15" s="77"/>
      <c r="M15" s="82" t="str">
        <f>E14</f>
        <v>Bordure "</v>
      </c>
    </row>
    <row r="16" spans="1:30" ht="15" customHeight="1" x14ac:dyDescent="0.25">
      <c r="C16" s="83" t="e">
        <v>#N/A</v>
      </c>
      <c r="D16" s="84"/>
      <c r="E16" s="617"/>
      <c r="F16" s="85" t="str">
        <f>IF(G16&gt;0,"&lt;-----","")</f>
        <v/>
      </c>
      <c r="G16" s="86">
        <v>0</v>
      </c>
      <c r="H16" s="11" t="str">
        <f>IF(G16&gt;0,"------&gt;","")</f>
        <v/>
      </c>
      <c r="I16" s="77"/>
      <c r="J16" s="85" t="str">
        <f>IF(K16&gt;0,"&lt;------","")</f>
        <v/>
      </c>
      <c r="K16" s="86">
        <v>0</v>
      </c>
      <c r="L16" s="11" t="str">
        <f>IF(K16&gt;0,"------&gt;","")</f>
        <v/>
      </c>
      <c r="M16" s="82"/>
      <c r="N16" s="87" t="e">
        <v>#N/A</v>
      </c>
      <c r="O16" s="88"/>
    </row>
    <row r="17" spans="1:18" x14ac:dyDescent="0.25">
      <c r="B17" s="89" t="s">
        <v>112</v>
      </c>
      <c r="C17" s="89"/>
      <c r="D17" s="90"/>
      <c r="E17" s="617"/>
      <c r="F17" s="91">
        <v>0</v>
      </c>
      <c r="G17" s="77"/>
      <c r="H17" s="92">
        <v>0</v>
      </c>
      <c r="I17" s="93">
        <v>0</v>
      </c>
      <c r="J17" s="618">
        <v>0</v>
      </c>
      <c r="K17" s="77"/>
      <c r="L17" s="92">
        <v>0</v>
      </c>
      <c r="M17" s="82"/>
      <c r="N17" s="94" t="s">
        <v>112</v>
      </c>
      <c r="O17" s="94"/>
      <c r="Q17" s="95"/>
      <c r="R17" s="95"/>
    </row>
    <row r="18" spans="1:18" x14ac:dyDescent="0.25">
      <c r="B18" s="89">
        <v>0</v>
      </c>
      <c r="C18" s="89"/>
      <c r="D18" s="90"/>
      <c r="E18" s="617"/>
      <c r="F18" s="331">
        <f>IF(F17&gt;0,"&lt;---",0)</f>
        <v>0</v>
      </c>
      <c r="G18" s="77"/>
      <c r="H18" s="97">
        <f>IF(H17&gt;0,"&lt;---",0)</f>
        <v>0</v>
      </c>
      <c r="I18" s="93"/>
      <c r="J18" s="98">
        <f>IF(J17&gt;0,"&lt;---",0)</f>
        <v>0</v>
      </c>
      <c r="K18" s="77"/>
      <c r="L18" s="99">
        <f>IF(L17&gt;0,"&lt;---",0)</f>
        <v>0</v>
      </c>
      <c r="M18" s="82"/>
      <c r="N18" s="94">
        <v>0</v>
      </c>
      <c r="O18" s="94"/>
      <c r="Q18" s="95"/>
      <c r="R18" s="95"/>
    </row>
    <row r="19" spans="1:18" ht="15.75" thickBot="1" x14ac:dyDescent="0.3">
      <c r="E19" s="617"/>
      <c r="F19" s="331"/>
      <c r="G19" s="77"/>
      <c r="H19" s="97"/>
      <c r="I19" s="93"/>
      <c r="J19" s="98"/>
      <c r="K19" s="77"/>
      <c r="L19" s="99"/>
      <c r="M19" s="82"/>
    </row>
    <row r="20" spans="1:18" ht="16.5" thickTop="1" thickBot="1" x14ac:dyDescent="0.3">
      <c r="A20" s="100" t="s">
        <v>11</v>
      </c>
      <c r="B20" s="101"/>
      <c r="C20" s="102"/>
      <c r="E20" s="617"/>
      <c r="F20" s="77"/>
      <c r="G20" s="103">
        <v>0</v>
      </c>
      <c r="H20" s="77"/>
      <c r="I20" s="93"/>
      <c r="J20" s="77"/>
      <c r="K20" s="103">
        <v>0</v>
      </c>
      <c r="L20" s="77"/>
      <c r="M20" s="82"/>
    </row>
    <row r="21" spans="1:18" ht="16.5" thickTop="1" thickBot="1" x14ac:dyDescent="0.3">
      <c r="A21" s="104" t="s">
        <v>12</v>
      </c>
      <c r="B21" s="105"/>
      <c r="C21" s="106"/>
      <c r="E21" s="617"/>
      <c r="F21" s="77"/>
      <c r="G21" s="103"/>
      <c r="H21" s="77"/>
      <c r="I21" s="93"/>
      <c r="J21" s="77"/>
      <c r="K21" s="103"/>
      <c r="L21" s="77"/>
      <c r="M21" s="82"/>
      <c r="O21" s="107" t="s">
        <v>11</v>
      </c>
      <c r="P21" s="108"/>
      <c r="Q21" s="109"/>
      <c r="R21" s="95"/>
    </row>
    <row r="22" spans="1:18" ht="15" customHeight="1" thickTop="1" x14ac:dyDescent="0.25">
      <c r="A22" s="110" t="s">
        <v>13</v>
      </c>
      <c r="B22" s="111"/>
      <c r="C22" s="112"/>
      <c r="E22" s="617"/>
      <c r="F22" s="77"/>
      <c r="G22" s="77"/>
      <c r="H22" s="77"/>
      <c r="I22" s="93"/>
      <c r="J22" s="77"/>
      <c r="K22" s="77"/>
      <c r="L22" s="77"/>
      <c r="M22" s="82"/>
      <c r="O22" s="113" t="s">
        <v>12</v>
      </c>
      <c r="P22" s="114"/>
      <c r="Q22" s="115"/>
    </row>
    <row r="23" spans="1:18" ht="16.5" thickBot="1" x14ac:dyDescent="0.3">
      <c r="A23" s="116" t="s">
        <v>14</v>
      </c>
      <c r="B23" s="117"/>
      <c r="C23" s="118"/>
      <c r="D23" s="119"/>
      <c r="E23" s="617"/>
      <c r="F23" s="77"/>
      <c r="G23" s="120">
        <v>0</v>
      </c>
      <c r="H23" s="120"/>
      <c r="I23" s="93"/>
      <c r="J23" s="77"/>
      <c r="K23" s="77"/>
      <c r="L23" s="77"/>
      <c r="M23" s="82"/>
      <c r="O23" s="110" t="s">
        <v>15</v>
      </c>
      <c r="P23" s="121"/>
      <c r="Q23" s="122"/>
    </row>
    <row r="24" spans="1:18" ht="17.25" thickTop="1" thickBot="1" x14ac:dyDescent="0.3">
      <c r="A24" s="107" t="s">
        <v>57</v>
      </c>
      <c r="B24" s="108"/>
      <c r="C24" s="109"/>
      <c r="D24" s="119"/>
      <c r="E24" s="617"/>
      <c r="F24" s="123">
        <v>0</v>
      </c>
      <c r="G24" s="77"/>
      <c r="H24" s="124"/>
      <c r="I24" s="93"/>
      <c r="J24" s="77"/>
      <c r="K24" s="77"/>
      <c r="L24" s="125">
        <v>0</v>
      </c>
      <c r="M24" s="82"/>
      <c r="O24" s="116" t="s">
        <v>14</v>
      </c>
      <c r="P24" s="126"/>
      <c r="Q24" s="127"/>
    </row>
    <row r="25" spans="1:18" ht="16.5" thickTop="1" thickBot="1" x14ac:dyDescent="0.3">
      <c r="A25" s="128" t="s">
        <v>17</v>
      </c>
      <c r="B25" s="129">
        <v>0.5</v>
      </c>
      <c r="C25" s="130"/>
      <c r="E25" s="617"/>
      <c r="F25" s="131">
        <v>0</v>
      </c>
      <c r="G25" s="77"/>
      <c r="H25" s="77"/>
      <c r="I25" s="93"/>
      <c r="J25" s="77"/>
      <c r="K25" s="77"/>
      <c r="L25" s="132">
        <v>0</v>
      </c>
      <c r="M25" s="82"/>
      <c r="O25" s="107" t="s">
        <v>57</v>
      </c>
      <c r="P25" s="108"/>
      <c r="Q25" s="109"/>
    </row>
    <row r="26" spans="1:18" ht="15.75" thickTop="1" x14ac:dyDescent="0.25">
      <c r="A26" s="110" t="s">
        <v>18</v>
      </c>
      <c r="B26" s="133" t="e">
        <v>#DIV/0!</v>
      </c>
      <c r="C26" s="134"/>
      <c r="E26" s="617"/>
      <c r="F26" s="135">
        <v>0</v>
      </c>
      <c r="G26" s="77"/>
      <c r="H26" s="77"/>
      <c r="I26" s="93"/>
      <c r="J26" s="77"/>
      <c r="K26" s="77"/>
      <c r="L26" s="136">
        <v>0</v>
      </c>
      <c r="M26" s="137"/>
      <c r="O26" s="138" t="s">
        <v>17</v>
      </c>
      <c r="P26" s="139">
        <v>0</v>
      </c>
      <c r="Q26" s="140"/>
    </row>
    <row r="27" spans="1:18" x14ac:dyDescent="0.25">
      <c r="A27" s="110" t="s">
        <v>19</v>
      </c>
      <c r="B27" s="141" t="e">
        <f>C16</f>
        <v>#N/A</v>
      </c>
      <c r="C27" s="142"/>
      <c r="E27" s="617"/>
      <c r="F27" s="77"/>
      <c r="G27" s="77"/>
      <c r="H27" s="77"/>
      <c r="I27" s="93"/>
      <c r="J27" s="77"/>
      <c r="K27" s="77"/>
      <c r="L27" s="77"/>
      <c r="M27" s="82"/>
      <c r="O27" s="110" t="s">
        <v>18</v>
      </c>
      <c r="P27" s="143">
        <v>0</v>
      </c>
      <c r="Q27" s="144"/>
    </row>
    <row r="28" spans="1:18" x14ac:dyDescent="0.25">
      <c r="A28" s="110" t="s">
        <v>22</v>
      </c>
      <c r="B28" s="145" t="e">
        <v>#N/A</v>
      </c>
      <c r="C28" s="146"/>
      <c r="E28" s="617"/>
      <c r="F28" s="77"/>
      <c r="G28" s="77"/>
      <c r="H28" s="77"/>
      <c r="I28" s="93"/>
      <c r="J28" s="77"/>
      <c r="K28" s="77"/>
      <c r="L28" s="77"/>
      <c r="M28" s="82"/>
      <c r="O28" s="110" t="s">
        <v>20</v>
      </c>
      <c r="P28" s="145">
        <v>0</v>
      </c>
      <c r="Q28" s="146"/>
    </row>
    <row r="29" spans="1:18" ht="15.75" thickBot="1" x14ac:dyDescent="0.3">
      <c r="A29" s="116" t="s">
        <v>21</v>
      </c>
      <c r="B29" s="147">
        <v>0</v>
      </c>
      <c r="C29" s="148"/>
      <c r="E29" s="617"/>
      <c r="F29" s="149">
        <v>0</v>
      </c>
      <c r="G29" s="150"/>
      <c r="H29" s="150"/>
      <c r="I29" s="93"/>
      <c r="J29" s="77"/>
      <c r="K29" s="77"/>
      <c r="L29" s="77"/>
      <c r="M29" s="82"/>
      <c r="O29" s="110" t="s">
        <v>22</v>
      </c>
      <c r="P29" s="145">
        <v>0</v>
      </c>
      <c r="Q29" s="146"/>
    </row>
    <row r="30" spans="1:18" ht="15.75" thickTop="1" x14ac:dyDescent="0.25">
      <c r="A30" s="138"/>
      <c r="B30" s="151" t="s">
        <v>13</v>
      </c>
      <c r="C30" s="152" t="s">
        <v>14</v>
      </c>
      <c r="E30" s="617"/>
      <c r="F30" s="149"/>
      <c r="G30" s="150"/>
      <c r="H30" s="150"/>
      <c r="I30" s="93"/>
      <c r="J30" s="77"/>
      <c r="K30" s="77"/>
      <c r="L30" s="77"/>
      <c r="M30" s="82"/>
      <c r="O30" s="138"/>
      <c r="P30" s="151" t="s">
        <v>13</v>
      </c>
      <c r="Q30" s="152" t="s">
        <v>14</v>
      </c>
      <c r="R30" s="95"/>
    </row>
    <row r="31" spans="1:18" x14ac:dyDescent="0.25">
      <c r="A31" s="110" t="s">
        <v>58</v>
      </c>
      <c r="B31" s="369">
        <f>G34+1</f>
        <v>1</v>
      </c>
      <c r="C31" s="619">
        <v>0</v>
      </c>
      <c r="E31" s="617"/>
      <c r="F31" s="158">
        <f>IF(F33&gt;0,"&lt;---",0)</f>
        <v>0</v>
      </c>
      <c r="G31" s="77"/>
      <c r="H31" s="159">
        <f>IF(H33&gt;0,"&lt;---",0)</f>
        <v>0</v>
      </c>
      <c r="I31" s="93"/>
      <c r="J31" s="160">
        <f>IF(J33&gt;0,"&lt;---",0)</f>
        <v>0</v>
      </c>
      <c r="K31" s="77"/>
      <c r="L31" s="159">
        <f>IF(L33&gt;0,"&lt;---",0)</f>
        <v>0</v>
      </c>
      <c r="M31" s="82"/>
      <c r="O31" s="110" t="s">
        <v>58</v>
      </c>
      <c r="P31" s="369">
        <v>0</v>
      </c>
      <c r="Q31" s="619">
        <v>0</v>
      </c>
    </row>
    <row r="32" spans="1:18" x14ac:dyDescent="0.25">
      <c r="A32" s="110" t="s">
        <v>59</v>
      </c>
      <c r="B32" s="369" t="e">
        <f>B26+1</f>
        <v>#DIV/0!</v>
      </c>
      <c r="C32" s="365">
        <v>0</v>
      </c>
      <c r="E32" s="617"/>
      <c r="F32" s="158"/>
      <c r="G32" s="77"/>
      <c r="H32" s="159"/>
      <c r="I32" s="93"/>
      <c r="J32" s="160"/>
      <c r="K32" s="77"/>
      <c r="L32" s="159"/>
      <c r="M32" s="82"/>
      <c r="O32" s="110" t="s">
        <v>59</v>
      </c>
      <c r="P32" s="369">
        <v>0</v>
      </c>
      <c r="Q32" s="365">
        <v>0</v>
      </c>
    </row>
    <row r="33" spans="1:20" x14ac:dyDescent="0.25">
      <c r="A33" s="110" t="s">
        <v>60</v>
      </c>
      <c r="B33" s="364">
        <v>0</v>
      </c>
      <c r="C33" s="619" t="e">
        <f>B27+1</f>
        <v>#N/A</v>
      </c>
      <c r="E33" s="617"/>
      <c r="F33" s="91">
        <v>0</v>
      </c>
      <c r="G33" s="77"/>
      <c r="H33" s="92">
        <v>0</v>
      </c>
      <c r="I33" s="93"/>
      <c r="J33" s="91">
        <v>0</v>
      </c>
      <c r="K33" s="77"/>
      <c r="L33" s="92">
        <v>0</v>
      </c>
      <c r="M33" s="82"/>
      <c r="O33" s="110" t="s">
        <v>60</v>
      </c>
      <c r="P33" s="364">
        <v>0</v>
      </c>
      <c r="Q33" s="619">
        <v>0</v>
      </c>
    </row>
    <row r="34" spans="1:20" ht="15.75" thickBot="1" x14ac:dyDescent="0.3">
      <c r="A34" s="168" t="s">
        <v>179</v>
      </c>
      <c r="B34" s="620">
        <f>B33</f>
        <v>0</v>
      </c>
      <c r="C34" s="621" t="e">
        <v>#N/A</v>
      </c>
      <c r="E34" s="617"/>
      <c r="F34" s="85" t="str">
        <f>IF(G34&gt;0,"&lt;------","")</f>
        <v/>
      </c>
      <c r="G34" s="28">
        <v>0</v>
      </c>
      <c r="H34" s="11" t="str">
        <f>IF(G34&gt;0,"------&gt;","")</f>
        <v/>
      </c>
      <c r="I34" s="77"/>
      <c r="J34" s="85" t="str">
        <f>IF(K34&gt;0,"&lt;------","")</f>
        <v/>
      </c>
      <c r="K34" s="28">
        <v>0</v>
      </c>
      <c r="L34" s="11" t="str">
        <f>IF(K34&gt;0,"------&gt;","")</f>
        <v/>
      </c>
      <c r="M34" s="82"/>
      <c r="N34" s="95"/>
      <c r="O34" s="168" t="s">
        <v>179</v>
      </c>
      <c r="P34" s="620">
        <f>P33</f>
        <v>0</v>
      </c>
      <c r="Q34" s="621">
        <v>0</v>
      </c>
    </row>
    <row r="35" spans="1:20" ht="19.5" customHeight="1" thickTop="1" thickBot="1" x14ac:dyDescent="0.35">
      <c r="A35" s="107" t="s">
        <v>28</v>
      </c>
      <c r="B35" s="108"/>
      <c r="C35" s="109"/>
      <c r="E35" s="617"/>
      <c r="F35" s="77"/>
      <c r="G35" s="77"/>
      <c r="H35" s="171">
        <v>0.5</v>
      </c>
      <c r="I35" s="172"/>
      <c r="J35" s="172"/>
      <c r="K35" s="173"/>
      <c r="L35" s="77"/>
      <c r="M35" s="82"/>
      <c r="O35" s="174">
        <v>0</v>
      </c>
      <c r="P35" s="174"/>
      <c r="Q35" s="174"/>
      <c r="R35" s="174"/>
    </row>
    <row r="36" spans="1:20" ht="16.5" customHeight="1" thickTop="1" thickBot="1" x14ac:dyDescent="0.3">
      <c r="A36" s="128" t="s">
        <v>13</v>
      </c>
      <c r="B36" s="175">
        <v>0</v>
      </c>
      <c r="C36" s="176"/>
      <c r="D36" s="64">
        <v>0</v>
      </c>
      <c r="E36" s="622"/>
      <c r="F36" s="77"/>
      <c r="G36" s="77"/>
      <c r="H36" s="77"/>
      <c r="I36" s="77"/>
      <c r="J36" s="77"/>
      <c r="K36" s="77"/>
      <c r="L36" s="77"/>
      <c r="M36" s="178"/>
      <c r="N36">
        <v>0</v>
      </c>
      <c r="O36" s="179"/>
      <c r="P36" s="179"/>
      <c r="Q36" s="179"/>
      <c r="R36" s="179"/>
    </row>
    <row r="37" spans="1:20" ht="20.25" thickTop="1" thickBot="1" x14ac:dyDescent="0.35">
      <c r="A37" s="165" t="s">
        <v>14</v>
      </c>
      <c r="B37" s="623">
        <v>0</v>
      </c>
      <c r="C37" s="624"/>
      <c r="D37" s="182">
        <f>IF(D36&gt;0,"---&gt;",0)</f>
        <v>0</v>
      </c>
      <c r="E37" s="183" t="e">
        <v>#DIV/0!</v>
      </c>
      <c r="F37" s="184"/>
      <c r="G37" s="187" t="s">
        <v>178</v>
      </c>
      <c r="H37" s="187"/>
      <c r="I37" s="187"/>
      <c r="J37" s="187"/>
      <c r="K37" s="187"/>
      <c r="L37" s="188" t="e">
        <v>#DIV/0!</v>
      </c>
      <c r="M37" s="189"/>
      <c r="N37" s="182">
        <f>IF(N36&gt;0,"&lt;---",0)</f>
        <v>0</v>
      </c>
      <c r="O37" s="190" t="s">
        <v>29</v>
      </c>
      <c r="P37" s="191"/>
      <c r="Q37" s="191"/>
      <c r="R37" s="192"/>
      <c r="S37" s="75"/>
      <c r="T37" s="75"/>
    </row>
    <row r="38" spans="1:20" ht="17.25" thickTop="1" thickBot="1" x14ac:dyDescent="0.3">
      <c r="E38" s="193">
        <f>IF(F38&gt;0,"&lt;---",0)</f>
        <v>0</v>
      </c>
      <c r="F38" s="194">
        <v>0</v>
      </c>
      <c r="H38" s="64">
        <v>0</v>
      </c>
      <c r="I38" s="195">
        <f>IF(OR(J38&gt;0,H38&gt;0),"&lt;---",0)</f>
        <v>0</v>
      </c>
      <c r="J38" s="194">
        <v>0</v>
      </c>
      <c r="L38" s="64">
        <v>0</v>
      </c>
      <c r="M38" s="193">
        <f>IF(L38&gt;0,"&lt;---",0)</f>
        <v>0</v>
      </c>
      <c r="O38" s="196"/>
      <c r="P38" s="197" t="s">
        <v>30</v>
      </c>
      <c r="Q38" s="198"/>
      <c r="R38" s="199" t="s">
        <v>31</v>
      </c>
    </row>
    <row r="39" spans="1:20" ht="15.75" customHeight="1" x14ac:dyDescent="0.25">
      <c r="E39" s="200"/>
      <c r="F39" s="201"/>
      <c r="G39" s="11"/>
      <c r="H39" s="202"/>
      <c r="I39" s="203"/>
      <c r="M39" s="200"/>
      <c r="O39" s="204" t="s">
        <v>32</v>
      </c>
      <c r="P39" s="205">
        <v>0</v>
      </c>
      <c r="Q39" s="206"/>
      <c r="R39" s="207" t="e">
        <f>INDEX([1]Tracks!E4:E32,MATCH('Plan Autre tissu'!P39,[1]Tracks!A4:A32,0),1)</f>
        <v>#N/A</v>
      </c>
    </row>
    <row r="40" spans="1:20" ht="15.75" customHeight="1" thickBot="1" x14ac:dyDescent="0.3">
      <c r="E40" s="11"/>
      <c r="F40" s="201"/>
      <c r="G40" s="11"/>
      <c r="H40" s="208"/>
      <c r="I40" s="208"/>
      <c r="O40" s="209"/>
      <c r="P40" s="210"/>
      <c r="Q40" s="211"/>
      <c r="R40" s="212"/>
    </row>
    <row r="41" spans="1:20" ht="16.5" customHeight="1" thickTop="1" x14ac:dyDescent="0.25">
      <c r="A41" s="213" t="s">
        <v>33</v>
      </c>
      <c r="B41" s="214" t="s">
        <v>145</v>
      </c>
      <c r="C41" s="214"/>
      <c r="D41" s="215"/>
      <c r="E41" s="216" t="s">
        <v>180</v>
      </c>
      <c r="F41" s="216"/>
      <c r="G41" s="216"/>
      <c r="H41" s="216"/>
      <c r="I41" s="217"/>
      <c r="J41" s="218">
        <v>0</v>
      </c>
      <c r="K41" s="218"/>
      <c r="L41" s="219"/>
      <c r="O41" s="204" t="s">
        <v>34</v>
      </c>
      <c r="P41" s="205"/>
      <c r="Q41" s="206"/>
      <c r="R41" s="220"/>
    </row>
    <row r="42" spans="1:20" ht="16.5" thickBot="1" x14ac:dyDescent="0.3">
      <c r="A42" s="221" t="s">
        <v>35</v>
      </c>
      <c r="B42" s="222">
        <v>3.75</v>
      </c>
      <c r="C42" s="222"/>
      <c r="D42" s="223"/>
      <c r="E42" s="224"/>
      <c r="F42" s="224"/>
      <c r="G42" s="224"/>
      <c r="H42" s="224"/>
      <c r="I42" s="217"/>
      <c r="J42" s="225"/>
      <c r="K42" s="225"/>
      <c r="L42" s="226"/>
      <c r="O42" s="209"/>
      <c r="P42" s="210">
        <v>0</v>
      </c>
      <c r="Q42" s="211"/>
      <c r="R42" s="227">
        <f>IF(P42&lt;&gt;0,R39,0)</f>
        <v>0</v>
      </c>
    </row>
    <row r="43" spans="1:20" ht="17.25" thickTop="1" thickBot="1" x14ac:dyDescent="0.3">
      <c r="A43" s="228" t="s">
        <v>36</v>
      </c>
      <c r="B43" s="229">
        <v>0</v>
      </c>
      <c r="C43" s="230"/>
      <c r="D43" s="231"/>
      <c r="O43" s="204" t="s">
        <v>37</v>
      </c>
      <c r="P43" s="232" t="s">
        <v>112</v>
      </c>
      <c r="Q43" s="206"/>
      <c r="R43" s="233">
        <f>INDEX([1]Tracks!E36:E51,MATCH('Plan Autre tissu'!P43,[1]Tracks!A36:A51,0),1)</f>
        <v>-3.75</v>
      </c>
    </row>
    <row r="44" spans="1:20" ht="15" customHeight="1" thickTop="1" x14ac:dyDescent="0.25">
      <c r="B44" s="234" t="s">
        <v>38</v>
      </c>
      <c r="C44" s="235"/>
      <c r="D44" s="236"/>
      <c r="E44" s="237" t="s">
        <v>164</v>
      </c>
      <c r="F44" s="237"/>
      <c r="G44" s="237"/>
      <c r="H44" s="237"/>
      <c r="I44" s="237"/>
      <c r="J44" s="237"/>
      <c r="K44" s="237"/>
      <c r="L44" s="238"/>
      <c r="O44" s="239"/>
      <c r="P44" s="240"/>
      <c r="Q44" s="241"/>
      <c r="R44" s="242"/>
    </row>
    <row r="45" spans="1:20" ht="16.5" thickBot="1" x14ac:dyDescent="0.3">
      <c r="B45" s="243"/>
      <c r="C45" s="244"/>
      <c r="D45" s="245"/>
      <c r="E45" s="246"/>
      <c r="F45" s="246"/>
      <c r="G45" s="246"/>
      <c r="H45" s="246"/>
      <c r="I45" s="246"/>
      <c r="J45" s="246"/>
      <c r="K45" s="246"/>
      <c r="L45" s="247"/>
      <c r="O45" s="209"/>
      <c r="P45" s="248"/>
      <c r="Q45" s="211"/>
      <c r="R45" s="249"/>
    </row>
    <row r="46" spans="1:20" ht="17.25" thickTop="1" thickBot="1" x14ac:dyDescent="0.3">
      <c r="O46" s="204" t="s">
        <v>39</v>
      </c>
      <c r="P46" s="232" t="s">
        <v>112</v>
      </c>
      <c r="Q46" s="206"/>
      <c r="R46" s="233">
        <f>INDEX([1]Tracks!E54:E69,MATCH('Plan Autre tissu'!P46,[1]Tracks!A54:A69,0),1)</f>
        <v>-3.75</v>
      </c>
    </row>
    <row r="47" spans="1:20" ht="15" customHeight="1" thickBot="1" x14ac:dyDescent="0.3">
      <c r="A47" s="250" t="s">
        <v>40</v>
      </c>
      <c r="B47" s="251"/>
      <c r="C47" s="625">
        <v>0</v>
      </c>
      <c r="D47" s="625"/>
      <c r="E47" s="625"/>
      <c r="F47" s="625"/>
      <c r="G47" s="625"/>
      <c r="H47" s="625"/>
      <c r="I47" s="625"/>
      <c r="J47" s="625"/>
      <c r="K47" s="625"/>
      <c r="L47" s="626"/>
      <c r="O47" s="239"/>
      <c r="P47" s="254"/>
      <c r="Q47" s="241"/>
      <c r="R47" s="255"/>
    </row>
    <row r="48" spans="1:20" ht="15" customHeight="1" thickBot="1" x14ac:dyDescent="0.3">
      <c r="A48" s="250"/>
      <c r="B48" s="251"/>
      <c r="C48" s="625"/>
      <c r="D48" s="625"/>
      <c r="E48" s="625"/>
      <c r="F48" s="625"/>
      <c r="G48" s="625"/>
      <c r="H48" s="625"/>
      <c r="I48" s="625"/>
      <c r="J48" s="625"/>
      <c r="K48" s="625"/>
      <c r="L48" s="626"/>
      <c r="O48" s="209"/>
      <c r="P48" s="248"/>
      <c r="Q48" s="211"/>
      <c r="R48" s="249"/>
    </row>
    <row r="49" spans="1:18" ht="15" customHeight="1" thickBot="1" x14ac:dyDescent="0.3">
      <c r="A49" s="258" t="s">
        <v>41</v>
      </c>
      <c r="B49" s="627"/>
      <c r="C49" s="628"/>
      <c r="D49" s="629"/>
      <c r="E49" s="629"/>
      <c r="F49" s="629"/>
      <c r="G49" s="629"/>
      <c r="H49" s="629"/>
      <c r="I49" s="629"/>
      <c r="J49" s="629"/>
      <c r="K49" s="629"/>
      <c r="L49" s="630"/>
      <c r="O49" s="263" t="s">
        <v>42</v>
      </c>
      <c r="P49" s="232">
        <v>0</v>
      </c>
      <c r="Q49" s="631"/>
      <c r="R49" s="632"/>
    </row>
    <row r="50" spans="1:18" ht="16.5" thickBot="1" x14ac:dyDescent="0.3">
      <c r="A50" s="258"/>
      <c r="B50" s="627"/>
      <c r="C50" s="628" t="s">
        <v>51</v>
      </c>
      <c r="D50" s="629"/>
      <c r="E50" s="629"/>
      <c r="F50" s="629"/>
      <c r="G50" s="629"/>
      <c r="H50" s="629"/>
      <c r="I50" s="629"/>
      <c r="J50" s="629"/>
      <c r="K50" s="629"/>
      <c r="L50" s="630"/>
      <c r="O50" s="270" t="s">
        <v>43</v>
      </c>
      <c r="P50" s="240">
        <v>0</v>
      </c>
      <c r="Q50" s="276"/>
      <c r="R50" s="277"/>
    </row>
    <row r="51" spans="1:18" x14ac:dyDescent="0.25">
      <c r="O51" s="274" t="s">
        <v>44</v>
      </c>
      <c r="P51" s="275">
        <v>0</v>
      </c>
      <c r="Q51" s="276"/>
      <c r="R51" s="277"/>
    </row>
    <row r="52" spans="1:18" ht="30.75" x14ac:dyDescent="0.3">
      <c r="A52" s="278" t="s">
        <v>45</v>
      </c>
      <c r="O52" s="279" t="s">
        <v>46</v>
      </c>
      <c r="P52" s="275">
        <v>0</v>
      </c>
      <c r="Q52" s="276"/>
      <c r="R52" s="277"/>
    </row>
    <row r="53" spans="1:18" ht="19.5" thickBot="1" x14ac:dyDescent="0.35">
      <c r="A53" s="278"/>
      <c r="O53" s="280" t="s">
        <v>47</v>
      </c>
      <c r="P53" s="281">
        <v>0</v>
      </c>
      <c r="Q53" s="282"/>
      <c r="R53" s="283"/>
    </row>
    <row r="54" spans="1:18" ht="16.5" thickTop="1" x14ac:dyDescent="0.25">
      <c r="A54" s="1" t="s">
        <v>0</v>
      </c>
      <c r="B54" s="2">
        <v>0</v>
      </c>
      <c r="C54" s="2"/>
      <c r="D54" s="2"/>
      <c r="E54" s="2"/>
      <c r="F54" s="2"/>
      <c r="H54" s="3" t="s">
        <v>1</v>
      </c>
      <c r="I54" s="3"/>
      <c r="J54" s="538">
        <v>0</v>
      </c>
      <c r="K54" s="538"/>
      <c r="L54" s="538"/>
      <c r="M54" s="538"/>
      <c r="N54" s="538"/>
      <c r="O54" s="5">
        <f ca="1">TODAY()</f>
        <v>45008</v>
      </c>
      <c r="P54" s="5"/>
      <c r="Q54" s="5"/>
    </row>
    <row r="55" spans="1:18" ht="15.75" x14ac:dyDescent="0.25">
      <c r="A55" s="1" t="s">
        <v>2</v>
      </c>
      <c r="B55" s="2">
        <v>0</v>
      </c>
      <c r="C55" s="2"/>
      <c r="D55" s="2"/>
      <c r="E55" s="2"/>
      <c r="F55" s="2"/>
      <c r="H55" s="6"/>
      <c r="I55" s="6"/>
      <c r="J55" s="539"/>
      <c r="K55" s="539"/>
      <c r="L55" s="539"/>
      <c r="M55" s="539"/>
      <c r="N55" s="539"/>
      <c r="O55" s="8" t="s">
        <v>3</v>
      </c>
      <c r="P55" s="9">
        <v>0</v>
      </c>
      <c r="Q55" s="10"/>
    </row>
    <row r="56" spans="1:18" x14ac:dyDescent="0.25">
      <c r="A56" s="11"/>
      <c r="B56" s="12"/>
      <c r="C56" s="11"/>
      <c r="D56" s="11"/>
    </row>
    <row r="57" spans="1:18" ht="18.75" x14ac:dyDescent="0.3">
      <c r="A57" s="284" t="s">
        <v>67</v>
      </c>
      <c r="B57" s="284"/>
      <c r="C57" s="284"/>
      <c r="D57" s="284"/>
      <c r="E57" s="284"/>
      <c r="F57" s="284"/>
      <c r="G57" s="284"/>
      <c r="H57" s="284"/>
      <c r="I57" s="284"/>
      <c r="J57" s="284"/>
      <c r="K57" s="284"/>
      <c r="L57" s="284"/>
      <c r="M57" s="284"/>
      <c r="N57" s="284"/>
      <c r="O57" s="284"/>
      <c r="P57" s="284"/>
      <c r="Q57" s="284"/>
    </row>
    <row r="59" spans="1:18" x14ac:dyDescent="0.25">
      <c r="A59" s="633" t="s">
        <v>165</v>
      </c>
      <c r="B59" s="633"/>
      <c r="C59" s="633"/>
      <c r="D59" s="285" t="s">
        <v>121</v>
      </c>
      <c r="E59" s="286"/>
      <c r="F59" s="287" t="e">
        <v>#DIV/0!</v>
      </c>
      <c r="G59" s="287" t="e">
        <v>#DIV/0!</v>
      </c>
      <c r="H59" s="287" t="e">
        <v>#DIV/0!</v>
      </c>
      <c r="I59" s="288"/>
      <c r="J59" s="289" t="s">
        <v>122</v>
      </c>
      <c r="K59" s="290" t="e">
        <v>#DIV/0!</v>
      </c>
      <c r="L59" s="290" t="e">
        <v>#DIV/0!</v>
      </c>
      <c r="M59" s="291" t="e">
        <v>#DIV/0!</v>
      </c>
      <c r="N59" s="291"/>
      <c r="O59" s="75"/>
      <c r="Q59" s="75"/>
    </row>
    <row r="60" spans="1:18" x14ac:dyDescent="0.25">
      <c r="A60" s="633"/>
      <c r="B60" s="633"/>
      <c r="C60" s="633"/>
      <c r="D60" s="285"/>
      <c r="E60" s="286"/>
      <c r="F60" s="292" t="e">
        <v>#DIV/0!</v>
      </c>
      <c r="G60" s="293" t="e">
        <v>#DIV/0!</v>
      </c>
      <c r="H60" s="294" t="e">
        <v>#DIV/0!</v>
      </c>
      <c r="I60" s="295"/>
      <c r="J60" s="289"/>
      <c r="K60" s="296" t="e">
        <v>#DIV/0!</v>
      </c>
      <c r="L60" s="296" t="e">
        <v>#DIV/0!</v>
      </c>
      <c r="M60" s="297" t="e">
        <v>#DIV/0!</v>
      </c>
      <c r="N60" s="297"/>
      <c r="O60" s="95"/>
      <c r="Q60" s="202"/>
    </row>
    <row r="61" spans="1:18" ht="15.75" thickBot="1" x14ac:dyDescent="0.3">
      <c r="A61" s="33"/>
      <c r="B61" s="33"/>
      <c r="C61" s="33"/>
      <c r="D61" s="34"/>
      <c r="E61" s="34"/>
      <c r="F61" s="26"/>
      <c r="G61" s="298" t="s">
        <v>6</v>
      </c>
      <c r="H61" s="28" t="e">
        <v>#DIV/0!</v>
      </c>
      <c r="I61" s="28"/>
      <c r="J61" s="13"/>
      <c r="K61" s="13"/>
      <c r="L61" s="28" t="s">
        <v>6</v>
      </c>
      <c r="M61" s="29" t="e">
        <v>#DIV/0!</v>
      </c>
      <c r="N61" s="29"/>
      <c r="O61" s="26"/>
      <c r="P61" s="299"/>
      <c r="Q61" s="300"/>
      <c r="R61" s="301"/>
    </row>
    <row r="62" spans="1:18" ht="19.5" thickTop="1" x14ac:dyDescent="0.25">
      <c r="A62" s="608" t="str">
        <f>"Matériel principal"</f>
        <v>Matériel principal</v>
      </c>
      <c r="B62" s="609">
        <v>0</v>
      </c>
      <c r="C62" s="610"/>
      <c r="G62" s="302"/>
      <c r="H62" s="303">
        <f>P90</f>
        <v>0</v>
      </c>
      <c r="I62" s="303"/>
      <c r="J62" s="303"/>
      <c r="L62" s="295">
        <v>0</v>
      </c>
      <c r="O62" s="299"/>
      <c r="P62" s="299"/>
      <c r="Q62" s="301"/>
      <c r="R62" s="301"/>
    </row>
    <row r="63" spans="1:18" ht="19.5" thickBot="1" x14ac:dyDescent="0.35">
      <c r="A63" s="611" t="s">
        <v>176</v>
      </c>
      <c r="B63" s="612" t="s">
        <v>177</v>
      </c>
      <c r="C63" s="613"/>
      <c r="E63" s="304">
        <v>0</v>
      </c>
      <c r="F63" s="304"/>
      <c r="G63" s="304"/>
      <c r="H63" s="304">
        <v>0</v>
      </c>
      <c r="I63" s="304"/>
      <c r="J63" s="305">
        <v>0</v>
      </c>
      <c r="K63" s="305"/>
      <c r="L63" s="305"/>
      <c r="M63" s="305"/>
      <c r="N63" s="50"/>
      <c r="O63" s="299"/>
      <c r="P63" s="299"/>
      <c r="Q63" s="301"/>
      <c r="R63" s="301"/>
    </row>
    <row r="64" spans="1:18" ht="19.5" thickTop="1" x14ac:dyDescent="0.3">
      <c r="E64" s="51">
        <f>IF(F65&gt;0,"&lt;---",0)</f>
        <v>0</v>
      </c>
      <c r="F64" s="52"/>
      <c r="G64" s="53"/>
      <c r="H64" s="53"/>
      <c r="I64" s="306">
        <f>IF(OR(J65&gt;0,H65&gt;0),"&lt;---",0)</f>
        <v>0</v>
      </c>
      <c r="K64" s="53"/>
      <c r="L64" s="52"/>
      <c r="M64" s="54">
        <f>IF(L65&gt;0,"&lt;---",0)</f>
        <v>0</v>
      </c>
      <c r="N64" s="50"/>
      <c r="P64" s="291"/>
      <c r="Q64" s="301"/>
      <c r="R64" s="301"/>
    </row>
    <row r="65" spans="1:18" ht="15.75" customHeight="1" thickBot="1" x14ac:dyDescent="0.3">
      <c r="E65" s="56"/>
      <c r="F65" s="307">
        <v>0</v>
      </c>
      <c r="G65" s="58"/>
      <c r="H65" s="308">
        <v>0</v>
      </c>
      <c r="I65" s="309"/>
      <c r="J65" s="61">
        <v>0</v>
      </c>
      <c r="K65" s="58"/>
      <c r="L65" s="310">
        <v>0</v>
      </c>
      <c r="M65" s="60"/>
      <c r="N65" s="311"/>
      <c r="P65" s="299"/>
      <c r="Q65" s="301"/>
      <c r="R65" s="301"/>
    </row>
    <row r="66" spans="1:18" ht="15.75" thickTop="1" x14ac:dyDescent="0.25">
      <c r="D66" s="64">
        <v>0</v>
      </c>
      <c r="E66" s="312">
        <v>90</v>
      </c>
      <c r="F66" s="313"/>
      <c r="G66" s="480" t="s">
        <v>178</v>
      </c>
      <c r="H66" s="480"/>
      <c r="I66" s="480"/>
      <c r="J66" s="480"/>
      <c r="K66" s="480"/>
      <c r="L66" s="316">
        <v>90</v>
      </c>
      <c r="M66" s="317"/>
      <c r="N66" s="318">
        <v>0</v>
      </c>
      <c r="O66" s="75"/>
      <c r="P66" s="291"/>
      <c r="Q66" s="301"/>
      <c r="R66" s="301"/>
    </row>
    <row r="67" spans="1:18" x14ac:dyDescent="0.25">
      <c r="D67">
        <f>IF(D66&gt;0,"---&gt;",0)</f>
        <v>0</v>
      </c>
      <c r="E67" s="76"/>
      <c r="F67" s="77"/>
      <c r="G67" s="77"/>
      <c r="H67" s="77"/>
      <c r="I67" s="77"/>
      <c r="J67" s="77"/>
      <c r="K67" s="77"/>
      <c r="L67" s="77"/>
      <c r="M67" s="78"/>
      <c r="N67">
        <f>IF(N66&gt;0,"&lt;---",0)</f>
        <v>0</v>
      </c>
      <c r="P67" s="299"/>
      <c r="Q67" s="301"/>
      <c r="R67" s="301"/>
    </row>
    <row r="68" spans="1:18" ht="18.75" customHeight="1" x14ac:dyDescent="0.25">
      <c r="E68" s="319" t="s">
        <v>178</v>
      </c>
      <c r="G68" s="77"/>
      <c r="H68" s="320">
        <v>0.5</v>
      </c>
      <c r="I68" s="320"/>
      <c r="J68" s="320"/>
      <c r="K68" s="77"/>
      <c r="M68" s="321" t="str">
        <f>E68</f>
        <v>Bordure "</v>
      </c>
      <c r="P68" s="299"/>
      <c r="Q68" s="301"/>
      <c r="R68" s="301"/>
    </row>
    <row r="69" spans="1:18" ht="15.75" x14ac:dyDescent="0.25">
      <c r="C69" s="322" t="e">
        <v>#N/A</v>
      </c>
      <c r="D69" s="322"/>
      <c r="E69" s="319"/>
      <c r="F69" s="85" t="e">
        <f>IF(G69&gt;0,"&lt;------","")</f>
        <v>#DIV/0!</v>
      </c>
      <c r="G69" s="323" t="e">
        <v>#DIV/0!</v>
      </c>
      <c r="H69" s="11" t="e">
        <f>IF(G69&gt;0,"------&gt;","")</f>
        <v>#DIV/0!</v>
      </c>
      <c r="I69" s="77"/>
      <c r="J69" s="85" t="e">
        <f>IF(K69&gt;0,"&lt;------","")</f>
        <v>#DIV/0!</v>
      </c>
      <c r="K69" s="28" t="e">
        <v>#DIV/0!</v>
      </c>
      <c r="L69" s="11" t="e">
        <f>IF(K69&gt;0,"------&gt;","")</f>
        <v>#DIV/0!</v>
      </c>
      <c r="M69" s="321"/>
      <c r="N69" s="324" t="e">
        <v>#N/A</v>
      </c>
      <c r="O69" s="324"/>
    </row>
    <row r="70" spans="1:18" ht="15" customHeight="1" x14ac:dyDescent="0.25">
      <c r="B70" s="325" t="s">
        <v>112</v>
      </c>
      <c r="C70" s="325"/>
      <c r="D70" s="326"/>
      <c r="E70" s="319"/>
      <c r="F70" s="91">
        <v>0</v>
      </c>
      <c r="G70" s="77"/>
      <c r="H70" s="92">
        <v>0</v>
      </c>
      <c r="I70" s="93" t="s">
        <v>168</v>
      </c>
      <c r="J70" s="91">
        <v>0</v>
      </c>
      <c r="K70" s="77"/>
      <c r="L70" s="92">
        <v>0</v>
      </c>
      <c r="M70" s="321"/>
      <c r="N70" s="328" t="s">
        <v>112</v>
      </c>
      <c r="O70" s="328"/>
      <c r="Q70" s="95"/>
      <c r="R70" s="95"/>
    </row>
    <row r="71" spans="1:18" ht="15.75" thickBot="1" x14ac:dyDescent="0.3">
      <c r="B71" s="329">
        <v>0</v>
      </c>
      <c r="C71" s="329"/>
      <c r="D71" s="330"/>
      <c r="E71" s="319"/>
      <c r="F71" s="331">
        <f>IF(F70&gt;0,"&lt;---",0)</f>
        <v>0</v>
      </c>
      <c r="G71" s="77"/>
      <c r="H71" s="97">
        <f>IF(H70&gt;0,"&lt;---",0)</f>
        <v>0</v>
      </c>
      <c r="I71" s="93"/>
      <c r="J71" s="98">
        <f>IF(J70&gt;0,"&lt;---",0)</f>
        <v>0</v>
      </c>
      <c r="K71" s="77"/>
      <c r="L71" s="332">
        <f>IF(L70&gt;0,"&lt;---",0)</f>
        <v>0</v>
      </c>
      <c r="M71" s="321"/>
      <c r="N71" s="333">
        <v>0</v>
      </c>
      <c r="O71" s="333"/>
      <c r="Q71" s="95"/>
      <c r="R71" s="95"/>
    </row>
    <row r="72" spans="1:18" ht="15.75" customHeight="1" thickTop="1" thickBot="1" x14ac:dyDescent="0.3">
      <c r="A72" s="107" t="s">
        <v>11</v>
      </c>
      <c r="B72" s="108"/>
      <c r="C72" s="109"/>
      <c r="E72" s="319"/>
      <c r="F72" s="331"/>
      <c r="G72" s="77"/>
      <c r="H72" s="97"/>
      <c r="I72" s="93"/>
      <c r="J72" s="98"/>
      <c r="K72" s="77"/>
      <c r="L72" s="332"/>
      <c r="M72" s="321"/>
      <c r="N72" s="334"/>
      <c r="O72" s="335" t="s">
        <v>11</v>
      </c>
      <c r="P72" s="336"/>
      <c r="Q72" s="337"/>
    </row>
    <row r="73" spans="1:18" ht="20.25" customHeight="1" thickTop="1" x14ac:dyDescent="0.25">
      <c r="A73" s="113" t="s">
        <v>12</v>
      </c>
      <c r="B73" s="114"/>
      <c r="C73" s="115"/>
      <c r="E73" s="319"/>
      <c r="F73" s="77"/>
      <c r="G73" s="103" t="s">
        <v>166</v>
      </c>
      <c r="H73" s="77"/>
      <c r="I73" s="93"/>
      <c r="J73" s="77"/>
      <c r="K73" s="103" t="s">
        <v>167</v>
      </c>
      <c r="L73" s="77"/>
      <c r="M73" s="321"/>
      <c r="O73" s="338" t="s">
        <v>12</v>
      </c>
      <c r="P73" s="339"/>
      <c r="Q73" s="340"/>
    </row>
    <row r="74" spans="1:18" x14ac:dyDescent="0.25">
      <c r="A74" s="110" t="s">
        <v>15</v>
      </c>
      <c r="B74" s="341"/>
      <c r="C74" s="342"/>
      <c r="E74" s="319"/>
      <c r="F74" s="77"/>
      <c r="G74" s="103"/>
      <c r="H74" s="77"/>
      <c r="I74" s="93"/>
      <c r="J74" s="77"/>
      <c r="K74" s="103"/>
      <c r="L74" s="77"/>
      <c r="M74" s="321"/>
      <c r="O74" s="110" t="s">
        <v>15</v>
      </c>
      <c r="P74" s="343"/>
      <c r="Q74" s="344"/>
      <c r="R74" s="95"/>
    </row>
    <row r="75" spans="1:18" ht="15.75" thickBot="1" x14ac:dyDescent="0.3">
      <c r="A75" s="116" t="s">
        <v>14</v>
      </c>
      <c r="B75" s="345"/>
      <c r="C75" s="346"/>
      <c r="E75" s="319"/>
      <c r="F75" s="77"/>
      <c r="G75" s="77"/>
      <c r="H75" s="77"/>
      <c r="I75" s="93"/>
      <c r="J75" s="77"/>
      <c r="K75" s="77"/>
      <c r="L75" s="77"/>
      <c r="M75" s="321"/>
      <c r="O75" s="116" t="s">
        <v>14</v>
      </c>
      <c r="P75" s="347"/>
      <c r="Q75" s="348"/>
    </row>
    <row r="76" spans="1:18" ht="17.25" thickTop="1" thickBot="1" x14ac:dyDescent="0.3">
      <c r="A76" s="107" t="s">
        <v>57</v>
      </c>
      <c r="B76" s="108"/>
      <c r="C76" s="109"/>
      <c r="D76" s="119"/>
      <c r="E76" s="319"/>
      <c r="F76" s="77"/>
      <c r="G76" s="349"/>
      <c r="H76" s="349" t="s">
        <v>20</v>
      </c>
      <c r="I76" s="93"/>
      <c r="J76" s="77"/>
      <c r="K76" s="77"/>
      <c r="L76" s="77"/>
      <c r="M76" s="321"/>
      <c r="O76" s="107" t="s">
        <v>57</v>
      </c>
      <c r="P76" s="108"/>
      <c r="Q76" s="109"/>
    </row>
    <row r="77" spans="1:18" ht="16.5" thickTop="1" x14ac:dyDescent="0.25">
      <c r="A77" s="128" t="s">
        <v>17</v>
      </c>
      <c r="B77" s="129">
        <v>45.25</v>
      </c>
      <c r="C77" s="130"/>
      <c r="D77" s="119"/>
      <c r="E77" s="319"/>
      <c r="F77" s="350">
        <v>0</v>
      </c>
      <c r="G77" s="77"/>
      <c r="H77" s="351" t="e">
        <v>#DIV/0!</v>
      </c>
      <c r="I77" s="93"/>
      <c r="J77" s="77"/>
      <c r="K77" s="77"/>
      <c r="L77" s="352">
        <v>0</v>
      </c>
      <c r="M77" s="321"/>
      <c r="O77" s="138" t="s">
        <v>17</v>
      </c>
      <c r="P77" s="139" t="e">
        <v>#NUM!</v>
      </c>
      <c r="Q77" s="140"/>
    </row>
    <row r="78" spans="1:18" x14ac:dyDescent="0.25">
      <c r="A78" s="110" t="s">
        <v>18</v>
      </c>
      <c r="B78" s="133" t="e">
        <v>#DIV/0!</v>
      </c>
      <c r="C78" s="134"/>
      <c r="E78" s="319"/>
      <c r="F78" s="355" t="e">
        <v>#DIV/0!</v>
      </c>
      <c r="G78" s="77"/>
      <c r="H78" s="77"/>
      <c r="I78" s="93"/>
      <c r="J78" s="77"/>
      <c r="K78" s="77"/>
      <c r="L78" s="356">
        <v>0</v>
      </c>
      <c r="M78" s="321"/>
      <c r="O78" s="110" t="s">
        <v>18</v>
      </c>
      <c r="P78" s="143" t="e">
        <v>#DIV/0!</v>
      </c>
      <c r="Q78" s="144"/>
    </row>
    <row r="79" spans="1:18" x14ac:dyDescent="0.25">
      <c r="A79" s="110" t="s">
        <v>19</v>
      </c>
      <c r="B79" s="141" t="e">
        <f>C69</f>
        <v>#N/A</v>
      </c>
      <c r="C79" s="142"/>
      <c r="E79" s="319"/>
      <c r="F79" s="135">
        <v>0</v>
      </c>
      <c r="G79" s="77"/>
      <c r="H79" s="77"/>
      <c r="I79" s="93"/>
      <c r="J79" s="77"/>
      <c r="K79" s="77"/>
      <c r="L79" s="360">
        <v>0</v>
      </c>
      <c r="M79" s="321"/>
      <c r="O79" s="110" t="s">
        <v>20</v>
      </c>
      <c r="P79" s="145" t="e">
        <v>#DIV/0!</v>
      </c>
      <c r="Q79" s="146"/>
    </row>
    <row r="80" spans="1:18" ht="15.75" thickBot="1" x14ac:dyDescent="0.3">
      <c r="A80" s="110" t="s">
        <v>20</v>
      </c>
      <c r="B80" s="145" t="e">
        <v>#DIV/0!</v>
      </c>
      <c r="C80" s="146"/>
      <c r="E80" s="319"/>
      <c r="F80" s="77"/>
      <c r="G80" s="77"/>
      <c r="H80" s="77"/>
      <c r="I80" s="93"/>
      <c r="J80" s="77"/>
      <c r="K80" s="77"/>
      <c r="L80" s="77"/>
      <c r="M80" s="321"/>
      <c r="O80" s="110" t="s">
        <v>22</v>
      </c>
      <c r="P80" s="145" t="e">
        <v>#N/A</v>
      </c>
      <c r="Q80" s="146"/>
    </row>
    <row r="81" spans="1:19" ht="16.5" thickTop="1" thickBot="1" x14ac:dyDescent="0.3">
      <c r="A81" s="116" t="s">
        <v>21</v>
      </c>
      <c r="B81" s="147">
        <v>80</v>
      </c>
      <c r="C81" s="148"/>
      <c r="E81" s="319"/>
      <c r="F81" s="77"/>
      <c r="G81" s="77"/>
      <c r="H81" s="77"/>
      <c r="I81" s="93"/>
      <c r="J81" s="77"/>
      <c r="K81" s="77"/>
      <c r="L81" s="77"/>
      <c r="M81" s="321"/>
      <c r="O81" s="138"/>
      <c r="P81" s="151" t="s">
        <v>13</v>
      </c>
      <c r="Q81" s="152" t="s">
        <v>14</v>
      </c>
    </row>
    <row r="82" spans="1:19" ht="15.75" thickTop="1" x14ac:dyDescent="0.25">
      <c r="A82" s="138"/>
      <c r="B82" s="151" t="s">
        <v>13</v>
      </c>
      <c r="C82" s="152" t="s">
        <v>14</v>
      </c>
      <c r="E82" s="319"/>
      <c r="F82" s="149">
        <v>0</v>
      </c>
      <c r="G82" s="150"/>
      <c r="H82" s="150"/>
      <c r="I82" s="93"/>
      <c r="J82" s="77"/>
      <c r="K82" s="77"/>
      <c r="L82" s="77"/>
      <c r="M82" s="321"/>
      <c r="O82" s="110" t="s">
        <v>58</v>
      </c>
      <c r="P82" s="369" t="e">
        <v>#NUM!</v>
      </c>
      <c r="Q82" s="619">
        <v>0</v>
      </c>
    </row>
    <row r="83" spans="1:19" x14ac:dyDescent="0.25">
      <c r="A83" s="110" t="s">
        <v>58</v>
      </c>
      <c r="B83" s="369">
        <f>G87+1</f>
        <v>46.25</v>
      </c>
      <c r="C83" s="619">
        <v>0</v>
      </c>
      <c r="E83" s="319"/>
      <c r="F83" s="149"/>
      <c r="G83" s="150"/>
      <c r="H83" s="150"/>
      <c r="I83" s="93"/>
      <c r="J83" s="77"/>
      <c r="K83" s="77"/>
      <c r="L83" s="77"/>
      <c r="M83" s="321"/>
      <c r="O83" s="110" t="s">
        <v>59</v>
      </c>
      <c r="P83" s="369" t="e">
        <v>#DIV/0!</v>
      </c>
      <c r="Q83" s="365">
        <v>0</v>
      </c>
      <c r="R83" s="95"/>
    </row>
    <row r="84" spans="1:19" x14ac:dyDescent="0.25">
      <c r="A84" s="110" t="s">
        <v>59</v>
      </c>
      <c r="B84" s="369" t="e">
        <f>B78+1</f>
        <v>#DIV/0!</v>
      </c>
      <c r="C84" s="365">
        <v>0</v>
      </c>
      <c r="E84" s="319"/>
      <c r="F84" s="158">
        <f>IF(F86&gt;0,"&lt;---",0)</f>
        <v>0</v>
      </c>
      <c r="G84" s="77"/>
      <c r="H84" s="159">
        <f>IF(H86&gt;0,"&lt;---",0)</f>
        <v>0</v>
      </c>
      <c r="I84" s="93"/>
      <c r="J84" s="160">
        <f>IF(J86&gt;0,"&lt;---",0)</f>
        <v>0</v>
      </c>
      <c r="K84" s="77"/>
      <c r="L84" s="159">
        <f>IF(L86&gt;0,"&lt;---",0)</f>
        <v>0</v>
      </c>
      <c r="M84" s="321"/>
      <c r="O84" s="110" t="s">
        <v>60</v>
      </c>
      <c r="P84" s="364">
        <v>0</v>
      </c>
      <c r="Q84" s="619" t="e">
        <v>#DIV/0!</v>
      </c>
    </row>
    <row r="85" spans="1:19" ht="15.75" customHeight="1" thickBot="1" x14ac:dyDescent="0.3">
      <c r="A85" s="110" t="s">
        <v>60</v>
      </c>
      <c r="B85" s="364">
        <v>0</v>
      </c>
      <c r="C85" s="619" t="e">
        <f>B79+1</f>
        <v>#N/A</v>
      </c>
      <c r="E85" s="319"/>
      <c r="F85" s="158"/>
      <c r="G85" s="77"/>
      <c r="H85" s="159"/>
      <c r="I85" s="93"/>
      <c r="J85" s="160"/>
      <c r="K85" s="77"/>
      <c r="L85" s="159"/>
      <c r="M85" s="321"/>
      <c r="O85" s="168" t="s">
        <v>179</v>
      </c>
      <c r="P85" s="620">
        <f>P84</f>
        <v>0</v>
      </c>
      <c r="Q85" s="621" t="e">
        <v>#N/A</v>
      </c>
    </row>
    <row r="86" spans="1:19" ht="19.5" customHeight="1" thickTop="1" thickBot="1" x14ac:dyDescent="0.3">
      <c r="A86" s="168" t="s">
        <v>179</v>
      </c>
      <c r="B86" s="620">
        <f>B85</f>
        <v>0</v>
      </c>
      <c r="C86" s="621" t="e">
        <v>#DIV/0!</v>
      </c>
      <c r="E86" s="319"/>
      <c r="F86" s="91">
        <v>0</v>
      </c>
      <c r="G86" s="77"/>
      <c r="H86" s="92">
        <v>0</v>
      </c>
      <c r="I86" s="93"/>
      <c r="J86" s="91">
        <v>0</v>
      </c>
      <c r="K86" s="77"/>
      <c r="L86" s="92">
        <v>0</v>
      </c>
      <c r="M86" s="321"/>
      <c r="O86" s="174">
        <v>0</v>
      </c>
      <c r="P86" s="174"/>
      <c r="Q86" s="174"/>
      <c r="R86" s="174"/>
    </row>
    <row r="87" spans="1:19" ht="16.5" thickTop="1" thickBot="1" x14ac:dyDescent="0.3">
      <c r="A87" s="335" t="s">
        <v>28</v>
      </c>
      <c r="B87" s="336"/>
      <c r="C87" s="337"/>
      <c r="E87" s="319"/>
      <c r="F87" s="85" t="str">
        <f>IF(G87&gt;0,"&lt;------","")</f>
        <v>&lt;------</v>
      </c>
      <c r="G87" s="380">
        <v>45.25</v>
      </c>
      <c r="H87" s="11" t="str">
        <f>IF(G87&gt;0,"------&gt;","")</f>
        <v>------&gt;</v>
      </c>
      <c r="I87" s="77"/>
      <c r="J87" s="85" t="e">
        <f>IF(K87&gt;0,"&lt;------","")</f>
        <v>#NUM!</v>
      </c>
      <c r="K87" s="381" t="e">
        <v>#NUM!</v>
      </c>
      <c r="L87" s="11" t="e">
        <f>IF(K87&gt;0,"-------&gt;","")</f>
        <v>#NUM!</v>
      </c>
      <c r="M87" s="321"/>
      <c r="N87" s="95"/>
      <c r="O87" s="179"/>
      <c r="P87" s="179"/>
      <c r="Q87" s="179"/>
      <c r="R87" s="179"/>
    </row>
    <row r="88" spans="1:19" ht="16.5" customHeight="1" thickTop="1" thickBot="1" x14ac:dyDescent="0.35">
      <c r="A88" s="128" t="s">
        <v>13</v>
      </c>
      <c r="B88" s="382">
        <v>0</v>
      </c>
      <c r="C88" s="383"/>
      <c r="E88" s="319"/>
      <c r="F88" s="77"/>
      <c r="G88" s="77"/>
      <c r="H88" s="384">
        <v>0.5</v>
      </c>
      <c r="I88" s="384"/>
      <c r="J88" s="384"/>
      <c r="K88" s="173"/>
      <c r="L88" s="77"/>
      <c r="M88" s="321"/>
      <c r="O88" s="385" t="s">
        <v>48</v>
      </c>
      <c r="P88" s="386"/>
      <c r="Q88" s="386"/>
      <c r="R88" s="387"/>
    </row>
    <row r="89" spans="1:19" ht="17.25" customHeight="1" thickBot="1" x14ac:dyDescent="0.3">
      <c r="A89" s="165" t="s">
        <v>14</v>
      </c>
      <c r="B89" s="388">
        <v>0</v>
      </c>
      <c r="C89" s="389"/>
      <c r="D89" s="64">
        <v>0</v>
      </c>
      <c r="E89" s="319"/>
      <c r="I89" s="77"/>
      <c r="M89" s="390"/>
      <c r="N89" s="64">
        <v>0</v>
      </c>
      <c r="O89" s="391"/>
      <c r="P89" s="392" t="s">
        <v>30</v>
      </c>
      <c r="Q89" s="393"/>
      <c r="R89" s="394" t="s">
        <v>31</v>
      </c>
      <c r="S89" s="395"/>
    </row>
    <row r="90" spans="1:19" ht="17.25" thickTop="1" thickBot="1" x14ac:dyDescent="0.3">
      <c r="D90">
        <f>IF(D89&gt;0,"---&gt;",0)</f>
        <v>0</v>
      </c>
      <c r="E90" s="183" t="e">
        <v>#DIV/0!</v>
      </c>
      <c r="F90" s="184"/>
      <c r="G90" s="187" t="s">
        <v>178</v>
      </c>
      <c r="H90" s="187"/>
      <c r="I90" s="187"/>
      <c r="J90" s="187"/>
      <c r="K90" s="187"/>
      <c r="L90" s="188" t="e">
        <v>#DIV/0!</v>
      </c>
      <c r="M90" s="189"/>
      <c r="N90">
        <f>IF(N89&gt;0,"&lt;---",0)</f>
        <v>0</v>
      </c>
      <c r="O90" s="396" t="s">
        <v>32</v>
      </c>
      <c r="P90" s="397">
        <v>0</v>
      </c>
      <c r="Q90" s="398"/>
      <c r="R90" s="399" t="e">
        <f>INDEX([1]Tracks!K4:K32,MATCH('Plan Autre tissu'!P90,[1]Tracks!G4:G32,0),1)</f>
        <v>#N/A</v>
      </c>
      <c r="S90" s="400"/>
    </row>
    <row r="91" spans="1:19" ht="17.25" thickTop="1" thickBot="1" x14ac:dyDescent="0.3">
      <c r="E91" s="401">
        <f>IF(F91&gt;0,"&lt;---",0)</f>
        <v>0</v>
      </c>
      <c r="F91" s="403">
        <v>0</v>
      </c>
      <c r="H91" s="403">
        <v>0</v>
      </c>
      <c r="I91" s="193">
        <f>IF(OR(H91&gt;0,J91&gt;0),"&lt;---",0)</f>
        <v>0</v>
      </c>
      <c r="J91" s="403">
        <v>0</v>
      </c>
      <c r="L91" s="403">
        <v>0</v>
      </c>
      <c r="M91" s="404">
        <f>IF(L91&gt;0,"&lt;---",0)</f>
        <v>0</v>
      </c>
      <c r="O91" s="405"/>
      <c r="P91" s="406">
        <v>0</v>
      </c>
      <c r="Q91" s="407"/>
      <c r="R91" s="408">
        <f>IF(P91&lt;&gt;0,R90,0)</f>
        <v>0</v>
      </c>
      <c r="S91" s="400"/>
    </row>
    <row r="92" spans="1:19" ht="15.75" x14ac:dyDescent="0.25">
      <c r="E92" s="409"/>
      <c r="F92" s="201"/>
      <c r="G92" s="11"/>
      <c r="H92" s="202"/>
      <c r="I92" s="200"/>
      <c r="M92" s="410"/>
      <c r="O92" s="396" t="s">
        <v>34</v>
      </c>
      <c r="P92" s="397"/>
      <c r="Q92" s="398"/>
      <c r="R92" s="411"/>
      <c r="S92" s="400"/>
    </row>
    <row r="93" spans="1:19" ht="16.5" thickBot="1" x14ac:dyDescent="0.3">
      <c r="E93" s="11"/>
      <c r="F93" s="201"/>
      <c r="G93" s="11"/>
      <c r="H93" s="208"/>
      <c r="I93" s="208"/>
      <c r="O93" s="405"/>
      <c r="P93" s="406"/>
      <c r="Q93" s="407"/>
      <c r="R93" s="412"/>
      <c r="S93" s="413"/>
    </row>
    <row r="94" spans="1:19" ht="17.25" customHeight="1" thickTop="1" x14ac:dyDescent="0.25">
      <c r="A94" s="213" t="s">
        <v>33</v>
      </c>
      <c r="B94" s="414" t="s">
        <v>145</v>
      </c>
      <c r="C94" s="414"/>
      <c r="D94" s="414"/>
      <c r="E94" s="415" t="s">
        <v>169</v>
      </c>
      <c r="F94" s="416"/>
      <c r="G94" s="416"/>
      <c r="H94" s="417"/>
      <c r="I94" s="217"/>
      <c r="J94" s="418" t="s">
        <v>169</v>
      </c>
      <c r="K94" s="419"/>
      <c r="L94" s="420"/>
      <c r="O94" s="396" t="s">
        <v>37</v>
      </c>
      <c r="P94" s="421" t="s">
        <v>112</v>
      </c>
      <c r="Q94" s="422"/>
      <c r="R94" s="423">
        <f>INDEX([1]Tracks!K36:K51,MATCH('Plan Autre tissu'!P94,[1]Tracks!G36:G51,0),1)</f>
        <v>-3.75</v>
      </c>
      <c r="S94" s="424"/>
    </row>
    <row r="95" spans="1:19" ht="16.5" thickBot="1" x14ac:dyDescent="0.3">
      <c r="A95" s="425" t="s">
        <v>35</v>
      </c>
      <c r="B95" s="426">
        <v>3.75</v>
      </c>
      <c r="C95" s="426"/>
      <c r="D95" s="426"/>
      <c r="E95" s="427"/>
      <c r="F95" s="428"/>
      <c r="G95" s="428"/>
      <c r="H95" s="429"/>
      <c r="I95" s="217"/>
      <c r="J95" s="430"/>
      <c r="K95" s="431"/>
      <c r="L95" s="432"/>
      <c r="O95" s="433"/>
      <c r="P95" s="434"/>
      <c r="Q95" s="435"/>
      <c r="R95" s="436"/>
      <c r="S95" s="413"/>
    </row>
    <row r="96" spans="1:19" ht="17.25" thickTop="1" thickBot="1" x14ac:dyDescent="0.3">
      <c r="A96" s="228" t="s">
        <v>36</v>
      </c>
      <c r="B96" s="437">
        <v>0</v>
      </c>
      <c r="C96" s="437"/>
      <c r="D96" s="438"/>
      <c r="O96" s="405"/>
      <c r="P96" s="439"/>
      <c r="Q96" s="211"/>
      <c r="R96" s="440"/>
      <c r="S96" s="441"/>
    </row>
    <row r="97" spans="1:19" ht="17.25" customHeight="1" thickTop="1" x14ac:dyDescent="0.25">
      <c r="B97" s="234" t="s">
        <v>49</v>
      </c>
      <c r="C97" s="235"/>
      <c r="D97" s="236"/>
      <c r="E97" s="442" t="s">
        <v>170</v>
      </c>
      <c r="F97" s="443"/>
      <c r="G97" s="443"/>
      <c r="H97" s="443"/>
      <c r="I97" s="443"/>
      <c r="J97" s="443"/>
      <c r="K97" s="443"/>
      <c r="L97" s="444"/>
      <c r="O97" s="396" t="s">
        <v>39</v>
      </c>
      <c r="P97" s="421" t="s">
        <v>112</v>
      </c>
      <c r="Q97" s="422"/>
      <c r="R97" s="423">
        <f>INDEX([1]Tracks!K54:K69,MATCH('Plan Autre tissu'!P97,[1]Tracks!G54:G69,0),1)</f>
        <v>-3.75</v>
      </c>
      <c r="S97" s="424"/>
    </row>
    <row r="98" spans="1:19" ht="16.5" thickBot="1" x14ac:dyDescent="0.3">
      <c r="B98" s="243"/>
      <c r="C98" s="244"/>
      <c r="D98" s="245"/>
      <c r="E98" s="445"/>
      <c r="F98" s="446"/>
      <c r="G98" s="446"/>
      <c r="H98" s="446"/>
      <c r="I98" s="446"/>
      <c r="J98" s="446"/>
      <c r="K98" s="446"/>
      <c r="L98" s="447"/>
      <c r="O98" s="433"/>
      <c r="P98" s="448"/>
      <c r="Q98" s="241"/>
      <c r="R98" s="155"/>
      <c r="S98" s="424"/>
    </row>
    <row r="99" spans="1:19" ht="17.25" thickTop="1" thickBot="1" x14ac:dyDescent="0.3">
      <c r="O99" s="405"/>
      <c r="P99" s="439"/>
      <c r="Q99" s="211"/>
      <c r="R99" s="440"/>
      <c r="S99" s="441"/>
    </row>
    <row r="100" spans="1:19" ht="15.75" thickBot="1" x14ac:dyDescent="0.3">
      <c r="A100" s="250" t="s">
        <v>40</v>
      </c>
      <c r="B100" s="251"/>
      <c r="C100" s="625">
        <v>0</v>
      </c>
      <c r="D100" s="625"/>
      <c r="E100" s="625"/>
      <c r="F100" s="625"/>
      <c r="G100" s="625"/>
      <c r="H100" s="625"/>
      <c r="I100" s="625"/>
      <c r="J100" s="625"/>
      <c r="K100" s="625"/>
      <c r="L100" s="626"/>
      <c r="O100" s="449" t="s">
        <v>42</v>
      </c>
      <c r="P100" s="421">
        <v>0</v>
      </c>
      <c r="Q100" s="631"/>
      <c r="R100" s="632"/>
      <c r="S100" s="11"/>
    </row>
    <row r="101" spans="1:19" ht="15.75" thickBot="1" x14ac:dyDescent="0.3">
      <c r="A101" s="250"/>
      <c r="B101" s="251"/>
      <c r="C101" s="625"/>
      <c r="D101" s="625"/>
      <c r="E101" s="625"/>
      <c r="F101" s="625"/>
      <c r="G101" s="625"/>
      <c r="H101" s="625"/>
      <c r="I101" s="625"/>
      <c r="J101" s="625"/>
      <c r="K101" s="625"/>
      <c r="L101" s="626"/>
      <c r="O101" s="274" t="s">
        <v>43</v>
      </c>
      <c r="P101" s="434">
        <v>0</v>
      </c>
      <c r="Q101" s="634"/>
      <c r="R101" s="635"/>
    </row>
    <row r="102" spans="1:19" ht="15.75" thickBot="1" x14ac:dyDescent="0.3">
      <c r="A102" s="258" t="s">
        <v>50</v>
      </c>
      <c r="B102" s="627"/>
      <c r="C102" s="636"/>
      <c r="D102" s="637"/>
      <c r="E102" s="637"/>
      <c r="F102" s="637"/>
      <c r="G102" s="637"/>
      <c r="H102" s="637"/>
      <c r="I102" s="637"/>
      <c r="J102" s="637"/>
      <c r="K102" s="637"/>
      <c r="L102" s="638"/>
      <c r="O102" s="274" t="s">
        <v>44</v>
      </c>
      <c r="P102" s="275">
        <v>0</v>
      </c>
      <c r="Q102" s="276"/>
      <c r="R102" s="277"/>
    </row>
    <row r="103" spans="1:19" ht="30.75" thickBot="1" x14ac:dyDescent="0.3">
      <c r="A103" s="258"/>
      <c r="B103" s="627"/>
      <c r="C103" s="639" t="s">
        <v>51</v>
      </c>
      <c r="D103" s="640"/>
      <c r="E103" s="640"/>
      <c r="F103" s="640"/>
      <c r="G103" s="640"/>
      <c r="H103" s="640"/>
      <c r="I103" s="640"/>
      <c r="J103" s="640"/>
      <c r="K103" s="640"/>
      <c r="L103" s="641"/>
      <c r="O103" s="279" t="s">
        <v>46</v>
      </c>
      <c r="P103" s="275">
        <v>0</v>
      </c>
      <c r="Q103" s="276"/>
      <c r="R103" s="277"/>
    </row>
    <row r="104" spans="1:19" ht="15.75" thickBot="1" x14ac:dyDescent="0.3">
      <c r="O104" s="280" t="s">
        <v>47</v>
      </c>
      <c r="P104" s="281">
        <v>0</v>
      </c>
      <c r="Q104" s="282"/>
      <c r="R104" s="283"/>
    </row>
    <row r="105" spans="1:19" ht="19.5" thickTop="1" x14ac:dyDescent="0.3">
      <c r="A105" s="278" t="s">
        <v>45</v>
      </c>
    </row>
    <row r="107" spans="1:19" ht="15.75" x14ac:dyDescent="0.25">
      <c r="A107" s="1" t="s">
        <v>0</v>
      </c>
      <c r="B107" s="2">
        <v>0</v>
      </c>
      <c r="C107" s="2"/>
      <c r="D107" s="2"/>
      <c r="E107" s="2"/>
      <c r="F107" s="2"/>
      <c r="H107" s="3" t="s">
        <v>1</v>
      </c>
      <c r="I107" s="3"/>
      <c r="J107" s="538">
        <v>0</v>
      </c>
      <c r="K107" s="538"/>
      <c r="L107" s="538"/>
      <c r="M107" s="538"/>
      <c r="N107" s="538"/>
      <c r="O107" s="5">
        <f ca="1">TODAY()</f>
        <v>45008</v>
      </c>
      <c r="P107" s="5"/>
      <c r="Q107" s="5"/>
    </row>
    <row r="108" spans="1:19" ht="15.75" x14ac:dyDescent="0.25">
      <c r="A108" s="1" t="s">
        <v>2</v>
      </c>
      <c r="B108" s="2">
        <v>0</v>
      </c>
      <c r="C108" s="2"/>
      <c r="D108" s="2"/>
      <c r="E108" s="2"/>
      <c r="F108" s="2"/>
      <c r="H108" s="6"/>
      <c r="I108" s="6"/>
      <c r="J108" s="539"/>
      <c r="K108" s="539"/>
      <c r="L108" s="539"/>
      <c r="M108" s="539"/>
      <c r="N108" s="539"/>
      <c r="O108" s="8" t="s">
        <v>3</v>
      </c>
      <c r="P108" s="9">
        <v>0</v>
      </c>
      <c r="Q108" s="10"/>
    </row>
    <row r="109" spans="1:19" x14ac:dyDescent="0.25">
      <c r="A109" s="11"/>
      <c r="B109" s="12"/>
      <c r="C109" s="11"/>
      <c r="D109" s="11"/>
    </row>
    <row r="110" spans="1:19" ht="18.75" x14ac:dyDescent="0.3">
      <c r="A110" s="464" t="s">
        <v>69</v>
      </c>
      <c r="B110" s="464"/>
      <c r="C110" s="464"/>
      <c r="D110" s="464"/>
      <c r="E110" s="464"/>
      <c r="F110" s="464"/>
      <c r="G110" s="464"/>
      <c r="H110" s="464"/>
      <c r="I110" s="464"/>
      <c r="J110" s="464"/>
      <c r="K110" s="464"/>
      <c r="L110" s="464"/>
      <c r="M110" s="464"/>
      <c r="N110" s="464"/>
      <c r="O110" s="464"/>
      <c r="P110" s="464"/>
      <c r="Q110" s="464"/>
    </row>
    <row r="112" spans="1:19" x14ac:dyDescent="0.25">
      <c r="A112" s="642" t="s">
        <v>165</v>
      </c>
      <c r="B112" s="642"/>
      <c r="C112" s="642"/>
      <c r="D112" s="285" t="s">
        <v>162</v>
      </c>
      <c r="E112" s="286"/>
      <c r="F112" s="465">
        <f>IF(F113&gt;0,"1er",0)</f>
        <v>0</v>
      </c>
      <c r="G112" s="465">
        <f>IF(G113&gt;0,"Der.",0)</f>
        <v>0</v>
      </c>
      <c r="H112" s="465">
        <f>IF(H113&gt;0,"Esp.",0)</f>
        <v>0</v>
      </c>
      <c r="I112" s="288"/>
      <c r="J112" s="289">
        <v>0</v>
      </c>
      <c r="K112" s="290">
        <f>IF(K113&gt;0,"1er",0)</f>
        <v>0</v>
      </c>
      <c r="L112" s="12">
        <f>IF(L113,"Der.",0)</f>
        <v>0</v>
      </c>
      <c r="M112" s="466">
        <f>IF(M113&gt;0,"Esp.",0)</f>
        <v>0</v>
      </c>
      <c r="N112" s="466"/>
      <c r="Q112" s="75"/>
    </row>
    <row r="113" spans="1:18" x14ac:dyDescent="0.25">
      <c r="A113" s="642"/>
      <c r="B113" s="642"/>
      <c r="C113" s="642"/>
      <c r="D113" s="285"/>
      <c r="E113" s="286"/>
      <c r="F113" s="467">
        <v>0</v>
      </c>
      <c r="G113" s="468">
        <v>0</v>
      </c>
      <c r="H113" s="465">
        <v>0</v>
      </c>
      <c r="I113" s="295"/>
      <c r="J113" s="289"/>
      <c r="K113" s="12">
        <v>0</v>
      </c>
      <c r="L113" s="12">
        <v>0</v>
      </c>
      <c r="M113" s="297">
        <v>0</v>
      </c>
      <c r="N113" s="297"/>
      <c r="Q113" s="202"/>
    </row>
    <row r="114" spans="1:18" ht="15.75" customHeight="1" thickBot="1" x14ac:dyDescent="0.3">
      <c r="A114" s="33"/>
      <c r="B114" s="33"/>
      <c r="C114" s="33"/>
      <c r="D114" s="34"/>
      <c r="E114" s="34"/>
      <c r="F114" s="26"/>
      <c r="G114" s="35" t="s">
        <v>52</v>
      </c>
      <c r="H114" s="161">
        <v>0.5</v>
      </c>
      <c r="I114" s="28"/>
      <c r="J114" s="13"/>
      <c r="K114" s="13"/>
      <c r="L114" s="28">
        <v>0</v>
      </c>
      <c r="M114" s="29">
        <v>0</v>
      </c>
      <c r="N114" s="29"/>
      <c r="P114" s="299"/>
      <c r="Q114" s="300"/>
      <c r="R114" s="301"/>
    </row>
    <row r="115" spans="1:18" ht="15" customHeight="1" thickTop="1" x14ac:dyDescent="0.25">
      <c r="A115" s="608" t="str">
        <f>"Matériel principal"</f>
        <v>Matériel principal</v>
      </c>
      <c r="B115" s="609">
        <v>0</v>
      </c>
      <c r="C115" s="610"/>
      <c r="G115" s="302"/>
      <c r="H115" s="291">
        <f>P145</f>
        <v>0</v>
      </c>
      <c r="I115" s="291"/>
      <c r="J115" s="291"/>
      <c r="L115" s="295">
        <v>0</v>
      </c>
      <c r="P115" s="299"/>
      <c r="Q115" s="301"/>
      <c r="R115" s="301"/>
    </row>
    <row r="116" spans="1:18" ht="19.5" thickBot="1" x14ac:dyDescent="0.35">
      <c r="A116" s="611" t="s">
        <v>176</v>
      </c>
      <c r="B116" s="612" t="s">
        <v>177</v>
      </c>
      <c r="C116" s="613"/>
      <c r="E116" s="304">
        <v>0</v>
      </c>
      <c r="F116" s="304"/>
      <c r="G116" s="304"/>
      <c r="H116" s="304">
        <v>0</v>
      </c>
      <c r="I116" s="304"/>
      <c r="J116" s="305">
        <v>0</v>
      </c>
      <c r="K116" s="305"/>
      <c r="L116" s="305"/>
      <c r="M116" s="305"/>
      <c r="N116" s="50"/>
      <c r="P116" s="299"/>
      <c r="Q116" s="301"/>
      <c r="R116" s="301"/>
    </row>
    <row r="117" spans="1:18" ht="19.5" thickTop="1" x14ac:dyDescent="0.3">
      <c r="E117" s="469">
        <f>IF(F118&gt;0,"&lt;---",0)</f>
        <v>0</v>
      </c>
      <c r="F117" s="52"/>
      <c r="G117" s="53" t="s">
        <v>53</v>
      </c>
      <c r="H117" s="53"/>
      <c r="I117" s="470">
        <f>IF(OR(H118&gt;0,J118&gt;0),"&lt;---",0)</f>
        <v>0</v>
      </c>
      <c r="J117" s="53"/>
      <c r="K117" s="53"/>
      <c r="L117" s="52"/>
      <c r="M117" s="471">
        <f>IF(L118&gt;0,"&lt;---",0)</f>
        <v>0</v>
      </c>
      <c r="N117" s="50"/>
      <c r="P117" s="291"/>
      <c r="Q117" s="301"/>
      <c r="R117" s="301"/>
    </row>
    <row r="118" spans="1:18" ht="15.75" customHeight="1" thickBot="1" x14ac:dyDescent="0.3">
      <c r="D118" s="13"/>
      <c r="E118" s="472"/>
      <c r="F118" s="473">
        <v>0</v>
      </c>
      <c r="G118" s="474"/>
      <c r="H118" s="475">
        <v>0</v>
      </c>
      <c r="I118" s="476"/>
      <c r="J118" s="475">
        <v>0</v>
      </c>
      <c r="K118" s="474"/>
      <c r="L118" s="13">
        <v>0</v>
      </c>
      <c r="M118" s="479"/>
      <c r="N118" s="63"/>
      <c r="P118" s="299"/>
      <c r="Q118" s="301"/>
      <c r="R118" s="301"/>
    </row>
    <row r="119" spans="1:18" ht="15.75" thickTop="1" x14ac:dyDescent="0.25">
      <c r="D119" s="13">
        <v>0</v>
      </c>
      <c r="E119" s="312">
        <v>90</v>
      </c>
      <c r="F119" s="313"/>
      <c r="G119" s="480" t="s">
        <v>178</v>
      </c>
      <c r="H119" s="480"/>
      <c r="I119" s="480"/>
      <c r="J119" s="480"/>
      <c r="K119" s="480"/>
      <c r="L119" s="316">
        <v>90</v>
      </c>
      <c r="M119" s="317"/>
      <c r="N119" s="19">
        <v>0</v>
      </c>
      <c r="P119" s="291"/>
      <c r="Q119" s="301"/>
      <c r="R119" s="301"/>
    </row>
    <row r="120" spans="1:18" ht="15.75" customHeight="1" x14ac:dyDescent="0.25">
      <c r="D120" s="481">
        <f>IF(D119&gt;0,"---&gt;",0)</f>
        <v>0</v>
      </c>
      <c r="E120" s="319" t="s">
        <v>178</v>
      </c>
      <c r="F120" s="77"/>
      <c r="G120" s="77"/>
      <c r="H120" s="77"/>
      <c r="I120" s="77"/>
      <c r="J120" s="77"/>
      <c r="K120" s="77"/>
      <c r="L120" s="77"/>
      <c r="M120" s="321" t="str">
        <f>E120</f>
        <v>Bordure "</v>
      </c>
      <c r="N120" s="482">
        <f>IF(N119&gt;0,"&lt;---",0)</f>
        <v>0</v>
      </c>
      <c r="P120" s="299"/>
      <c r="Q120" s="301"/>
      <c r="R120" s="301"/>
    </row>
    <row r="121" spans="1:18" ht="15.75" x14ac:dyDescent="0.25">
      <c r="E121" s="319"/>
      <c r="F121" s="11"/>
      <c r="G121" s="77"/>
      <c r="H121" s="320">
        <v>0.5</v>
      </c>
      <c r="I121" s="320"/>
      <c r="J121" s="320"/>
      <c r="K121" s="77"/>
      <c r="L121" s="11"/>
      <c r="M121" s="321"/>
      <c r="P121" s="299"/>
      <c r="Q121" s="301"/>
      <c r="R121" s="301"/>
    </row>
    <row r="122" spans="1:18" ht="15.75" x14ac:dyDescent="0.25">
      <c r="B122" s="11"/>
      <c r="C122" s="322" t="e">
        <v>#N/A</v>
      </c>
      <c r="D122" s="322"/>
      <c r="E122" s="319"/>
      <c r="F122" s="85" t="str">
        <f>IF(G122&gt;0,"&lt;------","")</f>
        <v/>
      </c>
      <c r="G122" s="86">
        <v>0</v>
      </c>
      <c r="H122" s="11" t="str">
        <f>IF(G122&gt;0,"------&gt;","")</f>
        <v/>
      </c>
      <c r="I122" s="77"/>
      <c r="J122" s="11" t="str">
        <f>IF(K122&gt;0,"&lt;-------------","")</f>
        <v/>
      </c>
      <c r="K122" s="86">
        <v>0</v>
      </c>
      <c r="L122" s="11" t="str">
        <f>IF(K122&gt;0,"------&gt;","")</f>
        <v/>
      </c>
      <c r="M122" s="321"/>
      <c r="N122" s="324" t="e">
        <v>#N/A</v>
      </c>
      <c r="O122" s="324"/>
    </row>
    <row r="123" spans="1:18" ht="15" customHeight="1" x14ac:dyDescent="0.25">
      <c r="B123" s="325" t="s">
        <v>112</v>
      </c>
      <c r="C123" s="325"/>
      <c r="D123" s="325"/>
      <c r="E123" s="319"/>
      <c r="F123" s="91">
        <v>0</v>
      </c>
      <c r="G123" s="77"/>
      <c r="H123" s="77">
        <v>0</v>
      </c>
      <c r="I123" s="93">
        <v>0</v>
      </c>
      <c r="J123" s="91">
        <v>0</v>
      </c>
      <c r="K123" s="77"/>
      <c r="L123" s="77">
        <v>0</v>
      </c>
      <c r="M123" s="321"/>
      <c r="N123" s="328" t="s">
        <v>112</v>
      </c>
      <c r="O123" s="328"/>
      <c r="P123" s="328"/>
      <c r="Q123" s="95"/>
      <c r="R123" s="95"/>
    </row>
    <row r="124" spans="1:18" ht="15.75" thickBot="1" x14ac:dyDescent="0.3">
      <c r="B124" s="483">
        <v>0</v>
      </c>
      <c r="C124" s="483"/>
      <c r="D124" s="483"/>
      <c r="E124" s="319"/>
      <c r="F124" s="331">
        <f>IF(F123&gt;0,"&lt;---",0)</f>
        <v>0</v>
      </c>
      <c r="G124" s="77"/>
      <c r="H124" s="565">
        <f>IF(H123&gt;0,"&lt;---",0)</f>
        <v>0</v>
      </c>
      <c r="I124" s="93"/>
      <c r="J124" s="98">
        <f>IF(J123&gt;0,"&lt;---",0)</f>
        <v>0</v>
      </c>
      <c r="K124" s="77"/>
      <c r="L124" s="484">
        <f>IF(L123&gt;0,"&lt;---",0)</f>
        <v>0</v>
      </c>
      <c r="M124" s="321"/>
      <c r="N124" s="333">
        <v>0</v>
      </c>
      <c r="O124" s="333"/>
      <c r="P124" s="333"/>
      <c r="Q124" s="95"/>
      <c r="R124" s="95"/>
    </row>
    <row r="125" spans="1:18" ht="16.5" thickTop="1" thickBot="1" x14ac:dyDescent="0.3">
      <c r="A125" s="107" t="s">
        <v>11</v>
      </c>
      <c r="B125" s="108"/>
      <c r="C125" s="109"/>
      <c r="E125" s="319"/>
      <c r="F125" s="331"/>
      <c r="G125" s="77"/>
      <c r="H125" s="565"/>
      <c r="I125" s="93"/>
      <c r="J125" s="98"/>
      <c r="K125" s="77"/>
      <c r="L125" s="484"/>
      <c r="M125" s="321"/>
      <c r="N125" s="334"/>
      <c r="O125" s="11"/>
    </row>
    <row r="126" spans="1:18" ht="16.5" thickTop="1" thickBot="1" x14ac:dyDescent="0.3">
      <c r="A126" s="113" t="s">
        <v>12</v>
      </c>
      <c r="B126" s="114"/>
      <c r="C126" s="115"/>
      <c r="E126" s="319"/>
      <c r="F126" s="77"/>
      <c r="G126" s="103">
        <v>0</v>
      </c>
      <c r="H126" s="77"/>
      <c r="I126" s="93"/>
      <c r="J126" s="77"/>
      <c r="K126" s="103">
        <v>0</v>
      </c>
      <c r="L126" s="77"/>
      <c r="M126" s="321"/>
    </row>
    <row r="127" spans="1:18" ht="16.5" thickTop="1" thickBot="1" x14ac:dyDescent="0.3">
      <c r="A127" s="110" t="s">
        <v>15</v>
      </c>
      <c r="B127" s="341"/>
      <c r="C127" s="342"/>
      <c r="E127" s="319"/>
      <c r="F127" s="77"/>
      <c r="G127" s="103"/>
      <c r="H127" s="77"/>
      <c r="I127" s="93"/>
      <c r="J127" s="77"/>
      <c r="K127" s="103"/>
      <c r="L127" s="77"/>
      <c r="M127" s="321"/>
      <c r="O127" s="107" t="s">
        <v>11</v>
      </c>
      <c r="P127" s="108"/>
      <c r="Q127" s="109"/>
      <c r="R127" s="95"/>
    </row>
    <row r="128" spans="1:18" ht="16.5" thickTop="1" thickBot="1" x14ac:dyDescent="0.3">
      <c r="A128" s="116" t="s">
        <v>14</v>
      </c>
      <c r="B128" s="345"/>
      <c r="C128" s="346"/>
      <c r="E128" s="319"/>
      <c r="F128" s="77"/>
      <c r="G128" s="77"/>
      <c r="H128" s="77"/>
      <c r="I128" s="93"/>
      <c r="J128" s="77"/>
      <c r="K128" s="77"/>
      <c r="L128" s="77"/>
      <c r="M128" s="321"/>
      <c r="O128" s="104" t="s">
        <v>12</v>
      </c>
      <c r="P128" s="105"/>
      <c r="Q128" s="106"/>
    </row>
    <row r="129" spans="1:18" ht="17.25" thickTop="1" thickBot="1" x14ac:dyDescent="0.3">
      <c r="A129" s="107" t="s">
        <v>57</v>
      </c>
      <c r="B129" s="108"/>
      <c r="C129" s="109"/>
      <c r="D129" s="119"/>
      <c r="E129" s="319"/>
      <c r="F129" s="77"/>
      <c r="G129" s="120">
        <v>0</v>
      </c>
      <c r="H129" s="120"/>
      <c r="I129" s="93"/>
      <c r="J129" s="77"/>
      <c r="K129" s="77"/>
      <c r="L129" s="77"/>
      <c r="M129" s="321"/>
      <c r="O129" s="110" t="s">
        <v>15</v>
      </c>
      <c r="P129" s="121"/>
      <c r="Q129" s="122"/>
    </row>
    <row r="130" spans="1:18" ht="17.25" thickTop="1" thickBot="1" x14ac:dyDescent="0.3">
      <c r="A130" s="128" t="s">
        <v>17</v>
      </c>
      <c r="B130" s="129">
        <v>0.5</v>
      </c>
      <c r="C130" s="130"/>
      <c r="D130" s="119"/>
      <c r="E130" s="485"/>
      <c r="F130" s="486">
        <v>0</v>
      </c>
      <c r="G130" s="77"/>
      <c r="H130" s="351">
        <v>0</v>
      </c>
      <c r="I130" s="93"/>
      <c r="J130" s="77"/>
      <c r="K130" s="77"/>
      <c r="L130" s="136">
        <v>0</v>
      </c>
      <c r="M130" s="487"/>
      <c r="O130" s="116" t="s">
        <v>14</v>
      </c>
      <c r="P130" s="126"/>
      <c r="Q130" s="127"/>
    </row>
    <row r="131" spans="1:18" ht="16.5" thickTop="1" thickBot="1" x14ac:dyDescent="0.3">
      <c r="A131" s="110" t="s">
        <v>18</v>
      </c>
      <c r="B131" s="133">
        <v>0.5</v>
      </c>
      <c r="C131" s="134"/>
      <c r="E131" s="319"/>
      <c r="F131" s="488">
        <v>0</v>
      </c>
      <c r="G131" s="489"/>
      <c r="H131" s="77"/>
      <c r="I131" s="93"/>
      <c r="J131" s="77"/>
      <c r="K131" s="11"/>
      <c r="L131" s="12">
        <v>0</v>
      </c>
      <c r="M131" s="321"/>
      <c r="O131" s="107" t="s">
        <v>57</v>
      </c>
      <c r="P131" s="108"/>
      <c r="Q131" s="109"/>
    </row>
    <row r="132" spans="1:18" ht="15.75" thickTop="1" x14ac:dyDescent="0.25">
      <c r="A132" s="110" t="s">
        <v>19</v>
      </c>
      <c r="B132" s="141" t="e">
        <f>C122</f>
        <v>#N/A</v>
      </c>
      <c r="C132" s="142"/>
      <c r="E132" s="319"/>
      <c r="F132" s="350">
        <v>0</v>
      </c>
      <c r="G132" s="77"/>
      <c r="H132" s="77"/>
      <c r="I132" s="93"/>
      <c r="J132" s="77"/>
      <c r="K132" s="77"/>
      <c r="L132" s="352">
        <v>0</v>
      </c>
      <c r="M132" s="321"/>
      <c r="O132" s="138" t="s">
        <v>17</v>
      </c>
      <c r="P132" s="139">
        <v>0</v>
      </c>
      <c r="Q132" s="140"/>
    </row>
    <row r="133" spans="1:18" x14ac:dyDescent="0.25">
      <c r="A133" s="110" t="s">
        <v>22</v>
      </c>
      <c r="B133" s="145" t="e">
        <v>#N/A</v>
      </c>
      <c r="C133" s="146"/>
      <c r="E133" s="319"/>
      <c r="F133" s="77"/>
      <c r="G133" s="77"/>
      <c r="H133" s="77"/>
      <c r="I133" s="93"/>
      <c r="J133" s="77"/>
      <c r="K133" s="77"/>
      <c r="L133" s="77"/>
      <c r="M133" s="321"/>
      <c r="O133" s="110" t="s">
        <v>18</v>
      </c>
      <c r="P133" s="143">
        <v>0</v>
      </c>
      <c r="Q133" s="144"/>
    </row>
    <row r="134" spans="1:18" ht="15.75" thickBot="1" x14ac:dyDescent="0.3">
      <c r="A134" s="116" t="s">
        <v>21</v>
      </c>
      <c r="B134" s="147">
        <v>0</v>
      </c>
      <c r="C134" s="148"/>
      <c r="E134" s="319"/>
      <c r="F134" s="77"/>
      <c r="G134" s="77"/>
      <c r="H134" s="77"/>
      <c r="I134" s="93"/>
      <c r="J134" s="77"/>
      <c r="K134" s="77"/>
      <c r="L134" s="77"/>
      <c r="M134" s="321"/>
      <c r="O134" s="110" t="s">
        <v>20</v>
      </c>
      <c r="P134" s="145">
        <v>0</v>
      </c>
      <c r="Q134" s="146"/>
    </row>
    <row r="135" spans="1:18" ht="16.5" thickTop="1" thickBot="1" x14ac:dyDescent="0.3">
      <c r="A135" s="138"/>
      <c r="B135" s="151" t="s">
        <v>13</v>
      </c>
      <c r="C135" s="152" t="s">
        <v>14</v>
      </c>
      <c r="E135" s="319"/>
      <c r="F135" s="150">
        <v>0</v>
      </c>
      <c r="G135" s="150"/>
      <c r="H135" s="150"/>
      <c r="I135" s="93"/>
      <c r="J135" s="77"/>
      <c r="K135" s="77"/>
      <c r="L135" s="77"/>
      <c r="M135" s="321"/>
      <c r="O135" s="110" t="s">
        <v>22</v>
      </c>
      <c r="P135" s="145">
        <v>0</v>
      </c>
      <c r="Q135" s="146"/>
    </row>
    <row r="136" spans="1:18" ht="15.75" thickTop="1" x14ac:dyDescent="0.25">
      <c r="A136" s="110" t="s">
        <v>58</v>
      </c>
      <c r="B136" s="369">
        <f>G140+1</f>
        <v>1</v>
      </c>
      <c r="C136" s="619">
        <v>0</v>
      </c>
      <c r="E136" s="319"/>
      <c r="F136" s="150"/>
      <c r="G136" s="150"/>
      <c r="H136" s="150"/>
      <c r="I136" s="93"/>
      <c r="J136" s="77"/>
      <c r="K136" s="77"/>
      <c r="L136" s="77"/>
      <c r="M136" s="321"/>
      <c r="O136" s="138"/>
      <c r="P136" s="151" t="s">
        <v>13</v>
      </c>
      <c r="Q136" s="152" t="s">
        <v>14</v>
      </c>
      <c r="R136" s="95"/>
    </row>
    <row r="137" spans="1:18" x14ac:dyDescent="0.25">
      <c r="A137" s="110" t="s">
        <v>59</v>
      </c>
      <c r="B137" s="369">
        <f>B131+1</f>
        <v>1.5</v>
      </c>
      <c r="C137" s="365">
        <v>0</v>
      </c>
      <c r="E137" s="319"/>
      <c r="F137" s="158">
        <f>IF(F139&gt;0,"&lt;---",0)</f>
        <v>0</v>
      </c>
      <c r="G137" s="77"/>
      <c r="H137" s="159">
        <f>IF(H139&gt;0,"&lt;---",0)</f>
        <v>0</v>
      </c>
      <c r="I137" s="93"/>
      <c r="J137" s="160">
        <f>IF(J139&gt;0,"&lt;---",0)</f>
        <v>0</v>
      </c>
      <c r="K137" s="77"/>
      <c r="L137" s="493">
        <f>IF(L139&gt;0,"&lt;---",0)</f>
        <v>0</v>
      </c>
      <c r="M137" s="321"/>
      <c r="O137" s="110" t="s">
        <v>58</v>
      </c>
      <c r="P137" s="369">
        <v>0</v>
      </c>
      <c r="Q137" s="619">
        <v>0</v>
      </c>
    </row>
    <row r="138" spans="1:18" x14ac:dyDescent="0.25">
      <c r="A138" s="110" t="s">
        <v>60</v>
      </c>
      <c r="B138" s="364">
        <v>0</v>
      </c>
      <c r="C138" s="619" t="e">
        <f>B132+1</f>
        <v>#N/A</v>
      </c>
      <c r="E138" s="319"/>
      <c r="F138" s="158"/>
      <c r="G138" s="77"/>
      <c r="H138" s="159"/>
      <c r="I138" s="93"/>
      <c r="J138" s="160"/>
      <c r="K138" s="77"/>
      <c r="L138" s="493"/>
      <c r="M138" s="321"/>
      <c r="O138" s="110" t="s">
        <v>59</v>
      </c>
      <c r="P138" s="369">
        <v>0</v>
      </c>
      <c r="Q138" s="365">
        <v>0</v>
      </c>
    </row>
    <row r="139" spans="1:18" ht="15.75" thickBot="1" x14ac:dyDescent="0.3">
      <c r="A139" s="168" t="s">
        <v>179</v>
      </c>
      <c r="B139" s="620">
        <f>B138</f>
        <v>0</v>
      </c>
      <c r="C139" s="621" t="e">
        <v>#N/A</v>
      </c>
      <c r="E139" s="319"/>
      <c r="F139" s="91">
        <v>0</v>
      </c>
      <c r="G139" s="77"/>
      <c r="H139" s="77">
        <v>0</v>
      </c>
      <c r="I139" s="93"/>
      <c r="J139" s="91">
        <v>0</v>
      </c>
      <c r="K139" s="77"/>
      <c r="L139" s="77">
        <v>0</v>
      </c>
      <c r="M139" s="321"/>
      <c r="O139" s="110" t="s">
        <v>60</v>
      </c>
      <c r="P139" s="364">
        <v>0</v>
      </c>
      <c r="Q139" s="619">
        <v>0</v>
      </c>
    </row>
    <row r="140" spans="1:18" ht="16.5" thickTop="1" thickBot="1" x14ac:dyDescent="0.3">
      <c r="A140" s="107" t="s">
        <v>28</v>
      </c>
      <c r="B140" s="108"/>
      <c r="C140" s="109"/>
      <c r="E140" s="319"/>
      <c r="F140" s="85" t="str">
        <f>IF(G140&gt;0,"&lt;------","")</f>
        <v/>
      </c>
      <c r="G140" s="495">
        <v>0</v>
      </c>
      <c r="H140" s="11" t="str">
        <f>IF(G140&gt;0,"------&gt;","")</f>
        <v/>
      </c>
      <c r="I140" s="77"/>
      <c r="J140" s="85" t="str">
        <f>IF(K140&gt;0,"&lt;------","")</f>
        <v/>
      </c>
      <c r="K140" s="496">
        <v>0</v>
      </c>
      <c r="L140" s="11" t="str">
        <f>IF(K140&gt;0,"------&gt;","")</f>
        <v/>
      </c>
      <c r="M140" s="321"/>
      <c r="N140" s="95"/>
      <c r="O140" s="168" t="s">
        <v>179</v>
      </c>
      <c r="P140" s="620">
        <f>P139</f>
        <v>0</v>
      </c>
      <c r="Q140" s="621">
        <v>0</v>
      </c>
    </row>
    <row r="141" spans="1:18" ht="16.5" thickTop="1" x14ac:dyDescent="0.25">
      <c r="A141" s="110" t="s">
        <v>13</v>
      </c>
      <c r="B141" s="382">
        <v>0</v>
      </c>
      <c r="C141" s="383"/>
      <c r="E141" s="319"/>
      <c r="F141" s="77"/>
      <c r="G141" s="77"/>
      <c r="H141" s="497">
        <v>0.5</v>
      </c>
      <c r="I141" s="497"/>
      <c r="J141" s="497"/>
      <c r="K141" s="173"/>
      <c r="L141" s="77"/>
      <c r="M141" s="321"/>
      <c r="O141" s="174">
        <v>0</v>
      </c>
      <c r="P141" s="174"/>
      <c r="Q141" s="174"/>
      <c r="R141" s="174"/>
    </row>
    <row r="142" spans="1:18" ht="15.75" thickBot="1" x14ac:dyDescent="0.3">
      <c r="A142" s="165" t="s">
        <v>14</v>
      </c>
      <c r="B142" s="388">
        <v>0</v>
      </c>
      <c r="C142" s="389"/>
      <c r="D142" s="64">
        <v>0</v>
      </c>
      <c r="E142" s="319"/>
      <c r="F142" s="11"/>
      <c r="G142" s="11"/>
      <c r="H142" s="11"/>
      <c r="I142" s="77"/>
      <c r="J142" s="11"/>
      <c r="K142" s="11"/>
      <c r="L142" s="11"/>
      <c r="M142" s="321"/>
      <c r="N142" s="13">
        <v>0</v>
      </c>
      <c r="O142" s="179"/>
      <c r="P142" s="179"/>
      <c r="Q142" s="179"/>
      <c r="R142" s="179"/>
    </row>
    <row r="143" spans="1:18" ht="20.25" thickTop="1" thickBot="1" x14ac:dyDescent="0.35">
      <c r="D143" s="57"/>
      <c r="E143" s="183" t="e">
        <v>#DIV/0!</v>
      </c>
      <c r="F143" s="184"/>
      <c r="G143" s="187" t="s">
        <v>178</v>
      </c>
      <c r="H143" s="187"/>
      <c r="I143" s="187"/>
      <c r="J143" s="187"/>
      <c r="K143" s="187"/>
      <c r="L143" s="188" t="e">
        <v>#DIV/0!</v>
      </c>
      <c r="M143" s="189"/>
      <c r="N143" s="19">
        <f>IF(N142&gt;0,"&lt;---",0)</f>
        <v>0</v>
      </c>
      <c r="O143" s="498" t="s">
        <v>54</v>
      </c>
      <c r="P143" s="499"/>
      <c r="Q143" s="499"/>
      <c r="R143" s="500"/>
    </row>
    <row r="144" spans="1:18" ht="16.5" thickTop="1" thickBot="1" x14ac:dyDescent="0.3">
      <c r="D144" s="13"/>
      <c r="E144" s="501">
        <f>IF(F144&gt;0,"&lt;---",0)</f>
        <v>0</v>
      </c>
      <c r="F144" s="502">
        <v>0</v>
      </c>
      <c r="H144" s="478">
        <v>0</v>
      </c>
      <c r="I144" s="501">
        <f>IF(OR(H144&gt;0,J144&gt;0),"&lt;---",0)</f>
        <v>0</v>
      </c>
      <c r="J144" s="482">
        <v>0</v>
      </c>
      <c r="L144" s="13">
        <v>0</v>
      </c>
      <c r="M144" s="503">
        <f>IF(L144&gt;0,"&lt;---",0)</f>
        <v>0</v>
      </c>
      <c r="O144" s="391"/>
      <c r="P144" s="504" t="s">
        <v>30</v>
      </c>
      <c r="Q144" s="505"/>
      <c r="R144" s="506" t="s">
        <v>31</v>
      </c>
    </row>
    <row r="145" spans="1:18" x14ac:dyDescent="0.25">
      <c r="D145" s="13"/>
      <c r="E145" s="507"/>
      <c r="F145" s="508"/>
      <c r="G145" s="11"/>
      <c r="H145" s="26"/>
      <c r="I145" s="507"/>
      <c r="L145" s="13"/>
      <c r="M145" s="509"/>
      <c r="O145" s="510" t="s">
        <v>32</v>
      </c>
      <c r="P145" s="397">
        <v>0</v>
      </c>
      <c r="Q145" s="398"/>
      <c r="R145" s="399" t="e">
        <f>INDEX([1]Tracks!Q4:Q32,MATCH(P145,[1]Tracks!M4:M312,0),1)</f>
        <v>#N/A</v>
      </c>
    </row>
    <row r="146" spans="1:18" ht="15.75" thickBot="1" x14ac:dyDescent="0.3">
      <c r="E146" s="11"/>
      <c r="F146" s="201"/>
      <c r="G146" s="11"/>
      <c r="H146" s="208"/>
      <c r="I146" s="208"/>
      <c r="O146" s="511"/>
      <c r="P146" s="406"/>
      <c r="Q146" s="211"/>
      <c r="R146" s="408"/>
    </row>
    <row r="147" spans="1:18" ht="15.75" customHeight="1" thickTop="1" x14ac:dyDescent="0.25">
      <c r="A147" s="512" t="s">
        <v>33</v>
      </c>
      <c r="B147" s="513" t="s">
        <v>146</v>
      </c>
      <c r="C147" s="514"/>
      <c r="D147" s="515"/>
      <c r="E147" s="415" t="s">
        <v>169</v>
      </c>
      <c r="F147" s="416"/>
      <c r="G147" s="416"/>
      <c r="H147" s="417"/>
      <c r="I147" s="217"/>
      <c r="J147" s="418">
        <v>0</v>
      </c>
      <c r="K147" s="419"/>
      <c r="L147" s="420"/>
      <c r="O147" s="433" t="s">
        <v>34</v>
      </c>
      <c r="P147" s="397">
        <v>0</v>
      </c>
      <c r="Q147" s="206"/>
      <c r="R147" s="411">
        <f>IF(P147&lt;&gt;0,R145,0)</f>
        <v>0</v>
      </c>
    </row>
    <row r="148" spans="1:18" ht="15.75" thickBot="1" x14ac:dyDescent="0.3">
      <c r="A148" s="516" t="s">
        <v>35</v>
      </c>
      <c r="B148" s="517">
        <v>3.75</v>
      </c>
      <c r="C148" s="518"/>
      <c r="D148" s="519"/>
      <c r="E148" s="427"/>
      <c r="F148" s="428"/>
      <c r="G148" s="428"/>
      <c r="H148" s="429"/>
      <c r="I148" s="217"/>
      <c r="J148" s="430"/>
      <c r="K148" s="431"/>
      <c r="L148" s="432"/>
      <c r="O148" s="405"/>
      <c r="P148" s="406"/>
      <c r="Q148" s="211"/>
      <c r="R148" s="412"/>
    </row>
    <row r="149" spans="1:18" ht="16.5" thickTop="1" thickBot="1" x14ac:dyDescent="0.3">
      <c r="A149" s="520" t="s">
        <v>36</v>
      </c>
      <c r="B149" s="521">
        <v>0</v>
      </c>
      <c r="C149" s="522"/>
      <c r="D149" s="523"/>
      <c r="O149" s="510" t="s">
        <v>37</v>
      </c>
      <c r="P149" s="421" t="s">
        <v>112</v>
      </c>
      <c r="Q149" s="206"/>
      <c r="R149" s="423">
        <f>INDEX([1]Tracks!Q36:Q51,MATCH('Plan Autre tissu'!P149,[1]Tracks!M36:M51,0),1)</f>
        <v>-3.75</v>
      </c>
    </row>
    <row r="150" spans="1:18" ht="15.75" customHeight="1" thickTop="1" x14ac:dyDescent="0.25">
      <c r="B150" s="234" t="s">
        <v>49</v>
      </c>
      <c r="C150" s="235"/>
      <c r="D150" s="236"/>
      <c r="E150" s="442" t="s">
        <v>164</v>
      </c>
      <c r="F150" s="443"/>
      <c r="G150" s="443"/>
      <c r="H150" s="443"/>
      <c r="I150" s="443"/>
      <c r="J150" s="443"/>
      <c r="K150" s="443"/>
      <c r="L150" s="444"/>
      <c r="O150" s="524"/>
      <c r="P150" s="434"/>
      <c r="Q150" s="241"/>
      <c r="R150" s="436"/>
    </row>
    <row r="151" spans="1:18" ht="15.75" thickBot="1" x14ac:dyDescent="0.3">
      <c r="B151" s="243"/>
      <c r="C151" s="244"/>
      <c r="D151" s="245"/>
      <c r="E151" s="445"/>
      <c r="F151" s="446"/>
      <c r="G151" s="446"/>
      <c r="H151" s="446"/>
      <c r="I151" s="446"/>
      <c r="J151" s="446"/>
      <c r="K151" s="446"/>
      <c r="L151" s="447"/>
      <c r="O151" s="511"/>
      <c r="P151" s="439"/>
      <c r="Q151" s="211"/>
      <c r="R151" s="440"/>
    </row>
    <row r="152" spans="1:18" ht="16.5" thickTop="1" thickBot="1" x14ac:dyDescent="0.3">
      <c r="O152" s="510" t="s">
        <v>39</v>
      </c>
      <c r="P152" s="421" t="s">
        <v>112</v>
      </c>
      <c r="Q152" s="206"/>
      <c r="R152" s="423">
        <f>INDEX([1]Tracks!Q54:Q69,MATCH('Plan Autre tissu'!P152,[1]Tracks!M54:M69,0),1)</f>
        <v>-3.75</v>
      </c>
    </row>
    <row r="153" spans="1:18" ht="15.75" thickBot="1" x14ac:dyDescent="0.3">
      <c r="A153" s="250" t="s">
        <v>40</v>
      </c>
      <c r="B153" s="251"/>
      <c r="C153" s="625">
        <v>0</v>
      </c>
      <c r="D153" s="625"/>
      <c r="E153" s="625"/>
      <c r="F153" s="625"/>
      <c r="G153" s="625"/>
      <c r="H153" s="625"/>
      <c r="I153" s="625"/>
      <c r="J153" s="625"/>
      <c r="K153" s="625"/>
      <c r="L153" s="626"/>
      <c r="O153" s="524"/>
      <c r="P153" s="275">
        <v>0</v>
      </c>
      <c r="Q153" s="241"/>
      <c r="R153" s="527"/>
    </row>
    <row r="154" spans="1:18" ht="15.75" thickBot="1" x14ac:dyDescent="0.3">
      <c r="A154" s="250"/>
      <c r="B154" s="251"/>
      <c r="C154" s="625"/>
      <c r="D154" s="625"/>
      <c r="E154" s="625"/>
      <c r="F154" s="625"/>
      <c r="G154" s="625"/>
      <c r="H154" s="625"/>
      <c r="I154" s="625"/>
      <c r="J154" s="625"/>
      <c r="K154" s="625"/>
      <c r="L154" s="626"/>
      <c r="O154" s="511"/>
      <c r="P154" s="439">
        <v>0</v>
      </c>
      <c r="Q154" s="211"/>
      <c r="R154" s="440"/>
    </row>
    <row r="155" spans="1:18" ht="15.75" thickBot="1" x14ac:dyDescent="0.3">
      <c r="A155" s="258" t="s">
        <v>50</v>
      </c>
      <c r="B155" s="627"/>
      <c r="C155" s="636"/>
      <c r="D155" s="637"/>
      <c r="E155" s="637"/>
      <c r="F155" s="637"/>
      <c r="G155" s="637"/>
      <c r="H155" s="637"/>
      <c r="I155" s="637"/>
      <c r="J155" s="637"/>
      <c r="K155" s="637"/>
      <c r="L155" s="638"/>
      <c r="O155" s="449" t="s">
        <v>42</v>
      </c>
      <c r="P155" s="421">
        <v>0</v>
      </c>
      <c r="Q155" s="631"/>
      <c r="R155" s="632"/>
    </row>
    <row r="156" spans="1:18" ht="15.75" thickBot="1" x14ac:dyDescent="0.3">
      <c r="A156" s="258"/>
      <c r="B156" s="627"/>
      <c r="C156" s="639" t="s">
        <v>51</v>
      </c>
      <c r="D156" s="640"/>
      <c r="E156" s="640"/>
      <c r="F156" s="640"/>
      <c r="G156" s="640"/>
      <c r="H156" s="640"/>
      <c r="I156" s="640"/>
      <c r="J156" s="640"/>
      <c r="K156" s="640"/>
      <c r="L156" s="641"/>
      <c r="O156" s="274" t="s">
        <v>43</v>
      </c>
      <c r="P156" s="434">
        <v>0</v>
      </c>
      <c r="Q156" s="276"/>
      <c r="R156" s="277"/>
    </row>
    <row r="157" spans="1:18" x14ac:dyDescent="0.25">
      <c r="O157" s="274" t="s">
        <v>44</v>
      </c>
      <c r="P157" s="275"/>
      <c r="Q157" s="276"/>
      <c r="R157" s="277"/>
    </row>
    <row r="158" spans="1:18" ht="30.75" x14ac:dyDescent="0.3">
      <c r="A158" s="278" t="s">
        <v>45</v>
      </c>
      <c r="O158" s="279" t="s">
        <v>46</v>
      </c>
      <c r="P158" s="275"/>
      <c r="Q158" s="276"/>
      <c r="R158" s="277"/>
    </row>
    <row r="159" spans="1:18" ht="15.75" thickBot="1" x14ac:dyDescent="0.3">
      <c r="O159" s="280" t="s">
        <v>47</v>
      </c>
      <c r="P159" s="281"/>
      <c r="Q159" s="282"/>
      <c r="R159" s="283"/>
    </row>
    <row r="160" spans="1:18" ht="16.5" thickTop="1" x14ac:dyDescent="0.25">
      <c r="A160" s="1" t="s">
        <v>0</v>
      </c>
      <c r="B160" s="2">
        <v>0</v>
      </c>
      <c r="C160" s="2"/>
      <c r="D160" s="2"/>
      <c r="E160" s="2"/>
      <c r="F160" s="2"/>
      <c r="H160" s="3" t="s">
        <v>1</v>
      </c>
      <c r="I160" s="3"/>
      <c r="J160" s="538">
        <v>0</v>
      </c>
      <c r="K160" s="538"/>
      <c r="L160" s="538"/>
      <c r="M160" s="538"/>
      <c r="N160" s="538"/>
      <c r="O160" s="5">
        <f ca="1">TODAY()</f>
        <v>45008</v>
      </c>
      <c r="P160" s="5"/>
      <c r="Q160" s="5"/>
    </row>
    <row r="161" spans="1:30" ht="15.75" x14ac:dyDescent="0.25">
      <c r="A161" s="1" t="s">
        <v>2</v>
      </c>
      <c r="B161" s="2">
        <v>0</v>
      </c>
      <c r="C161" s="2"/>
      <c r="D161" s="2"/>
      <c r="E161" s="2"/>
      <c r="F161" s="2"/>
      <c r="H161" s="6"/>
      <c r="I161" s="6"/>
      <c r="J161" s="539"/>
      <c r="K161" s="539"/>
      <c r="L161" s="539"/>
      <c r="M161" s="539"/>
      <c r="N161" s="539"/>
      <c r="O161" s="8" t="s">
        <v>3</v>
      </c>
      <c r="P161" s="9">
        <v>0</v>
      </c>
      <c r="Q161" s="10"/>
    </row>
    <row r="162" spans="1:30" x14ac:dyDescent="0.25">
      <c r="A162" s="11"/>
      <c r="B162" s="12"/>
      <c r="C162" s="11"/>
      <c r="D162" s="11"/>
    </row>
    <row r="163" spans="1:30" ht="18.75" x14ac:dyDescent="0.3">
      <c r="A163" s="540" t="s">
        <v>71</v>
      </c>
      <c r="B163" s="540"/>
      <c r="C163" s="540"/>
      <c r="D163" s="540"/>
      <c r="E163" s="540"/>
      <c r="F163" s="540"/>
      <c r="G163" s="540"/>
      <c r="H163" s="540"/>
      <c r="I163" s="540"/>
      <c r="J163" s="540"/>
      <c r="K163" s="540"/>
      <c r="L163" s="540"/>
      <c r="M163" s="540"/>
      <c r="N163" s="540"/>
      <c r="O163" s="540"/>
      <c r="P163" s="540"/>
      <c r="Q163" s="540"/>
      <c r="R163" s="540"/>
      <c r="S163" s="15"/>
      <c r="T163" s="15"/>
      <c r="U163" s="15"/>
      <c r="V163" s="15"/>
      <c r="W163" s="15"/>
      <c r="X163" s="15"/>
      <c r="Y163" s="15"/>
      <c r="Z163" s="15"/>
      <c r="AA163" s="15"/>
      <c r="AB163" s="15"/>
      <c r="AC163" s="15"/>
      <c r="AD163" s="15"/>
    </row>
    <row r="165" spans="1:30" x14ac:dyDescent="0.25">
      <c r="A165" s="643" t="s">
        <v>174</v>
      </c>
      <c r="B165" s="644"/>
      <c r="C165" s="644"/>
      <c r="D165" s="543" t="s">
        <v>162</v>
      </c>
      <c r="E165" s="543"/>
      <c r="F165" s="290" t="e">
        <f>IF(F166&gt;0,"1er",0)</f>
        <v>#DIV/0!</v>
      </c>
      <c r="G165" s="12" t="e">
        <f>IF(G166&gt;0,"Der.",0)</f>
        <v>#DIV/0!</v>
      </c>
      <c r="H165" s="12" t="e">
        <f>IF(H166&gt;0,"Esp.",0)</f>
        <v>#DIV/0!</v>
      </c>
      <c r="I165" s="12"/>
      <c r="J165" s="20">
        <v>0</v>
      </c>
      <c r="K165" s="33" t="e">
        <v>#DIV/0!</v>
      </c>
      <c r="L165" s="33" t="e">
        <v>#DIV/0!</v>
      </c>
      <c r="M165" s="36" t="e">
        <v>#DIV/0!</v>
      </c>
      <c r="N165" s="36"/>
      <c r="O165" s="544"/>
    </row>
    <row r="166" spans="1:30" x14ac:dyDescent="0.25">
      <c r="A166" s="645"/>
      <c r="B166" s="646"/>
      <c r="C166" s="646"/>
      <c r="D166" s="543"/>
      <c r="E166" s="543"/>
      <c r="F166" s="12" t="e">
        <v>#DIV/0!</v>
      </c>
      <c r="G166" s="547" t="e">
        <v>#DIV/0!</v>
      </c>
      <c r="H166" s="12" t="e">
        <v>#DIV/0!</v>
      </c>
      <c r="I166" s="86"/>
      <c r="J166" s="20"/>
      <c r="K166" s="86" t="e">
        <v>#DIV/0!</v>
      </c>
      <c r="L166" s="33" t="e">
        <v>#DIV/0!</v>
      </c>
      <c r="M166" s="36">
        <v>0</v>
      </c>
      <c r="N166" s="36"/>
      <c r="O166" s="202"/>
    </row>
    <row r="167" spans="1:30" ht="15" customHeight="1" thickBot="1" x14ac:dyDescent="0.3">
      <c r="G167" s="35" t="s">
        <v>52</v>
      </c>
      <c r="H167" s="62" t="e">
        <v>#DIV/0!</v>
      </c>
      <c r="L167" s="28">
        <v>0</v>
      </c>
      <c r="M167" s="548">
        <v>0</v>
      </c>
      <c r="N167" s="548"/>
      <c r="P167" s="43"/>
      <c r="Q167" s="43"/>
      <c r="R167" s="295"/>
    </row>
    <row r="168" spans="1:30" ht="15" customHeight="1" thickTop="1" x14ac:dyDescent="0.25">
      <c r="A168" s="608" t="str">
        <f>"Matériel principal"</f>
        <v>Matériel principal</v>
      </c>
      <c r="B168" s="609">
        <v>0</v>
      </c>
      <c r="C168" s="610"/>
      <c r="H168" s="549">
        <f>P198</f>
        <v>0</v>
      </c>
      <c r="I168" s="549"/>
      <c r="J168" s="549"/>
      <c r="L168" s="295">
        <v>0</v>
      </c>
      <c r="O168" s="43"/>
      <c r="P168" s="43"/>
      <c r="Q168" s="295"/>
      <c r="R168" s="295"/>
    </row>
    <row r="169" spans="1:30" ht="19.5" thickBot="1" x14ac:dyDescent="0.35">
      <c r="A169" s="611" t="s">
        <v>176</v>
      </c>
      <c r="B169" s="612" t="s">
        <v>177</v>
      </c>
      <c r="C169" s="613"/>
      <c r="D169" t="s">
        <v>55</v>
      </c>
      <c r="E169" s="550">
        <v>0</v>
      </c>
      <c r="F169" s="550"/>
      <c r="G169" s="550"/>
      <c r="H169" s="551">
        <v>0</v>
      </c>
      <c r="I169" s="551"/>
      <c r="J169" s="552">
        <v>0</v>
      </c>
      <c r="K169" s="552"/>
      <c r="L169" s="552"/>
      <c r="M169" s="552"/>
      <c r="O169" s="43"/>
      <c r="P169" s="43"/>
      <c r="Q169" s="295"/>
      <c r="R169" s="295"/>
    </row>
    <row r="170" spans="1:30" ht="15.75" thickTop="1" x14ac:dyDescent="0.25">
      <c r="E170" s="553">
        <f>IF(F171&gt;0,"&lt;---",0)</f>
        <v>0</v>
      </c>
      <c r="I170" s="553">
        <f>IF(OR(H171&gt;0,J171&gt;0),"&lt;---",0)</f>
        <v>0</v>
      </c>
      <c r="M170" s="553">
        <f>IF(L171&gt;0,"&lt;---",0)</f>
        <v>0</v>
      </c>
      <c r="P170" s="302"/>
      <c r="Q170" s="295"/>
      <c r="R170" s="295"/>
    </row>
    <row r="171" spans="1:30" ht="15.75" customHeight="1" thickBot="1" x14ac:dyDescent="0.3">
      <c r="E171" s="554"/>
      <c r="F171" s="502">
        <v>0</v>
      </c>
      <c r="H171" s="478">
        <v>0</v>
      </c>
      <c r="I171" s="554"/>
      <c r="J171" s="478">
        <v>0</v>
      </c>
      <c r="L171" s="478">
        <v>0</v>
      </c>
      <c r="M171" s="554"/>
      <c r="P171" s="43"/>
      <c r="Q171" s="295"/>
      <c r="R171" s="295"/>
    </row>
    <row r="172" spans="1:30" ht="15.75" thickTop="1" x14ac:dyDescent="0.25">
      <c r="D172" s="13">
        <v>0</v>
      </c>
      <c r="E172" s="555">
        <v>90</v>
      </c>
      <c r="F172" s="556"/>
      <c r="G172" s="480" t="s">
        <v>178</v>
      </c>
      <c r="H172" s="480"/>
      <c r="I172" s="480"/>
      <c r="J172" s="480"/>
      <c r="K172" s="480"/>
      <c r="L172" s="70">
        <v>90</v>
      </c>
      <c r="M172" s="71"/>
      <c r="N172" s="557">
        <v>0</v>
      </c>
      <c r="O172" s="558"/>
      <c r="P172" s="302"/>
      <c r="Q172" s="295"/>
      <c r="R172" s="295"/>
    </row>
    <row r="173" spans="1:30" ht="15" customHeight="1" x14ac:dyDescent="0.25">
      <c r="D173" s="13">
        <f>IF(D172&gt;0,"---&gt;",0)</f>
        <v>0</v>
      </c>
      <c r="E173" s="559" t="s">
        <v>61</v>
      </c>
      <c r="F173" s="77"/>
      <c r="G173" s="77"/>
      <c r="H173" s="77"/>
      <c r="I173" s="77"/>
      <c r="J173" s="77"/>
      <c r="K173" s="77"/>
      <c r="L173" s="77"/>
      <c r="M173" s="560" t="str">
        <f>E173</f>
        <v>Bordure 2"</v>
      </c>
      <c r="N173" s="13">
        <f>IF(N172&gt;0,"&lt;---",0)</f>
        <v>0</v>
      </c>
      <c r="P173" s="43"/>
      <c r="Q173" s="295"/>
      <c r="R173" s="295"/>
    </row>
    <row r="174" spans="1:30" ht="15.75" x14ac:dyDescent="0.25">
      <c r="E174" s="561"/>
      <c r="F174" s="11"/>
      <c r="G174" s="77"/>
      <c r="H174" s="320" t="e">
        <v>#DIV/0!</v>
      </c>
      <c r="I174" s="320"/>
      <c r="J174" s="320"/>
      <c r="K174" s="77"/>
      <c r="L174" s="11"/>
      <c r="M174" s="321"/>
      <c r="P174" s="43"/>
      <c r="Q174" s="295"/>
      <c r="R174" s="295"/>
    </row>
    <row r="175" spans="1:30" ht="15.75" x14ac:dyDescent="0.25">
      <c r="C175" s="562" t="e">
        <v>#N/A</v>
      </c>
      <c r="D175" s="562"/>
      <c r="E175" s="561"/>
      <c r="F175" s="349" t="str">
        <f>IF(G175&gt;0,"&lt;------","")</f>
        <v/>
      </c>
      <c r="G175" s="86">
        <v>0</v>
      </c>
      <c r="H175" s="77" t="str">
        <f>IF(G175&gt;0,"-------&gt;","")</f>
        <v/>
      </c>
      <c r="I175" s="77"/>
      <c r="J175" s="349" t="str">
        <f>IF(K175&gt;0,"&lt;------","")</f>
        <v/>
      </c>
      <c r="K175" s="86">
        <v>0</v>
      </c>
      <c r="L175" s="77" t="str">
        <f>IF(K175&gt;0,"-------&gt;","")</f>
        <v/>
      </c>
      <c r="M175" s="321"/>
      <c r="N175" s="563" t="e">
        <v>#N/A</v>
      </c>
      <c r="O175" s="563"/>
      <c r="P175" s="564"/>
    </row>
    <row r="176" spans="1:30" x14ac:dyDescent="0.25">
      <c r="B176" s="325" t="s">
        <v>112</v>
      </c>
      <c r="C176" s="325"/>
      <c r="D176" s="325"/>
      <c r="E176" s="561"/>
      <c r="F176" s="91">
        <v>0</v>
      </c>
      <c r="G176" s="77"/>
      <c r="H176" s="92">
        <v>0</v>
      </c>
      <c r="I176" s="93">
        <v>0</v>
      </c>
      <c r="J176" s="91">
        <v>0</v>
      </c>
      <c r="K176" s="77"/>
      <c r="L176" s="92">
        <v>0</v>
      </c>
      <c r="M176" s="321"/>
      <c r="N176" s="333" t="s">
        <v>112</v>
      </c>
      <c r="O176" s="333"/>
      <c r="P176" s="564"/>
    </row>
    <row r="177" spans="1:17" ht="15.75" thickBot="1" x14ac:dyDescent="0.3">
      <c r="B177" s="483">
        <v>0</v>
      </c>
      <c r="C177" s="483"/>
      <c r="D177" s="483"/>
      <c r="E177" s="561"/>
      <c r="F177" s="98">
        <f>IF(F176&gt;0,"&lt;---",0)</f>
        <v>0</v>
      </c>
      <c r="G177" s="77"/>
      <c r="H177" s="97">
        <f>IF(H176&gt;0,"&lt;---",0)</f>
        <v>0</v>
      </c>
      <c r="I177" s="93"/>
      <c r="J177" s="98">
        <f>IF(J176&gt;0,"&lt;---",0)</f>
        <v>0</v>
      </c>
      <c r="K177" s="77"/>
      <c r="L177" s="97">
        <f>IF(L176&gt;0,"&lt;---",0)</f>
        <v>0</v>
      </c>
      <c r="M177" s="321"/>
      <c r="N177" s="333">
        <v>0</v>
      </c>
      <c r="O177" s="333"/>
      <c r="P177" s="333"/>
    </row>
    <row r="178" spans="1:17" ht="16.5" thickTop="1" thickBot="1" x14ac:dyDescent="0.3">
      <c r="A178" s="107" t="s">
        <v>11</v>
      </c>
      <c r="B178" s="108"/>
      <c r="C178" s="109"/>
      <c r="E178" s="561"/>
      <c r="F178" s="98"/>
      <c r="G178" s="77"/>
      <c r="H178" s="97"/>
      <c r="I178" s="93"/>
      <c r="J178" s="98"/>
      <c r="K178" s="77"/>
      <c r="L178" s="97"/>
      <c r="M178" s="321"/>
    </row>
    <row r="179" spans="1:17" ht="16.5" thickTop="1" thickBot="1" x14ac:dyDescent="0.3">
      <c r="A179" s="113" t="s">
        <v>12</v>
      </c>
      <c r="B179" s="114"/>
      <c r="C179" s="115"/>
      <c r="E179" s="561"/>
      <c r="F179" s="77"/>
      <c r="G179" s="103">
        <v>0</v>
      </c>
      <c r="H179" s="77"/>
      <c r="I179" s="93"/>
      <c r="J179" s="77"/>
      <c r="K179" s="103">
        <v>0</v>
      </c>
      <c r="L179" s="77"/>
      <c r="M179" s="321"/>
    </row>
    <row r="180" spans="1:17" ht="16.5" thickTop="1" thickBot="1" x14ac:dyDescent="0.3">
      <c r="A180" s="110" t="s">
        <v>15</v>
      </c>
      <c r="B180" s="341"/>
      <c r="C180" s="342"/>
      <c r="E180" s="561"/>
      <c r="F180" s="77"/>
      <c r="G180" s="103"/>
      <c r="H180" s="77"/>
      <c r="I180" s="93"/>
      <c r="J180" s="77"/>
      <c r="K180" s="103"/>
      <c r="L180" s="77"/>
      <c r="M180" s="321"/>
      <c r="O180" s="107" t="s">
        <v>11</v>
      </c>
      <c r="P180" s="108"/>
      <c r="Q180" s="109"/>
    </row>
    <row r="181" spans="1:17" ht="16.5" thickTop="1" thickBot="1" x14ac:dyDescent="0.3">
      <c r="A181" s="116" t="s">
        <v>14</v>
      </c>
      <c r="B181" s="345"/>
      <c r="C181" s="346"/>
      <c r="E181" s="561"/>
      <c r="F181" s="77"/>
      <c r="G181" s="77"/>
      <c r="H181" s="77"/>
      <c r="I181" s="93"/>
      <c r="J181" s="77"/>
      <c r="K181" s="77"/>
      <c r="L181" s="77"/>
      <c r="M181" s="321"/>
      <c r="O181" s="104" t="s">
        <v>12</v>
      </c>
      <c r="P181" s="105"/>
      <c r="Q181" s="106"/>
    </row>
    <row r="182" spans="1:17" ht="16.5" thickTop="1" thickBot="1" x14ac:dyDescent="0.3">
      <c r="A182" s="107" t="s">
        <v>57</v>
      </c>
      <c r="B182" s="108"/>
      <c r="C182" s="109"/>
      <c r="E182" s="561"/>
      <c r="F182" s="77"/>
      <c r="G182" s="120">
        <v>0</v>
      </c>
      <c r="H182" s="120"/>
      <c r="I182" s="93"/>
      <c r="J182" s="77"/>
      <c r="K182" s="77"/>
      <c r="L182" s="77"/>
      <c r="M182" s="321"/>
      <c r="O182" s="110" t="s">
        <v>15</v>
      </c>
      <c r="P182" s="121"/>
      <c r="Q182" s="122"/>
    </row>
    <row r="183" spans="1:17" ht="16.5" thickTop="1" thickBot="1" x14ac:dyDescent="0.3">
      <c r="A183" s="128" t="s">
        <v>17</v>
      </c>
      <c r="B183" s="490">
        <v>0.5</v>
      </c>
      <c r="C183" s="491"/>
      <c r="E183" s="485"/>
      <c r="F183" s="566" t="s">
        <v>175</v>
      </c>
      <c r="G183" s="77"/>
      <c r="H183" s="351">
        <v>0</v>
      </c>
      <c r="I183" s="93"/>
      <c r="J183" s="77"/>
      <c r="K183" s="77"/>
      <c r="L183" s="567">
        <v>0</v>
      </c>
      <c r="M183" s="487"/>
      <c r="O183" s="116" t="s">
        <v>14</v>
      </c>
      <c r="P183" s="126"/>
      <c r="Q183" s="127"/>
    </row>
    <row r="184" spans="1:17" ht="16.5" thickTop="1" thickBot="1" x14ac:dyDescent="0.3">
      <c r="A184" s="110" t="s">
        <v>18</v>
      </c>
      <c r="B184" s="145" t="e">
        <v>#DIV/0!</v>
      </c>
      <c r="C184" s="146"/>
      <c r="E184" s="485"/>
      <c r="F184" s="568" t="e">
        <v>#DIV/0!</v>
      </c>
      <c r="G184" s="489"/>
      <c r="H184" s="77"/>
      <c r="I184" s="93"/>
      <c r="J184" s="77"/>
      <c r="K184" s="11"/>
      <c r="L184" s="569">
        <v>0</v>
      </c>
      <c r="M184" s="487"/>
      <c r="O184" s="107" t="s">
        <v>57</v>
      </c>
      <c r="P184" s="108"/>
      <c r="Q184" s="109"/>
    </row>
    <row r="185" spans="1:17" ht="15.75" thickTop="1" x14ac:dyDescent="0.25">
      <c r="A185" s="110" t="s">
        <v>19</v>
      </c>
      <c r="B185" s="141" t="e">
        <f>C175</f>
        <v>#N/A</v>
      </c>
      <c r="C185" s="359"/>
      <c r="E185" s="485"/>
      <c r="F185" s="566">
        <v>0</v>
      </c>
      <c r="G185" s="77"/>
      <c r="H185" s="77"/>
      <c r="I185" s="93"/>
      <c r="J185" s="77"/>
      <c r="K185" s="77"/>
      <c r="L185" s="567">
        <v>0</v>
      </c>
      <c r="M185" s="487"/>
      <c r="O185" s="128" t="s">
        <v>17</v>
      </c>
      <c r="P185" s="490">
        <v>0</v>
      </c>
      <c r="Q185" s="491"/>
    </row>
    <row r="186" spans="1:17" x14ac:dyDescent="0.25">
      <c r="A186" s="110" t="s">
        <v>22</v>
      </c>
      <c r="B186" s="145" t="e">
        <v>#N/A</v>
      </c>
      <c r="C186" s="146"/>
      <c r="E186" s="561"/>
      <c r="F186" s="77"/>
      <c r="G186" s="77"/>
      <c r="H186" s="77"/>
      <c r="I186" s="93"/>
      <c r="J186" s="77"/>
      <c r="K186" s="77"/>
      <c r="L186" s="77"/>
      <c r="M186" s="321"/>
      <c r="O186" s="110" t="s">
        <v>18</v>
      </c>
      <c r="P186" s="145">
        <v>0</v>
      </c>
      <c r="Q186" s="146"/>
    </row>
    <row r="187" spans="1:17" ht="15.75" thickBot="1" x14ac:dyDescent="0.3">
      <c r="A187" s="110" t="s">
        <v>21</v>
      </c>
      <c r="B187" s="363">
        <v>0</v>
      </c>
      <c r="C187" s="142"/>
      <c r="E187" s="561"/>
      <c r="F187" s="77"/>
      <c r="G187" s="77"/>
      <c r="H187" s="77"/>
      <c r="I187" s="93"/>
      <c r="J187" s="77"/>
      <c r="K187" s="77"/>
      <c r="L187" s="77"/>
      <c r="M187" s="321"/>
      <c r="O187" s="110" t="s">
        <v>20</v>
      </c>
      <c r="P187" s="145">
        <v>0</v>
      </c>
      <c r="Q187" s="146"/>
    </row>
    <row r="188" spans="1:17" ht="16.5" thickTop="1" thickBot="1" x14ac:dyDescent="0.3">
      <c r="A188" s="138"/>
      <c r="B188" s="151" t="s">
        <v>13</v>
      </c>
      <c r="C188" s="152" t="s">
        <v>14</v>
      </c>
      <c r="E188" s="561"/>
      <c r="F188" s="150">
        <v>0</v>
      </c>
      <c r="G188" s="150"/>
      <c r="H188" s="150"/>
      <c r="I188" s="93"/>
      <c r="J188" s="77"/>
      <c r="K188" s="77"/>
      <c r="L188" s="77"/>
      <c r="M188" s="321"/>
      <c r="O188" s="110" t="s">
        <v>22</v>
      </c>
      <c r="P188" s="145">
        <v>0</v>
      </c>
      <c r="Q188" s="146"/>
    </row>
    <row r="189" spans="1:17" ht="15.75" thickTop="1" x14ac:dyDescent="0.25">
      <c r="A189" s="110" t="s">
        <v>58</v>
      </c>
      <c r="B189" s="369">
        <f>G193+1</f>
        <v>1</v>
      </c>
      <c r="C189" s="619">
        <v>0</v>
      </c>
      <c r="E189" s="561"/>
      <c r="F189" s="150"/>
      <c r="G189" s="150"/>
      <c r="H189" s="150"/>
      <c r="I189" s="93"/>
      <c r="J189" s="77"/>
      <c r="K189" s="77"/>
      <c r="L189" s="77"/>
      <c r="M189" s="321"/>
      <c r="O189" s="138"/>
      <c r="P189" s="151" t="s">
        <v>13</v>
      </c>
      <c r="Q189" s="152" t="s">
        <v>14</v>
      </c>
    </row>
    <row r="190" spans="1:17" x14ac:dyDescent="0.25">
      <c r="A190" s="110" t="s">
        <v>59</v>
      </c>
      <c r="B190" s="369" t="e">
        <f>B184+1</f>
        <v>#DIV/0!</v>
      </c>
      <c r="C190" s="365">
        <v>0</v>
      </c>
      <c r="E190" s="561"/>
      <c r="F190" s="160">
        <f>IF(F192&gt;0,"&lt;---",0)</f>
        <v>0</v>
      </c>
      <c r="G190" s="77"/>
      <c r="H190" s="159">
        <f>IF(H192&gt;0,"&lt;---",0)</f>
        <v>0</v>
      </c>
      <c r="I190" s="93"/>
      <c r="J190" s="160">
        <f>IF(J192&gt;0,"&lt;---",0)</f>
        <v>0</v>
      </c>
      <c r="K190" s="77"/>
      <c r="L190" s="159">
        <f>IF(L192&gt;0,"&lt;---",0)</f>
        <v>0</v>
      </c>
      <c r="M190" s="321"/>
      <c r="O190" s="110" t="s">
        <v>58</v>
      </c>
      <c r="P190" s="369">
        <v>0</v>
      </c>
      <c r="Q190" s="619">
        <v>0</v>
      </c>
    </row>
    <row r="191" spans="1:17" x14ac:dyDescent="0.25">
      <c r="A191" s="110" t="s">
        <v>60</v>
      </c>
      <c r="B191" s="364">
        <v>0</v>
      </c>
      <c r="C191" s="619" t="e">
        <f>B185+1</f>
        <v>#N/A</v>
      </c>
      <c r="E191" s="561"/>
      <c r="F191" s="160"/>
      <c r="G191" s="77"/>
      <c r="H191" s="159"/>
      <c r="I191" s="93"/>
      <c r="J191" s="160"/>
      <c r="K191" s="77"/>
      <c r="L191" s="159"/>
      <c r="M191" s="321"/>
      <c r="O191" s="110" t="s">
        <v>59</v>
      </c>
      <c r="P191" s="369">
        <v>0</v>
      </c>
      <c r="Q191" s="365">
        <v>0</v>
      </c>
    </row>
    <row r="192" spans="1:17" ht="15.75" thickBot="1" x14ac:dyDescent="0.3">
      <c r="A192" s="168" t="s">
        <v>179</v>
      </c>
      <c r="B192" s="620">
        <f>B191</f>
        <v>0</v>
      </c>
      <c r="C192" s="621" t="e">
        <v>#N/A</v>
      </c>
      <c r="E192" s="561"/>
      <c r="F192" s="91">
        <v>0</v>
      </c>
      <c r="G192" s="77"/>
      <c r="H192" s="478">
        <v>0</v>
      </c>
      <c r="I192" s="93"/>
      <c r="J192" s="92">
        <v>0</v>
      </c>
      <c r="K192" s="77"/>
      <c r="L192" s="92">
        <v>0</v>
      </c>
      <c r="M192" s="321"/>
      <c r="O192" s="110" t="s">
        <v>60</v>
      </c>
      <c r="P192" s="364">
        <v>0</v>
      </c>
      <c r="Q192" s="619">
        <v>0</v>
      </c>
    </row>
    <row r="193" spans="1:18" ht="16.5" thickTop="1" thickBot="1" x14ac:dyDescent="0.3">
      <c r="A193" s="107" t="s">
        <v>28</v>
      </c>
      <c r="B193" s="108"/>
      <c r="C193" s="109"/>
      <c r="E193" s="561"/>
      <c r="F193" s="349" t="str">
        <f>IF(G193&gt;0,"&lt;------","")</f>
        <v/>
      </c>
      <c r="G193" s="547">
        <v>0</v>
      </c>
      <c r="H193" s="77" t="str">
        <f>IF(G193&gt;0,"-------&gt;","")</f>
        <v/>
      </c>
      <c r="I193" s="77"/>
      <c r="J193" s="349" t="str">
        <f>IF(K193&gt;0,"&lt;------","")</f>
        <v>&lt;------</v>
      </c>
      <c r="K193" s="571" t="s">
        <v>181</v>
      </c>
      <c r="L193" s="77" t="str">
        <f>IF(K193&gt;0,"-------&gt;","")</f>
        <v>-------&gt;</v>
      </c>
      <c r="M193" s="321"/>
      <c r="O193" s="168" t="s">
        <v>179</v>
      </c>
      <c r="P193" s="620">
        <f>P192</f>
        <v>0</v>
      </c>
      <c r="Q193" s="621">
        <v>0</v>
      </c>
    </row>
    <row r="194" spans="1:18" ht="16.5" thickTop="1" x14ac:dyDescent="0.25">
      <c r="A194" s="110" t="s">
        <v>13</v>
      </c>
      <c r="B194" s="382">
        <v>0</v>
      </c>
      <c r="C194" s="383"/>
      <c r="E194" s="561"/>
      <c r="F194" s="77"/>
      <c r="G194" s="77"/>
      <c r="H194" s="497">
        <v>0.5</v>
      </c>
      <c r="I194" s="497"/>
      <c r="J194" s="497"/>
      <c r="K194" s="173"/>
      <c r="L194" s="77"/>
      <c r="M194" s="321"/>
      <c r="O194" s="548">
        <v>0</v>
      </c>
      <c r="P194" s="548"/>
      <c r="Q194" s="548"/>
      <c r="R194" s="548"/>
    </row>
    <row r="195" spans="1:18" ht="15.75" thickBot="1" x14ac:dyDescent="0.3">
      <c r="A195" s="165" t="s">
        <v>14</v>
      </c>
      <c r="B195" s="388">
        <v>0</v>
      </c>
      <c r="C195" s="389"/>
      <c r="D195" s="478">
        <v>0</v>
      </c>
      <c r="E195" s="572"/>
      <c r="F195" s="11"/>
      <c r="G195" s="11"/>
      <c r="H195" s="11"/>
      <c r="I195" s="77"/>
      <c r="J195" s="11"/>
      <c r="K195" s="11"/>
      <c r="L195" s="11"/>
      <c r="M195" s="390"/>
      <c r="N195" s="13">
        <v>0</v>
      </c>
      <c r="O195" s="573"/>
      <c r="P195" s="573"/>
      <c r="Q195" s="573"/>
      <c r="R195" s="573"/>
    </row>
    <row r="196" spans="1:18" ht="18" customHeight="1" thickTop="1" thickBot="1" x14ac:dyDescent="0.35">
      <c r="D196" s="13">
        <f>IF(D195&gt;0,"---&gt;",0)</f>
        <v>0</v>
      </c>
      <c r="E196" s="574" t="e">
        <v>#DIV/0!</v>
      </c>
      <c r="F196" s="575"/>
      <c r="G196" s="187" t="s">
        <v>178</v>
      </c>
      <c r="H196" s="187"/>
      <c r="I196" s="187"/>
      <c r="J196" s="187"/>
      <c r="K196" s="187"/>
      <c r="L196" s="576" t="e">
        <v>#DIV/0!</v>
      </c>
      <c r="M196" s="577"/>
      <c r="N196" s="13">
        <f>IF(N195&gt;0,"&lt;---",0)</f>
        <v>0</v>
      </c>
      <c r="O196" s="578" t="s">
        <v>56</v>
      </c>
      <c r="P196" s="579"/>
      <c r="Q196" s="579"/>
      <c r="R196" s="580"/>
    </row>
    <row r="197" spans="1:18" ht="16.5" thickTop="1" thickBot="1" x14ac:dyDescent="0.3">
      <c r="D197" s="13"/>
      <c r="E197" s="583">
        <f>IF(F197&gt;0,"&lt;---",0)</f>
        <v>0</v>
      </c>
      <c r="F197" s="584">
        <v>0</v>
      </c>
      <c r="G197" s="377"/>
      <c r="H197" s="647">
        <v>0</v>
      </c>
      <c r="I197" s="583">
        <f>IF(OR(H197&gt;0,J197&gt;0),"&lt;---",0)</f>
        <v>0</v>
      </c>
      <c r="J197" s="584">
        <v>0</v>
      </c>
      <c r="K197" s="377"/>
      <c r="L197" s="585">
        <v>0</v>
      </c>
      <c r="M197" s="583">
        <f>IF(L197&gt;0,"&lt;---",0)</f>
        <v>0</v>
      </c>
      <c r="O197" s="391"/>
      <c r="P197" s="586" t="s">
        <v>30</v>
      </c>
      <c r="Q197" s="586"/>
      <c r="R197" s="394" t="s">
        <v>31</v>
      </c>
    </row>
    <row r="198" spans="1:18" x14ac:dyDescent="0.25">
      <c r="E198" s="587"/>
      <c r="F198" s="11"/>
      <c r="G198" s="11"/>
      <c r="H198" s="11"/>
      <c r="I198" s="587"/>
      <c r="J198" s="11"/>
      <c r="K198" s="11"/>
      <c r="L198" s="11"/>
      <c r="M198" s="587"/>
      <c r="O198" s="396" t="s">
        <v>32</v>
      </c>
      <c r="P198" s="588">
        <v>0</v>
      </c>
      <c r="Q198" s="588"/>
      <c r="R198" s="399" t="e">
        <f>INDEX([1]Tracks!W4:W32,MATCH('Plan Autre tissu'!P198,[1]Tracks!S4:S32,0),1)</f>
        <v>#N/A</v>
      </c>
    </row>
    <row r="199" spans="1:18" ht="15.75" thickBot="1" x14ac:dyDescent="0.3">
      <c r="O199" s="405"/>
      <c r="P199" s="589"/>
      <c r="Q199" s="589"/>
      <c r="R199" s="408"/>
    </row>
    <row r="200" spans="1:18" ht="15.75" customHeight="1" thickTop="1" x14ac:dyDescent="0.25">
      <c r="A200" s="512" t="s">
        <v>33</v>
      </c>
      <c r="B200" s="590" t="s">
        <v>145</v>
      </c>
      <c r="C200" s="591"/>
      <c r="D200" s="592"/>
      <c r="E200" s="416" t="s">
        <v>169</v>
      </c>
      <c r="F200" s="416"/>
      <c r="G200" s="416"/>
      <c r="H200" s="417"/>
      <c r="I200" s="217"/>
      <c r="J200" s="418">
        <v>0</v>
      </c>
      <c r="K200" s="419"/>
      <c r="L200" s="420"/>
      <c r="O200" s="396" t="s">
        <v>34</v>
      </c>
      <c r="P200" s="588">
        <v>0</v>
      </c>
      <c r="Q200" s="588"/>
      <c r="R200" s="399">
        <f>IF(P200&lt;&gt;0,R198,0)</f>
        <v>0</v>
      </c>
    </row>
    <row r="201" spans="1:18" ht="15.75" thickBot="1" x14ac:dyDescent="0.3">
      <c r="A201" s="516" t="s">
        <v>35</v>
      </c>
      <c r="B201" s="517">
        <v>3.75</v>
      </c>
      <c r="C201" s="518"/>
      <c r="D201" s="519"/>
      <c r="E201" s="428"/>
      <c r="F201" s="428"/>
      <c r="G201" s="428"/>
      <c r="H201" s="429"/>
      <c r="I201" s="217"/>
      <c r="J201" s="430"/>
      <c r="K201" s="431"/>
      <c r="L201" s="432"/>
      <c r="O201" s="405"/>
      <c r="P201" s="589"/>
      <c r="Q201" s="589"/>
      <c r="R201" s="593"/>
    </row>
    <row r="202" spans="1:18" ht="16.5" thickTop="1" thickBot="1" x14ac:dyDescent="0.3">
      <c r="A202" s="520" t="s">
        <v>36</v>
      </c>
      <c r="B202" s="594">
        <v>0</v>
      </c>
      <c r="C202" s="595"/>
      <c r="D202" s="596"/>
      <c r="O202" s="396" t="s">
        <v>37</v>
      </c>
      <c r="P202" s="597" t="s">
        <v>112</v>
      </c>
      <c r="Q202" s="597"/>
      <c r="R202" s="423">
        <f>INDEX([1]Tracks!W36:W51,MATCH('Plan Autre tissu'!P202,[1]Tracks!S36:S51,0),1)</f>
        <v>-3.75</v>
      </c>
    </row>
    <row r="203" spans="1:18" ht="15.75" customHeight="1" thickTop="1" x14ac:dyDescent="0.25">
      <c r="B203" s="234" t="s">
        <v>38</v>
      </c>
      <c r="C203" s="235"/>
      <c r="D203" s="236"/>
      <c r="E203" s="442" t="s">
        <v>170</v>
      </c>
      <c r="F203" s="443"/>
      <c r="G203" s="443"/>
      <c r="H203" s="443"/>
      <c r="I203" s="443"/>
      <c r="J203" s="443"/>
      <c r="K203" s="443"/>
      <c r="L203" s="444"/>
      <c r="O203" s="433"/>
      <c r="P203" s="598"/>
      <c r="Q203" s="598"/>
      <c r="R203" s="436"/>
    </row>
    <row r="204" spans="1:18" ht="15.75" thickBot="1" x14ac:dyDescent="0.3">
      <c r="B204" s="243"/>
      <c r="C204" s="244"/>
      <c r="D204" s="245"/>
      <c r="E204" s="445"/>
      <c r="F204" s="446"/>
      <c r="G204" s="446"/>
      <c r="H204" s="446"/>
      <c r="I204" s="446"/>
      <c r="J204" s="446"/>
      <c r="K204" s="446"/>
      <c r="L204" s="447"/>
      <c r="O204" s="405"/>
      <c r="P204" s="599"/>
      <c r="Q204" s="599"/>
      <c r="R204" s="440"/>
    </row>
    <row r="205" spans="1:18" ht="16.5" thickTop="1" thickBot="1" x14ac:dyDescent="0.3">
      <c r="O205" s="396" t="s">
        <v>39</v>
      </c>
      <c r="P205" s="597" t="s">
        <v>112</v>
      </c>
      <c r="Q205" s="597"/>
      <c r="R205" s="423">
        <f>INDEX([1]Tracks!W54:W69,MATCH('Plan Autre tissu'!P205,[1]Tracks!S54:S70,0),1)</f>
        <v>-3.75</v>
      </c>
    </row>
    <row r="206" spans="1:18" ht="15.75" thickBot="1" x14ac:dyDescent="0.3">
      <c r="A206" s="250" t="s">
        <v>40</v>
      </c>
      <c r="B206" s="251"/>
      <c r="C206" s="625"/>
      <c r="D206" s="625"/>
      <c r="E206" s="625"/>
      <c r="F206" s="625"/>
      <c r="G206" s="625"/>
      <c r="H206" s="625"/>
      <c r="I206" s="625"/>
      <c r="J206" s="625"/>
      <c r="K206" s="625"/>
      <c r="L206" s="626"/>
      <c r="O206" s="433"/>
      <c r="P206" s="600">
        <v>0</v>
      </c>
      <c r="Q206" s="600"/>
      <c r="R206" s="527"/>
    </row>
    <row r="207" spans="1:18" ht="15.75" thickBot="1" x14ac:dyDescent="0.3">
      <c r="A207" s="250"/>
      <c r="B207" s="251"/>
      <c r="C207" s="625"/>
      <c r="D207" s="625"/>
      <c r="E207" s="625"/>
      <c r="F207" s="625"/>
      <c r="G207" s="625"/>
      <c r="H207" s="625"/>
      <c r="I207" s="625"/>
      <c r="J207" s="625"/>
      <c r="K207" s="625"/>
      <c r="L207" s="626"/>
      <c r="O207" s="405"/>
      <c r="P207" s="599">
        <v>0</v>
      </c>
      <c r="Q207" s="599"/>
      <c r="R207" s="440"/>
    </row>
    <row r="208" spans="1:18" ht="15.75" thickBot="1" x14ac:dyDescent="0.3">
      <c r="A208" s="258" t="s">
        <v>50</v>
      </c>
      <c r="B208" s="627"/>
      <c r="C208" s="636"/>
      <c r="D208" s="637"/>
      <c r="E208" s="637"/>
      <c r="F208" s="637"/>
      <c r="G208" s="637"/>
      <c r="H208" s="637"/>
      <c r="I208" s="637"/>
      <c r="J208" s="637"/>
      <c r="K208" s="637"/>
      <c r="L208" s="638"/>
      <c r="O208" s="449" t="s">
        <v>42</v>
      </c>
      <c r="P208" s="597">
        <v>0</v>
      </c>
      <c r="Q208" s="597"/>
      <c r="R208" s="648"/>
    </row>
    <row r="209" spans="1:18" ht="15.75" thickBot="1" x14ac:dyDescent="0.3">
      <c r="A209" s="258"/>
      <c r="B209" s="627"/>
      <c r="C209" s="639">
        <v>0</v>
      </c>
      <c r="D209" s="640"/>
      <c r="E209" s="640"/>
      <c r="F209" s="640"/>
      <c r="G209" s="640"/>
      <c r="H209" s="640"/>
      <c r="I209" s="640"/>
      <c r="J209" s="640"/>
      <c r="K209" s="640"/>
      <c r="L209" s="641"/>
      <c r="O209" s="274" t="s">
        <v>43</v>
      </c>
      <c r="P209" s="598">
        <v>0</v>
      </c>
      <c r="Q209" s="598"/>
      <c r="R209" s="649"/>
    </row>
    <row r="210" spans="1:18" x14ac:dyDescent="0.25">
      <c r="O210" s="274" t="s">
        <v>44</v>
      </c>
      <c r="P210" s="600"/>
      <c r="Q210" s="600"/>
      <c r="R210" s="605"/>
    </row>
    <row r="211" spans="1:18" ht="30.75" x14ac:dyDescent="0.3">
      <c r="A211" s="278" t="s">
        <v>45</v>
      </c>
      <c r="O211" s="279" t="s">
        <v>46</v>
      </c>
      <c r="P211" s="600"/>
      <c r="Q211" s="600"/>
      <c r="R211" s="605"/>
    </row>
    <row r="212" spans="1:18" ht="15.75" thickBot="1" x14ac:dyDescent="0.3">
      <c r="O212" s="280" t="s">
        <v>47</v>
      </c>
      <c r="P212" s="606"/>
      <c r="Q212" s="606"/>
      <c r="R212" s="607"/>
    </row>
    <row r="213" spans="1:18" ht="15.75" thickTop="1" x14ac:dyDescent="0.25"/>
    <row r="218" spans="1:18" ht="15" customHeight="1" x14ac:dyDescent="0.25"/>
  </sheetData>
  <mergeCells count="445">
    <mergeCell ref="P211:R211"/>
    <mergeCell ref="P212:R212"/>
    <mergeCell ref="A208:B209"/>
    <mergeCell ref="C208:L208"/>
    <mergeCell ref="P208:R208"/>
    <mergeCell ref="C209:L209"/>
    <mergeCell ref="P209:R209"/>
    <mergeCell ref="P210:R210"/>
    <mergeCell ref="O205:O207"/>
    <mergeCell ref="P205:Q205"/>
    <mergeCell ref="A206:B207"/>
    <mergeCell ref="C206:L207"/>
    <mergeCell ref="P206:Q206"/>
    <mergeCell ref="P207:Q207"/>
    <mergeCell ref="B202:D202"/>
    <mergeCell ref="O202:O204"/>
    <mergeCell ref="P202:Q202"/>
    <mergeCell ref="B203:D204"/>
    <mergeCell ref="E203:L204"/>
    <mergeCell ref="P203:Q203"/>
    <mergeCell ref="P204:Q204"/>
    <mergeCell ref="P198:Q198"/>
    <mergeCell ref="P199:Q199"/>
    <mergeCell ref="B200:D200"/>
    <mergeCell ref="E200:H201"/>
    <mergeCell ref="J200:L201"/>
    <mergeCell ref="O200:O201"/>
    <mergeCell ref="P200:Q200"/>
    <mergeCell ref="B201:D201"/>
    <mergeCell ref="P201:Q201"/>
    <mergeCell ref="O194:R195"/>
    <mergeCell ref="E196:F196"/>
    <mergeCell ref="G196:K196"/>
    <mergeCell ref="L196:M196"/>
    <mergeCell ref="O196:R196"/>
    <mergeCell ref="E197:E198"/>
    <mergeCell ref="I197:I198"/>
    <mergeCell ref="M197:M198"/>
    <mergeCell ref="P197:Q197"/>
    <mergeCell ref="O198:O199"/>
    <mergeCell ref="F190:F191"/>
    <mergeCell ref="H190:H191"/>
    <mergeCell ref="J190:J191"/>
    <mergeCell ref="L190:L191"/>
    <mergeCell ref="A193:C193"/>
    <mergeCell ref="H194:J194"/>
    <mergeCell ref="B186:C186"/>
    <mergeCell ref="P186:Q186"/>
    <mergeCell ref="B187:C187"/>
    <mergeCell ref="P187:Q187"/>
    <mergeCell ref="F188:H189"/>
    <mergeCell ref="P188:Q188"/>
    <mergeCell ref="A182:C182"/>
    <mergeCell ref="G182:H182"/>
    <mergeCell ref="B183:C183"/>
    <mergeCell ref="B184:C184"/>
    <mergeCell ref="O184:Q184"/>
    <mergeCell ref="B185:C185"/>
    <mergeCell ref="P185:Q185"/>
    <mergeCell ref="A179:C179"/>
    <mergeCell ref="G179:G180"/>
    <mergeCell ref="K179:K180"/>
    <mergeCell ref="B180:C180"/>
    <mergeCell ref="O180:Q180"/>
    <mergeCell ref="B181:C181"/>
    <mergeCell ref="O181:Q181"/>
    <mergeCell ref="F177:F178"/>
    <mergeCell ref="H177:H178"/>
    <mergeCell ref="J177:J178"/>
    <mergeCell ref="L177:L178"/>
    <mergeCell ref="N177:P177"/>
    <mergeCell ref="A178:C178"/>
    <mergeCell ref="N172:O172"/>
    <mergeCell ref="E173:E194"/>
    <mergeCell ref="M173:M195"/>
    <mergeCell ref="H174:J174"/>
    <mergeCell ref="C175:D175"/>
    <mergeCell ref="N175:O175"/>
    <mergeCell ref="B176:D176"/>
    <mergeCell ref="I176:I192"/>
    <mergeCell ref="N176:O176"/>
    <mergeCell ref="B177:D177"/>
    <mergeCell ref="E170:E171"/>
    <mergeCell ref="I170:I171"/>
    <mergeCell ref="M170:M171"/>
    <mergeCell ref="E172:F172"/>
    <mergeCell ref="G172:K172"/>
    <mergeCell ref="L172:M172"/>
    <mergeCell ref="M167:N167"/>
    <mergeCell ref="B168:C168"/>
    <mergeCell ref="H168:J168"/>
    <mergeCell ref="B169:C169"/>
    <mergeCell ref="E169:G169"/>
    <mergeCell ref="H169:I169"/>
    <mergeCell ref="J169:M169"/>
    <mergeCell ref="A163:R163"/>
    <mergeCell ref="A165:C166"/>
    <mergeCell ref="D165:E166"/>
    <mergeCell ref="J165:J166"/>
    <mergeCell ref="M165:N165"/>
    <mergeCell ref="M166:N166"/>
    <mergeCell ref="P158:R158"/>
    <mergeCell ref="P159:R159"/>
    <mergeCell ref="B160:F160"/>
    <mergeCell ref="H160:I161"/>
    <mergeCell ref="J160:N161"/>
    <mergeCell ref="O160:Q160"/>
    <mergeCell ref="B161:F161"/>
    <mergeCell ref="P161:Q161"/>
    <mergeCell ref="A155:B156"/>
    <mergeCell ref="C155:L155"/>
    <mergeCell ref="P155:R155"/>
    <mergeCell ref="C156:L156"/>
    <mergeCell ref="P156:R156"/>
    <mergeCell ref="P157:R157"/>
    <mergeCell ref="O152:O154"/>
    <mergeCell ref="P152:Q152"/>
    <mergeCell ref="A153:B154"/>
    <mergeCell ref="C153:L154"/>
    <mergeCell ref="P153:Q153"/>
    <mergeCell ref="P154:Q154"/>
    <mergeCell ref="B149:D149"/>
    <mergeCell ref="O149:O151"/>
    <mergeCell ref="P149:Q149"/>
    <mergeCell ref="B150:D151"/>
    <mergeCell ref="E150:L151"/>
    <mergeCell ref="P150:Q150"/>
    <mergeCell ref="P151:Q151"/>
    <mergeCell ref="P145:Q145"/>
    <mergeCell ref="P146:Q146"/>
    <mergeCell ref="B147:D147"/>
    <mergeCell ref="E147:H148"/>
    <mergeCell ref="J147:L148"/>
    <mergeCell ref="O147:O148"/>
    <mergeCell ref="P147:Q147"/>
    <mergeCell ref="B148:D148"/>
    <mergeCell ref="P148:Q148"/>
    <mergeCell ref="O141:R142"/>
    <mergeCell ref="E143:F143"/>
    <mergeCell ref="G143:K143"/>
    <mergeCell ref="L143:M143"/>
    <mergeCell ref="O143:R143"/>
    <mergeCell ref="E144:E145"/>
    <mergeCell ref="I144:I145"/>
    <mergeCell ref="M144:M145"/>
    <mergeCell ref="P144:Q144"/>
    <mergeCell ref="O145:O146"/>
    <mergeCell ref="F137:F138"/>
    <mergeCell ref="H137:H138"/>
    <mergeCell ref="J137:J138"/>
    <mergeCell ref="L137:L138"/>
    <mergeCell ref="A140:C140"/>
    <mergeCell ref="H141:J141"/>
    <mergeCell ref="B133:C133"/>
    <mergeCell ref="P133:Q133"/>
    <mergeCell ref="B134:C134"/>
    <mergeCell ref="P134:Q134"/>
    <mergeCell ref="F135:H136"/>
    <mergeCell ref="P135:Q135"/>
    <mergeCell ref="A129:C129"/>
    <mergeCell ref="G129:H129"/>
    <mergeCell ref="B130:C130"/>
    <mergeCell ref="B131:C131"/>
    <mergeCell ref="O131:Q131"/>
    <mergeCell ref="B132:C132"/>
    <mergeCell ref="P132:Q132"/>
    <mergeCell ref="A126:C126"/>
    <mergeCell ref="G126:G127"/>
    <mergeCell ref="K126:K127"/>
    <mergeCell ref="B127:C127"/>
    <mergeCell ref="O127:Q127"/>
    <mergeCell ref="B128:C128"/>
    <mergeCell ref="O128:Q128"/>
    <mergeCell ref="B124:D124"/>
    <mergeCell ref="F124:F125"/>
    <mergeCell ref="H124:H125"/>
    <mergeCell ref="J124:J125"/>
    <mergeCell ref="L124:L125"/>
    <mergeCell ref="N124:P124"/>
    <mergeCell ref="A125:C125"/>
    <mergeCell ref="E120:E142"/>
    <mergeCell ref="M120:M142"/>
    <mergeCell ref="P120:P121"/>
    <mergeCell ref="Q120:R121"/>
    <mergeCell ref="H121:J121"/>
    <mergeCell ref="C122:D122"/>
    <mergeCell ref="N122:O122"/>
    <mergeCell ref="B123:D123"/>
    <mergeCell ref="I123:I139"/>
    <mergeCell ref="N123:P123"/>
    <mergeCell ref="Q116:R117"/>
    <mergeCell ref="E117:E118"/>
    <mergeCell ref="I117:I118"/>
    <mergeCell ref="M117:M118"/>
    <mergeCell ref="P118:P119"/>
    <mergeCell ref="Q118:R119"/>
    <mergeCell ref="E119:F119"/>
    <mergeCell ref="G119:K119"/>
    <mergeCell ref="L119:M119"/>
    <mergeCell ref="M114:N114"/>
    <mergeCell ref="P114:P115"/>
    <mergeCell ref="Q114:R115"/>
    <mergeCell ref="B115:C115"/>
    <mergeCell ref="H115:J115"/>
    <mergeCell ref="B116:C116"/>
    <mergeCell ref="E116:G116"/>
    <mergeCell ref="H116:I116"/>
    <mergeCell ref="J116:M116"/>
    <mergeCell ref="P116:P117"/>
    <mergeCell ref="A110:Q110"/>
    <mergeCell ref="A112:C113"/>
    <mergeCell ref="D112:E113"/>
    <mergeCell ref="J112:J113"/>
    <mergeCell ref="M112:N112"/>
    <mergeCell ref="M113:N113"/>
    <mergeCell ref="P104:R104"/>
    <mergeCell ref="B107:F107"/>
    <mergeCell ref="H107:I108"/>
    <mergeCell ref="J107:N108"/>
    <mergeCell ref="O107:Q107"/>
    <mergeCell ref="B108:F108"/>
    <mergeCell ref="P108:Q108"/>
    <mergeCell ref="A100:B101"/>
    <mergeCell ref="C100:L101"/>
    <mergeCell ref="P100:R100"/>
    <mergeCell ref="P101:R101"/>
    <mergeCell ref="A102:B103"/>
    <mergeCell ref="C102:L102"/>
    <mergeCell ref="P102:R102"/>
    <mergeCell ref="C103:L103"/>
    <mergeCell ref="P103:R103"/>
    <mergeCell ref="B95:D95"/>
    <mergeCell ref="P95:Q95"/>
    <mergeCell ref="B96:D96"/>
    <mergeCell ref="P96:Q96"/>
    <mergeCell ref="B97:D98"/>
    <mergeCell ref="E97:L98"/>
    <mergeCell ref="O97:O99"/>
    <mergeCell ref="P97:Q97"/>
    <mergeCell ref="P98:Q98"/>
    <mergeCell ref="P99:Q99"/>
    <mergeCell ref="M91:M92"/>
    <mergeCell ref="P91:Q91"/>
    <mergeCell ref="O92:O93"/>
    <mergeCell ref="P92:Q92"/>
    <mergeCell ref="P93:Q93"/>
    <mergeCell ref="B94:D94"/>
    <mergeCell ref="E94:H95"/>
    <mergeCell ref="J94:L95"/>
    <mergeCell ref="O94:O96"/>
    <mergeCell ref="P94:Q94"/>
    <mergeCell ref="O86:R87"/>
    <mergeCell ref="H88:J88"/>
    <mergeCell ref="O88:R88"/>
    <mergeCell ref="E90:F90"/>
    <mergeCell ref="G90:K90"/>
    <mergeCell ref="L90:M90"/>
    <mergeCell ref="O90:O91"/>
    <mergeCell ref="P90:Q90"/>
    <mergeCell ref="E91:E92"/>
    <mergeCell ref="I91:I92"/>
    <mergeCell ref="B80:C80"/>
    <mergeCell ref="P80:Q80"/>
    <mergeCell ref="B81:C81"/>
    <mergeCell ref="F82:H83"/>
    <mergeCell ref="F84:F85"/>
    <mergeCell ref="H84:H85"/>
    <mergeCell ref="J84:J85"/>
    <mergeCell ref="L84:L85"/>
    <mergeCell ref="O76:Q76"/>
    <mergeCell ref="B77:C77"/>
    <mergeCell ref="P77:Q77"/>
    <mergeCell ref="B78:C78"/>
    <mergeCell ref="P78:Q78"/>
    <mergeCell ref="B79:C79"/>
    <mergeCell ref="P79:Q79"/>
    <mergeCell ref="A73:C73"/>
    <mergeCell ref="G73:G74"/>
    <mergeCell ref="K73:K74"/>
    <mergeCell ref="B74:C74"/>
    <mergeCell ref="B75:C75"/>
    <mergeCell ref="A76:C76"/>
    <mergeCell ref="B71:D71"/>
    <mergeCell ref="F71:F72"/>
    <mergeCell ref="H71:H72"/>
    <mergeCell ref="J71:J72"/>
    <mergeCell ref="L71:L72"/>
    <mergeCell ref="N71:O71"/>
    <mergeCell ref="A72:C72"/>
    <mergeCell ref="P67:P68"/>
    <mergeCell ref="Q67:R68"/>
    <mergeCell ref="E68:E89"/>
    <mergeCell ref="H68:J68"/>
    <mergeCell ref="M68:M89"/>
    <mergeCell ref="C69:D69"/>
    <mergeCell ref="N69:O69"/>
    <mergeCell ref="B70:D70"/>
    <mergeCell ref="I70:I86"/>
    <mergeCell ref="N70:O70"/>
    <mergeCell ref="P63:P64"/>
    <mergeCell ref="Q63:R64"/>
    <mergeCell ref="E64:E65"/>
    <mergeCell ref="I64:I65"/>
    <mergeCell ref="M64:M65"/>
    <mergeCell ref="P65:P66"/>
    <mergeCell ref="Q65:R66"/>
    <mergeCell ref="E66:F66"/>
    <mergeCell ref="G66:K66"/>
    <mergeCell ref="L66:M66"/>
    <mergeCell ref="M61:N61"/>
    <mergeCell ref="P61:P62"/>
    <mergeCell ref="Q61:R62"/>
    <mergeCell ref="B62:C62"/>
    <mergeCell ref="H62:J62"/>
    <mergeCell ref="O62:O63"/>
    <mergeCell ref="B63:C63"/>
    <mergeCell ref="E63:G63"/>
    <mergeCell ref="H63:I63"/>
    <mergeCell ref="J63:M63"/>
    <mergeCell ref="A57:Q57"/>
    <mergeCell ref="A59:C60"/>
    <mergeCell ref="D59:E60"/>
    <mergeCell ref="J59:J60"/>
    <mergeCell ref="M59:N59"/>
    <mergeCell ref="M60:N60"/>
    <mergeCell ref="P52:R52"/>
    <mergeCell ref="P53:R53"/>
    <mergeCell ref="B54:F54"/>
    <mergeCell ref="H54:I55"/>
    <mergeCell ref="J54:N55"/>
    <mergeCell ref="O54:Q54"/>
    <mergeCell ref="B55:F55"/>
    <mergeCell ref="P55:Q55"/>
    <mergeCell ref="A49:B50"/>
    <mergeCell ref="C49:L49"/>
    <mergeCell ref="P49:R49"/>
    <mergeCell ref="C50:L50"/>
    <mergeCell ref="P50:R50"/>
    <mergeCell ref="P51:R51"/>
    <mergeCell ref="O46:O48"/>
    <mergeCell ref="P46:Q46"/>
    <mergeCell ref="A47:B48"/>
    <mergeCell ref="C47:L48"/>
    <mergeCell ref="P47:Q47"/>
    <mergeCell ref="P48:Q48"/>
    <mergeCell ref="B43:D43"/>
    <mergeCell ref="O43:O45"/>
    <mergeCell ref="P43:Q43"/>
    <mergeCell ref="B44:D45"/>
    <mergeCell ref="E44:L45"/>
    <mergeCell ref="P44:Q44"/>
    <mergeCell ref="P45:Q45"/>
    <mergeCell ref="B41:D41"/>
    <mergeCell ref="E41:H42"/>
    <mergeCell ref="J41:L42"/>
    <mergeCell ref="O41:O42"/>
    <mergeCell ref="P41:Q41"/>
    <mergeCell ref="B42:D42"/>
    <mergeCell ref="P42:Q42"/>
    <mergeCell ref="E38:E39"/>
    <mergeCell ref="I38:I39"/>
    <mergeCell ref="M38:M39"/>
    <mergeCell ref="P38:Q38"/>
    <mergeCell ref="O39:O40"/>
    <mergeCell ref="P39:Q39"/>
    <mergeCell ref="P40:Q40"/>
    <mergeCell ref="A35:C35"/>
    <mergeCell ref="H35:J35"/>
    <mergeCell ref="O35:R36"/>
    <mergeCell ref="B36:C36"/>
    <mergeCell ref="B37:C37"/>
    <mergeCell ref="E37:F37"/>
    <mergeCell ref="G37:K37"/>
    <mergeCell ref="L37:M37"/>
    <mergeCell ref="O37:R37"/>
    <mergeCell ref="B29:C29"/>
    <mergeCell ref="F29:H30"/>
    <mergeCell ref="P29:Q29"/>
    <mergeCell ref="F31:F32"/>
    <mergeCell ref="H31:H32"/>
    <mergeCell ref="J31:J32"/>
    <mergeCell ref="L31:L32"/>
    <mergeCell ref="B26:C26"/>
    <mergeCell ref="P26:Q26"/>
    <mergeCell ref="B27:C27"/>
    <mergeCell ref="P27:Q27"/>
    <mergeCell ref="B28:C28"/>
    <mergeCell ref="P28:Q28"/>
    <mergeCell ref="B22:C22"/>
    <mergeCell ref="O22:Q22"/>
    <mergeCell ref="B23:C23"/>
    <mergeCell ref="G23:H23"/>
    <mergeCell ref="A24:C24"/>
    <mergeCell ref="B25:C25"/>
    <mergeCell ref="O25:Q25"/>
    <mergeCell ref="H18:H19"/>
    <mergeCell ref="J18:J19"/>
    <mergeCell ref="L18:L19"/>
    <mergeCell ref="N18:O18"/>
    <mergeCell ref="A20:C20"/>
    <mergeCell ref="G20:G21"/>
    <mergeCell ref="K20:K21"/>
    <mergeCell ref="A21:C21"/>
    <mergeCell ref="O21:Q21"/>
    <mergeCell ref="E14:E36"/>
    <mergeCell ref="H15:J15"/>
    <mergeCell ref="M15:M36"/>
    <mergeCell ref="C16:D16"/>
    <mergeCell ref="N16:O16"/>
    <mergeCell ref="B17:D17"/>
    <mergeCell ref="I17:I33"/>
    <mergeCell ref="N17:O17"/>
    <mergeCell ref="B18:D18"/>
    <mergeCell ref="F18:F19"/>
    <mergeCell ref="E11:E12"/>
    <mergeCell ref="I11:I12"/>
    <mergeCell ref="M11:M12"/>
    <mergeCell ref="Q12:R13"/>
    <mergeCell ref="E13:F13"/>
    <mergeCell ref="G13:K13"/>
    <mergeCell ref="L13:M13"/>
    <mergeCell ref="N13:O13"/>
    <mergeCell ref="J8:K8"/>
    <mergeCell ref="M8:N8"/>
    <mergeCell ref="Q8:R9"/>
    <mergeCell ref="B9:C9"/>
    <mergeCell ref="H9:J9"/>
    <mergeCell ref="B10:C10"/>
    <mergeCell ref="E10:G10"/>
    <mergeCell ref="H10:I10"/>
    <mergeCell ref="J10:M10"/>
    <mergeCell ref="Q10:R11"/>
    <mergeCell ref="A4:Q4"/>
    <mergeCell ref="A6:C7"/>
    <mergeCell ref="D6:E7"/>
    <mergeCell ref="J6:J7"/>
    <mergeCell ref="M6:N6"/>
    <mergeCell ref="Q6:R7"/>
    <mergeCell ref="M7:N7"/>
    <mergeCell ref="B1:F1"/>
    <mergeCell ref="H1:I2"/>
    <mergeCell ref="J1:N2"/>
    <mergeCell ref="O1:Q1"/>
    <mergeCell ref="B2:F2"/>
    <mergeCell ref="P2:Q2"/>
  </mergeCells>
  <conditionalFormatting sqref="D6">
    <cfRule type="cellIs" dxfId="73" priority="67" operator="greaterThan">
      <formula>""""""</formula>
    </cfRule>
  </conditionalFormatting>
  <conditionalFormatting sqref="F6:I7 O8 K6:N7 K59:N60 L112:N112 J165:N165 J166 F8">
    <cfRule type="cellIs" dxfId="72" priority="66" operator="greaterThan">
      <formula>0</formula>
    </cfRule>
  </conditionalFormatting>
  <conditionalFormatting sqref="J6:J7">
    <cfRule type="cellIs" dxfId="71" priority="65" operator="greaterThan">
      <formula>0</formula>
    </cfRule>
  </conditionalFormatting>
  <conditionalFormatting sqref="E10:G10">
    <cfRule type="cellIs" dxfId="70" priority="64" operator="greaterThan">
      <formula>0</formula>
    </cfRule>
  </conditionalFormatting>
  <conditionalFormatting sqref="F61 O61 I61">
    <cfRule type="cellIs" dxfId="69" priority="63" operator="greaterThan">
      <formula>0</formula>
    </cfRule>
  </conditionalFormatting>
  <conditionalFormatting sqref="D59:E60">
    <cfRule type="cellIs" dxfId="68" priority="62" operator="greaterThan">
      <formula>""""""</formula>
    </cfRule>
  </conditionalFormatting>
  <conditionalFormatting sqref="E63:G63">
    <cfRule type="cellIs" dxfId="67" priority="61" operator="greaterThan">
      <formula>0</formula>
    </cfRule>
  </conditionalFormatting>
  <conditionalFormatting sqref="J59:J60">
    <cfRule type="cellIs" dxfId="66" priority="60" operator="greaterThan">
      <formula>0</formula>
    </cfRule>
  </conditionalFormatting>
  <conditionalFormatting sqref="K60">
    <cfRule type="cellIs" dxfId="65" priority="59" operator="greaterThan">
      <formula>0</formula>
    </cfRule>
  </conditionalFormatting>
  <conditionalFormatting sqref="H60">
    <cfRule type="cellIs" dxfId="64" priority="58" operator="greaterThan">
      <formula>0</formula>
    </cfRule>
  </conditionalFormatting>
  <conditionalFormatting sqref="H77">
    <cfRule type="cellIs" dxfId="63" priority="57" operator="greaterThan">
      <formula>""</formula>
    </cfRule>
  </conditionalFormatting>
  <conditionalFormatting sqref="O35 O11:O12">
    <cfRule type="cellIs" dxfId="62" priority="56" operator="notEqual">
      <formula>0</formula>
    </cfRule>
  </conditionalFormatting>
  <conditionalFormatting sqref="O86">
    <cfRule type="cellIs" dxfId="61" priority="55" operator="notEqual">
      <formula>0</formula>
    </cfRule>
  </conditionalFormatting>
  <conditionalFormatting sqref="F29:H30">
    <cfRule type="cellIs" dxfId="60" priority="54" operator="greaterThan">
      <formula>0</formula>
    </cfRule>
  </conditionalFormatting>
  <conditionalFormatting sqref="F82:H83">
    <cfRule type="cellIs" dxfId="59" priority="53" operator="greaterThan">
      <formula>0</formula>
    </cfRule>
  </conditionalFormatting>
  <conditionalFormatting sqref="F114 I114">
    <cfRule type="cellIs" dxfId="58" priority="52" operator="greaterThan">
      <formula>0</formula>
    </cfRule>
  </conditionalFormatting>
  <conditionalFormatting sqref="D112:E113">
    <cfRule type="cellIs" dxfId="57" priority="51" operator="greaterThan">
      <formula>""""""</formula>
    </cfRule>
  </conditionalFormatting>
  <conditionalFormatting sqref="E116:G116">
    <cfRule type="cellIs" dxfId="56" priority="50" operator="greaterThan">
      <formula>0</formula>
    </cfRule>
  </conditionalFormatting>
  <conditionalFormatting sqref="J112:J113">
    <cfRule type="cellIs" dxfId="55" priority="49" operator="greaterThan">
      <formula>0</formula>
    </cfRule>
  </conditionalFormatting>
  <conditionalFormatting sqref="H130">
    <cfRule type="cellIs" dxfId="54" priority="48" operator="greaterThan">
      <formula>""</formula>
    </cfRule>
  </conditionalFormatting>
  <conditionalFormatting sqref="O141">
    <cfRule type="cellIs" dxfId="53" priority="47" operator="notEqual">
      <formula>0</formula>
    </cfRule>
  </conditionalFormatting>
  <conditionalFormatting sqref="F135:H136">
    <cfRule type="cellIs" dxfId="52" priority="46" operator="greaterThan">
      <formula>0</formula>
    </cfRule>
  </conditionalFormatting>
  <conditionalFormatting sqref="H10:I10">
    <cfRule type="cellIs" dxfId="51" priority="45" operator="greaterThan">
      <formula>0</formula>
    </cfRule>
  </conditionalFormatting>
  <conditionalFormatting sqref="J10:M10">
    <cfRule type="cellIs" dxfId="50" priority="44" operator="greaterThan">
      <formula>0</formula>
    </cfRule>
  </conditionalFormatting>
  <conditionalFormatting sqref="H63:I63">
    <cfRule type="cellIs" dxfId="49" priority="43" operator="greaterThan">
      <formula>0</formula>
    </cfRule>
  </conditionalFormatting>
  <conditionalFormatting sqref="J63:M63">
    <cfRule type="cellIs" dxfId="48" priority="42" operator="greaterThan">
      <formula>0</formula>
    </cfRule>
  </conditionalFormatting>
  <conditionalFormatting sqref="H116:I116">
    <cfRule type="cellIs" dxfId="47" priority="41" operator="greaterThan">
      <formula>0</formula>
    </cfRule>
  </conditionalFormatting>
  <conditionalFormatting sqref="J116:M116">
    <cfRule type="cellIs" dxfId="46" priority="40" operator="greaterThan">
      <formula>0</formula>
    </cfRule>
  </conditionalFormatting>
  <conditionalFormatting sqref="K112:N113">
    <cfRule type="cellIs" dxfId="45" priority="39" operator="greaterThan">
      <formula>0</formula>
    </cfRule>
  </conditionalFormatting>
  <conditionalFormatting sqref="D165:E166">
    <cfRule type="cellIs" dxfId="44" priority="38" operator="greaterThan">
      <formula>""""""</formula>
    </cfRule>
  </conditionalFormatting>
  <conditionalFormatting sqref="E169:M169">
    <cfRule type="cellIs" dxfId="43" priority="37" operator="greaterThan">
      <formula>0</formula>
    </cfRule>
  </conditionalFormatting>
  <conditionalFormatting sqref="E169:G169">
    <cfRule type="cellIs" dxfId="42" priority="36" operator="greaterThan">
      <formula>0</formula>
    </cfRule>
  </conditionalFormatting>
  <conditionalFormatting sqref="H169:I169">
    <cfRule type="cellIs" dxfId="41" priority="35" operator="greaterThan">
      <formula>0</formula>
    </cfRule>
  </conditionalFormatting>
  <conditionalFormatting sqref="J169:M169">
    <cfRule type="cellIs" dxfId="40" priority="34" operator="greaterThan">
      <formula>0</formula>
    </cfRule>
  </conditionalFormatting>
  <conditionalFormatting sqref="F165:H166">
    <cfRule type="cellIs" dxfId="39" priority="33" operator="greaterThan">
      <formula>0</formula>
    </cfRule>
  </conditionalFormatting>
  <conditionalFormatting sqref="H183">
    <cfRule type="cellIs" dxfId="38" priority="32" operator="greaterThan">
      <formula>""</formula>
    </cfRule>
  </conditionalFormatting>
  <conditionalFormatting sqref="F188:H189">
    <cfRule type="cellIs" dxfId="37" priority="31" operator="greaterThan">
      <formula>0</formula>
    </cfRule>
  </conditionalFormatting>
  <conditionalFormatting sqref="K165:N166">
    <cfRule type="cellIs" dxfId="36" priority="30" operator="greaterThan">
      <formula>0</formula>
    </cfRule>
  </conditionalFormatting>
  <conditionalFormatting sqref="F24">
    <cfRule type="cellIs" dxfId="35" priority="29" operator="greaterThan">
      <formula>0</formula>
    </cfRule>
  </conditionalFormatting>
  <conditionalFormatting sqref="F26">
    <cfRule type="cellIs" dxfId="34" priority="28" operator="greaterThan">
      <formula>0</formula>
    </cfRule>
  </conditionalFormatting>
  <conditionalFormatting sqref="L24">
    <cfRule type="cellIs" dxfId="33" priority="27" operator="greaterThan">
      <formula>0</formula>
    </cfRule>
  </conditionalFormatting>
  <conditionalFormatting sqref="L26">
    <cfRule type="cellIs" dxfId="32" priority="26" operator="greaterThan">
      <formula>0</formula>
    </cfRule>
  </conditionalFormatting>
  <conditionalFormatting sqref="F77">
    <cfRule type="cellIs" dxfId="31" priority="25" operator="greaterThan">
      <formula>0</formula>
    </cfRule>
  </conditionalFormatting>
  <conditionalFormatting sqref="F79">
    <cfRule type="cellIs" dxfId="30" priority="24" operator="greaterThan">
      <formula>0</formula>
    </cfRule>
  </conditionalFormatting>
  <conditionalFormatting sqref="L77">
    <cfRule type="cellIs" dxfId="29" priority="23" operator="greaterThan">
      <formula>0</formula>
    </cfRule>
  </conditionalFormatting>
  <conditionalFormatting sqref="L79">
    <cfRule type="cellIs" dxfId="28" priority="22" operator="greaterThan">
      <formula>0</formula>
    </cfRule>
  </conditionalFormatting>
  <conditionalFormatting sqref="F132">
    <cfRule type="cellIs" dxfId="27" priority="21" operator="greaterThan">
      <formula>0</formula>
    </cfRule>
  </conditionalFormatting>
  <conditionalFormatting sqref="F130">
    <cfRule type="cellIs" dxfId="26" priority="19" operator="greaterThan">
      <formula>0</formula>
    </cfRule>
    <cfRule type="cellIs" dxfId="25" priority="20" operator="greaterThan">
      <formula>""</formula>
    </cfRule>
  </conditionalFormatting>
  <conditionalFormatting sqref="L132">
    <cfRule type="cellIs" dxfId="24" priority="18" operator="greaterThan">
      <formula>0</formula>
    </cfRule>
  </conditionalFormatting>
  <conditionalFormatting sqref="L130">
    <cfRule type="cellIs" dxfId="23" priority="17" operator="greaterThan">
      <formula>0</formula>
    </cfRule>
  </conditionalFormatting>
  <conditionalFormatting sqref="F183 F185">
    <cfRule type="cellIs" dxfId="22" priority="16" operator="greaterThan">
      <formula>""</formula>
    </cfRule>
  </conditionalFormatting>
  <conditionalFormatting sqref="F183">
    <cfRule type="cellIs" dxfId="21" priority="15" operator="greaterThan">
      <formula>0</formula>
    </cfRule>
  </conditionalFormatting>
  <conditionalFormatting sqref="F185">
    <cfRule type="cellIs" dxfId="20" priority="14" operator="greaterThan">
      <formula>0</formula>
    </cfRule>
  </conditionalFormatting>
  <conditionalFormatting sqref="L183 L185">
    <cfRule type="cellIs" dxfId="19" priority="13" operator="greaterThan">
      <formula>0</formula>
    </cfRule>
  </conditionalFormatting>
  <conditionalFormatting sqref="I8">
    <cfRule type="cellIs" dxfId="18" priority="12" operator="notEqual">
      <formula>0</formula>
    </cfRule>
  </conditionalFormatting>
  <conditionalFormatting sqref="J8:K8">
    <cfRule type="cellIs" dxfId="17" priority="11" operator="notEqual">
      <formula>0</formula>
    </cfRule>
  </conditionalFormatting>
  <conditionalFormatting sqref="G8:H8">
    <cfRule type="cellIs" dxfId="16" priority="10" operator="greaterThan">
      <formula>0</formula>
    </cfRule>
  </conditionalFormatting>
  <conditionalFormatting sqref="L8">
    <cfRule type="cellIs" dxfId="15" priority="9" operator="notEqual">
      <formula>0</formula>
    </cfRule>
  </conditionalFormatting>
  <conditionalFormatting sqref="M8:N8">
    <cfRule type="cellIs" dxfId="14" priority="8" operator="notEqual">
      <formula>0</formula>
    </cfRule>
  </conditionalFormatting>
  <conditionalFormatting sqref="G61:H61">
    <cfRule type="cellIs" dxfId="13" priority="7" operator="notEqual">
      <formula>0</formula>
    </cfRule>
  </conditionalFormatting>
  <conditionalFormatting sqref="L61:N61">
    <cfRule type="cellIs" dxfId="12" priority="6" operator="notEqual">
      <formula>0</formula>
    </cfRule>
  </conditionalFormatting>
  <conditionalFormatting sqref="G114:H114">
    <cfRule type="cellIs" dxfId="11" priority="5" operator="greaterThan">
      <formula>0</formula>
    </cfRule>
  </conditionalFormatting>
  <conditionalFormatting sqref="M114">
    <cfRule type="cellIs" dxfId="10" priority="4" operator="greaterThan">
      <formula>0</formula>
    </cfRule>
  </conditionalFormatting>
  <conditionalFormatting sqref="L114">
    <cfRule type="cellIs" dxfId="9" priority="3" operator="greaterThan">
      <formula>0</formula>
    </cfRule>
  </conditionalFormatting>
  <conditionalFormatting sqref="G167">
    <cfRule type="cellIs" dxfId="8" priority="2" operator="greaterThan">
      <formula>0</formula>
    </cfRule>
  </conditionalFormatting>
  <conditionalFormatting sqref="L167">
    <cfRule type="cellIs" dxfId="7" priority="1" operator="greaterThan">
      <formula>0</formula>
    </cfRule>
  </conditionalFormatting>
  <printOptions horizontalCentered="1" verticalCentered="1"/>
  <pageMargins left="0.23622047244094491" right="0.23622047244094491" top="0.15748031496062992" bottom="0.15748031496062992" header="0.31496062992125984" footer="0.31496062992125984"/>
  <pageSetup scale="66" orientation="landscape" horizontalDpi="300" verticalDpi="300" r:id="rId1"/>
  <rowBreaks count="3" manualBreakCount="3">
    <brk id="53" max="17" man="1"/>
    <brk id="106" max="17" man="1"/>
    <brk id="159" max="17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458981-8AC0-4C9C-B7A8-01F701CB2846}">
  <sheetPr codeName="Feuil3"/>
  <dimension ref="A1:AD218"/>
  <sheetViews>
    <sheetView showZeros="0" zoomScaleNormal="100" workbookViewId="0">
      <selection activeCell="A13" sqref="A13"/>
    </sheetView>
  </sheetViews>
  <sheetFormatPr baseColWidth="10" defaultRowHeight="15" x14ac:dyDescent="0.25"/>
  <cols>
    <col min="1" max="1" width="17" bestFit="1" customWidth="1"/>
    <col min="4" max="4" width="5.28515625" customWidth="1"/>
    <col min="5" max="5" width="3.85546875" customWidth="1"/>
    <col min="7" max="7" width="12.7109375" customWidth="1"/>
    <col min="9" max="9" width="4.140625" customWidth="1"/>
    <col min="12" max="12" width="12.140625" bestFit="1" customWidth="1"/>
    <col min="13" max="13" width="3.85546875" customWidth="1"/>
    <col min="14" max="14" width="5.28515625" customWidth="1"/>
    <col min="15" max="15" width="20.28515625" bestFit="1" customWidth="1"/>
    <col min="17" max="17" width="13.28515625" customWidth="1"/>
  </cols>
  <sheetData>
    <row r="1" spans="1:30" ht="17.45" customHeight="1" x14ac:dyDescent="0.25">
      <c r="A1" s="1" t="s">
        <v>0</v>
      </c>
      <c r="B1" s="2">
        <v>0</v>
      </c>
      <c r="C1" s="2"/>
      <c r="D1" s="2"/>
      <c r="E1" s="2"/>
      <c r="F1" s="2"/>
      <c r="H1" s="3" t="s">
        <v>1</v>
      </c>
      <c r="I1" s="3"/>
      <c r="J1" s="4">
        <v>0</v>
      </c>
      <c r="K1" s="4"/>
      <c r="L1" s="4"/>
      <c r="M1" s="4"/>
      <c r="N1" s="4"/>
      <c r="O1" s="5">
        <f ca="1">TODAY()</f>
        <v>45008</v>
      </c>
      <c r="P1" s="5"/>
      <c r="Q1" s="5"/>
    </row>
    <row r="2" spans="1:30" ht="17.45" customHeight="1" x14ac:dyDescent="0.25">
      <c r="A2" s="1" t="s">
        <v>2</v>
      </c>
      <c r="B2" s="2">
        <v>0</v>
      </c>
      <c r="C2" s="2"/>
      <c r="D2" s="2"/>
      <c r="E2" s="2"/>
      <c r="F2" s="2"/>
      <c r="H2" s="6"/>
      <c r="I2" s="6"/>
      <c r="J2" s="7"/>
      <c r="K2" s="7"/>
      <c r="L2" s="7"/>
      <c r="M2" s="7"/>
      <c r="N2" s="7"/>
      <c r="O2" s="8" t="s">
        <v>3</v>
      </c>
      <c r="P2" s="9">
        <f>Saisie!B5</f>
        <v>2</v>
      </c>
      <c r="Q2" s="10"/>
    </row>
    <row r="3" spans="1:30" x14ac:dyDescent="0.25">
      <c r="A3" s="11"/>
      <c r="B3" s="12"/>
      <c r="C3" s="11"/>
      <c r="D3" s="11"/>
      <c r="R3" s="13"/>
      <c r="S3" s="13"/>
      <c r="T3" s="13"/>
    </row>
    <row r="4" spans="1:30" ht="18.75" x14ac:dyDescent="0.3">
      <c r="A4" s="14" t="s">
        <v>65</v>
      </c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5"/>
      <c r="S4" s="15"/>
      <c r="T4" s="15"/>
      <c r="U4" s="16" t="str">
        <f>MID(B9,1,6)</f>
        <v>Soltis</v>
      </c>
      <c r="V4" s="15"/>
      <c r="W4" s="15"/>
      <c r="X4" s="15"/>
      <c r="Y4" s="15"/>
      <c r="Z4" s="15"/>
      <c r="AA4" s="15"/>
      <c r="AB4" s="15"/>
      <c r="AC4" s="15"/>
      <c r="AD4" s="15"/>
    </row>
    <row r="5" spans="1:30" x14ac:dyDescent="0.25">
      <c r="R5" s="13"/>
      <c r="S5" s="13"/>
      <c r="T5" s="13"/>
    </row>
    <row r="6" spans="1:30" ht="15.75" x14ac:dyDescent="0.25">
      <c r="A6" s="17" t="s">
        <v>161</v>
      </c>
      <c r="B6" s="17"/>
      <c r="C6" s="17"/>
      <c r="D6" s="18" t="s">
        <v>162</v>
      </c>
      <c r="E6" s="18"/>
      <c r="F6" s="19" t="e">
        <v>#DIV/0!</v>
      </c>
      <c r="G6" s="19" t="e">
        <v>#DIV/0!</v>
      </c>
      <c r="H6" s="19" t="e">
        <v>#DIV/0!</v>
      </c>
      <c r="I6" s="19"/>
      <c r="J6" s="20">
        <v>0</v>
      </c>
      <c r="K6" s="21" t="e">
        <v>#DIV/0!</v>
      </c>
      <c r="L6" s="21" t="e">
        <v>#DIV/0!</v>
      </c>
      <c r="M6" s="22" t="e">
        <v>#DIV/0!</v>
      </c>
      <c r="N6" s="22"/>
      <c r="P6" s="23" t="s">
        <v>4</v>
      </c>
      <c r="Q6" s="24"/>
      <c r="R6" s="25"/>
    </row>
    <row r="7" spans="1:30" ht="15.75" x14ac:dyDescent="0.25">
      <c r="A7" s="17"/>
      <c r="B7" s="17"/>
      <c r="C7" s="17"/>
      <c r="D7" s="18"/>
      <c r="E7" s="18"/>
      <c r="F7" s="26" t="e">
        <v>#DIV/0!</v>
      </c>
      <c r="G7" s="27" t="e">
        <v>#DIV/0!</v>
      </c>
      <c r="H7" s="27" t="e">
        <v>#DIV/0!</v>
      </c>
      <c r="I7" s="28"/>
      <c r="J7" s="20"/>
      <c r="K7" s="27" t="e">
        <v>#DIV/0!</v>
      </c>
      <c r="L7" s="27" t="e">
        <v>#DIV/0!</v>
      </c>
      <c r="M7" s="29">
        <v>0</v>
      </c>
      <c r="N7" s="29"/>
      <c r="P7" s="30" t="s">
        <v>5</v>
      </c>
      <c r="Q7" s="31"/>
      <c r="R7" s="32"/>
    </row>
    <row r="8" spans="1:30" ht="15" customHeight="1" thickBot="1" x14ac:dyDescent="0.3">
      <c r="A8" s="33"/>
      <c r="B8" s="33"/>
      <c r="C8" s="33"/>
      <c r="D8" s="34"/>
      <c r="E8" s="34"/>
      <c r="G8" s="35" t="s">
        <v>6</v>
      </c>
      <c r="H8" s="28" t="e">
        <v>#DIV/0!</v>
      </c>
      <c r="I8" s="28"/>
      <c r="J8" s="13"/>
      <c r="L8" s="21">
        <v>0</v>
      </c>
      <c r="M8" s="36">
        <v>0</v>
      </c>
      <c r="N8" s="36"/>
      <c r="O8" s="26"/>
      <c r="P8" s="23" t="s">
        <v>7</v>
      </c>
      <c r="Q8" s="37"/>
      <c r="R8" s="38"/>
    </row>
    <row r="9" spans="1:30" ht="19.5" customHeight="1" thickTop="1" thickBot="1" x14ac:dyDescent="0.35">
      <c r="A9" s="39" t="s">
        <v>8</v>
      </c>
      <c r="B9" s="40" t="str">
        <f>Saisie!B3</f>
        <v>Soltis 88</v>
      </c>
      <c r="C9" s="41"/>
      <c r="H9" s="42">
        <v>0</v>
      </c>
      <c r="I9" s="42"/>
      <c r="J9" s="42"/>
      <c r="L9">
        <v>0</v>
      </c>
      <c r="O9" s="43"/>
      <c r="P9" s="44" t="s">
        <v>5</v>
      </c>
      <c r="Q9" s="45"/>
      <c r="R9" s="46"/>
      <c r="S9" s="47"/>
      <c r="T9" s="47"/>
      <c r="U9" s="47"/>
      <c r="V9" s="47"/>
    </row>
    <row r="10" spans="1:30" ht="19.5" thickTop="1" x14ac:dyDescent="0.3">
      <c r="E10" s="48">
        <v>0</v>
      </c>
      <c r="F10" s="48"/>
      <c r="G10" s="48"/>
      <c r="H10" s="48">
        <v>0</v>
      </c>
      <c r="I10" s="48"/>
      <c r="J10" s="49">
        <v>0</v>
      </c>
      <c r="K10" s="49"/>
      <c r="L10" s="49"/>
      <c r="M10" s="49"/>
      <c r="N10" s="50"/>
      <c r="O10" s="43"/>
      <c r="P10" s="23" t="s">
        <v>9</v>
      </c>
      <c r="Q10" s="37"/>
      <c r="R10" s="38"/>
      <c r="S10" s="47"/>
      <c r="T10" s="47"/>
      <c r="U10" s="47"/>
      <c r="V10" s="47"/>
      <c r="W10" s="50"/>
    </row>
    <row r="11" spans="1:30" ht="19.5" customHeight="1" x14ac:dyDescent="0.3">
      <c r="E11" s="51">
        <f>IF(F12&gt;0,"&lt;---",0)</f>
        <v>0</v>
      </c>
      <c r="F11" s="52"/>
      <c r="G11" s="53"/>
      <c r="H11" s="53"/>
      <c r="I11" s="54">
        <f>IF(OR(H12&gt;0,J12&gt;0),"&lt;---",0)</f>
        <v>0</v>
      </c>
      <c r="J11" s="53"/>
      <c r="K11" s="53"/>
      <c r="L11" s="52"/>
      <c r="M11" s="51">
        <f>IF(L12&gt;0,"&lt;---",0)</f>
        <v>0</v>
      </c>
      <c r="N11" s="50"/>
      <c r="O11" s="55"/>
      <c r="P11" s="44" t="s">
        <v>5</v>
      </c>
      <c r="Q11" s="45"/>
      <c r="R11" s="46"/>
      <c r="S11" s="50"/>
      <c r="T11" s="50"/>
      <c r="U11" s="50"/>
      <c r="V11" s="50"/>
      <c r="W11" s="50"/>
    </row>
    <row r="12" spans="1:30" ht="15.75" customHeight="1" thickBot="1" x14ac:dyDescent="0.3">
      <c r="E12" s="56"/>
      <c r="F12" s="57">
        <v>0</v>
      </c>
      <c r="G12" s="58"/>
      <c r="H12" s="59">
        <v>0</v>
      </c>
      <c r="I12" s="60"/>
      <c r="J12" s="61">
        <v>0</v>
      </c>
      <c r="K12" s="58"/>
      <c r="L12" s="62">
        <v>0</v>
      </c>
      <c r="M12" s="56"/>
      <c r="N12" s="63"/>
      <c r="O12" s="55"/>
      <c r="P12" s="23" t="s">
        <v>10</v>
      </c>
      <c r="Q12" s="37"/>
      <c r="R12" s="38"/>
    </row>
    <row r="13" spans="1:30" ht="16.5" thickTop="1" x14ac:dyDescent="0.25">
      <c r="D13" s="64">
        <v>0</v>
      </c>
      <c r="E13" s="65" t="e">
        <v>#DIV/0!</v>
      </c>
      <c r="F13" s="66"/>
      <c r="G13" s="67" t="e">
        <v>#DIV/0!</v>
      </c>
      <c r="H13" s="67"/>
      <c r="I13" s="68"/>
      <c r="J13" s="69">
        <v>0</v>
      </c>
      <c r="K13" s="69"/>
      <c r="L13" s="70" t="e">
        <v>#DIV/0!</v>
      </c>
      <c r="M13" s="71"/>
      <c r="N13" s="72">
        <v>0</v>
      </c>
      <c r="O13" s="73"/>
      <c r="P13" s="74" t="s">
        <v>5</v>
      </c>
      <c r="Q13" s="45"/>
      <c r="R13" s="46"/>
      <c r="S13" s="75"/>
      <c r="T13" s="75"/>
    </row>
    <row r="14" spans="1:30" ht="15" customHeight="1" x14ac:dyDescent="0.25">
      <c r="D14">
        <f>IF(D13&gt;0,"---&gt;",0)</f>
        <v>0</v>
      </c>
      <c r="E14" s="76"/>
      <c r="F14" s="77"/>
      <c r="G14" s="77"/>
      <c r="H14" s="77"/>
      <c r="I14" s="77"/>
      <c r="J14" s="77"/>
      <c r="K14" s="77"/>
      <c r="L14" s="77"/>
      <c r="M14" s="78"/>
      <c r="N14" s="79">
        <f>IF(N13&gt;0,"&lt;---",0)</f>
        <v>0</v>
      </c>
    </row>
    <row r="15" spans="1:30" ht="15" customHeight="1" x14ac:dyDescent="0.3">
      <c r="E15" s="80" t="e">
        <v>#DIV/0!</v>
      </c>
      <c r="F15" s="77"/>
      <c r="G15" s="77"/>
      <c r="H15" s="81" t="e">
        <v>#DIV/0!</v>
      </c>
      <c r="I15" s="81"/>
      <c r="J15" s="81"/>
      <c r="K15" s="77"/>
      <c r="L15" s="77"/>
      <c r="M15" s="82" t="e">
        <v>#DIV/0!</v>
      </c>
    </row>
    <row r="16" spans="1:30" ht="15" customHeight="1" x14ac:dyDescent="0.25">
      <c r="C16" s="83" t="e">
        <v>#N/A</v>
      </c>
      <c r="D16" s="84"/>
      <c r="E16" s="80"/>
      <c r="F16" s="85" t="str">
        <f>IF(G16&gt;0,"&lt;------","")</f>
        <v/>
      </c>
      <c r="G16" s="86">
        <v>0</v>
      </c>
      <c r="H16" s="11" t="str">
        <f>IF(G16&gt;0,"------&gt;","")</f>
        <v/>
      </c>
      <c r="I16" s="77"/>
      <c r="J16" s="85" t="str">
        <f>IF(K16&gt;0,"&lt;------","")</f>
        <v/>
      </c>
      <c r="K16" s="27">
        <v>0</v>
      </c>
      <c r="L16" s="11" t="str">
        <f>IF(K16&gt;0,"------&gt;","")</f>
        <v/>
      </c>
      <c r="M16" s="82"/>
      <c r="N16" s="87" t="e">
        <v>#N/A</v>
      </c>
      <c r="O16" s="88"/>
    </row>
    <row r="17" spans="1:18" x14ac:dyDescent="0.25">
      <c r="B17" s="89" t="s">
        <v>112</v>
      </c>
      <c r="C17" s="89"/>
      <c r="D17" s="90"/>
      <c r="E17" s="80"/>
      <c r="F17" s="91">
        <v>0</v>
      </c>
      <c r="G17" s="77"/>
      <c r="H17" s="92">
        <v>0</v>
      </c>
      <c r="I17" s="93">
        <v>0</v>
      </c>
      <c r="J17" s="77">
        <v>0</v>
      </c>
      <c r="K17" s="77"/>
      <c r="L17" s="92">
        <v>0</v>
      </c>
      <c r="M17" s="82"/>
      <c r="N17" s="94" t="s">
        <v>112</v>
      </c>
      <c r="O17" s="94"/>
      <c r="Q17" s="95"/>
      <c r="R17" s="95"/>
    </row>
    <row r="18" spans="1:18" x14ac:dyDescent="0.25">
      <c r="B18" s="89">
        <v>0</v>
      </c>
      <c r="C18" s="89"/>
      <c r="D18" s="90"/>
      <c r="E18" s="80"/>
      <c r="F18" s="96"/>
      <c r="G18" s="77"/>
      <c r="H18" s="97">
        <f>IF(H17&gt;0,"&lt;---",0)</f>
        <v>0</v>
      </c>
      <c r="I18" s="93"/>
      <c r="J18" s="98">
        <f>IF(J17&gt;0,"&lt;---",0)</f>
        <v>0</v>
      </c>
      <c r="K18" s="77"/>
      <c r="L18" s="99">
        <f>IF(L17&gt;0,"&lt;---",0)</f>
        <v>0</v>
      </c>
      <c r="M18" s="82"/>
      <c r="N18" s="94">
        <v>0</v>
      </c>
      <c r="O18" s="94"/>
      <c r="Q18" s="95"/>
      <c r="R18" s="95"/>
    </row>
    <row r="19" spans="1:18" ht="15.75" thickBot="1" x14ac:dyDescent="0.3">
      <c r="E19" s="80"/>
      <c r="F19" s="96"/>
      <c r="G19" s="77"/>
      <c r="H19" s="97"/>
      <c r="I19" s="93"/>
      <c r="J19" s="98"/>
      <c r="K19" s="77"/>
      <c r="L19" s="99"/>
      <c r="M19" s="82"/>
    </row>
    <row r="20" spans="1:18" ht="16.5" thickTop="1" thickBot="1" x14ac:dyDescent="0.3">
      <c r="A20" s="100" t="s">
        <v>11</v>
      </c>
      <c r="B20" s="101"/>
      <c r="C20" s="102"/>
      <c r="E20" s="80"/>
      <c r="F20" s="77"/>
      <c r="G20" s="103">
        <v>0</v>
      </c>
      <c r="H20" s="77"/>
      <c r="I20" s="93"/>
      <c r="J20" s="77"/>
      <c r="K20" s="103">
        <v>0</v>
      </c>
      <c r="L20" s="77"/>
      <c r="M20" s="82"/>
    </row>
    <row r="21" spans="1:18" ht="16.5" thickTop="1" thickBot="1" x14ac:dyDescent="0.3">
      <c r="A21" s="104" t="s">
        <v>12</v>
      </c>
      <c r="B21" s="105"/>
      <c r="C21" s="106"/>
      <c r="E21" s="80"/>
      <c r="F21" s="77"/>
      <c r="G21" s="103"/>
      <c r="H21" s="77"/>
      <c r="I21" s="93"/>
      <c r="J21" s="77"/>
      <c r="K21" s="103"/>
      <c r="L21" s="77"/>
      <c r="M21" s="82"/>
      <c r="O21" s="107" t="s">
        <v>11</v>
      </c>
      <c r="P21" s="108"/>
      <c r="Q21" s="109"/>
      <c r="R21" s="95"/>
    </row>
    <row r="22" spans="1:18" ht="15" customHeight="1" thickTop="1" x14ac:dyDescent="0.25">
      <c r="A22" s="110" t="s">
        <v>13</v>
      </c>
      <c r="B22" s="111"/>
      <c r="C22" s="112"/>
      <c r="E22" s="80"/>
      <c r="F22" s="77"/>
      <c r="G22" s="77"/>
      <c r="H22" s="77"/>
      <c r="I22" s="93"/>
      <c r="J22" s="77"/>
      <c r="K22" s="77"/>
      <c r="L22" s="77"/>
      <c r="M22" s="82"/>
      <c r="O22" s="113" t="s">
        <v>12</v>
      </c>
      <c r="P22" s="114"/>
      <c r="Q22" s="115"/>
    </row>
    <row r="23" spans="1:18" ht="16.5" thickBot="1" x14ac:dyDescent="0.3">
      <c r="A23" s="116" t="s">
        <v>14</v>
      </c>
      <c r="B23" s="117"/>
      <c r="C23" s="118"/>
      <c r="D23" s="119"/>
      <c r="E23" s="80"/>
      <c r="F23" s="77"/>
      <c r="G23" s="120">
        <v>0</v>
      </c>
      <c r="H23" s="120"/>
      <c r="I23" s="93"/>
      <c r="J23" s="77"/>
      <c r="K23" s="77"/>
      <c r="L23" s="77"/>
      <c r="M23" s="82"/>
      <c r="O23" s="110" t="s">
        <v>15</v>
      </c>
      <c r="P23" s="121"/>
      <c r="Q23" s="122"/>
    </row>
    <row r="24" spans="1:18" ht="17.25" thickTop="1" thickBot="1" x14ac:dyDescent="0.3">
      <c r="A24" s="107" t="s">
        <v>16</v>
      </c>
      <c r="B24" s="108"/>
      <c r="C24" s="109"/>
      <c r="D24" s="119"/>
      <c r="E24" s="80"/>
      <c r="F24" s="123">
        <v>0</v>
      </c>
      <c r="G24" s="77"/>
      <c r="H24" s="124">
        <v>0</v>
      </c>
      <c r="I24" s="93"/>
      <c r="J24" s="77"/>
      <c r="K24" s="77"/>
      <c r="L24" s="125">
        <v>0</v>
      </c>
      <c r="M24" s="82"/>
      <c r="O24" s="116" t="s">
        <v>14</v>
      </c>
      <c r="P24" s="126"/>
      <c r="Q24" s="127"/>
    </row>
    <row r="25" spans="1:18" ht="16.5" thickTop="1" thickBot="1" x14ac:dyDescent="0.3">
      <c r="A25" s="128" t="s">
        <v>17</v>
      </c>
      <c r="B25" s="129" t="e">
        <v>#DIV/0!</v>
      </c>
      <c r="C25" s="130"/>
      <c r="E25" s="80"/>
      <c r="F25" s="131">
        <v>0</v>
      </c>
      <c r="G25" s="77"/>
      <c r="H25" s="77"/>
      <c r="I25" s="93"/>
      <c r="J25" s="77"/>
      <c r="K25" s="77"/>
      <c r="L25" s="132">
        <v>0</v>
      </c>
      <c r="M25" s="82"/>
      <c r="O25" s="107" t="s">
        <v>16</v>
      </c>
      <c r="P25" s="108"/>
      <c r="Q25" s="109"/>
    </row>
    <row r="26" spans="1:18" ht="15.75" thickTop="1" x14ac:dyDescent="0.25">
      <c r="A26" s="110" t="s">
        <v>18</v>
      </c>
      <c r="B26" s="133" t="e">
        <v>#DIV/0!</v>
      </c>
      <c r="C26" s="134"/>
      <c r="E26" s="80"/>
      <c r="F26" s="135">
        <v>0</v>
      </c>
      <c r="G26" s="77"/>
      <c r="H26" s="77"/>
      <c r="I26" s="93"/>
      <c r="J26" s="77"/>
      <c r="K26" s="77"/>
      <c r="L26" s="136">
        <v>0</v>
      </c>
      <c r="M26" s="137"/>
      <c r="O26" s="138" t="s">
        <v>17</v>
      </c>
      <c r="P26" s="139">
        <v>0</v>
      </c>
      <c r="Q26" s="140"/>
    </row>
    <row r="27" spans="1:18" x14ac:dyDescent="0.25">
      <c r="A27" s="110" t="s">
        <v>19</v>
      </c>
      <c r="B27" s="141" t="e">
        <v>#DIV/0!</v>
      </c>
      <c r="C27" s="142"/>
      <c r="E27" s="80"/>
      <c r="F27" s="77"/>
      <c r="G27" s="77"/>
      <c r="H27" s="77"/>
      <c r="I27" s="93"/>
      <c r="J27" s="77"/>
      <c r="K27" s="77"/>
      <c r="L27" s="77"/>
      <c r="M27" s="82"/>
      <c r="O27" s="110" t="s">
        <v>18</v>
      </c>
      <c r="P27" s="143">
        <v>0</v>
      </c>
      <c r="Q27" s="144"/>
    </row>
    <row r="28" spans="1:18" x14ac:dyDescent="0.25">
      <c r="A28" s="110" t="s">
        <v>22</v>
      </c>
      <c r="B28" s="145" t="e">
        <v>#DIV/0!</v>
      </c>
      <c r="C28" s="146"/>
      <c r="E28" s="80"/>
      <c r="F28" s="77"/>
      <c r="G28" s="77"/>
      <c r="H28" s="77"/>
      <c r="I28" s="93"/>
      <c r="J28" s="77"/>
      <c r="K28" s="77"/>
      <c r="L28" s="77"/>
      <c r="M28" s="82"/>
      <c r="O28" s="110" t="s">
        <v>20</v>
      </c>
      <c r="P28" s="145">
        <v>0</v>
      </c>
      <c r="Q28" s="146"/>
    </row>
    <row r="29" spans="1:18" ht="15.75" thickBot="1" x14ac:dyDescent="0.3">
      <c r="A29" s="116" t="s">
        <v>21</v>
      </c>
      <c r="B29" s="147">
        <v>0</v>
      </c>
      <c r="C29" s="148"/>
      <c r="E29" s="80"/>
      <c r="F29" s="149">
        <v>0</v>
      </c>
      <c r="G29" s="150"/>
      <c r="H29" s="150"/>
      <c r="I29" s="93"/>
      <c r="J29" s="77"/>
      <c r="K29" s="77"/>
      <c r="L29" s="77"/>
      <c r="M29" s="82"/>
      <c r="O29" s="110" t="s">
        <v>22</v>
      </c>
      <c r="P29" s="145">
        <v>0</v>
      </c>
      <c r="Q29" s="146"/>
    </row>
    <row r="30" spans="1:18" ht="15.75" thickTop="1" x14ac:dyDescent="0.25">
      <c r="A30" s="138"/>
      <c r="B30" s="151" t="s">
        <v>13</v>
      </c>
      <c r="C30" s="152" t="s">
        <v>14</v>
      </c>
      <c r="E30" s="80"/>
      <c r="F30" s="149"/>
      <c r="G30" s="150"/>
      <c r="H30" s="150"/>
      <c r="I30" s="93"/>
      <c r="J30" s="77"/>
      <c r="K30" s="77"/>
      <c r="L30" s="77"/>
      <c r="M30" s="82"/>
      <c r="O30" s="153"/>
      <c r="P30" s="154" t="s">
        <v>13</v>
      </c>
      <c r="Q30" s="155" t="s">
        <v>14</v>
      </c>
      <c r="R30" s="95"/>
    </row>
    <row r="31" spans="1:18" x14ac:dyDescent="0.25">
      <c r="A31" s="110" t="s">
        <v>23</v>
      </c>
      <c r="B31" s="156" t="e">
        <v>#DIV/0!</v>
      </c>
      <c r="C31" s="157" t="e">
        <v>#DIV/0!</v>
      </c>
      <c r="E31" s="80"/>
      <c r="F31" s="158">
        <f>IF(F33&gt;0,"&lt;---",0)</f>
        <v>0</v>
      </c>
      <c r="G31" s="77"/>
      <c r="H31" s="159">
        <f>IF(H33&gt;0,"&lt;---",0)</f>
        <v>0</v>
      </c>
      <c r="I31" s="93"/>
      <c r="J31" s="160">
        <f>IF(J33&gt;0,"&lt;---",0)</f>
        <v>0</v>
      </c>
      <c r="K31" s="77"/>
      <c r="L31" s="159">
        <f>IF(L33&gt;0,"&lt;---",0)</f>
        <v>0</v>
      </c>
      <c r="M31" s="82"/>
      <c r="O31" s="110" t="s">
        <v>23</v>
      </c>
      <c r="P31" s="161">
        <v>0</v>
      </c>
      <c r="Q31" s="162">
        <v>0</v>
      </c>
    </row>
    <row r="32" spans="1:18" x14ac:dyDescent="0.25">
      <c r="A32" s="110" t="s">
        <v>24</v>
      </c>
      <c r="B32" s="163" t="e">
        <v>#DIV/0!</v>
      </c>
      <c r="C32" s="157" t="e">
        <v>#DIV/0!</v>
      </c>
      <c r="E32" s="80"/>
      <c r="F32" s="158"/>
      <c r="G32" s="77"/>
      <c r="H32" s="159"/>
      <c r="I32" s="93"/>
      <c r="J32" s="160"/>
      <c r="K32" s="77"/>
      <c r="L32" s="159"/>
      <c r="M32" s="82"/>
      <c r="O32" s="110" t="s">
        <v>24</v>
      </c>
      <c r="P32" s="164">
        <v>0</v>
      </c>
      <c r="Q32" s="162">
        <v>0</v>
      </c>
    </row>
    <row r="33" spans="1:20" ht="15.75" thickBot="1" x14ac:dyDescent="0.3">
      <c r="A33" s="110" t="s">
        <v>25</v>
      </c>
      <c r="B33" s="163" t="e">
        <v>#DIV/0!</v>
      </c>
      <c r="C33" s="157" t="e">
        <v>#DIV/0!</v>
      </c>
      <c r="E33" s="80"/>
      <c r="F33" s="91">
        <v>0</v>
      </c>
      <c r="G33" s="77"/>
      <c r="H33" s="92">
        <v>0</v>
      </c>
      <c r="I33" s="93"/>
      <c r="J33" s="91">
        <v>0</v>
      </c>
      <c r="K33" s="77"/>
      <c r="L33" s="77">
        <v>0</v>
      </c>
      <c r="M33" s="82"/>
      <c r="O33" s="165" t="s">
        <v>26</v>
      </c>
      <c r="P33" s="166">
        <v>0</v>
      </c>
      <c r="Q33" s="167">
        <v>0</v>
      </c>
    </row>
    <row r="34" spans="1:20" ht="16.5" thickTop="1" thickBot="1" x14ac:dyDescent="0.3">
      <c r="A34" s="168" t="s">
        <v>27</v>
      </c>
      <c r="B34" s="169" t="e">
        <v>#DIV/0!</v>
      </c>
      <c r="C34" s="170" t="e">
        <v>#DIV/0!</v>
      </c>
      <c r="E34" s="80"/>
      <c r="F34" s="85" t="str">
        <f>IF(G34&gt;0,"&lt;------","")</f>
        <v/>
      </c>
      <c r="G34" s="27">
        <v>0</v>
      </c>
      <c r="H34" s="11" t="str">
        <f>IF(G34&gt;0,"------&gt;","")</f>
        <v/>
      </c>
      <c r="I34" s="77"/>
      <c r="J34" s="85" t="str">
        <f>IF(K34&gt;0,"&lt;------","")</f>
        <v/>
      </c>
      <c r="K34" s="27">
        <v>0</v>
      </c>
      <c r="L34" s="11" t="str">
        <f>IF(K34&gt;0,"------&gt;","")</f>
        <v/>
      </c>
      <c r="M34" s="82"/>
      <c r="N34" s="95"/>
      <c r="P34" s="13"/>
      <c r="Q34" s="13"/>
    </row>
    <row r="35" spans="1:20" ht="19.5" customHeight="1" thickTop="1" thickBot="1" x14ac:dyDescent="0.35">
      <c r="A35" s="107" t="s">
        <v>28</v>
      </c>
      <c r="B35" s="108"/>
      <c r="C35" s="109"/>
      <c r="E35" s="80"/>
      <c r="F35" s="77"/>
      <c r="G35" s="77"/>
      <c r="H35" s="171">
        <v>0.5</v>
      </c>
      <c r="I35" s="172"/>
      <c r="J35" s="172"/>
      <c r="K35" s="173"/>
      <c r="L35" s="77"/>
      <c r="M35" s="82"/>
      <c r="O35" s="174">
        <v>0</v>
      </c>
      <c r="P35" s="174"/>
      <c r="Q35" s="174"/>
      <c r="R35" s="174"/>
    </row>
    <row r="36" spans="1:20" ht="16.5" customHeight="1" thickTop="1" thickBot="1" x14ac:dyDescent="0.3">
      <c r="A36" s="128" t="s">
        <v>13</v>
      </c>
      <c r="B36" s="175">
        <v>0</v>
      </c>
      <c r="C36" s="176"/>
      <c r="D36" s="64">
        <v>0</v>
      </c>
      <c r="E36" s="177"/>
      <c r="F36" s="77"/>
      <c r="G36" s="77"/>
      <c r="H36" s="77"/>
      <c r="I36" s="77"/>
      <c r="J36" s="77"/>
      <c r="K36" s="77"/>
      <c r="L36" s="77"/>
      <c r="M36" s="178"/>
      <c r="N36">
        <v>0</v>
      </c>
      <c r="O36" s="179"/>
      <c r="P36" s="179"/>
      <c r="Q36" s="179"/>
      <c r="R36" s="179"/>
    </row>
    <row r="37" spans="1:20" ht="20.25" thickTop="1" thickBot="1" x14ac:dyDescent="0.35">
      <c r="A37" s="165" t="s">
        <v>14</v>
      </c>
      <c r="B37" s="180">
        <v>0</v>
      </c>
      <c r="C37" s="181"/>
      <c r="D37" s="182">
        <f>IF(D36&gt;0,"---&gt;",0)</f>
        <v>0</v>
      </c>
      <c r="E37" s="183" t="e">
        <v>#DIV/0!</v>
      </c>
      <c r="F37" s="184"/>
      <c r="G37" s="185" t="e">
        <v>#DIV/0!</v>
      </c>
      <c r="H37" s="185"/>
      <c r="I37" s="186"/>
      <c r="J37" s="187">
        <v>0</v>
      </c>
      <c r="K37" s="187"/>
      <c r="L37" s="188" t="e">
        <v>#DIV/0!</v>
      </c>
      <c r="M37" s="189"/>
      <c r="N37" s="182">
        <f>IF(N36&gt;0,"&lt;---",0)</f>
        <v>0</v>
      </c>
      <c r="O37" s="190" t="s">
        <v>29</v>
      </c>
      <c r="P37" s="191"/>
      <c r="Q37" s="191"/>
      <c r="R37" s="192"/>
      <c r="S37" s="75"/>
      <c r="T37" s="75"/>
    </row>
    <row r="38" spans="1:20" ht="17.25" thickTop="1" thickBot="1" x14ac:dyDescent="0.3">
      <c r="E38" s="193">
        <f>IF(F38&gt;0,"&lt;---",0)</f>
        <v>0</v>
      </c>
      <c r="F38" s="194">
        <v>0</v>
      </c>
      <c r="H38" s="64">
        <v>0</v>
      </c>
      <c r="I38" s="195">
        <f>IF(OR(J38&gt;0,H38&gt;0),"&lt;---",0)</f>
        <v>0</v>
      </c>
      <c r="J38" s="194">
        <v>0</v>
      </c>
      <c r="L38" s="64">
        <v>0</v>
      </c>
      <c r="M38" s="193">
        <f>IF(L38&gt;0,"&lt;---",0)</f>
        <v>0</v>
      </c>
      <c r="O38" s="196"/>
      <c r="P38" s="197" t="s">
        <v>30</v>
      </c>
      <c r="Q38" s="198"/>
      <c r="R38" s="199" t="s">
        <v>31</v>
      </c>
    </row>
    <row r="39" spans="1:20" ht="15.75" customHeight="1" x14ac:dyDescent="0.25">
      <c r="E39" s="200"/>
      <c r="F39" s="201"/>
      <c r="G39" s="11"/>
      <c r="H39" s="202"/>
      <c r="I39" s="203"/>
      <c r="M39" s="200"/>
      <c r="O39" s="204" t="s">
        <v>32</v>
      </c>
      <c r="P39" s="205">
        <v>0</v>
      </c>
      <c r="Q39" s="206"/>
      <c r="R39" s="207" t="e">
        <f>INDEX([1]Tracks!E4:E32,MATCH('Plan Soltis'!P39,[1]Tracks!A4:A32,0),1)</f>
        <v>#N/A</v>
      </c>
    </row>
    <row r="40" spans="1:20" ht="15.75" customHeight="1" thickBot="1" x14ac:dyDescent="0.3">
      <c r="E40" s="11"/>
      <c r="F40" s="201"/>
      <c r="G40" s="11"/>
      <c r="H40" s="208"/>
      <c r="I40" s="208"/>
      <c r="O40" s="209"/>
      <c r="P40" s="210"/>
      <c r="Q40" s="211"/>
      <c r="R40" s="212"/>
    </row>
    <row r="41" spans="1:20" ht="16.5" customHeight="1" thickTop="1" x14ac:dyDescent="0.25">
      <c r="A41" s="213" t="s">
        <v>33</v>
      </c>
      <c r="B41" s="214" t="s">
        <v>145</v>
      </c>
      <c r="C41" s="214"/>
      <c r="D41" s="215"/>
      <c r="E41" s="216" t="s">
        <v>163</v>
      </c>
      <c r="F41" s="216"/>
      <c r="G41" s="216"/>
      <c r="H41" s="216"/>
      <c r="I41" s="217"/>
      <c r="J41" s="218">
        <v>0</v>
      </c>
      <c r="K41" s="218"/>
      <c r="L41" s="219"/>
      <c r="O41" s="204" t="s">
        <v>34</v>
      </c>
      <c r="P41" s="205"/>
      <c r="Q41" s="206"/>
      <c r="R41" s="220"/>
    </row>
    <row r="42" spans="1:20" ht="16.5" thickBot="1" x14ac:dyDescent="0.3">
      <c r="A42" s="221" t="s">
        <v>35</v>
      </c>
      <c r="B42" s="222">
        <v>3.75</v>
      </c>
      <c r="C42" s="222"/>
      <c r="D42" s="223"/>
      <c r="E42" s="224"/>
      <c r="F42" s="224"/>
      <c r="G42" s="224"/>
      <c r="H42" s="224"/>
      <c r="I42" s="217"/>
      <c r="J42" s="225"/>
      <c r="K42" s="225"/>
      <c r="L42" s="226"/>
      <c r="O42" s="209"/>
      <c r="P42" s="210">
        <v>0</v>
      </c>
      <c r="Q42" s="211"/>
      <c r="R42" s="227">
        <f>IF(P42&lt;&gt;0,R39,0)</f>
        <v>0</v>
      </c>
    </row>
    <row r="43" spans="1:20" ht="17.25" thickTop="1" thickBot="1" x14ac:dyDescent="0.3">
      <c r="A43" s="228" t="s">
        <v>36</v>
      </c>
      <c r="B43" s="229">
        <v>0</v>
      </c>
      <c r="C43" s="230"/>
      <c r="D43" s="231"/>
      <c r="O43" s="204" t="s">
        <v>37</v>
      </c>
      <c r="P43" s="232" t="s">
        <v>112</v>
      </c>
      <c r="Q43" s="206"/>
      <c r="R43" s="233">
        <f>INDEX([1]Tracks!E36:E51,MATCH('Plan Soltis'!P43,[1]Tracks!A36:A51,0),1)</f>
        <v>-3.75</v>
      </c>
    </row>
    <row r="44" spans="1:20" ht="15" customHeight="1" thickTop="1" x14ac:dyDescent="0.25">
      <c r="B44" s="234" t="s">
        <v>38</v>
      </c>
      <c r="C44" s="235"/>
      <c r="D44" s="236"/>
      <c r="E44" s="237" t="s">
        <v>164</v>
      </c>
      <c r="F44" s="237"/>
      <c r="G44" s="237"/>
      <c r="H44" s="237"/>
      <c r="I44" s="237"/>
      <c r="J44" s="237"/>
      <c r="K44" s="237"/>
      <c r="L44" s="238"/>
      <c r="O44" s="239"/>
      <c r="P44" s="240"/>
      <c r="Q44" s="241"/>
      <c r="R44" s="242"/>
    </row>
    <row r="45" spans="1:20" ht="16.5" thickBot="1" x14ac:dyDescent="0.3">
      <c r="B45" s="243"/>
      <c r="C45" s="244"/>
      <c r="D45" s="245"/>
      <c r="E45" s="246"/>
      <c r="F45" s="246"/>
      <c r="G45" s="246"/>
      <c r="H45" s="246"/>
      <c r="I45" s="246"/>
      <c r="J45" s="246"/>
      <c r="K45" s="246"/>
      <c r="L45" s="247"/>
      <c r="O45" s="209"/>
      <c r="P45" s="248"/>
      <c r="Q45" s="211"/>
      <c r="R45" s="249"/>
    </row>
    <row r="46" spans="1:20" ht="17.25" thickTop="1" thickBot="1" x14ac:dyDescent="0.3">
      <c r="O46" s="204" t="s">
        <v>39</v>
      </c>
      <c r="P46" s="232" t="s">
        <v>112</v>
      </c>
      <c r="Q46" s="206"/>
      <c r="R46" s="233">
        <f>INDEX([1]Tracks!E54:E69,MATCH('Plan Soltis'!P46,[1]Tracks!A54:A69,0),1)</f>
        <v>-3.75</v>
      </c>
    </row>
    <row r="47" spans="1:20" ht="15" customHeight="1" thickBot="1" x14ac:dyDescent="0.3">
      <c r="A47" s="250" t="s">
        <v>40</v>
      </c>
      <c r="B47" s="251"/>
      <c r="C47" s="252">
        <v>0</v>
      </c>
      <c r="D47" s="252"/>
      <c r="E47" s="252"/>
      <c r="F47" s="252"/>
      <c r="G47" s="252"/>
      <c r="H47" s="252"/>
      <c r="I47" s="252"/>
      <c r="J47" s="252"/>
      <c r="K47" s="252"/>
      <c r="L47" s="253"/>
      <c r="O47" s="239"/>
      <c r="P47" s="254"/>
      <c r="Q47" s="241"/>
      <c r="R47" s="255"/>
    </row>
    <row r="48" spans="1:20" ht="15" customHeight="1" thickBot="1" x14ac:dyDescent="0.3">
      <c r="A48" s="250"/>
      <c r="B48" s="251"/>
      <c r="C48" s="256"/>
      <c r="D48" s="256"/>
      <c r="E48" s="256"/>
      <c r="F48" s="256"/>
      <c r="G48" s="256"/>
      <c r="H48" s="256"/>
      <c r="I48" s="256"/>
      <c r="J48" s="256"/>
      <c r="K48" s="256"/>
      <c r="L48" s="257"/>
      <c r="O48" s="209"/>
      <c r="P48" s="248"/>
      <c r="Q48" s="211"/>
      <c r="R48" s="249"/>
    </row>
    <row r="49" spans="1:18" ht="15" customHeight="1" thickTop="1" thickBot="1" x14ac:dyDescent="0.3">
      <c r="A49" s="258" t="s">
        <v>41</v>
      </c>
      <c r="B49" s="259"/>
      <c r="C49" s="260">
        <v>0</v>
      </c>
      <c r="D49" s="261"/>
      <c r="E49" s="261"/>
      <c r="F49" s="261"/>
      <c r="G49" s="261"/>
      <c r="H49" s="261"/>
      <c r="I49" s="261"/>
      <c r="J49" s="261"/>
      <c r="K49" s="261"/>
      <c r="L49" s="262"/>
      <c r="O49" s="263" t="s">
        <v>42</v>
      </c>
      <c r="P49" s="264">
        <v>0</v>
      </c>
      <c r="Q49" s="265"/>
      <c r="R49" s="266"/>
    </row>
    <row r="50" spans="1:18" ht="16.5" thickBot="1" x14ac:dyDescent="0.3">
      <c r="A50" s="258"/>
      <c r="B50" s="259"/>
      <c r="C50" s="267"/>
      <c r="D50" s="268"/>
      <c r="E50" s="268"/>
      <c r="F50" s="268"/>
      <c r="G50" s="268"/>
      <c r="H50" s="268"/>
      <c r="I50" s="268"/>
      <c r="J50" s="268"/>
      <c r="K50" s="268"/>
      <c r="L50" s="269"/>
      <c r="O50" s="270" t="s">
        <v>43</v>
      </c>
      <c r="P50" s="271">
        <v>0</v>
      </c>
      <c r="Q50" s="272"/>
      <c r="R50" s="273"/>
    </row>
    <row r="51" spans="1:18" x14ac:dyDescent="0.25">
      <c r="O51" s="274" t="s">
        <v>44</v>
      </c>
      <c r="P51" s="275">
        <v>0</v>
      </c>
      <c r="Q51" s="276"/>
      <c r="R51" s="277"/>
    </row>
    <row r="52" spans="1:18" ht="30.75" x14ac:dyDescent="0.3">
      <c r="A52" s="278" t="s">
        <v>45</v>
      </c>
      <c r="O52" s="279" t="s">
        <v>46</v>
      </c>
      <c r="P52" s="275">
        <v>0</v>
      </c>
      <c r="Q52" s="276"/>
      <c r="R52" s="277"/>
    </row>
    <row r="53" spans="1:18" ht="19.5" thickBot="1" x14ac:dyDescent="0.35">
      <c r="A53" s="278"/>
      <c r="O53" s="280" t="s">
        <v>47</v>
      </c>
      <c r="P53" s="281">
        <v>0</v>
      </c>
      <c r="Q53" s="282"/>
      <c r="R53" s="283"/>
    </row>
    <row r="54" spans="1:18" ht="16.5" thickTop="1" x14ac:dyDescent="0.25">
      <c r="A54" s="1" t="s">
        <v>0</v>
      </c>
      <c r="B54" s="2">
        <v>0</v>
      </c>
      <c r="C54" s="2"/>
      <c r="D54" s="2"/>
      <c r="E54" s="2"/>
      <c r="F54" s="2"/>
      <c r="H54" s="3" t="s">
        <v>1</v>
      </c>
      <c r="I54" s="3"/>
      <c r="J54" s="4">
        <v>0</v>
      </c>
      <c r="K54" s="4"/>
      <c r="L54" s="4"/>
      <c r="M54" s="4"/>
      <c r="N54" s="4"/>
      <c r="O54" s="5">
        <f ca="1">TODAY()</f>
        <v>45008</v>
      </c>
      <c r="P54" s="5"/>
      <c r="Q54" s="5"/>
    </row>
    <row r="55" spans="1:18" ht="15.75" x14ac:dyDescent="0.25">
      <c r="A55" s="1" t="s">
        <v>2</v>
      </c>
      <c r="B55" s="2">
        <v>0</v>
      </c>
      <c r="C55" s="2"/>
      <c r="D55" s="2"/>
      <c r="E55" s="2"/>
      <c r="F55" s="2"/>
      <c r="H55" s="6"/>
      <c r="I55" s="6"/>
      <c r="J55" s="7"/>
      <c r="K55" s="7"/>
      <c r="L55" s="7"/>
      <c r="M55" s="7"/>
      <c r="N55" s="7"/>
      <c r="O55" s="8" t="s">
        <v>3</v>
      </c>
      <c r="P55" s="9">
        <v>0</v>
      </c>
      <c r="Q55" s="10"/>
    </row>
    <row r="56" spans="1:18" x14ac:dyDescent="0.25">
      <c r="A56" s="11"/>
      <c r="B56" s="12"/>
      <c r="C56" s="11"/>
      <c r="D56" s="11"/>
    </row>
    <row r="57" spans="1:18" ht="18.75" x14ac:dyDescent="0.3">
      <c r="A57" s="284" t="s">
        <v>67</v>
      </c>
      <c r="B57" s="284"/>
      <c r="C57" s="284"/>
      <c r="D57" s="284"/>
      <c r="E57" s="284"/>
      <c r="F57" s="284"/>
      <c r="G57" s="284"/>
      <c r="H57" s="284"/>
      <c r="I57" s="284"/>
      <c r="J57" s="284"/>
      <c r="K57" s="284"/>
      <c r="L57" s="284"/>
      <c r="M57" s="284"/>
      <c r="N57" s="284"/>
      <c r="O57" s="284"/>
      <c r="P57" s="284"/>
      <c r="Q57" s="284"/>
    </row>
    <row r="59" spans="1:18" x14ac:dyDescent="0.25">
      <c r="A59" s="17" t="s">
        <v>165</v>
      </c>
      <c r="B59" s="17"/>
      <c r="C59" s="17"/>
      <c r="D59" s="285" t="s">
        <v>166</v>
      </c>
      <c r="E59" s="286"/>
      <c r="F59" s="287" t="e">
        <v>#DIV/0!</v>
      </c>
      <c r="G59" s="287" t="e">
        <v>#DIV/0!</v>
      </c>
      <c r="H59" s="287" t="e">
        <v>#DIV/0!</v>
      </c>
      <c r="I59" s="288"/>
      <c r="J59" s="289" t="s">
        <v>167</v>
      </c>
      <c r="K59" s="290" t="e">
        <v>#DIV/0!</v>
      </c>
      <c r="L59" s="290" t="e">
        <v>#DIV/0!</v>
      </c>
      <c r="M59" s="291" t="e">
        <v>#DIV/0!</v>
      </c>
      <c r="N59" s="291"/>
      <c r="O59" s="75"/>
      <c r="Q59" s="75"/>
    </row>
    <row r="60" spans="1:18" x14ac:dyDescent="0.25">
      <c r="A60" s="17"/>
      <c r="B60" s="17"/>
      <c r="C60" s="17"/>
      <c r="D60" s="285"/>
      <c r="E60" s="286"/>
      <c r="F60" s="292" t="e">
        <v>#DIV/0!</v>
      </c>
      <c r="G60" s="293" t="e">
        <v>#DIV/0!</v>
      </c>
      <c r="H60" s="294" t="e">
        <v>#DIV/0!</v>
      </c>
      <c r="I60" s="295"/>
      <c r="J60" s="289"/>
      <c r="K60" s="296" t="e">
        <v>#DIV/0!</v>
      </c>
      <c r="L60" s="296" t="e">
        <v>#DIV/0!</v>
      </c>
      <c r="M60" s="297" t="e">
        <v>#DIV/0!</v>
      </c>
      <c r="N60" s="297"/>
      <c r="O60" s="95"/>
      <c r="Q60" s="202"/>
    </row>
    <row r="61" spans="1:18" x14ac:dyDescent="0.25">
      <c r="A61" s="33"/>
      <c r="B61" s="33"/>
      <c r="C61" s="33"/>
      <c r="D61" s="34"/>
      <c r="E61" s="34"/>
      <c r="G61" s="298" t="s">
        <v>6</v>
      </c>
      <c r="H61" s="28" t="e">
        <v>#DIV/0!</v>
      </c>
      <c r="I61" s="28"/>
      <c r="J61" s="13"/>
      <c r="L61" s="28" t="s">
        <v>6</v>
      </c>
      <c r="M61" s="29" t="e">
        <v>#DIV/0!</v>
      </c>
      <c r="N61" s="29"/>
      <c r="O61" s="26"/>
      <c r="P61" s="299"/>
      <c r="Q61" s="300"/>
      <c r="R61" s="301"/>
    </row>
    <row r="62" spans="1:18" ht="18.75" x14ac:dyDescent="0.25">
      <c r="G62" s="302"/>
      <c r="H62" s="303">
        <f>P90</f>
        <v>0</v>
      </c>
      <c r="I62" s="303"/>
      <c r="J62" s="303"/>
      <c r="L62" s="295">
        <v>0</v>
      </c>
      <c r="O62" s="299"/>
      <c r="P62" s="299"/>
      <c r="Q62" s="301"/>
      <c r="R62" s="301"/>
    </row>
    <row r="63" spans="1:18" ht="18.75" x14ac:dyDescent="0.3">
      <c r="E63" s="304">
        <v>0</v>
      </c>
      <c r="F63" s="304"/>
      <c r="G63" s="304"/>
      <c r="H63" s="304">
        <v>0</v>
      </c>
      <c r="I63" s="304"/>
      <c r="J63" s="305">
        <v>0</v>
      </c>
      <c r="K63" s="305"/>
      <c r="L63" s="305"/>
      <c r="M63" s="305"/>
      <c r="N63" s="50"/>
      <c r="O63" s="299"/>
      <c r="P63" s="299"/>
      <c r="Q63" s="301"/>
      <c r="R63" s="301"/>
    </row>
    <row r="64" spans="1:18" ht="18.75" x14ac:dyDescent="0.3">
      <c r="E64" s="51">
        <f>IF(F65&gt;0,"&lt;---",0)</f>
        <v>0</v>
      </c>
      <c r="F64" s="52"/>
      <c r="G64" s="53"/>
      <c r="H64" s="53"/>
      <c r="I64" s="306">
        <f>IF(OR(J65&gt;0,H65&gt;0),"&lt;---",0)</f>
        <v>0</v>
      </c>
      <c r="K64" s="53"/>
      <c r="L64" s="52"/>
      <c r="M64" s="54">
        <f>IF(L65&gt;0,"&lt;---",0)</f>
        <v>0</v>
      </c>
      <c r="N64" s="50"/>
      <c r="P64" s="291"/>
      <c r="Q64" s="301"/>
      <c r="R64" s="301"/>
    </row>
    <row r="65" spans="1:18" ht="15.75" customHeight="1" thickBot="1" x14ac:dyDescent="0.3">
      <c r="E65" s="56"/>
      <c r="F65" s="307">
        <v>0</v>
      </c>
      <c r="G65" s="58"/>
      <c r="H65" s="308">
        <v>0</v>
      </c>
      <c r="I65" s="309"/>
      <c r="J65" s="61">
        <v>0</v>
      </c>
      <c r="K65" s="58"/>
      <c r="L65" s="310">
        <v>0</v>
      </c>
      <c r="M65" s="60"/>
      <c r="N65" s="311"/>
      <c r="P65" s="299"/>
      <c r="Q65" s="301"/>
      <c r="R65" s="301"/>
    </row>
    <row r="66" spans="1:18" ht="15.75" thickTop="1" x14ac:dyDescent="0.25">
      <c r="D66" s="64">
        <v>0</v>
      </c>
      <c r="E66" s="312">
        <v>90</v>
      </c>
      <c r="F66" s="313"/>
      <c r="G66" s="314" t="e">
        <v>#DIV/0!</v>
      </c>
      <c r="H66" s="314"/>
      <c r="I66" s="68"/>
      <c r="J66" s="315" t="e">
        <v>#DIV/0!</v>
      </c>
      <c r="K66" s="315"/>
      <c r="L66" s="316">
        <v>90</v>
      </c>
      <c r="M66" s="317"/>
      <c r="N66" s="318">
        <v>0</v>
      </c>
      <c r="O66" s="75"/>
      <c r="P66" s="291"/>
      <c r="Q66" s="301"/>
      <c r="R66" s="301"/>
    </row>
    <row r="67" spans="1:18" x14ac:dyDescent="0.25">
      <c r="D67">
        <f>IF(D66&gt;0,"---&gt;",0)</f>
        <v>0</v>
      </c>
      <c r="E67" s="76"/>
      <c r="F67" s="77"/>
      <c r="G67" s="77"/>
      <c r="H67" s="77"/>
      <c r="I67" s="77"/>
      <c r="J67" s="77"/>
      <c r="K67" s="77"/>
      <c r="L67" s="77"/>
      <c r="M67" s="78"/>
      <c r="N67">
        <f>IF(N66&gt;0,"&lt;---",0)</f>
        <v>0</v>
      </c>
      <c r="P67" s="299"/>
      <c r="Q67" s="301"/>
      <c r="R67" s="301"/>
    </row>
    <row r="68" spans="1:18" ht="18.75" customHeight="1" x14ac:dyDescent="0.25">
      <c r="E68" s="319" t="e">
        <v>#DIV/0!</v>
      </c>
      <c r="G68" s="77"/>
      <c r="H68" s="320">
        <v>0.5</v>
      </c>
      <c r="I68" s="320"/>
      <c r="J68" s="320"/>
      <c r="K68" s="77"/>
      <c r="M68" s="321" t="e">
        <v>#DIV/0!</v>
      </c>
      <c r="P68" s="299"/>
      <c r="Q68" s="301"/>
      <c r="R68" s="301"/>
    </row>
    <row r="69" spans="1:18" ht="15.75" x14ac:dyDescent="0.25">
      <c r="C69" s="322" t="e">
        <v>#N/A</v>
      </c>
      <c r="D69" s="322"/>
      <c r="E69" s="319"/>
      <c r="F69" s="85" t="e">
        <f>IF(G69&gt;0,"&lt;------","")</f>
        <v>#DIV/0!</v>
      </c>
      <c r="G69" s="323" t="e">
        <v>#DIV/0!</v>
      </c>
      <c r="H69" s="11" t="e">
        <f>IF(G69&gt;0,"------&gt;","")</f>
        <v>#DIV/0!</v>
      </c>
      <c r="I69" s="77"/>
      <c r="J69" s="85" t="e">
        <f>IF(K69&gt;0,"&lt;------","")</f>
        <v>#DIV/0!</v>
      </c>
      <c r="K69" s="28" t="e">
        <v>#DIV/0!</v>
      </c>
      <c r="L69" s="11" t="e">
        <f>IF(K69&gt;0,"------&gt;","")</f>
        <v>#DIV/0!</v>
      </c>
      <c r="M69" s="321"/>
      <c r="N69" s="324" t="e">
        <v>#N/A</v>
      </c>
      <c r="O69" s="324"/>
    </row>
    <row r="70" spans="1:18" ht="15" customHeight="1" x14ac:dyDescent="0.25">
      <c r="B70" s="325" t="s">
        <v>112</v>
      </c>
      <c r="C70" s="325"/>
      <c r="D70" s="326"/>
      <c r="E70" s="319"/>
      <c r="F70" s="91">
        <v>0</v>
      </c>
      <c r="G70" s="77"/>
      <c r="H70" s="92">
        <v>0</v>
      </c>
      <c r="I70" s="93" t="s">
        <v>168</v>
      </c>
      <c r="J70" s="327">
        <v>0</v>
      </c>
      <c r="K70" s="77"/>
      <c r="L70" s="92">
        <v>0</v>
      </c>
      <c r="M70" s="321"/>
      <c r="N70" s="328" t="s">
        <v>112</v>
      </c>
      <c r="O70" s="328"/>
      <c r="Q70" s="95"/>
      <c r="R70" s="95"/>
    </row>
    <row r="71" spans="1:18" ht="15.75" thickBot="1" x14ac:dyDescent="0.3">
      <c r="B71" s="329">
        <v>0</v>
      </c>
      <c r="C71" s="329"/>
      <c r="D71" s="330"/>
      <c r="E71" s="319"/>
      <c r="F71" s="331">
        <f>IF(F70&gt;0,"&lt;---",0)</f>
        <v>0</v>
      </c>
      <c r="G71" s="77"/>
      <c r="H71" s="97">
        <f>IF(H70&gt;0,"&lt;---",0)</f>
        <v>0</v>
      </c>
      <c r="I71" s="93"/>
      <c r="J71" s="98">
        <f>IF(J70&gt;0,"&lt;---",0)</f>
        <v>0</v>
      </c>
      <c r="K71" s="77"/>
      <c r="L71" s="332">
        <f>IF(L70&gt;0,"&lt;---",0)</f>
        <v>0</v>
      </c>
      <c r="M71" s="321"/>
      <c r="N71" s="333">
        <v>0</v>
      </c>
      <c r="O71" s="333"/>
      <c r="Q71" s="95"/>
      <c r="R71" s="95"/>
    </row>
    <row r="72" spans="1:18" ht="15.75" customHeight="1" thickTop="1" thickBot="1" x14ac:dyDescent="0.3">
      <c r="A72" s="107" t="s">
        <v>11</v>
      </c>
      <c r="B72" s="108"/>
      <c r="C72" s="109"/>
      <c r="E72" s="319"/>
      <c r="F72" s="331"/>
      <c r="G72" s="77"/>
      <c r="H72" s="97"/>
      <c r="I72" s="93"/>
      <c r="J72" s="98"/>
      <c r="K72" s="77"/>
      <c r="L72" s="332"/>
      <c r="M72" s="321"/>
      <c r="N72" s="334"/>
      <c r="O72" s="335" t="s">
        <v>11</v>
      </c>
      <c r="P72" s="336"/>
      <c r="Q72" s="337"/>
    </row>
    <row r="73" spans="1:18" ht="20.25" customHeight="1" thickTop="1" x14ac:dyDescent="0.25">
      <c r="A73" s="113" t="s">
        <v>12</v>
      </c>
      <c r="B73" s="114"/>
      <c r="C73" s="115"/>
      <c r="E73" s="319"/>
      <c r="F73" s="77"/>
      <c r="G73" s="103" t="s">
        <v>166</v>
      </c>
      <c r="H73" s="77"/>
      <c r="I73" s="93"/>
      <c r="J73" s="77"/>
      <c r="K73" s="103" t="s">
        <v>167</v>
      </c>
      <c r="L73" s="77"/>
      <c r="M73" s="321"/>
      <c r="O73" s="338" t="s">
        <v>12</v>
      </c>
      <c r="P73" s="339"/>
      <c r="Q73" s="340"/>
    </row>
    <row r="74" spans="1:18" x14ac:dyDescent="0.25">
      <c r="A74" s="110" t="s">
        <v>15</v>
      </c>
      <c r="B74" s="341"/>
      <c r="C74" s="342"/>
      <c r="E74" s="319"/>
      <c r="F74" s="77"/>
      <c r="G74" s="103"/>
      <c r="H74" s="77"/>
      <c r="I74" s="93"/>
      <c r="J74" s="77"/>
      <c r="K74" s="103"/>
      <c r="L74" s="77"/>
      <c r="M74" s="321"/>
      <c r="O74" s="110" t="s">
        <v>15</v>
      </c>
      <c r="P74" s="343"/>
      <c r="Q74" s="344"/>
      <c r="R74" s="95"/>
    </row>
    <row r="75" spans="1:18" ht="15.75" thickBot="1" x14ac:dyDescent="0.3">
      <c r="A75" s="116" t="s">
        <v>14</v>
      </c>
      <c r="B75" s="345"/>
      <c r="C75" s="346"/>
      <c r="E75" s="319"/>
      <c r="F75" s="77"/>
      <c r="G75" s="77"/>
      <c r="H75" s="77"/>
      <c r="I75" s="93"/>
      <c r="J75" s="77"/>
      <c r="K75" s="77"/>
      <c r="L75" s="77"/>
      <c r="M75" s="321"/>
      <c r="O75" s="116" t="s">
        <v>14</v>
      </c>
      <c r="P75" s="347"/>
      <c r="Q75" s="348"/>
    </row>
    <row r="76" spans="1:18" ht="17.25" thickTop="1" thickBot="1" x14ac:dyDescent="0.3">
      <c r="A76" s="107" t="s">
        <v>16</v>
      </c>
      <c r="B76" s="108"/>
      <c r="C76" s="109"/>
      <c r="D76" s="119"/>
      <c r="E76" s="319"/>
      <c r="F76" s="77"/>
      <c r="G76" s="349"/>
      <c r="H76" s="349" t="s">
        <v>20</v>
      </c>
      <c r="I76" s="93"/>
      <c r="J76" s="77"/>
      <c r="K76" s="77"/>
      <c r="L76" s="77"/>
      <c r="M76" s="321"/>
      <c r="O76" s="335" t="s">
        <v>16</v>
      </c>
      <c r="P76" s="336"/>
      <c r="Q76" s="337"/>
    </row>
    <row r="77" spans="1:18" ht="16.5" thickTop="1" x14ac:dyDescent="0.25">
      <c r="A77" s="128" t="s">
        <v>17</v>
      </c>
      <c r="B77" s="129" t="e">
        <v>#DIV/0!</v>
      </c>
      <c r="C77" s="130"/>
      <c r="D77" s="119"/>
      <c r="E77" s="319"/>
      <c r="F77" s="350">
        <v>0</v>
      </c>
      <c r="G77" s="77"/>
      <c r="H77" s="351" t="e">
        <v>#DIV/0!</v>
      </c>
      <c r="I77" s="93"/>
      <c r="J77" s="77"/>
      <c r="K77" s="77"/>
      <c r="L77" s="352">
        <v>0</v>
      </c>
      <c r="M77" s="321"/>
      <c r="O77" s="128" t="s">
        <v>17</v>
      </c>
      <c r="P77" s="353" t="e">
        <v>#DIV/0!</v>
      </c>
      <c r="Q77" s="354"/>
    </row>
    <row r="78" spans="1:18" x14ac:dyDescent="0.25">
      <c r="A78" s="110" t="s">
        <v>18</v>
      </c>
      <c r="B78" s="145" t="e">
        <v>#DIV/0!</v>
      </c>
      <c r="C78" s="146"/>
      <c r="E78" s="319"/>
      <c r="F78" s="355" t="e">
        <v>#DIV/0!</v>
      </c>
      <c r="G78" s="77"/>
      <c r="H78" s="77"/>
      <c r="I78" s="93"/>
      <c r="J78" s="77"/>
      <c r="K78" s="77"/>
      <c r="L78" s="356">
        <v>0</v>
      </c>
      <c r="M78" s="321"/>
      <c r="O78" s="110" t="s">
        <v>18</v>
      </c>
      <c r="P78" s="357" t="e">
        <v>#DIV/0!</v>
      </c>
      <c r="Q78" s="358"/>
    </row>
    <row r="79" spans="1:18" x14ac:dyDescent="0.25">
      <c r="A79" s="110" t="s">
        <v>19</v>
      </c>
      <c r="B79" s="141" t="e">
        <v>#N/A</v>
      </c>
      <c r="C79" s="359"/>
      <c r="E79" s="319"/>
      <c r="F79" s="135">
        <v>0</v>
      </c>
      <c r="G79" s="77"/>
      <c r="H79" s="77"/>
      <c r="I79" s="93"/>
      <c r="J79" s="77"/>
      <c r="K79" s="77"/>
      <c r="L79" s="360">
        <v>0</v>
      </c>
      <c r="M79" s="321"/>
      <c r="O79" s="110" t="s">
        <v>20</v>
      </c>
      <c r="P79" s="361" t="e">
        <v>#DIV/0!</v>
      </c>
      <c r="Q79" s="362"/>
    </row>
    <row r="80" spans="1:18" x14ac:dyDescent="0.25">
      <c r="A80" s="110" t="s">
        <v>20</v>
      </c>
      <c r="B80" s="145" t="e">
        <v>#DIV/0!</v>
      </c>
      <c r="C80" s="146"/>
      <c r="E80" s="319"/>
      <c r="F80" s="77"/>
      <c r="G80" s="77"/>
      <c r="H80" s="77"/>
      <c r="I80" s="93"/>
      <c r="J80" s="77"/>
      <c r="K80" s="77"/>
      <c r="L80" s="77"/>
      <c r="M80" s="321"/>
      <c r="O80" s="110" t="s">
        <v>22</v>
      </c>
      <c r="P80" s="361" t="e">
        <v>#DIV/0!</v>
      </c>
      <c r="Q80" s="362"/>
    </row>
    <row r="81" spans="1:19" x14ac:dyDescent="0.25">
      <c r="A81" s="110" t="s">
        <v>21</v>
      </c>
      <c r="B81" s="363">
        <v>80</v>
      </c>
      <c r="C81" s="142"/>
      <c r="E81" s="319"/>
      <c r="F81" s="77"/>
      <c r="G81" s="77"/>
      <c r="H81" s="77"/>
      <c r="I81" s="93"/>
      <c r="J81" s="77"/>
      <c r="K81" s="77"/>
      <c r="L81" s="77"/>
      <c r="M81" s="321"/>
      <c r="O81" s="110"/>
      <c r="P81" s="364" t="s">
        <v>13</v>
      </c>
      <c r="Q81" s="365" t="s">
        <v>14</v>
      </c>
    </row>
    <row r="82" spans="1:19" x14ac:dyDescent="0.25">
      <c r="A82" s="366"/>
      <c r="B82" s="367" t="s">
        <v>13</v>
      </c>
      <c r="C82" s="368" t="s">
        <v>14</v>
      </c>
      <c r="E82" s="319"/>
      <c r="F82" s="149">
        <v>0</v>
      </c>
      <c r="G82" s="150"/>
      <c r="H82" s="150"/>
      <c r="I82" s="93"/>
      <c r="J82" s="77"/>
      <c r="K82" s="77"/>
      <c r="L82" s="77"/>
      <c r="M82" s="321"/>
      <c r="O82" s="110" t="s">
        <v>23</v>
      </c>
      <c r="P82" s="369" t="e">
        <v>#DIV/0!</v>
      </c>
      <c r="Q82" s="370" t="e">
        <v>#DIV/0!</v>
      </c>
    </row>
    <row r="83" spans="1:19" x14ac:dyDescent="0.25">
      <c r="A83" s="371" t="s">
        <v>23</v>
      </c>
      <c r="B83" s="372" t="e">
        <v>#DIV/0!</v>
      </c>
      <c r="C83" s="373" t="e">
        <v>#DIV/0!</v>
      </c>
      <c r="E83" s="319"/>
      <c r="F83" s="149"/>
      <c r="G83" s="150"/>
      <c r="H83" s="150"/>
      <c r="I83" s="93"/>
      <c r="J83" s="77"/>
      <c r="K83" s="77"/>
      <c r="L83" s="77"/>
      <c r="M83" s="321"/>
      <c r="O83" s="110" t="s">
        <v>24</v>
      </c>
      <c r="P83" s="364" t="e">
        <v>#DIV/0!</v>
      </c>
      <c r="Q83" s="365" t="e">
        <v>#DIV/0!</v>
      </c>
      <c r="R83" s="95"/>
    </row>
    <row r="84" spans="1:19" ht="15.75" thickBot="1" x14ac:dyDescent="0.3">
      <c r="A84" s="371" t="s">
        <v>24</v>
      </c>
      <c r="B84" s="374" t="e">
        <v>#DIV/0!</v>
      </c>
      <c r="C84" s="375" t="e">
        <v>#DIV/0!</v>
      </c>
      <c r="E84" s="319"/>
      <c r="F84" s="158">
        <f>IF(F86&gt;0,"&lt;---",0)</f>
        <v>0</v>
      </c>
      <c r="G84" s="77"/>
      <c r="H84" s="159">
        <f>IF(H86&gt;0,"&lt;---",0)</f>
        <v>0</v>
      </c>
      <c r="I84" s="93"/>
      <c r="J84" s="160">
        <f>IF(J86&gt;0,"&lt;---",0)</f>
        <v>0</v>
      </c>
      <c r="K84" s="77"/>
      <c r="L84" s="159">
        <f>IF(L86&gt;0,"&lt;---",0)</f>
        <v>0</v>
      </c>
      <c r="M84" s="321"/>
      <c r="O84" s="165" t="s">
        <v>26</v>
      </c>
      <c r="P84" s="166" t="e">
        <v>#DIV/0!</v>
      </c>
      <c r="Q84" s="167" t="e">
        <v>#DIV/0!</v>
      </c>
    </row>
    <row r="85" spans="1:19" ht="15.75" customHeight="1" thickTop="1" x14ac:dyDescent="0.25">
      <c r="A85" s="110" t="s">
        <v>25</v>
      </c>
      <c r="B85" s="364" t="e">
        <v>#DIV/0!</v>
      </c>
      <c r="C85" s="365">
        <v>0</v>
      </c>
      <c r="E85" s="319"/>
      <c r="F85" s="158"/>
      <c r="G85" s="77"/>
      <c r="H85" s="159"/>
      <c r="I85" s="93"/>
      <c r="J85" s="160"/>
      <c r="K85" s="77"/>
      <c r="L85" s="159"/>
      <c r="M85" s="321"/>
      <c r="O85" s="376"/>
      <c r="P85" s="377"/>
      <c r="Q85" s="377"/>
    </row>
    <row r="86" spans="1:19" ht="19.5" customHeight="1" thickBot="1" x14ac:dyDescent="0.3">
      <c r="A86" s="165" t="s">
        <v>27</v>
      </c>
      <c r="B86" s="378">
        <v>0</v>
      </c>
      <c r="C86" s="379">
        <v>0</v>
      </c>
      <c r="E86" s="319"/>
      <c r="F86" s="91">
        <v>0</v>
      </c>
      <c r="G86" s="77"/>
      <c r="H86" s="92">
        <v>0</v>
      </c>
      <c r="I86" s="93"/>
      <c r="J86" s="91">
        <v>0</v>
      </c>
      <c r="K86" s="77"/>
      <c r="L86" s="92">
        <v>0</v>
      </c>
      <c r="M86" s="321"/>
      <c r="O86" s="174">
        <v>0</v>
      </c>
      <c r="P86" s="174"/>
      <c r="Q86" s="174"/>
      <c r="R86" s="174"/>
    </row>
    <row r="87" spans="1:19" ht="16.5" thickTop="1" thickBot="1" x14ac:dyDescent="0.3">
      <c r="A87" s="335" t="s">
        <v>28</v>
      </c>
      <c r="B87" s="336"/>
      <c r="C87" s="337"/>
      <c r="E87" s="319"/>
      <c r="F87" s="85" t="str">
        <f>IF(G87&gt;0,"&lt;------","")</f>
        <v>&lt;------</v>
      </c>
      <c r="G87" s="380">
        <v>45.25</v>
      </c>
      <c r="H87" s="11" t="str">
        <f>IF(G87&gt;0,"------&gt;","")</f>
        <v>------&gt;</v>
      </c>
      <c r="I87" s="77"/>
      <c r="J87" s="85" t="e">
        <f>IF(K87&gt;0,"&lt;------","")</f>
        <v>#NUM!</v>
      </c>
      <c r="K87" s="381" t="e">
        <v>#NUM!</v>
      </c>
      <c r="L87" s="11" t="e">
        <f>IF(K87&gt;0,"------&gt;","")</f>
        <v>#NUM!</v>
      </c>
      <c r="M87" s="321"/>
      <c r="N87" s="95"/>
      <c r="O87" s="179"/>
      <c r="P87" s="179"/>
      <c r="Q87" s="179"/>
      <c r="R87" s="179"/>
    </row>
    <row r="88" spans="1:19" ht="16.5" customHeight="1" thickTop="1" thickBot="1" x14ac:dyDescent="0.35">
      <c r="A88" s="128" t="s">
        <v>13</v>
      </c>
      <c r="B88" s="382">
        <v>0</v>
      </c>
      <c r="C88" s="383"/>
      <c r="E88" s="319"/>
      <c r="F88" s="77"/>
      <c r="G88" s="77"/>
      <c r="H88" s="384">
        <v>0.5</v>
      </c>
      <c r="I88" s="384"/>
      <c r="J88" s="384"/>
      <c r="K88" s="173"/>
      <c r="L88" s="77"/>
      <c r="M88" s="321"/>
      <c r="O88" s="385" t="s">
        <v>48</v>
      </c>
      <c r="P88" s="386"/>
      <c r="Q88" s="386"/>
      <c r="R88" s="387"/>
    </row>
    <row r="89" spans="1:19" ht="17.25" customHeight="1" thickBot="1" x14ac:dyDescent="0.3">
      <c r="A89" s="165" t="s">
        <v>14</v>
      </c>
      <c r="B89" s="388">
        <v>0</v>
      </c>
      <c r="C89" s="389"/>
      <c r="D89" s="64">
        <v>0</v>
      </c>
      <c r="E89" s="319"/>
      <c r="I89" s="77"/>
      <c r="M89" s="390"/>
      <c r="N89" s="64">
        <v>0</v>
      </c>
      <c r="O89" s="391"/>
      <c r="P89" s="392" t="s">
        <v>30</v>
      </c>
      <c r="Q89" s="393"/>
      <c r="R89" s="394" t="s">
        <v>31</v>
      </c>
      <c r="S89" s="395"/>
    </row>
    <row r="90" spans="1:19" ht="17.25" thickTop="1" thickBot="1" x14ac:dyDescent="0.3">
      <c r="D90">
        <f>IF(D89&gt;0,"---&gt;",0)</f>
        <v>0</v>
      </c>
      <c r="E90" s="183" t="e">
        <v>#DIV/0!</v>
      </c>
      <c r="F90" s="184"/>
      <c r="G90" s="185" t="e">
        <v>#DIV/0!</v>
      </c>
      <c r="H90" s="185"/>
      <c r="I90" s="186"/>
      <c r="J90" s="187" t="e">
        <v>#DIV/0!</v>
      </c>
      <c r="K90" s="187"/>
      <c r="L90" s="188" t="e">
        <v>#DIV/0!</v>
      </c>
      <c r="M90" s="189"/>
      <c r="N90">
        <f>IF(N89&gt;0,"&lt;---",0)</f>
        <v>0</v>
      </c>
      <c r="O90" s="396" t="s">
        <v>32</v>
      </c>
      <c r="P90" s="397">
        <v>0</v>
      </c>
      <c r="Q90" s="398"/>
      <c r="R90" s="399" t="e">
        <f>INDEX([1]Tracks!K4:K32,MATCH('Plan Soltis'!P90,[1]Tracks!G4:G32,0),1)</f>
        <v>#N/A</v>
      </c>
      <c r="S90" s="400"/>
    </row>
    <row r="91" spans="1:19" ht="17.25" thickTop="1" thickBot="1" x14ac:dyDescent="0.3">
      <c r="E91" s="401">
        <f>IF(F91&gt;0,"&lt;---",0)</f>
        <v>0</v>
      </c>
      <c r="F91" s="402">
        <v>0</v>
      </c>
      <c r="H91" s="403">
        <v>0</v>
      </c>
      <c r="I91" s="193">
        <f>IF(OR(H91&gt;0,J91&gt;0),"&lt;---",0)</f>
        <v>0</v>
      </c>
      <c r="J91" s="403">
        <v>0</v>
      </c>
      <c r="L91" s="403">
        <v>0</v>
      </c>
      <c r="M91" s="404">
        <f>IF(L91&gt;0,"&lt;---",0)</f>
        <v>0</v>
      </c>
      <c r="O91" s="405"/>
      <c r="P91" s="406">
        <v>0</v>
      </c>
      <c r="Q91" s="407"/>
      <c r="R91" s="408">
        <f>IF(P91&lt;&gt;0,R90,0)</f>
        <v>0</v>
      </c>
      <c r="S91" s="400"/>
    </row>
    <row r="92" spans="1:19" ht="15.75" x14ac:dyDescent="0.25">
      <c r="E92" s="409"/>
      <c r="F92" s="201"/>
      <c r="G92" s="11"/>
      <c r="H92" s="202"/>
      <c r="I92" s="200"/>
      <c r="M92" s="410"/>
      <c r="O92" s="396" t="s">
        <v>34</v>
      </c>
      <c r="P92" s="397"/>
      <c r="Q92" s="398"/>
      <c r="R92" s="411"/>
      <c r="S92" s="400"/>
    </row>
    <row r="93" spans="1:19" ht="16.5" thickBot="1" x14ac:dyDescent="0.3">
      <c r="E93" s="11"/>
      <c r="F93" s="201"/>
      <c r="G93" s="11"/>
      <c r="H93" s="208"/>
      <c r="I93" s="208"/>
      <c r="O93" s="405"/>
      <c r="P93" s="406"/>
      <c r="Q93" s="407"/>
      <c r="R93" s="412"/>
      <c r="S93" s="413"/>
    </row>
    <row r="94" spans="1:19" ht="17.25" customHeight="1" thickTop="1" x14ac:dyDescent="0.25">
      <c r="A94" s="213" t="s">
        <v>33</v>
      </c>
      <c r="B94" s="414" t="s">
        <v>145</v>
      </c>
      <c r="C94" s="414"/>
      <c r="D94" s="414"/>
      <c r="E94" s="415" t="s">
        <v>169</v>
      </c>
      <c r="F94" s="416"/>
      <c r="G94" s="416"/>
      <c r="H94" s="417"/>
      <c r="I94" s="217"/>
      <c r="J94" s="418" t="s">
        <v>169</v>
      </c>
      <c r="K94" s="419"/>
      <c r="L94" s="420"/>
      <c r="O94" s="396" t="s">
        <v>37</v>
      </c>
      <c r="P94" s="421" t="s">
        <v>112</v>
      </c>
      <c r="Q94" s="422"/>
      <c r="R94" s="423">
        <f>INDEX([1]Tracks!K36:K51,MATCH('Plan Soltis'!P94,[1]Tracks!G36:G51,0),1)</f>
        <v>-3.75</v>
      </c>
      <c r="S94" s="424"/>
    </row>
    <row r="95" spans="1:19" ht="16.5" thickBot="1" x14ac:dyDescent="0.3">
      <c r="A95" s="425" t="s">
        <v>35</v>
      </c>
      <c r="B95" s="426">
        <v>3.75</v>
      </c>
      <c r="C95" s="426"/>
      <c r="D95" s="426"/>
      <c r="E95" s="427"/>
      <c r="F95" s="428"/>
      <c r="G95" s="428"/>
      <c r="H95" s="429"/>
      <c r="I95" s="217"/>
      <c r="J95" s="430"/>
      <c r="K95" s="431"/>
      <c r="L95" s="432"/>
      <c r="O95" s="433"/>
      <c r="P95" s="434"/>
      <c r="Q95" s="435"/>
      <c r="R95" s="436"/>
      <c r="S95" s="413"/>
    </row>
    <row r="96" spans="1:19" ht="17.25" thickTop="1" thickBot="1" x14ac:dyDescent="0.3">
      <c r="A96" s="228" t="s">
        <v>36</v>
      </c>
      <c r="B96" s="437">
        <v>0</v>
      </c>
      <c r="C96" s="437"/>
      <c r="D96" s="438"/>
      <c r="O96" s="405"/>
      <c r="P96" s="439"/>
      <c r="Q96" s="211"/>
      <c r="R96" s="440"/>
      <c r="S96" s="441"/>
    </row>
    <row r="97" spans="1:19" ht="17.25" customHeight="1" thickTop="1" x14ac:dyDescent="0.25">
      <c r="B97" s="234" t="s">
        <v>49</v>
      </c>
      <c r="C97" s="235"/>
      <c r="D97" s="236"/>
      <c r="E97" s="442" t="s">
        <v>170</v>
      </c>
      <c r="F97" s="443"/>
      <c r="G97" s="443"/>
      <c r="H97" s="443"/>
      <c r="I97" s="443"/>
      <c r="J97" s="443"/>
      <c r="K97" s="443"/>
      <c r="L97" s="444"/>
      <c r="O97" s="396" t="s">
        <v>39</v>
      </c>
      <c r="P97" s="421" t="s">
        <v>112</v>
      </c>
      <c r="Q97" s="422"/>
      <c r="R97" s="423">
        <f>INDEX([1]Tracks!K54:K69,MATCH('Plan Soltis'!P97,[1]Tracks!G54:G69,0),1)</f>
        <v>-3.75</v>
      </c>
      <c r="S97" s="424"/>
    </row>
    <row r="98" spans="1:19" ht="16.5" thickBot="1" x14ac:dyDescent="0.3">
      <c r="B98" s="243"/>
      <c r="C98" s="244"/>
      <c r="D98" s="245"/>
      <c r="E98" s="445"/>
      <c r="F98" s="446"/>
      <c r="G98" s="446"/>
      <c r="H98" s="446"/>
      <c r="I98" s="446"/>
      <c r="J98" s="446"/>
      <c r="K98" s="446"/>
      <c r="L98" s="447"/>
      <c r="O98" s="433"/>
      <c r="P98" s="448"/>
      <c r="Q98" s="241"/>
      <c r="R98" s="155"/>
      <c r="S98" s="424"/>
    </row>
    <row r="99" spans="1:19" ht="17.25" thickTop="1" thickBot="1" x14ac:dyDescent="0.3">
      <c r="O99" s="405"/>
      <c r="P99" s="439"/>
      <c r="Q99" s="211"/>
      <c r="R99" s="440"/>
      <c r="S99" s="441"/>
    </row>
    <row r="100" spans="1:19" ht="15.75" thickBot="1" x14ac:dyDescent="0.3">
      <c r="A100" s="250" t="s">
        <v>40</v>
      </c>
      <c r="B100" s="251"/>
      <c r="C100" s="252">
        <v>0</v>
      </c>
      <c r="D100" s="252"/>
      <c r="E100" s="252"/>
      <c r="F100" s="252"/>
      <c r="G100" s="252"/>
      <c r="H100" s="252"/>
      <c r="I100" s="252"/>
      <c r="J100" s="252"/>
      <c r="K100" s="252"/>
      <c r="L100" s="253"/>
      <c r="O100" s="449" t="s">
        <v>42</v>
      </c>
      <c r="P100" s="450">
        <v>0</v>
      </c>
      <c r="Q100" s="451"/>
      <c r="R100" s="452"/>
      <c r="S100" s="11"/>
    </row>
    <row r="101" spans="1:19" ht="15.75" thickBot="1" x14ac:dyDescent="0.3">
      <c r="A101" s="250"/>
      <c r="B101" s="251"/>
      <c r="C101" s="256"/>
      <c r="D101" s="256"/>
      <c r="E101" s="256"/>
      <c r="F101" s="256"/>
      <c r="G101" s="256"/>
      <c r="H101" s="256"/>
      <c r="I101" s="256"/>
      <c r="J101" s="256"/>
      <c r="K101" s="256"/>
      <c r="L101" s="257"/>
      <c r="O101" s="274" t="s">
        <v>43</v>
      </c>
      <c r="P101" s="453">
        <v>0</v>
      </c>
      <c r="Q101" s="454"/>
      <c r="R101" s="455"/>
    </row>
    <row r="102" spans="1:19" ht="16.5" thickTop="1" thickBot="1" x14ac:dyDescent="0.3">
      <c r="A102" s="258" t="s">
        <v>50</v>
      </c>
      <c r="B102" s="259"/>
      <c r="C102" s="456">
        <v>0</v>
      </c>
      <c r="D102" s="457"/>
      <c r="E102" s="457"/>
      <c r="F102" s="457"/>
      <c r="G102" s="457"/>
      <c r="H102" s="457"/>
      <c r="I102" s="457"/>
      <c r="J102" s="457"/>
      <c r="K102" s="457"/>
      <c r="L102" s="458"/>
      <c r="O102" s="274" t="s">
        <v>44</v>
      </c>
      <c r="P102" s="275">
        <v>0</v>
      </c>
      <c r="Q102" s="276"/>
      <c r="R102" s="277"/>
    </row>
    <row r="103" spans="1:19" ht="30.75" thickBot="1" x14ac:dyDescent="0.3">
      <c r="A103" s="258"/>
      <c r="B103" s="259"/>
      <c r="C103" s="459" t="s">
        <v>51</v>
      </c>
      <c r="D103" s="460"/>
      <c r="E103" s="460"/>
      <c r="F103" s="460"/>
      <c r="G103" s="460"/>
      <c r="H103" s="460"/>
      <c r="I103" s="460"/>
      <c r="J103" s="460"/>
      <c r="K103" s="460"/>
      <c r="L103" s="461"/>
      <c r="O103" s="279" t="s">
        <v>46</v>
      </c>
      <c r="P103" s="275">
        <v>0</v>
      </c>
      <c r="Q103" s="276"/>
      <c r="R103" s="277"/>
    </row>
    <row r="104" spans="1:19" ht="15.75" thickBot="1" x14ac:dyDescent="0.3">
      <c r="O104" s="280" t="s">
        <v>47</v>
      </c>
      <c r="P104" s="281">
        <v>0</v>
      </c>
      <c r="Q104" s="282"/>
      <c r="R104" s="283"/>
    </row>
    <row r="105" spans="1:19" ht="19.5" thickTop="1" x14ac:dyDescent="0.3">
      <c r="A105" s="278" t="s">
        <v>45</v>
      </c>
    </row>
    <row r="107" spans="1:19" ht="15.75" x14ac:dyDescent="0.25">
      <c r="A107" s="1" t="s">
        <v>0</v>
      </c>
      <c r="B107" s="2">
        <v>0</v>
      </c>
      <c r="C107" s="2"/>
      <c r="D107" s="2"/>
      <c r="E107" s="2"/>
      <c r="F107" s="2"/>
      <c r="H107" s="3" t="s">
        <v>1</v>
      </c>
      <c r="I107" s="3"/>
      <c r="J107" s="462">
        <v>0</v>
      </c>
      <c r="K107" s="462"/>
      <c r="L107" s="462"/>
      <c r="M107" s="462"/>
      <c r="N107" s="462"/>
      <c r="O107" s="5">
        <f ca="1">TODAY()</f>
        <v>45008</v>
      </c>
      <c r="P107" s="5"/>
      <c r="Q107" s="5"/>
    </row>
    <row r="108" spans="1:19" ht="15.75" x14ac:dyDescent="0.25">
      <c r="A108" s="1" t="s">
        <v>2</v>
      </c>
      <c r="B108" s="2">
        <v>0</v>
      </c>
      <c r="C108" s="2"/>
      <c r="D108" s="2"/>
      <c r="E108" s="2"/>
      <c r="F108" s="2"/>
      <c r="H108" s="6"/>
      <c r="I108" s="6"/>
      <c r="J108" s="463"/>
      <c r="K108" s="463"/>
      <c r="L108" s="463"/>
      <c r="M108" s="463"/>
      <c r="N108" s="463"/>
      <c r="O108" s="8" t="s">
        <v>3</v>
      </c>
      <c r="P108" s="9">
        <v>0</v>
      </c>
      <c r="Q108" s="10"/>
    </row>
    <row r="109" spans="1:19" x14ac:dyDescent="0.25">
      <c r="A109" s="11"/>
      <c r="B109" s="12"/>
      <c r="C109" s="11"/>
      <c r="D109" s="11"/>
    </row>
    <row r="110" spans="1:19" ht="18.75" x14ac:dyDescent="0.3">
      <c r="A110" s="464" t="s">
        <v>69</v>
      </c>
      <c r="B110" s="464"/>
      <c r="C110" s="464"/>
      <c r="D110" s="464"/>
      <c r="E110" s="464"/>
      <c r="F110" s="464"/>
      <c r="G110" s="464"/>
      <c r="H110" s="464"/>
      <c r="I110" s="464"/>
      <c r="J110" s="464"/>
      <c r="K110" s="464"/>
      <c r="L110" s="464"/>
      <c r="M110" s="464"/>
      <c r="N110" s="464"/>
      <c r="O110" s="464"/>
      <c r="P110" s="464"/>
      <c r="Q110" s="464"/>
    </row>
    <row r="112" spans="1:19" x14ac:dyDescent="0.25">
      <c r="A112" s="17" t="s">
        <v>165</v>
      </c>
      <c r="B112" s="17"/>
      <c r="C112" s="17"/>
      <c r="D112" s="285" t="s">
        <v>162</v>
      </c>
      <c r="E112" s="286"/>
      <c r="F112" s="465">
        <f>IF(F113&gt;0,"1er",0)</f>
        <v>0</v>
      </c>
      <c r="G112" s="465">
        <f>IF(G113&gt;0,"Der.",0)</f>
        <v>0</v>
      </c>
      <c r="H112" s="465">
        <f>IF(H113&gt;0,"Esp.",0)</f>
        <v>0</v>
      </c>
      <c r="I112" s="288"/>
      <c r="J112" s="289">
        <v>0</v>
      </c>
      <c r="K112" s="290">
        <f>IF(K113&gt;0,"1er",0)</f>
        <v>0</v>
      </c>
      <c r="L112" s="12">
        <f>IF(L113,"Der.",0)</f>
        <v>0</v>
      </c>
      <c r="M112" s="466">
        <f>IF(M113&gt;0,"Esp.",0)</f>
        <v>0</v>
      </c>
      <c r="N112" s="466"/>
      <c r="Q112" s="75"/>
    </row>
    <row r="113" spans="1:18" x14ac:dyDescent="0.25">
      <c r="A113" s="17"/>
      <c r="B113" s="17"/>
      <c r="C113" s="17"/>
      <c r="D113" s="285"/>
      <c r="E113" s="286"/>
      <c r="F113" s="467">
        <v>0</v>
      </c>
      <c r="G113" s="468">
        <v>0</v>
      </c>
      <c r="H113" s="465">
        <v>0</v>
      </c>
      <c r="I113" s="295"/>
      <c r="J113" s="289"/>
      <c r="K113" s="12">
        <v>0</v>
      </c>
      <c r="L113" s="12">
        <v>0</v>
      </c>
      <c r="M113" s="297">
        <v>0</v>
      </c>
      <c r="N113" s="297"/>
      <c r="Q113" s="202"/>
    </row>
    <row r="114" spans="1:18" ht="15.75" customHeight="1" x14ac:dyDescent="0.25">
      <c r="A114" s="33"/>
      <c r="B114" s="33"/>
      <c r="C114" s="33"/>
      <c r="D114" s="34"/>
      <c r="E114" s="34"/>
      <c r="G114" s="35" t="s">
        <v>52</v>
      </c>
      <c r="H114" s="161">
        <v>0.5</v>
      </c>
      <c r="I114" s="28"/>
      <c r="J114" s="13"/>
      <c r="L114" s="28">
        <v>0</v>
      </c>
      <c r="M114" s="29">
        <v>0</v>
      </c>
      <c r="N114" s="29"/>
      <c r="P114" s="299"/>
      <c r="Q114" s="300"/>
      <c r="R114" s="301"/>
    </row>
    <row r="115" spans="1:18" ht="15" customHeight="1" x14ac:dyDescent="0.25">
      <c r="G115" s="302"/>
      <c r="H115" s="291">
        <f>P145</f>
        <v>0</v>
      </c>
      <c r="I115" s="291"/>
      <c r="J115" s="291"/>
      <c r="L115" s="295">
        <v>0</v>
      </c>
      <c r="P115" s="299"/>
      <c r="Q115" s="301"/>
      <c r="R115" s="301"/>
    </row>
    <row r="116" spans="1:18" ht="18.75" x14ac:dyDescent="0.3">
      <c r="E116" s="304">
        <v>0</v>
      </c>
      <c r="F116" s="304"/>
      <c r="G116" s="304"/>
      <c r="H116" s="304">
        <v>0</v>
      </c>
      <c r="I116" s="304"/>
      <c r="J116" s="305">
        <v>0</v>
      </c>
      <c r="K116" s="305"/>
      <c r="L116" s="305"/>
      <c r="M116" s="305"/>
      <c r="N116" s="50"/>
      <c r="P116" s="299"/>
      <c r="Q116" s="301"/>
      <c r="R116" s="301"/>
    </row>
    <row r="117" spans="1:18" ht="18.75" x14ac:dyDescent="0.3">
      <c r="E117" s="469">
        <f>IF(F118&gt;0,"&lt;---",0)</f>
        <v>0</v>
      </c>
      <c r="F117" s="52"/>
      <c r="G117" s="53" t="s">
        <v>53</v>
      </c>
      <c r="H117" s="53"/>
      <c r="I117" s="470">
        <f>IF(OR(H118&gt;0,J118&gt;0),"&lt;---",0)</f>
        <v>0</v>
      </c>
      <c r="J117" s="53"/>
      <c r="K117" s="53"/>
      <c r="L117" s="52"/>
      <c r="M117" s="471">
        <f>IF(L118&gt;0,"&lt;---",0)</f>
        <v>0</v>
      </c>
      <c r="N117" s="50"/>
      <c r="P117" s="291"/>
      <c r="Q117" s="301"/>
      <c r="R117" s="301"/>
    </row>
    <row r="118" spans="1:18" ht="15.75" customHeight="1" thickBot="1" x14ac:dyDescent="0.3">
      <c r="D118" s="13"/>
      <c r="E118" s="472"/>
      <c r="F118" s="473">
        <v>0</v>
      </c>
      <c r="G118" s="474"/>
      <c r="H118" s="475">
        <v>0</v>
      </c>
      <c r="I118" s="476"/>
      <c r="J118" s="477">
        <v>0</v>
      </c>
      <c r="K118" s="474"/>
      <c r="L118" s="478">
        <v>0</v>
      </c>
      <c r="M118" s="479"/>
      <c r="N118" s="63"/>
      <c r="P118" s="299"/>
      <c r="Q118" s="301"/>
      <c r="R118" s="301"/>
    </row>
    <row r="119" spans="1:18" ht="15.75" thickTop="1" x14ac:dyDescent="0.25">
      <c r="D119" s="13">
        <v>0</v>
      </c>
      <c r="E119" s="312">
        <v>90</v>
      </c>
      <c r="F119" s="313"/>
      <c r="G119" s="480" t="s">
        <v>171</v>
      </c>
      <c r="H119" s="480"/>
      <c r="I119" s="68"/>
      <c r="J119" s="480">
        <v>0</v>
      </c>
      <c r="K119" s="480"/>
      <c r="L119" s="316">
        <v>90</v>
      </c>
      <c r="M119" s="317"/>
      <c r="N119" s="19">
        <v>0</v>
      </c>
      <c r="P119" s="291"/>
      <c r="Q119" s="301"/>
      <c r="R119" s="301"/>
    </row>
    <row r="120" spans="1:18" ht="15.75" customHeight="1" x14ac:dyDescent="0.25">
      <c r="D120" s="481">
        <f>IF(D119&gt;0,"---&gt;",0)</f>
        <v>0</v>
      </c>
      <c r="E120" s="319" t="s">
        <v>172</v>
      </c>
      <c r="F120" s="77"/>
      <c r="G120" s="77"/>
      <c r="H120" s="77"/>
      <c r="I120" s="77"/>
      <c r="J120" s="77"/>
      <c r="K120" s="77"/>
      <c r="L120" s="77"/>
      <c r="M120" s="321" t="s">
        <v>172</v>
      </c>
      <c r="N120" s="482">
        <f>IF(N119&gt;0,"&lt;---",0)</f>
        <v>0</v>
      </c>
      <c r="P120" s="299"/>
      <c r="Q120" s="301"/>
      <c r="R120" s="301"/>
    </row>
    <row r="121" spans="1:18" ht="15.75" x14ac:dyDescent="0.25">
      <c r="E121" s="319"/>
      <c r="F121" s="11"/>
      <c r="G121" s="77"/>
      <c r="H121" s="320">
        <v>0.5</v>
      </c>
      <c r="I121" s="320"/>
      <c r="J121" s="320"/>
      <c r="K121" s="77"/>
      <c r="L121" s="11"/>
      <c r="M121" s="321"/>
      <c r="P121" s="299"/>
      <c r="Q121" s="301"/>
      <c r="R121" s="301"/>
    </row>
    <row r="122" spans="1:18" ht="15.75" x14ac:dyDescent="0.25">
      <c r="B122" s="11"/>
      <c r="C122" s="322" t="e">
        <v>#N/A</v>
      </c>
      <c r="D122" s="322"/>
      <c r="E122" s="319"/>
      <c r="F122" s="85" t="str">
        <f>IF(G122&gt;0,"&lt;--------","")</f>
        <v/>
      </c>
      <c r="G122" s="86">
        <v>0</v>
      </c>
      <c r="H122" s="11" t="str">
        <f>IF(G122&gt;0,"------&gt;","")</f>
        <v/>
      </c>
      <c r="I122" s="77"/>
      <c r="J122" s="85" t="str">
        <f>IF(K122&gt;0,"&lt;--------","")</f>
        <v/>
      </c>
      <c r="K122" s="86">
        <v>0</v>
      </c>
      <c r="L122" s="11" t="str">
        <f>IF(K122&gt;0,"--------&gt;","")</f>
        <v/>
      </c>
      <c r="M122" s="321"/>
      <c r="N122" s="324" t="e">
        <v>#N/A</v>
      </c>
      <c r="O122" s="324"/>
    </row>
    <row r="123" spans="1:18" ht="15" customHeight="1" x14ac:dyDescent="0.25">
      <c r="B123" s="325" t="s">
        <v>112</v>
      </c>
      <c r="C123" s="325"/>
      <c r="D123" s="325"/>
      <c r="E123" s="319"/>
      <c r="F123" s="91">
        <v>0</v>
      </c>
      <c r="G123" s="77"/>
      <c r="H123" s="92">
        <v>0</v>
      </c>
      <c r="I123" s="93">
        <v>0</v>
      </c>
      <c r="J123" s="91">
        <v>0</v>
      </c>
      <c r="K123" s="77"/>
      <c r="L123" s="92">
        <v>0</v>
      </c>
      <c r="M123" s="321"/>
      <c r="N123" s="328" t="s">
        <v>112</v>
      </c>
      <c r="O123" s="328"/>
      <c r="P123" s="328"/>
      <c r="Q123" s="95"/>
      <c r="R123" s="95"/>
    </row>
    <row r="124" spans="1:18" ht="15.75" thickBot="1" x14ac:dyDescent="0.3">
      <c r="B124" s="483">
        <v>0</v>
      </c>
      <c r="C124" s="483"/>
      <c r="D124" s="483"/>
      <c r="E124" s="319"/>
      <c r="F124" s="331">
        <f>IF(F123&gt;0,"&lt;---",0)</f>
        <v>0</v>
      </c>
      <c r="G124" s="77"/>
      <c r="H124" s="97">
        <f>IF(H123&gt;0,"&lt;---",0)</f>
        <v>0</v>
      </c>
      <c r="I124" s="93"/>
      <c r="J124" s="98">
        <f>IF(J123&gt;0,"&lt;---",0)</f>
        <v>0</v>
      </c>
      <c r="K124" s="77"/>
      <c r="L124" s="484">
        <f>IF(L123&gt;0,"&lt;---",0)</f>
        <v>0</v>
      </c>
      <c r="M124" s="321"/>
      <c r="N124" s="333">
        <v>0</v>
      </c>
      <c r="O124" s="333"/>
      <c r="P124" s="333"/>
      <c r="Q124" s="95"/>
      <c r="R124" s="95"/>
    </row>
    <row r="125" spans="1:18" ht="16.5" thickTop="1" thickBot="1" x14ac:dyDescent="0.3">
      <c r="A125" s="107" t="s">
        <v>11</v>
      </c>
      <c r="B125" s="108"/>
      <c r="C125" s="109"/>
      <c r="E125" s="319"/>
      <c r="F125" s="331"/>
      <c r="G125" s="77"/>
      <c r="H125" s="97"/>
      <c r="I125" s="93"/>
      <c r="J125" s="98"/>
      <c r="K125" s="77"/>
      <c r="L125" s="484"/>
      <c r="M125" s="321"/>
      <c r="N125" s="334"/>
      <c r="O125" s="11"/>
    </row>
    <row r="126" spans="1:18" ht="16.5" thickTop="1" thickBot="1" x14ac:dyDescent="0.3">
      <c r="A126" s="113" t="s">
        <v>12</v>
      </c>
      <c r="B126" s="114"/>
      <c r="C126" s="115"/>
      <c r="E126" s="319"/>
      <c r="F126" s="77"/>
      <c r="G126" s="103">
        <v>0</v>
      </c>
      <c r="H126" s="77"/>
      <c r="I126" s="93"/>
      <c r="J126" s="77"/>
      <c r="K126" s="103">
        <v>0</v>
      </c>
      <c r="L126" s="77"/>
      <c r="M126" s="321"/>
    </row>
    <row r="127" spans="1:18" ht="16.5" thickTop="1" thickBot="1" x14ac:dyDescent="0.3">
      <c r="A127" s="110" t="s">
        <v>15</v>
      </c>
      <c r="B127" s="341"/>
      <c r="C127" s="342"/>
      <c r="E127" s="319"/>
      <c r="F127" s="77"/>
      <c r="G127" s="103"/>
      <c r="H127" s="77"/>
      <c r="I127" s="93"/>
      <c r="J127" s="77"/>
      <c r="K127" s="103"/>
      <c r="L127" s="77"/>
      <c r="M127" s="321"/>
      <c r="O127" s="107" t="s">
        <v>11</v>
      </c>
      <c r="P127" s="108"/>
      <c r="Q127" s="109"/>
      <c r="R127" s="95"/>
    </row>
    <row r="128" spans="1:18" ht="16.5" thickTop="1" thickBot="1" x14ac:dyDescent="0.3">
      <c r="A128" s="116" t="s">
        <v>14</v>
      </c>
      <c r="B128" s="345"/>
      <c r="C128" s="346"/>
      <c r="E128" s="319"/>
      <c r="F128" s="77"/>
      <c r="G128" s="77"/>
      <c r="H128" s="77"/>
      <c r="I128" s="93"/>
      <c r="J128" s="77"/>
      <c r="K128" s="77"/>
      <c r="L128" s="77"/>
      <c r="M128" s="321"/>
      <c r="O128" s="104" t="s">
        <v>12</v>
      </c>
      <c r="P128" s="105"/>
      <c r="Q128" s="106"/>
    </row>
    <row r="129" spans="1:18" ht="17.25" thickTop="1" thickBot="1" x14ac:dyDescent="0.3">
      <c r="A129" s="107" t="s">
        <v>16</v>
      </c>
      <c r="B129" s="108"/>
      <c r="C129" s="109"/>
      <c r="D129" s="119"/>
      <c r="E129" s="319"/>
      <c r="F129" s="77"/>
      <c r="G129" s="120">
        <v>0</v>
      </c>
      <c r="H129" s="120"/>
      <c r="I129" s="93"/>
      <c r="J129" s="77"/>
      <c r="K129" s="77"/>
      <c r="L129" s="77"/>
      <c r="M129" s="321"/>
      <c r="O129" s="110" t="s">
        <v>15</v>
      </c>
      <c r="P129" s="121"/>
      <c r="Q129" s="122"/>
    </row>
    <row r="130" spans="1:18" ht="17.25" thickTop="1" thickBot="1" x14ac:dyDescent="0.3">
      <c r="A130" s="128" t="s">
        <v>17</v>
      </c>
      <c r="B130" s="129">
        <v>3</v>
      </c>
      <c r="C130" s="130"/>
      <c r="D130" s="119"/>
      <c r="E130" s="485"/>
      <c r="F130" s="486">
        <v>0</v>
      </c>
      <c r="G130" s="77"/>
      <c r="H130" s="351">
        <v>0</v>
      </c>
      <c r="I130" s="93"/>
      <c r="J130" s="77"/>
      <c r="K130" s="77"/>
      <c r="L130" s="136">
        <v>0</v>
      </c>
      <c r="M130" s="487"/>
      <c r="O130" s="116" t="s">
        <v>14</v>
      </c>
      <c r="P130" s="126"/>
      <c r="Q130" s="127"/>
    </row>
    <row r="131" spans="1:18" ht="16.5" thickTop="1" thickBot="1" x14ac:dyDescent="0.3">
      <c r="A131" s="110" t="s">
        <v>18</v>
      </c>
      <c r="B131" s="145">
        <v>3</v>
      </c>
      <c r="C131" s="146"/>
      <c r="E131" s="319"/>
      <c r="F131" s="488">
        <v>0</v>
      </c>
      <c r="G131" s="489"/>
      <c r="H131" s="77"/>
      <c r="I131" s="93"/>
      <c r="J131" s="77"/>
      <c r="K131" s="11"/>
      <c r="L131" s="12">
        <v>0</v>
      </c>
      <c r="M131" s="321"/>
      <c r="O131" s="107" t="s">
        <v>16</v>
      </c>
      <c r="P131" s="108"/>
      <c r="Q131" s="109"/>
    </row>
    <row r="132" spans="1:18" ht="15.75" thickTop="1" x14ac:dyDescent="0.25">
      <c r="A132" s="110" t="s">
        <v>19</v>
      </c>
      <c r="B132" s="141" t="e">
        <v>#N/A</v>
      </c>
      <c r="C132" s="359"/>
      <c r="E132" s="319"/>
      <c r="F132" s="350">
        <v>0</v>
      </c>
      <c r="G132" s="77"/>
      <c r="H132" s="77"/>
      <c r="I132" s="93"/>
      <c r="J132" s="77"/>
      <c r="K132" s="77"/>
      <c r="L132" s="352">
        <v>0</v>
      </c>
      <c r="M132" s="321"/>
      <c r="O132" s="128" t="s">
        <v>17</v>
      </c>
      <c r="P132" s="490">
        <v>0</v>
      </c>
      <c r="Q132" s="491"/>
    </row>
    <row r="133" spans="1:18" x14ac:dyDescent="0.25">
      <c r="A133" s="110" t="s">
        <v>22</v>
      </c>
      <c r="B133" s="145" t="e">
        <v>#N/A</v>
      </c>
      <c r="C133" s="146"/>
      <c r="E133" s="319"/>
      <c r="F133" s="77"/>
      <c r="G133" s="77"/>
      <c r="H133" s="77"/>
      <c r="I133" s="93"/>
      <c r="J133" s="77"/>
      <c r="K133" s="77"/>
      <c r="L133" s="77"/>
      <c r="M133" s="321"/>
      <c r="O133" s="110" t="s">
        <v>18</v>
      </c>
      <c r="P133" s="145">
        <v>0</v>
      </c>
      <c r="Q133" s="146"/>
    </row>
    <row r="134" spans="1:18" x14ac:dyDescent="0.25">
      <c r="A134" s="110" t="s">
        <v>21</v>
      </c>
      <c r="B134" s="363">
        <v>0</v>
      </c>
      <c r="C134" s="142"/>
      <c r="E134" s="319"/>
      <c r="F134" s="77"/>
      <c r="G134" s="77"/>
      <c r="H134" s="77"/>
      <c r="I134" s="93"/>
      <c r="J134" s="77"/>
      <c r="K134" s="77"/>
      <c r="L134" s="77"/>
      <c r="M134" s="321"/>
      <c r="O134" s="110" t="s">
        <v>20</v>
      </c>
      <c r="P134" s="145">
        <v>0</v>
      </c>
      <c r="Q134" s="146"/>
    </row>
    <row r="135" spans="1:18" x14ac:dyDescent="0.25">
      <c r="A135" s="492"/>
      <c r="B135" s="367" t="s">
        <v>13</v>
      </c>
      <c r="C135" s="368" t="s">
        <v>14</v>
      </c>
      <c r="E135" s="319"/>
      <c r="F135" s="150">
        <v>0</v>
      </c>
      <c r="G135" s="150"/>
      <c r="H135" s="150"/>
      <c r="I135" s="93"/>
      <c r="J135" s="77"/>
      <c r="K135" s="77"/>
      <c r="L135" s="77"/>
      <c r="M135" s="321"/>
      <c r="O135" s="110" t="s">
        <v>22</v>
      </c>
      <c r="P135" s="145">
        <v>0</v>
      </c>
      <c r="Q135" s="146"/>
    </row>
    <row r="136" spans="1:18" x14ac:dyDescent="0.25">
      <c r="A136" s="366" t="s">
        <v>23</v>
      </c>
      <c r="B136" s="372">
        <v>0</v>
      </c>
      <c r="C136" s="373">
        <v>0</v>
      </c>
      <c r="E136" s="319"/>
      <c r="F136" s="150"/>
      <c r="G136" s="150"/>
      <c r="H136" s="150"/>
      <c r="I136" s="93"/>
      <c r="J136" s="77"/>
      <c r="K136" s="77"/>
      <c r="L136" s="77"/>
      <c r="M136" s="321"/>
      <c r="O136" s="110"/>
      <c r="P136" s="374" t="s">
        <v>13</v>
      </c>
      <c r="Q136" s="375" t="s">
        <v>14</v>
      </c>
      <c r="R136" s="95"/>
    </row>
    <row r="137" spans="1:18" x14ac:dyDescent="0.25">
      <c r="A137" s="371" t="s">
        <v>24</v>
      </c>
      <c r="B137" s="374">
        <v>0</v>
      </c>
      <c r="C137" s="375">
        <v>0</v>
      </c>
      <c r="E137" s="319"/>
      <c r="F137" s="158">
        <f>IF(F139&gt;0,"&lt;---",0)</f>
        <v>0</v>
      </c>
      <c r="G137" s="77"/>
      <c r="H137" s="159">
        <f>IF(H139&gt;0,"&lt;---",0)</f>
        <v>0</v>
      </c>
      <c r="I137" s="93"/>
      <c r="J137" s="160">
        <f>IF(J139&gt;0,"&lt;---",0)</f>
        <v>0</v>
      </c>
      <c r="K137" s="77"/>
      <c r="L137" s="493">
        <f>IF(L139&gt;0,"&lt;---",0)</f>
        <v>0</v>
      </c>
      <c r="M137" s="321"/>
      <c r="O137" s="110" t="s">
        <v>23</v>
      </c>
      <c r="P137" s="161">
        <v>0</v>
      </c>
      <c r="Q137" s="162">
        <v>0</v>
      </c>
    </row>
    <row r="138" spans="1:18" x14ac:dyDescent="0.25">
      <c r="A138" s="371" t="s">
        <v>25</v>
      </c>
      <c r="B138" s="364">
        <v>0</v>
      </c>
      <c r="C138" s="365">
        <v>0</v>
      </c>
      <c r="E138" s="319"/>
      <c r="F138" s="158"/>
      <c r="G138" s="77"/>
      <c r="H138" s="159"/>
      <c r="I138" s="93"/>
      <c r="J138" s="160"/>
      <c r="K138" s="77"/>
      <c r="L138" s="493"/>
      <c r="M138" s="321"/>
      <c r="O138" s="110" t="s">
        <v>24</v>
      </c>
      <c r="P138" s="164">
        <v>0</v>
      </c>
      <c r="Q138" s="162">
        <v>0</v>
      </c>
    </row>
    <row r="139" spans="1:18" ht="15.75" thickBot="1" x14ac:dyDescent="0.3">
      <c r="A139" s="165" t="s">
        <v>27</v>
      </c>
      <c r="B139" s="169">
        <v>0</v>
      </c>
      <c r="C139" s="170">
        <v>0</v>
      </c>
      <c r="E139" s="319"/>
      <c r="F139" s="91">
        <v>0</v>
      </c>
      <c r="G139" s="77"/>
      <c r="H139" s="494">
        <v>0</v>
      </c>
      <c r="I139" s="93"/>
      <c r="J139" s="91">
        <v>0</v>
      </c>
      <c r="K139" s="77"/>
      <c r="L139" s="494">
        <v>0</v>
      </c>
      <c r="M139" s="321"/>
      <c r="O139" s="165" t="s">
        <v>26</v>
      </c>
      <c r="P139" s="166">
        <v>0</v>
      </c>
      <c r="Q139" s="167">
        <v>0</v>
      </c>
    </row>
    <row r="140" spans="1:18" ht="16.5" thickTop="1" thickBot="1" x14ac:dyDescent="0.3">
      <c r="A140" s="107" t="s">
        <v>28</v>
      </c>
      <c r="B140" s="108"/>
      <c r="C140" s="109"/>
      <c r="E140" s="319"/>
      <c r="F140" s="85" t="str">
        <f>IF(G140&gt;0,"&lt;--------","")</f>
        <v/>
      </c>
      <c r="G140" s="495">
        <v>0</v>
      </c>
      <c r="H140" s="11" t="str">
        <f>IF(G140&gt;0,"--------&gt;","")</f>
        <v/>
      </c>
      <c r="I140" s="77"/>
      <c r="J140" s="85" t="str">
        <f>IF(K140&gt;0,"&lt;------","")</f>
        <v/>
      </c>
      <c r="K140" s="496">
        <v>0</v>
      </c>
      <c r="L140" s="11" t="str">
        <f>IF(K140&gt;0,"------&gt;","")</f>
        <v/>
      </c>
      <c r="M140" s="321"/>
      <c r="N140" s="95"/>
    </row>
    <row r="141" spans="1:18" ht="16.5" thickTop="1" x14ac:dyDescent="0.25">
      <c r="A141" s="110" t="s">
        <v>13</v>
      </c>
      <c r="B141" s="382">
        <v>0</v>
      </c>
      <c r="C141" s="383"/>
      <c r="E141" s="319"/>
      <c r="F141" s="77"/>
      <c r="G141" s="77"/>
      <c r="H141" s="497">
        <v>0.5</v>
      </c>
      <c r="I141" s="497"/>
      <c r="J141" s="497"/>
      <c r="K141" s="173"/>
      <c r="L141" s="77"/>
      <c r="M141" s="321"/>
      <c r="O141" s="174">
        <v>0</v>
      </c>
      <c r="P141" s="174"/>
      <c r="Q141" s="174"/>
      <c r="R141" s="174"/>
    </row>
    <row r="142" spans="1:18" ht="15.75" thickBot="1" x14ac:dyDescent="0.3">
      <c r="A142" s="165" t="s">
        <v>14</v>
      </c>
      <c r="B142" s="388">
        <v>0</v>
      </c>
      <c r="C142" s="389"/>
      <c r="D142" s="64">
        <v>0</v>
      </c>
      <c r="E142" s="319"/>
      <c r="F142" s="11"/>
      <c r="G142" s="11"/>
      <c r="H142" s="11"/>
      <c r="I142" s="77"/>
      <c r="J142" s="11"/>
      <c r="K142" s="11"/>
      <c r="L142" s="11"/>
      <c r="M142" s="321"/>
      <c r="N142" s="13">
        <v>0</v>
      </c>
      <c r="O142" s="179"/>
      <c r="P142" s="179"/>
      <c r="Q142" s="179"/>
      <c r="R142" s="179"/>
    </row>
    <row r="143" spans="1:18" ht="20.25" thickTop="1" thickBot="1" x14ac:dyDescent="0.35">
      <c r="D143" s="57"/>
      <c r="E143" s="183" t="e">
        <v>#DIV/0!</v>
      </c>
      <c r="F143" s="184"/>
      <c r="G143" s="187" t="s">
        <v>173</v>
      </c>
      <c r="H143" s="187"/>
      <c r="I143" s="186"/>
      <c r="J143" s="187">
        <v>0</v>
      </c>
      <c r="K143" s="187"/>
      <c r="L143" s="188" t="e">
        <v>#DIV/0!</v>
      </c>
      <c r="M143" s="189"/>
      <c r="N143" s="19">
        <f>IF(N142&gt;0,"&lt;---",0)</f>
        <v>0</v>
      </c>
      <c r="O143" s="498" t="s">
        <v>54</v>
      </c>
      <c r="P143" s="499"/>
      <c r="Q143" s="499"/>
      <c r="R143" s="500"/>
    </row>
    <row r="144" spans="1:18" ht="16.5" thickTop="1" thickBot="1" x14ac:dyDescent="0.3">
      <c r="D144" s="13"/>
      <c r="E144" s="501">
        <f>IF(F144&gt;0,"&lt;---",0)</f>
        <v>0</v>
      </c>
      <c r="F144" s="502">
        <v>0</v>
      </c>
      <c r="H144" s="478">
        <v>0</v>
      </c>
      <c r="I144" s="501">
        <f>IF(OR(H144&gt;0,J144&gt;0),"&lt;---",0)</f>
        <v>0</v>
      </c>
      <c r="J144" s="502">
        <v>0</v>
      </c>
      <c r="L144" s="478">
        <v>0</v>
      </c>
      <c r="M144" s="503">
        <f>IF(L144&gt;0,"&lt;---",0)</f>
        <v>0</v>
      </c>
      <c r="O144" s="391"/>
      <c r="P144" s="504" t="s">
        <v>30</v>
      </c>
      <c r="Q144" s="505"/>
      <c r="R144" s="506" t="s">
        <v>31</v>
      </c>
    </row>
    <row r="145" spans="1:18" x14ac:dyDescent="0.25">
      <c r="D145" s="13"/>
      <c r="E145" s="507"/>
      <c r="F145" s="508"/>
      <c r="G145" s="11"/>
      <c r="H145" s="26"/>
      <c r="I145" s="507"/>
      <c r="L145" s="13"/>
      <c r="M145" s="509"/>
      <c r="O145" s="510" t="s">
        <v>32</v>
      </c>
      <c r="P145" s="397">
        <v>0</v>
      </c>
      <c r="Q145" s="398"/>
      <c r="R145" s="399" t="e">
        <f>INDEX([1]Tracks!Q4:Q32,MATCH(P145,[1]Tracks!M4:M312,0),1)</f>
        <v>#N/A</v>
      </c>
    </row>
    <row r="146" spans="1:18" ht="15.75" thickBot="1" x14ac:dyDescent="0.3">
      <c r="E146" s="11"/>
      <c r="F146" s="201"/>
      <c r="G146" s="11"/>
      <c r="H146" s="208"/>
      <c r="I146" s="208"/>
      <c r="O146" s="511"/>
      <c r="P146" s="406"/>
      <c r="Q146" s="211"/>
      <c r="R146" s="408"/>
    </row>
    <row r="147" spans="1:18" ht="15.75" customHeight="1" thickTop="1" x14ac:dyDescent="0.25">
      <c r="A147" s="512" t="s">
        <v>33</v>
      </c>
      <c r="B147" s="513" t="s">
        <v>146</v>
      </c>
      <c r="C147" s="514"/>
      <c r="D147" s="515"/>
      <c r="E147" s="415" t="s">
        <v>169</v>
      </c>
      <c r="F147" s="416"/>
      <c r="G147" s="416"/>
      <c r="H147" s="417"/>
      <c r="I147" s="217"/>
      <c r="J147" s="418">
        <v>0</v>
      </c>
      <c r="K147" s="419"/>
      <c r="L147" s="420"/>
      <c r="O147" s="433" t="s">
        <v>34</v>
      </c>
      <c r="P147" s="397">
        <v>0</v>
      </c>
      <c r="Q147" s="206"/>
      <c r="R147" s="411">
        <f>IF(P147&lt;&gt;0,R145,0)</f>
        <v>0</v>
      </c>
    </row>
    <row r="148" spans="1:18" ht="15.75" thickBot="1" x14ac:dyDescent="0.3">
      <c r="A148" s="516" t="s">
        <v>35</v>
      </c>
      <c r="B148" s="517">
        <v>3.75</v>
      </c>
      <c r="C148" s="518"/>
      <c r="D148" s="519"/>
      <c r="E148" s="427"/>
      <c r="F148" s="428"/>
      <c r="G148" s="428"/>
      <c r="H148" s="429"/>
      <c r="I148" s="217"/>
      <c r="J148" s="430"/>
      <c r="K148" s="431"/>
      <c r="L148" s="432"/>
      <c r="O148" s="405"/>
      <c r="P148" s="406"/>
      <c r="Q148" s="211"/>
      <c r="R148" s="412"/>
    </row>
    <row r="149" spans="1:18" ht="16.5" thickTop="1" thickBot="1" x14ac:dyDescent="0.3">
      <c r="A149" s="520" t="s">
        <v>36</v>
      </c>
      <c r="B149" s="521">
        <v>0</v>
      </c>
      <c r="C149" s="522"/>
      <c r="D149" s="523"/>
      <c r="O149" s="510" t="s">
        <v>37</v>
      </c>
      <c r="P149" s="421" t="s">
        <v>112</v>
      </c>
      <c r="Q149" s="206"/>
      <c r="R149" s="423">
        <f>INDEX([1]Tracks!Q36:Q51,MATCH('Plan Soltis'!P149,[1]Tracks!M36:M51,0),1)</f>
        <v>-3.75</v>
      </c>
    </row>
    <row r="150" spans="1:18" ht="15.75" customHeight="1" thickTop="1" x14ac:dyDescent="0.25">
      <c r="B150" s="234" t="s">
        <v>49</v>
      </c>
      <c r="C150" s="235"/>
      <c r="D150" s="236"/>
      <c r="E150" s="442" t="s">
        <v>164</v>
      </c>
      <c r="F150" s="443"/>
      <c r="G150" s="443"/>
      <c r="H150" s="443"/>
      <c r="I150" s="443"/>
      <c r="J150" s="443"/>
      <c r="K150" s="443"/>
      <c r="L150" s="444"/>
      <c r="O150" s="524"/>
      <c r="P150" s="434"/>
      <c r="Q150" s="241"/>
      <c r="R150" s="436"/>
    </row>
    <row r="151" spans="1:18" ht="15.75" thickBot="1" x14ac:dyDescent="0.3">
      <c r="B151" s="243"/>
      <c r="C151" s="244"/>
      <c r="D151" s="245"/>
      <c r="E151" s="445"/>
      <c r="F151" s="446"/>
      <c r="G151" s="446"/>
      <c r="H151" s="446"/>
      <c r="I151" s="446"/>
      <c r="J151" s="446"/>
      <c r="K151" s="446"/>
      <c r="L151" s="447"/>
      <c r="O151" s="511"/>
      <c r="P151" s="439"/>
      <c r="Q151" s="211"/>
      <c r="R151" s="440"/>
    </row>
    <row r="152" spans="1:18" ht="16.5" thickTop="1" thickBot="1" x14ac:dyDescent="0.3">
      <c r="O152" s="510" t="s">
        <v>39</v>
      </c>
      <c r="P152" s="421" t="s">
        <v>112</v>
      </c>
      <c r="Q152" s="206"/>
      <c r="R152" s="423">
        <f>INDEX([1]Tracks!Q54:Q69,MATCH('Plan Soltis'!P152,[1]Tracks!M54:M69,0),1)</f>
        <v>-3.75</v>
      </c>
    </row>
    <row r="153" spans="1:18" ht="15.75" thickBot="1" x14ac:dyDescent="0.3">
      <c r="A153" s="250" t="s">
        <v>40</v>
      </c>
      <c r="B153" s="251"/>
      <c r="C153" s="525">
        <v>0</v>
      </c>
      <c r="D153" s="525"/>
      <c r="E153" s="525"/>
      <c r="F153" s="525"/>
      <c r="G153" s="525"/>
      <c r="H153" s="525"/>
      <c r="I153" s="525"/>
      <c r="J153" s="525"/>
      <c r="K153" s="525"/>
      <c r="L153" s="526"/>
      <c r="O153" s="524"/>
      <c r="P153" s="275">
        <v>0</v>
      </c>
      <c r="Q153" s="241"/>
      <c r="R153" s="527"/>
    </row>
    <row r="154" spans="1:18" ht="15.75" thickBot="1" x14ac:dyDescent="0.3">
      <c r="A154" s="250"/>
      <c r="B154" s="251"/>
      <c r="C154" s="528"/>
      <c r="D154" s="528"/>
      <c r="E154" s="528"/>
      <c r="F154" s="528"/>
      <c r="G154" s="528"/>
      <c r="H154" s="528"/>
      <c r="I154" s="528"/>
      <c r="J154" s="528"/>
      <c r="K154" s="528"/>
      <c r="L154" s="529"/>
      <c r="O154" s="511"/>
      <c r="P154" s="439">
        <v>0</v>
      </c>
      <c r="Q154" s="211"/>
      <c r="R154" s="440"/>
    </row>
    <row r="155" spans="1:18" ht="16.5" thickTop="1" thickBot="1" x14ac:dyDescent="0.3">
      <c r="A155" s="258" t="s">
        <v>50</v>
      </c>
      <c r="B155" s="259"/>
      <c r="C155" s="530">
        <v>0</v>
      </c>
      <c r="D155" s="531"/>
      <c r="E155" s="531"/>
      <c r="F155" s="531"/>
      <c r="G155" s="531"/>
      <c r="H155" s="531"/>
      <c r="I155" s="531"/>
      <c r="J155" s="531"/>
      <c r="K155" s="531"/>
      <c r="L155" s="532"/>
      <c r="O155" s="449" t="s">
        <v>42</v>
      </c>
      <c r="P155" s="533">
        <v>0</v>
      </c>
      <c r="Q155" s="265"/>
      <c r="R155" s="266"/>
    </row>
    <row r="156" spans="1:18" ht="15.75" thickBot="1" x14ac:dyDescent="0.3">
      <c r="A156" s="258"/>
      <c r="B156" s="259"/>
      <c r="C156" s="534" t="s">
        <v>51</v>
      </c>
      <c r="D156" s="535"/>
      <c r="E156" s="535"/>
      <c r="F156" s="535"/>
      <c r="G156" s="535"/>
      <c r="H156" s="535"/>
      <c r="I156" s="535"/>
      <c r="J156" s="535"/>
      <c r="K156" s="535"/>
      <c r="L156" s="536"/>
      <c r="O156" s="274" t="s">
        <v>43</v>
      </c>
      <c r="P156" s="537">
        <v>0</v>
      </c>
      <c r="Q156" s="272"/>
      <c r="R156" s="273"/>
    </row>
    <row r="157" spans="1:18" x14ac:dyDescent="0.25">
      <c r="O157" s="274" t="s">
        <v>44</v>
      </c>
      <c r="P157" s="275"/>
      <c r="Q157" s="276"/>
      <c r="R157" s="277"/>
    </row>
    <row r="158" spans="1:18" ht="30.75" x14ac:dyDescent="0.3">
      <c r="A158" s="278" t="s">
        <v>45</v>
      </c>
      <c r="O158" s="279" t="s">
        <v>46</v>
      </c>
      <c r="P158" s="275"/>
      <c r="Q158" s="276"/>
      <c r="R158" s="277"/>
    </row>
    <row r="159" spans="1:18" ht="15.75" thickBot="1" x14ac:dyDescent="0.3">
      <c r="O159" s="280" t="s">
        <v>47</v>
      </c>
      <c r="P159" s="281"/>
      <c r="Q159" s="282"/>
      <c r="R159" s="283"/>
    </row>
    <row r="160" spans="1:18" ht="16.5" thickTop="1" x14ac:dyDescent="0.25">
      <c r="A160" s="1" t="s">
        <v>0</v>
      </c>
      <c r="B160" s="2">
        <v>0</v>
      </c>
      <c r="C160" s="2"/>
      <c r="D160" s="2"/>
      <c r="E160" s="2"/>
      <c r="F160" s="2"/>
      <c r="H160" s="3" t="s">
        <v>1</v>
      </c>
      <c r="I160" s="3"/>
      <c r="J160" s="538">
        <v>0</v>
      </c>
      <c r="K160" s="538"/>
      <c r="L160" s="538"/>
      <c r="M160" s="538"/>
      <c r="N160" s="538"/>
      <c r="O160" s="5">
        <f ca="1">TODAY()</f>
        <v>45008</v>
      </c>
      <c r="P160" s="5"/>
      <c r="Q160" s="5"/>
    </row>
    <row r="161" spans="1:30" ht="15.75" x14ac:dyDescent="0.25">
      <c r="A161" s="1" t="s">
        <v>2</v>
      </c>
      <c r="B161" s="2">
        <v>0</v>
      </c>
      <c r="C161" s="2"/>
      <c r="D161" s="2"/>
      <c r="E161" s="2"/>
      <c r="F161" s="2"/>
      <c r="H161" s="6"/>
      <c r="I161" s="6"/>
      <c r="J161" s="539"/>
      <c r="K161" s="539"/>
      <c r="L161" s="539"/>
      <c r="M161" s="539"/>
      <c r="N161" s="539"/>
      <c r="O161" s="8" t="s">
        <v>3</v>
      </c>
      <c r="P161" s="9">
        <v>0</v>
      </c>
      <c r="Q161" s="10"/>
    </row>
    <row r="162" spans="1:30" x14ac:dyDescent="0.25">
      <c r="A162" s="11"/>
      <c r="B162" s="12"/>
      <c r="C162" s="11"/>
      <c r="D162" s="11"/>
    </row>
    <row r="163" spans="1:30" ht="18.75" x14ac:dyDescent="0.3">
      <c r="A163" s="540" t="s">
        <v>71</v>
      </c>
      <c r="B163" s="540"/>
      <c r="C163" s="540"/>
      <c r="D163" s="540"/>
      <c r="E163" s="540"/>
      <c r="F163" s="540"/>
      <c r="G163" s="540"/>
      <c r="H163" s="540"/>
      <c r="I163" s="540"/>
      <c r="J163" s="540"/>
      <c r="K163" s="540"/>
      <c r="L163" s="540"/>
      <c r="M163" s="540"/>
      <c r="N163" s="540"/>
      <c r="O163" s="540"/>
      <c r="P163" s="540"/>
      <c r="Q163" s="540"/>
      <c r="R163" s="540"/>
      <c r="S163" s="15"/>
      <c r="T163" s="15"/>
      <c r="U163" s="15"/>
      <c r="V163" s="15"/>
      <c r="W163" s="15"/>
      <c r="X163" s="15"/>
      <c r="Y163" s="15"/>
      <c r="Z163" s="15"/>
      <c r="AA163" s="15"/>
      <c r="AB163" s="15"/>
      <c r="AC163" s="15"/>
      <c r="AD163" s="15"/>
    </row>
    <row r="165" spans="1:30" x14ac:dyDescent="0.25">
      <c r="A165" s="541" t="s">
        <v>174</v>
      </c>
      <c r="B165" s="542"/>
      <c r="C165" s="542"/>
      <c r="D165" s="543" t="s">
        <v>162</v>
      </c>
      <c r="E165" s="543"/>
      <c r="F165" s="290" t="e">
        <f>IF(F166&gt;0,"1er",0)</f>
        <v>#DIV/0!</v>
      </c>
      <c r="G165" s="12" t="e">
        <f>IF(G166&gt;0,"Der.",0)</f>
        <v>#DIV/0!</v>
      </c>
      <c r="H165" s="12" t="e">
        <f>IF(H166&gt;0,"Esp.",0)</f>
        <v>#DIV/0!</v>
      </c>
      <c r="I165" s="12"/>
      <c r="J165" s="20">
        <v>0</v>
      </c>
      <c r="K165" s="33" t="e">
        <v>#DIV/0!</v>
      </c>
      <c r="L165" s="33" t="e">
        <v>#DIV/0!</v>
      </c>
      <c r="M165" s="36" t="e">
        <v>#DIV/0!</v>
      </c>
      <c r="N165" s="36"/>
      <c r="O165" s="544"/>
    </row>
    <row r="166" spans="1:30" x14ac:dyDescent="0.25">
      <c r="A166" s="545"/>
      <c r="B166" s="546"/>
      <c r="C166" s="546"/>
      <c r="D166" s="543"/>
      <c r="E166" s="543"/>
      <c r="F166" s="12" t="e">
        <v>#DIV/0!</v>
      </c>
      <c r="G166" s="547" t="e">
        <v>#DIV/0!</v>
      </c>
      <c r="H166" s="12" t="e">
        <v>#DIV/0!</v>
      </c>
      <c r="I166" s="86"/>
      <c r="J166" s="20"/>
      <c r="K166" s="86" t="e">
        <v>#DIV/0!</v>
      </c>
      <c r="L166" s="33" t="e">
        <v>#DIV/0!</v>
      </c>
      <c r="M166" s="36">
        <v>0</v>
      </c>
      <c r="N166" s="36"/>
      <c r="O166" s="202"/>
    </row>
    <row r="167" spans="1:30" ht="15" customHeight="1" x14ac:dyDescent="0.25">
      <c r="G167" s="35" t="s">
        <v>52</v>
      </c>
      <c r="H167" s="62" t="e">
        <v>#DIV/0!</v>
      </c>
      <c r="L167" s="28">
        <v>0</v>
      </c>
      <c r="M167" s="548">
        <v>0</v>
      </c>
      <c r="N167" s="548"/>
      <c r="P167" s="43"/>
      <c r="Q167" s="43"/>
      <c r="R167" s="295"/>
    </row>
    <row r="168" spans="1:30" ht="15" customHeight="1" x14ac:dyDescent="0.25">
      <c r="H168" s="549">
        <f>P198</f>
        <v>0</v>
      </c>
      <c r="I168" s="549"/>
      <c r="J168" s="549"/>
      <c r="L168" s="295">
        <v>0</v>
      </c>
      <c r="O168" s="43"/>
      <c r="P168" s="43"/>
      <c r="Q168" s="295"/>
      <c r="R168" s="295"/>
    </row>
    <row r="169" spans="1:30" ht="18.75" x14ac:dyDescent="0.3">
      <c r="D169" t="s">
        <v>55</v>
      </c>
      <c r="E169" s="550">
        <v>0</v>
      </c>
      <c r="F169" s="550"/>
      <c r="G169" s="550"/>
      <c r="H169" s="551">
        <v>0</v>
      </c>
      <c r="I169" s="551"/>
      <c r="J169" s="552">
        <v>0</v>
      </c>
      <c r="K169" s="552"/>
      <c r="L169" s="552"/>
      <c r="M169" s="552"/>
      <c r="O169" s="43"/>
      <c r="P169" s="43"/>
      <c r="Q169" s="295"/>
      <c r="R169" s="295"/>
    </row>
    <row r="170" spans="1:30" x14ac:dyDescent="0.25">
      <c r="E170" s="553">
        <f>IF(F171&gt;0,"&lt;---",0)</f>
        <v>0</v>
      </c>
      <c r="I170" s="553">
        <f>IF(OR(H171&gt;0,J171&gt;0),"&lt;---",0)</f>
        <v>0</v>
      </c>
      <c r="M170" s="553">
        <f>IF(L171&gt;0,"&lt;---",0)</f>
        <v>0</v>
      </c>
      <c r="P170" s="302"/>
      <c r="Q170" s="295"/>
      <c r="R170" s="295"/>
    </row>
    <row r="171" spans="1:30" ht="15.75" customHeight="1" thickBot="1" x14ac:dyDescent="0.3">
      <c r="E171" s="554"/>
      <c r="F171" s="502">
        <v>0</v>
      </c>
      <c r="H171" s="478">
        <v>0</v>
      </c>
      <c r="I171" s="554"/>
      <c r="J171" s="13">
        <v>0</v>
      </c>
      <c r="L171" s="13">
        <v>0</v>
      </c>
      <c r="M171" s="554"/>
      <c r="P171" s="43"/>
      <c r="Q171" s="295"/>
      <c r="R171" s="295"/>
    </row>
    <row r="172" spans="1:30" ht="15.75" thickTop="1" x14ac:dyDescent="0.25">
      <c r="D172" s="478">
        <v>0</v>
      </c>
      <c r="E172" s="555">
        <v>90</v>
      </c>
      <c r="F172" s="556"/>
      <c r="G172" s="480" t="e">
        <v>#DIV/0!</v>
      </c>
      <c r="H172" s="480"/>
      <c r="I172" s="68"/>
      <c r="J172" s="480">
        <v>0</v>
      </c>
      <c r="K172" s="480"/>
      <c r="L172" s="70">
        <v>90</v>
      </c>
      <c r="M172" s="71"/>
      <c r="N172" s="557">
        <v>0</v>
      </c>
      <c r="O172" s="558"/>
      <c r="P172" s="302"/>
      <c r="Q172" s="295"/>
      <c r="R172" s="295"/>
    </row>
    <row r="173" spans="1:30" ht="15" customHeight="1" x14ac:dyDescent="0.25">
      <c r="D173" s="13">
        <f>IF(D172&gt;0,"---&gt;",0)</f>
        <v>0</v>
      </c>
      <c r="E173" s="559" t="e">
        <v>#DIV/0!</v>
      </c>
      <c r="F173" s="77"/>
      <c r="G173" s="77"/>
      <c r="H173" s="77"/>
      <c r="I173" s="77"/>
      <c r="J173" s="77"/>
      <c r="K173" s="77"/>
      <c r="L173" s="77"/>
      <c r="M173" s="560" t="e">
        <v>#DIV/0!</v>
      </c>
      <c r="N173" s="13">
        <f>IF(N172&gt;0,"&lt;---",0)</f>
        <v>0</v>
      </c>
      <c r="P173" s="43"/>
      <c r="Q173" s="295"/>
      <c r="R173" s="295"/>
    </row>
    <row r="174" spans="1:30" ht="15.75" x14ac:dyDescent="0.25">
      <c r="E174" s="561"/>
      <c r="F174" s="11"/>
      <c r="G174" s="77"/>
      <c r="H174" s="320" t="e">
        <v>#DIV/0!</v>
      </c>
      <c r="I174" s="320"/>
      <c r="J174" s="320"/>
      <c r="K174" s="77"/>
      <c r="L174" s="11"/>
      <c r="M174" s="321"/>
      <c r="P174" s="43"/>
      <c r="Q174" s="295"/>
      <c r="R174" s="295"/>
    </row>
    <row r="175" spans="1:30" ht="15.75" x14ac:dyDescent="0.25">
      <c r="C175" s="562" t="e">
        <v>#N/A</v>
      </c>
      <c r="D175" s="562"/>
      <c r="E175" s="561"/>
      <c r="F175" s="77" t="str">
        <f>IF(G175&gt;0,"&lt;-------------","")</f>
        <v/>
      </c>
      <c r="G175" s="86">
        <v>0</v>
      </c>
      <c r="H175" s="77" t="str">
        <f>IF(G175&gt;0,"-------------&gt;","")</f>
        <v/>
      </c>
      <c r="I175" s="77"/>
      <c r="J175" s="77" t="str">
        <f>IF(K175&gt;0,"&lt;-------------","")</f>
        <v/>
      </c>
      <c r="K175" s="86">
        <v>0</v>
      </c>
      <c r="L175" s="77" t="str">
        <f>IF(K175&gt;0,"-------------&gt;","")</f>
        <v/>
      </c>
      <c r="M175" s="321"/>
      <c r="N175" s="563" t="e">
        <v>#N/A</v>
      </c>
      <c r="O175" s="563"/>
      <c r="P175" s="564"/>
    </row>
    <row r="176" spans="1:30" x14ac:dyDescent="0.25">
      <c r="B176" s="325" t="s">
        <v>112</v>
      </c>
      <c r="C176" s="325"/>
      <c r="D176" s="325"/>
      <c r="E176" s="561"/>
      <c r="F176" s="91">
        <v>0</v>
      </c>
      <c r="G176" s="77"/>
      <c r="H176" s="92">
        <v>0</v>
      </c>
      <c r="I176" s="93">
        <v>0</v>
      </c>
      <c r="J176" s="91">
        <v>0</v>
      </c>
      <c r="K176" s="77"/>
      <c r="L176" s="92">
        <v>0</v>
      </c>
      <c r="M176" s="321"/>
      <c r="N176" s="333" t="s">
        <v>112</v>
      </c>
      <c r="O176" s="333"/>
      <c r="P176" s="564"/>
    </row>
    <row r="177" spans="1:17" ht="15.75" thickBot="1" x14ac:dyDescent="0.3">
      <c r="B177" s="483">
        <v>0</v>
      </c>
      <c r="C177" s="483"/>
      <c r="D177" s="483"/>
      <c r="E177" s="561"/>
      <c r="F177" s="98">
        <f>IF(F176&gt;0,"&lt;---",0)</f>
        <v>0</v>
      </c>
      <c r="G177" s="77"/>
      <c r="H177" s="565">
        <f>IF(H176&gt;0,"&lt;---",0)</f>
        <v>0</v>
      </c>
      <c r="I177" s="93"/>
      <c r="J177" s="98">
        <f>IF(J176&gt;0,"&lt;---",0)</f>
        <v>0</v>
      </c>
      <c r="K177" s="77"/>
      <c r="L177" s="565">
        <f>IF(L176&gt;0,"&lt;---",0)</f>
        <v>0</v>
      </c>
      <c r="M177" s="321"/>
      <c r="N177" s="333">
        <v>0</v>
      </c>
      <c r="O177" s="333"/>
      <c r="P177" s="333"/>
    </row>
    <row r="178" spans="1:17" ht="16.5" thickTop="1" thickBot="1" x14ac:dyDescent="0.3">
      <c r="A178" s="107" t="s">
        <v>11</v>
      </c>
      <c r="B178" s="108"/>
      <c r="C178" s="109"/>
      <c r="E178" s="561"/>
      <c r="F178" s="98"/>
      <c r="G178" s="77"/>
      <c r="H178" s="565"/>
      <c r="I178" s="93"/>
      <c r="J178" s="98"/>
      <c r="K178" s="77"/>
      <c r="L178" s="565"/>
      <c r="M178" s="321"/>
    </row>
    <row r="179" spans="1:17" ht="16.5" thickTop="1" thickBot="1" x14ac:dyDescent="0.3">
      <c r="A179" s="113" t="s">
        <v>12</v>
      </c>
      <c r="B179" s="114"/>
      <c r="C179" s="115"/>
      <c r="E179" s="561"/>
      <c r="F179" s="77"/>
      <c r="G179" s="103">
        <v>0</v>
      </c>
      <c r="H179" s="77"/>
      <c r="I179" s="93"/>
      <c r="J179" s="77"/>
      <c r="K179" s="103">
        <v>0</v>
      </c>
      <c r="L179" s="77"/>
      <c r="M179" s="321"/>
    </row>
    <row r="180" spans="1:17" ht="16.5" thickTop="1" thickBot="1" x14ac:dyDescent="0.3">
      <c r="A180" s="110" t="s">
        <v>15</v>
      </c>
      <c r="B180" s="341"/>
      <c r="C180" s="342"/>
      <c r="E180" s="561"/>
      <c r="F180" s="77"/>
      <c r="G180" s="103"/>
      <c r="H180" s="77"/>
      <c r="I180" s="93"/>
      <c r="J180" s="77"/>
      <c r="K180" s="103"/>
      <c r="L180" s="77"/>
      <c r="M180" s="321"/>
      <c r="O180" s="107" t="s">
        <v>11</v>
      </c>
      <c r="P180" s="108"/>
      <c r="Q180" s="109"/>
    </row>
    <row r="181" spans="1:17" ht="16.5" thickTop="1" thickBot="1" x14ac:dyDescent="0.3">
      <c r="A181" s="116" t="s">
        <v>14</v>
      </c>
      <c r="B181" s="345"/>
      <c r="C181" s="346"/>
      <c r="E181" s="561"/>
      <c r="F181" s="77"/>
      <c r="G181" s="77"/>
      <c r="H181" s="77"/>
      <c r="I181" s="93"/>
      <c r="J181" s="77"/>
      <c r="K181" s="77"/>
      <c r="L181" s="77"/>
      <c r="M181" s="321"/>
      <c r="O181" s="104" t="s">
        <v>12</v>
      </c>
      <c r="P181" s="105"/>
      <c r="Q181" s="106"/>
    </row>
    <row r="182" spans="1:17" ht="16.5" thickTop="1" thickBot="1" x14ac:dyDescent="0.3">
      <c r="A182" s="107" t="s">
        <v>16</v>
      </c>
      <c r="B182" s="108"/>
      <c r="C182" s="109"/>
      <c r="E182" s="561"/>
      <c r="F182" s="77"/>
      <c r="G182" s="120">
        <v>0</v>
      </c>
      <c r="H182" s="120"/>
      <c r="I182" s="93"/>
      <c r="J182" s="77"/>
      <c r="K182" s="77"/>
      <c r="L182" s="77"/>
      <c r="M182" s="321"/>
      <c r="O182" s="110" t="s">
        <v>15</v>
      </c>
      <c r="P182" s="121"/>
      <c r="Q182" s="122"/>
    </row>
    <row r="183" spans="1:17" ht="16.5" thickTop="1" thickBot="1" x14ac:dyDescent="0.3">
      <c r="A183" s="128" t="s">
        <v>17</v>
      </c>
      <c r="B183" s="490" t="e">
        <v>#DIV/0!</v>
      </c>
      <c r="C183" s="491"/>
      <c r="E183" s="485"/>
      <c r="F183" s="566" t="s">
        <v>175</v>
      </c>
      <c r="G183" s="77"/>
      <c r="H183" s="351">
        <v>0</v>
      </c>
      <c r="I183" s="93"/>
      <c r="J183" s="77"/>
      <c r="K183" s="77"/>
      <c r="L183" s="567">
        <v>0</v>
      </c>
      <c r="M183" s="487"/>
      <c r="O183" s="116" t="s">
        <v>14</v>
      </c>
      <c r="P183" s="126"/>
      <c r="Q183" s="127"/>
    </row>
    <row r="184" spans="1:17" ht="16.5" thickTop="1" thickBot="1" x14ac:dyDescent="0.3">
      <c r="A184" s="110" t="s">
        <v>18</v>
      </c>
      <c r="B184" s="145" t="e">
        <v>#DIV/0!</v>
      </c>
      <c r="C184" s="146"/>
      <c r="E184" s="485"/>
      <c r="F184" s="568" t="e">
        <v>#DIV/0!</v>
      </c>
      <c r="G184" s="489"/>
      <c r="H184" s="77"/>
      <c r="I184" s="93"/>
      <c r="J184" s="77"/>
      <c r="K184" s="11"/>
      <c r="L184" s="569">
        <v>0</v>
      </c>
      <c r="M184" s="487"/>
      <c r="O184" s="107" t="s">
        <v>16</v>
      </c>
      <c r="P184" s="108"/>
      <c r="Q184" s="109"/>
    </row>
    <row r="185" spans="1:17" ht="15.75" thickTop="1" x14ac:dyDescent="0.25">
      <c r="A185" s="110" t="s">
        <v>19</v>
      </c>
      <c r="B185" s="141" t="e">
        <v>#DIV/0!</v>
      </c>
      <c r="C185" s="359"/>
      <c r="E185" s="485"/>
      <c r="F185" s="566">
        <v>0</v>
      </c>
      <c r="G185" s="77"/>
      <c r="H185" s="77"/>
      <c r="I185" s="93"/>
      <c r="J185" s="77"/>
      <c r="K185" s="77"/>
      <c r="L185" s="567">
        <v>0</v>
      </c>
      <c r="M185" s="487"/>
      <c r="O185" s="128" t="s">
        <v>17</v>
      </c>
      <c r="P185" s="490">
        <v>0</v>
      </c>
      <c r="Q185" s="491"/>
    </row>
    <row r="186" spans="1:17" x14ac:dyDescent="0.25">
      <c r="A186" s="110" t="s">
        <v>22</v>
      </c>
      <c r="B186" s="145" t="e">
        <v>#DIV/0!</v>
      </c>
      <c r="C186" s="146"/>
      <c r="E186" s="561"/>
      <c r="F186" s="77"/>
      <c r="G186" s="77"/>
      <c r="H186" s="77"/>
      <c r="I186" s="93"/>
      <c r="J186" s="77"/>
      <c r="K186" s="77"/>
      <c r="L186" s="77"/>
      <c r="M186" s="321"/>
      <c r="O186" s="110" t="s">
        <v>18</v>
      </c>
      <c r="P186" s="145">
        <v>0</v>
      </c>
      <c r="Q186" s="146"/>
    </row>
    <row r="187" spans="1:17" x14ac:dyDescent="0.25">
      <c r="A187" s="110" t="s">
        <v>21</v>
      </c>
      <c r="B187" s="363">
        <v>0</v>
      </c>
      <c r="C187" s="142"/>
      <c r="E187" s="561"/>
      <c r="F187" s="77"/>
      <c r="G187" s="77"/>
      <c r="H187" s="77"/>
      <c r="I187" s="93"/>
      <c r="J187" s="77"/>
      <c r="K187" s="77"/>
      <c r="L187" s="77"/>
      <c r="M187" s="321"/>
      <c r="O187" s="110" t="s">
        <v>20</v>
      </c>
      <c r="P187" s="145">
        <v>0</v>
      </c>
      <c r="Q187" s="146"/>
    </row>
    <row r="188" spans="1:17" x14ac:dyDescent="0.25">
      <c r="A188" s="492"/>
      <c r="B188" s="367" t="s">
        <v>13</v>
      </c>
      <c r="C188" s="368" t="s">
        <v>14</v>
      </c>
      <c r="E188" s="561"/>
      <c r="F188" s="150">
        <v>0</v>
      </c>
      <c r="G188" s="150"/>
      <c r="H188" s="150"/>
      <c r="I188" s="93"/>
      <c r="J188" s="77"/>
      <c r="K188" s="77"/>
      <c r="L188" s="77"/>
      <c r="M188" s="321"/>
      <c r="O188" s="110" t="s">
        <v>22</v>
      </c>
      <c r="P188" s="145">
        <v>0</v>
      </c>
      <c r="Q188" s="146"/>
    </row>
    <row r="189" spans="1:17" x14ac:dyDescent="0.25">
      <c r="A189" s="366" t="s">
        <v>23</v>
      </c>
      <c r="B189" s="372" t="e">
        <v>#DIV/0!</v>
      </c>
      <c r="C189" s="373" t="e">
        <v>#DIV/0!</v>
      </c>
      <c r="E189" s="561"/>
      <c r="F189" s="150"/>
      <c r="G189" s="150"/>
      <c r="H189" s="150"/>
      <c r="I189" s="93"/>
      <c r="J189" s="77"/>
      <c r="K189" s="77"/>
      <c r="L189" s="77"/>
      <c r="M189" s="321"/>
      <c r="O189" s="110"/>
      <c r="P189" s="374" t="s">
        <v>13</v>
      </c>
      <c r="Q189" s="375" t="s">
        <v>14</v>
      </c>
    </row>
    <row r="190" spans="1:17" x14ac:dyDescent="0.25">
      <c r="A190" s="371" t="s">
        <v>24</v>
      </c>
      <c r="B190" s="374" t="e">
        <v>#DIV/0!</v>
      </c>
      <c r="C190" s="375" t="e">
        <v>#DIV/0!</v>
      </c>
      <c r="E190" s="561"/>
      <c r="F190" s="160">
        <f>IF(F192&gt;0,"&lt;---",0)</f>
        <v>0</v>
      </c>
      <c r="G190" s="77"/>
      <c r="H190" s="159">
        <f>IF(H192&gt;0,"&lt;---",0)</f>
        <v>0</v>
      </c>
      <c r="I190" s="93"/>
      <c r="J190" s="160">
        <f>IF(J192&gt;0,"&lt;---",0)</f>
        <v>0</v>
      </c>
      <c r="K190" s="77"/>
      <c r="L190" s="159">
        <f>IF(L192&gt;0,"&lt;---",0)</f>
        <v>0</v>
      </c>
      <c r="M190" s="321"/>
      <c r="O190" s="110" t="s">
        <v>23</v>
      </c>
      <c r="P190" s="161">
        <v>0</v>
      </c>
      <c r="Q190" s="162">
        <v>0</v>
      </c>
    </row>
    <row r="191" spans="1:17" x14ac:dyDescent="0.25">
      <c r="A191" s="371" t="s">
        <v>25</v>
      </c>
      <c r="B191" s="364" t="e">
        <v>#DIV/0!</v>
      </c>
      <c r="C191" s="365" t="e">
        <v>#DIV/0!</v>
      </c>
      <c r="E191" s="561"/>
      <c r="F191" s="160"/>
      <c r="G191" s="77"/>
      <c r="H191" s="159"/>
      <c r="I191" s="93"/>
      <c r="J191" s="160"/>
      <c r="K191" s="77"/>
      <c r="L191" s="159"/>
      <c r="M191" s="321"/>
      <c r="O191" s="110" t="s">
        <v>24</v>
      </c>
      <c r="P191" s="164">
        <v>0</v>
      </c>
      <c r="Q191" s="162">
        <v>0</v>
      </c>
    </row>
    <row r="192" spans="1:17" ht="15.75" thickBot="1" x14ac:dyDescent="0.3">
      <c r="A192" s="165" t="s">
        <v>27</v>
      </c>
      <c r="B192" s="169" t="e">
        <v>#DIV/0!</v>
      </c>
      <c r="C192" s="170" t="e">
        <v>#DIV/0!</v>
      </c>
      <c r="E192" s="561"/>
      <c r="F192" s="570">
        <v>0</v>
      </c>
      <c r="G192" s="77"/>
      <c r="H192" s="478">
        <v>0</v>
      </c>
      <c r="I192" s="93"/>
      <c r="J192" s="77">
        <v>0</v>
      </c>
      <c r="K192" s="77"/>
      <c r="L192" s="92">
        <v>0</v>
      </c>
      <c r="M192" s="321"/>
      <c r="O192" s="165" t="s">
        <v>26</v>
      </c>
      <c r="P192" s="166">
        <v>0</v>
      </c>
      <c r="Q192" s="167">
        <v>0</v>
      </c>
    </row>
    <row r="193" spans="1:18" ht="16.5" thickTop="1" thickBot="1" x14ac:dyDescent="0.3">
      <c r="A193" s="107" t="s">
        <v>28</v>
      </c>
      <c r="B193" s="108"/>
      <c r="C193" s="109"/>
      <c r="E193" s="561"/>
      <c r="F193" s="77" t="str">
        <f>IF(G193&gt;0,"&lt;-------------","")</f>
        <v/>
      </c>
      <c r="G193" s="547">
        <v>0</v>
      </c>
      <c r="H193" s="77" t="str">
        <f>IF(G193&gt;0,"-------------&gt;","")</f>
        <v/>
      </c>
      <c r="I193" s="77"/>
      <c r="J193" s="349" t="str">
        <f>IF(K193&gt;0,"&lt;------","")</f>
        <v/>
      </c>
      <c r="K193" s="571">
        <v>0</v>
      </c>
      <c r="L193" s="77" t="str">
        <f>IF(K193&gt;0,"------&gt;","")</f>
        <v/>
      </c>
      <c r="M193" s="321"/>
    </row>
    <row r="194" spans="1:18" ht="16.5" thickTop="1" x14ac:dyDescent="0.25">
      <c r="A194" s="110" t="s">
        <v>13</v>
      </c>
      <c r="B194" s="382">
        <v>0</v>
      </c>
      <c r="C194" s="383"/>
      <c r="E194" s="561"/>
      <c r="F194" s="77"/>
      <c r="G194" s="77"/>
      <c r="H194" s="497">
        <v>0.5</v>
      </c>
      <c r="I194" s="497"/>
      <c r="J194" s="497"/>
      <c r="K194" s="173"/>
      <c r="L194" s="77"/>
      <c r="M194" s="321"/>
      <c r="O194" s="548">
        <v>0</v>
      </c>
      <c r="P194" s="548"/>
      <c r="Q194" s="548"/>
      <c r="R194" s="548"/>
    </row>
    <row r="195" spans="1:18" ht="15.75" thickBot="1" x14ac:dyDescent="0.3">
      <c r="A195" s="165" t="s">
        <v>14</v>
      </c>
      <c r="B195" s="388">
        <v>0</v>
      </c>
      <c r="C195" s="389"/>
      <c r="D195" s="478">
        <v>0</v>
      </c>
      <c r="E195" s="572"/>
      <c r="F195" s="11"/>
      <c r="G195" s="11"/>
      <c r="H195" s="11"/>
      <c r="I195" s="77"/>
      <c r="J195" s="11"/>
      <c r="K195" s="11"/>
      <c r="L195" s="11"/>
      <c r="M195" s="390"/>
      <c r="N195" s="13">
        <v>0</v>
      </c>
      <c r="O195" s="573"/>
      <c r="P195" s="573"/>
      <c r="Q195" s="573"/>
      <c r="R195" s="573"/>
    </row>
    <row r="196" spans="1:18" ht="18" customHeight="1" thickTop="1" thickBot="1" x14ac:dyDescent="0.35">
      <c r="D196" s="13">
        <f>IF(D195&gt;0,"---&gt;",0)</f>
        <v>0</v>
      </c>
      <c r="E196" s="574" t="e">
        <v>#DIV/0!</v>
      </c>
      <c r="F196" s="575"/>
      <c r="G196" s="187" t="e">
        <v>#DIV/0!</v>
      </c>
      <c r="H196" s="187"/>
      <c r="I196" s="186"/>
      <c r="J196" s="187">
        <v>0</v>
      </c>
      <c r="K196" s="187"/>
      <c r="L196" s="576" t="e">
        <v>#DIV/0!</v>
      </c>
      <c r="M196" s="577"/>
      <c r="N196" s="13">
        <f>IF(N195&gt;0,"&lt;---",0)</f>
        <v>0</v>
      </c>
      <c r="O196" s="578" t="s">
        <v>56</v>
      </c>
      <c r="P196" s="579"/>
      <c r="Q196" s="579"/>
      <c r="R196" s="580"/>
    </row>
    <row r="197" spans="1:18" ht="16.5" thickTop="1" thickBot="1" x14ac:dyDescent="0.3">
      <c r="D197" s="13"/>
      <c r="E197" s="581">
        <f>IF(F197&gt;0,"&lt;---",0)</f>
        <v>0</v>
      </c>
      <c r="F197" s="376">
        <v>0</v>
      </c>
      <c r="G197" s="377"/>
      <c r="H197" s="582">
        <v>0</v>
      </c>
      <c r="I197" s="583">
        <f>IF(OR(H197&gt;0,J197&gt;0),"&lt;---",0)</f>
        <v>0</v>
      </c>
      <c r="J197" s="584">
        <v>0</v>
      </c>
      <c r="K197" s="377"/>
      <c r="L197" s="585">
        <v>0</v>
      </c>
      <c r="M197" s="583">
        <f>IF(L197&gt;0,"&lt;---",0)</f>
        <v>0</v>
      </c>
      <c r="O197" s="391"/>
      <c r="P197" s="586" t="s">
        <v>30</v>
      </c>
      <c r="Q197" s="586"/>
      <c r="R197" s="394" t="s">
        <v>31</v>
      </c>
    </row>
    <row r="198" spans="1:18" x14ac:dyDescent="0.25">
      <c r="E198" s="159"/>
      <c r="F198" s="11"/>
      <c r="G198" s="11"/>
      <c r="H198" s="11"/>
      <c r="I198" s="587"/>
      <c r="J198" s="11"/>
      <c r="K198" s="11"/>
      <c r="L198" s="11"/>
      <c r="M198" s="587"/>
      <c r="O198" s="396" t="s">
        <v>32</v>
      </c>
      <c r="P198" s="588">
        <v>0</v>
      </c>
      <c r="Q198" s="588"/>
      <c r="R198" s="399" t="e">
        <f>INDEX([1]Tracks!W4:W32,MATCH('Plan Soltis'!P198,[1]Tracks!S4:S32,0),1)</f>
        <v>#N/A</v>
      </c>
    </row>
    <row r="199" spans="1:18" ht="15.75" thickBot="1" x14ac:dyDescent="0.3">
      <c r="O199" s="405"/>
      <c r="P199" s="589"/>
      <c r="Q199" s="589"/>
      <c r="R199" s="408"/>
    </row>
    <row r="200" spans="1:18" ht="15.75" customHeight="1" thickTop="1" x14ac:dyDescent="0.25">
      <c r="A200" s="512" t="s">
        <v>33</v>
      </c>
      <c r="B200" s="590" t="s">
        <v>145</v>
      </c>
      <c r="C200" s="591"/>
      <c r="D200" s="592"/>
      <c r="E200" s="416" t="s">
        <v>169</v>
      </c>
      <c r="F200" s="416"/>
      <c r="G200" s="416"/>
      <c r="H200" s="417"/>
      <c r="I200" s="217"/>
      <c r="J200" s="418">
        <v>0</v>
      </c>
      <c r="K200" s="419"/>
      <c r="L200" s="420"/>
      <c r="O200" s="396" t="s">
        <v>34</v>
      </c>
      <c r="P200" s="588">
        <v>0</v>
      </c>
      <c r="Q200" s="588"/>
      <c r="R200" s="399">
        <f>IF(P200&lt;&gt;0,R198,0)</f>
        <v>0</v>
      </c>
    </row>
    <row r="201" spans="1:18" ht="15.75" thickBot="1" x14ac:dyDescent="0.3">
      <c r="A201" s="516" t="s">
        <v>35</v>
      </c>
      <c r="B201" s="517">
        <v>3.75</v>
      </c>
      <c r="C201" s="518"/>
      <c r="D201" s="519"/>
      <c r="E201" s="428"/>
      <c r="F201" s="428"/>
      <c r="G201" s="428"/>
      <c r="H201" s="429"/>
      <c r="I201" s="217"/>
      <c r="J201" s="430"/>
      <c r="K201" s="431"/>
      <c r="L201" s="432"/>
      <c r="O201" s="405"/>
      <c r="P201" s="589"/>
      <c r="Q201" s="589"/>
      <c r="R201" s="593"/>
    </row>
    <row r="202" spans="1:18" ht="16.5" thickTop="1" thickBot="1" x14ac:dyDescent="0.3">
      <c r="A202" s="520" t="s">
        <v>36</v>
      </c>
      <c r="B202" s="594">
        <v>0</v>
      </c>
      <c r="C202" s="595"/>
      <c r="D202" s="596"/>
      <c r="O202" s="396" t="s">
        <v>37</v>
      </c>
      <c r="P202" s="597" t="s">
        <v>112</v>
      </c>
      <c r="Q202" s="597"/>
      <c r="R202" s="423">
        <f>INDEX([1]Tracks!W36:W51,MATCH('Plan Soltis'!P202,[1]Tracks!S36:S51,0),1)</f>
        <v>-3.75</v>
      </c>
    </row>
    <row r="203" spans="1:18" ht="15.75" customHeight="1" thickTop="1" x14ac:dyDescent="0.25">
      <c r="B203" s="234" t="s">
        <v>38</v>
      </c>
      <c r="C203" s="235"/>
      <c r="D203" s="236"/>
      <c r="E203" s="442" t="s">
        <v>170</v>
      </c>
      <c r="F203" s="443"/>
      <c r="G203" s="443"/>
      <c r="H203" s="443"/>
      <c r="I203" s="443"/>
      <c r="J203" s="443"/>
      <c r="K203" s="443"/>
      <c r="L203" s="444"/>
      <c r="O203" s="433"/>
      <c r="P203" s="598"/>
      <c r="Q203" s="598"/>
      <c r="R203" s="436"/>
    </row>
    <row r="204" spans="1:18" ht="15.75" thickBot="1" x14ac:dyDescent="0.3">
      <c r="B204" s="243"/>
      <c r="C204" s="244"/>
      <c r="D204" s="245"/>
      <c r="E204" s="445"/>
      <c r="F204" s="446"/>
      <c r="G204" s="446"/>
      <c r="H204" s="446"/>
      <c r="I204" s="446"/>
      <c r="J204" s="446"/>
      <c r="K204" s="446"/>
      <c r="L204" s="447"/>
      <c r="O204" s="405"/>
      <c r="P204" s="599"/>
      <c r="Q204" s="599"/>
      <c r="R204" s="440"/>
    </row>
    <row r="205" spans="1:18" ht="16.5" thickTop="1" thickBot="1" x14ac:dyDescent="0.3">
      <c r="O205" s="396" t="s">
        <v>39</v>
      </c>
      <c r="P205" s="597" t="s">
        <v>112</v>
      </c>
      <c r="Q205" s="597"/>
      <c r="R205" s="423">
        <f>INDEX([1]Tracks!W54:W69,MATCH('Plan Soltis'!P205,[1]Tracks!S54:S70,0),1)</f>
        <v>-3.75</v>
      </c>
    </row>
    <row r="206" spans="1:18" ht="15.75" thickBot="1" x14ac:dyDescent="0.3">
      <c r="A206" s="250" t="s">
        <v>40</v>
      </c>
      <c r="B206" s="251"/>
      <c r="C206" s="252"/>
      <c r="D206" s="252"/>
      <c r="E206" s="252"/>
      <c r="F206" s="252"/>
      <c r="G206" s="252"/>
      <c r="H206" s="252"/>
      <c r="I206" s="252"/>
      <c r="J206" s="252"/>
      <c r="K206" s="252"/>
      <c r="L206" s="253"/>
      <c r="O206" s="433"/>
      <c r="P206" s="600">
        <v>0</v>
      </c>
      <c r="Q206" s="600"/>
      <c r="R206" s="527"/>
    </row>
    <row r="207" spans="1:18" ht="15.75" thickBot="1" x14ac:dyDescent="0.3">
      <c r="A207" s="250"/>
      <c r="B207" s="251"/>
      <c r="C207" s="256"/>
      <c r="D207" s="256"/>
      <c r="E207" s="256"/>
      <c r="F207" s="256"/>
      <c r="G207" s="256"/>
      <c r="H207" s="256"/>
      <c r="I207" s="256"/>
      <c r="J207" s="256"/>
      <c r="K207" s="256"/>
      <c r="L207" s="257"/>
      <c r="O207" s="405"/>
      <c r="P207" s="599">
        <v>0</v>
      </c>
      <c r="Q207" s="599"/>
      <c r="R207" s="440"/>
    </row>
    <row r="208" spans="1:18" ht="16.5" thickTop="1" thickBot="1" x14ac:dyDescent="0.3">
      <c r="A208" s="258" t="s">
        <v>50</v>
      </c>
      <c r="B208" s="259"/>
      <c r="C208" s="260">
        <v>0</v>
      </c>
      <c r="D208" s="261"/>
      <c r="E208" s="261"/>
      <c r="F208" s="261"/>
      <c r="G208" s="261"/>
      <c r="H208" s="261"/>
      <c r="I208" s="261"/>
      <c r="J208" s="261"/>
      <c r="K208" s="261"/>
      <c r="L208" s="262"/>
      <c r="O208" s="449" t="s">
        <v>42</v>
      </c>
      <c r="P208" s="601">
        <v>0</v>
      </c>
      <c r="Q208" s="601"/>
      <c r="R208" s="602"/>
    </row>
    <row r="209" spans="1:18" ht="15.75" thickBot="1" x14ac:dyDescent="0.3">
      <c r="A209" s="258"/>
      <c r="B209" s="259"/>
      <c r="C209" s="267"/>
      <c r="D209" s="268"/>
      <c r="E209" s="268"/>
      <c r="F209" s="268"/>
      <c r="G209" s="268"/>
      <c r="H209" s="268"/>
      <c r="I209" s="268"/>
      <c r="J209" s="268"/>
      <c r="K209" s="268"/>
      <c r="L209" s="269"/>
      <c r="O209" s="274" t="s">
        <v>43</v>
      </c>
      <c r="P209" s="603">
        <v>0</v>
      </c>
      <c r="Q209" s="603"/>
      <c r="R209" s="604"/>
    </row>
    <row r="210" spans="1:18" x14ac:dyDescent="0.25">
      <c r="O210" s="274" t="s">
        <v>44</v>
      </c>
      <c r="P210" s="600"/>
      <c r="Q210" s="600"/>
      <c r="R210" s="605"/>
    </row>
    <row r="211" spans="1:18" ht="30.75" x14ac:dyDescent="0.3">
      <c r="A211" s="278" t="s">
        <v>45</v>
      </c>
      <c r="O211" s="279" t="s">
        <v>46</v>
      </c>
      <c r="P211" s="600"/>
      <c r="Q211" s="600"/>
      <c r="R211" s="605"/>
    </row>
    <row r="212" spans="1:18" ht="15.75" thickBot="1" x14ac:dyDescent="0.3">
      <c r="O212" s="280" t="s">
        <v>47</v>
      </c>
      <c r="P212" s="606"/>
      <c r="Q212" s="606"/>
      <c r="R212" s="607"/>
    </row>
    <row r="213" spans="1:18" ht="15.75" thickTop="1" x14ac:dyDescent="0.25"/>
    <row r="218" spans="1:18" ht="15" customHeight="1" x14ac:dyDescent="0.25"/>
  </sheetData>
  <mergeCells count="439">
    <mergeCell ref="P212:R212"/>
    <mergeCell ref="A208:B209"/>
    <mergeCell ref="C208:L209"/>
    <mergeCell ref="P208:R208"/>
    <mergeCell ref="P209:R209"/>
    <mergeCell ref="P210:R210"/>
    <mergeCell ref="P211:R211"/>
    <mergeCell ref="O205:O207"/>
    <mergeCell ref="P205:Q205"/>
    <mergeCell ref="A206:B207"/>
    <mergeCell ref="C206:L207"/>
    <mergeCell ref="P206:Q206"/>
    <mergeCell ref="P207:Q207"/>
    <mergeCell ref="B202:D202"/>
    <mergeCell ref="O202:O204"/>
    <mergeCell ref="P202:Q202"/>
    <mergeCell ref="B203:D204"/>
    <mergeCell ref="E203:L204"/>
    <mergeCell ref="P203:Q203"/>
    <mergeCell ref="P204:Q204"/>
    <mergeCell ref="B200:D200"/>
    <mergeCell ref="E200:H201"/>
    <mergeCell ref="J200:L201"/>
    <mergeCell ref="O200:O201"/>
    <mergeCell ref="P200:Q200"/>
    <mergeCell ref="B201:D201"/>
    <mergeCell ref="P201:Q201"/>
    <mergeCell ref="E197:E198"/>
    <mergeCell ref="I197:I198"/>
    <mergeCell ref="M197:M198"/>
    <mergeCell ref="P197:Q197"/>
    <mergeCell ref="O198:O199"/>
    <mergeCell ref="P198:Q198"/>
    <mergeCell ref="P199:Q199"/>
    <mergeCell ref="H194:J194"/>
    <mergeCell ref="O194:R195"/>
    <mergeCell ref="E196:F196"/>
    <mergeCell ref="G196:H196"/>
    <mergeCell ref="J196:K196"/>
    <mergeCell ref="L196:M196"/>
    <mergeCell ref="O196:R196"/>
    <mergeCell ref="P188:Q188"/>
    <mergeCell ref="F190:F191"/>
    <mergeCell ref="H190:H191"/>
    <mergeCell ref="J190:J191"/>
    <mergeCell ref="L190:L191"/>
    <mergeCell ref="A193:C193"/>
    <mergeCell ref="B185:C185"/>
    <mergeCell ref="P185:Q185"/>
    <mergeCell ref="B186:C186"/>
    <mergeCell ref="P186:Q186"/>
    <mergeCell ref="B187:C187"/>
    <mergeCell ref="P187:Q187"/>
    <mergeCell ref="B181:C181"/>
    <mergeCell ref="O181:Q181"/>
    <mergeCell ref="A182:C182"/>
    <mergeCell ref="G182:H182"/>
    <mergeCell ref="B183:C183"/>
    <mergeCell ref="B184:C184"/>
    <mergeCell ref="O184:Q184"/>
    <mergeCell ref="A178:C178"/>
    <mergeCell ref="A179:C179"/>
    <mergeCell ref="G179:G180"/>
    <mergeCell ref="K179:K180"/>
    <mergeCell ref="B180:C180"/>
    <mergeCell ref="O180:Q180"/>
    <mergeCell ref="C175:D175"/>
    <mergeCell ref="N175:O175"/>
    <mergeCell ref="B176:D176"/>
    <mergeCell ref="I176:I192"/>
    <mergeCell ref="N176:O176"/>
    <mergeCell ref="B177:D177"/>
    <mergeCell ref="F177:F178"/>
    <mergeCell ref="H177:H178"/>
    <mergeCell ref="J177:J178"/>
    <mergeCell ref="L177:L178"/>
    <mergeCell ref="E172:F172"/>
    <mergeCell ref="G172:H172"/>
    <mergeCell ref="J172:K172"/>
    <mergeCell ref="L172:M172"/>
    <mergeCell ref="N172:O172"/>
    <mergeCell ref="E173:E194"/>
    <mergeCell ref="M173:M195"/>
    <mergeCell ref="H174:J174"/>
    <mergeCell ref="N177:P177"/>
    <mergeCell ref="F188:H189"/>
    <mergeCell ref="M167:N167"/>
    <mergeCell ref="H168:J168"/>
    <mergeCell ref="E169:G169"/>
    <mergeCell ref="H169:I169"/>
    <mergeCell ref="J169:M169"/>
    <mergeCell ref="E170:E171"/>
    <mergeCell ref="I170:I171"/>
    <mergeCell ref="M170:M171"/>
    <mergeCell ref="A163:R163"/>
    <mergeCell ref="A165:C166"/>
    <mergeCell ref="D165:E166"/>
    <mergeCell ref="J165:J166"/>
    <mergeCell ref="M165:N165"/>
    <mergeCell ref="M166:N166"/>
    <mergeCell ref="P158:R158"/>
    <mergeCell ref="P159:R159"/>
    <mergeCell ref="B160:F160"/>
    <mergeCell ref="H160:I161"/>
    <mergeCell ref="J160:N161"/>
    <mergeCell ref="O160:Q160"/>
    <mergeCell ref="B161:F161"/>
    <mergeCell ref="P161:Q161"/>
    <mergeCell ref="A155:B156"/>
    <mergeCell ref="C155:L155"/>
    <mergeCell ref="P155:R155"/>
    <mergeCell ref="C156:L156"/>
    <mergeCell ref="P156:R156"/>
    <mergeCell ref="P157:R157"/>
    <mergeCell ref="O152:O154"/>
    <mergeCell ref="P152:Q152"/>
    <mergeCell ref="A153:B154"/>
    <mergeCell ref="C153:L154"/>
    <mergeCell ref="P153:Q153"/>
    <mergeCell ref="P154:Q154"/>
    <mergeCell ref="B149:D149"/>
    <mergeCell ref="O149:O151"/>
    <mergeCell ref="P149:Q149"/>
    <mergeCell ref="B150:D151"/>
    <mergeCell ref="E150:L151"/>
    <mergeCell ref="P150:Q150"/>
    <mergeCell ref="P151:Q151"/>
    <mergeCell ref="B147:D147"/>
    <mergeCell ref="E147:H148"/>
    <mergeCell ref="J147:L148"/>
    <mergeCell ref="O147:O148"/>
    <mergeCell ref="P147:Q147"/>
    <mergeCell ref="B148:D148"/>
    <mergeCell ref="P148:Q148"/>
    <mergeCell ref="E144:E145"/>
    <mergeCell ref="I144:I145"/>
    <mergeCell ref="M144:M145"/>
    <mergeCell ref="P144:Q144"/>
    <mergeCell ref="O145:O146"/>
    <mergeCell ref="P145:Q145"/>
    <mergeCell ref="P146:Q146"/>
    <mergeCell ref="O141:R142"/>
    <mergeCell ref="E143:F143"/>
    <mergeCell ref="G143:H143"/>
    <mergeCell ref="J143:K143"/>
    <mergeCell ref="L143:M143"/>
    <mergeCell ref="O143:R143"/>
    <mergeCell ref="F137:F138"/>
    <mergeCell ref="H137:H138"/>
    <mergeCell ref="J137:J138"/>
    <mergeCell ref="L137:L138"/>
    <mergeCell ref="A140:C140"/>
    <mergeCell ref="H141:J141"/>
    <mergeCell ref="B133:C133"/>
    <mergeCell ref="P133:Q133"/>
    <mergeCell ref="B134:C134"/>
    <mergeCell ref="P134:Q134"/>
    <mergeCell ref="F135:H136"/>
    <mergeCell ref="P135:Q135"/>
    <mergeCell ref="A129:C129"/>
    <mergeCell ref="G129:H129"/>
    <mergeCell ref="B130:C130"/>
    <mergeCell ref="B131:C131"/>
    <mergeCell ref="O131:Q131"/>
    <mergeCell ref="B132:C132"/>
    <mergeCell ref="P132:Q132"/>
    <mergeCell ref="A126:C126"/>
    <mergeCell ref="G126:G127"/>
    <mergeCell ref="K126:K127"/>
    <mergeCell ref="B127:C127"/>
    <mergeCell ref="O127:Q127"/>
    <mergeCell ref="B128:C128"/>
    <mergeCell ref="O128:Q128"/>
    <mergeCell ref="B124:D124"/>
    <mergeCell ref="F124:F125"/>
    <mergeCell ref="H124:H125"/>
    <mergeCell ref="J124:J125"/>
    <mergeCell ref="L124:L125"/>
    <mergeCell ref="N124:P124"/>
    <mergeCell ref="A125:C125"/>
    <mergeCell ref="E120:E142"/>
    <mergeCell ref="M120:M142"/>
    <mergeCell ref="P120:P121"/>
    <mergeCell ref="Q120:R121"/>
    <mergeCell ref="H121:J121"/>
    <mergeCell ref="C122:D122"/>
    <mergeCell ref="N122:O122"/>
    <mergeCell ref="B123:D123"/>
    <mergeCell ref="I123:I139"/>
    <mergeCell ref="N123:P123"/>
    <mergeCell ref="I117:I118"/>
    <mergeCell ref="M117:M118"/>
    <mergeCell ref="P118:P119"/>
    <mergeCell ref="Q118:R119"/>
    <mergeCell ref="E119:F119"/>
    <mergeCell ref="G119:H119"/>
    <mergeCell ref="J119:K119"/>
    <mergeCell ref="L119:M119"/>
    <mergeCell ref="M114:N114"/>
    <mergeCell ref="P114:P115"/>
    <mergeCell ref="Q114:R115"/>
    <mergeCell ref="H115:J115"/>
    <mergeCell ref="E116:G116"/>
    <mergeCell ref="H116:I116"/>
    <mergeCell ref="J116:M116"/>
    <mergeCell ref="P116:P117"/>
    <mergeCell ref="Q116:R117"/>
    <mergeCell ref="E117:E118"/>
    <mergeCell ref="A110:Q110"/>
    <mergeCell ref="A112:C113"/>
    <mergeCell ref="D112:E113"/>
    <mergeCell ref="J112:J113"/>
    <mergeCell ref="M112:N112"/>
    <mergeCell ref="M113:N113"/>
    <mergeCell ref="P104:R104"/>
    <mergeCell ref="B107:F107"/>
    <mergeCell ref="H107:I108"/>
    <mergeCell ref="J107:N108"/>
    <mergeCell ref="O107:Q107"/>
    <mergeCell ref="B108:F108"/>
    <mergeCell ref="P108:Q108"/>
    <mergeCell ref="A100:B101"/>
    <mergeCell ref="C100:L101"/>
    <mergeCell ref="P100:R100"/>
    <mergeCell ref="P101:R101"/>
    <mergeCell ref="A102:B103"/>
    <mergeCell ref="C102:L102"/>
    <mergeCell ref="P102:R102"/>
    <mergeCell ref="C103:L103"/>
    <mergeCell ref="P103:R103"/>
    <mergeCell ref="B96:D96"/>
    <mergeCell ref="P96:Q96"/>
    <mergeCell ref="B97:D98"/>
    <mergeCell ref="E97:L98"/>
    <mergeCell ref="O97:O99"/>
    <mergeCell ref="P97:Q97"/>
    <mergeCell ref="P98:Q98"/>
    <mergeCell ref="P99:Q99"/>
    <mergeCell ref="O92:O93"/>
    <mergeCell ref="P92:Q92"/>
    <mergeCell ref="P93:Q93"/>
    <mergeCell ref="B94:D94"/>
    <mergeCell ref="E94:H95"/>
    <mergeCell ref="J94:L95"/>
    <mergeCell ref="O94:O96"/>
    <mergeCell ref="P94:Q94"/>
    <mergeCell ref="B95:D95"/>
    <mergeCell ref="P95:Q95"/>
    <mergeCell ref="E90:F90"/>
    <mergeCell ref="G90:H90"/>
    <mergeCell ref="J90:K90"/>
    <mergeCell ref="L90:M90"/>
    <mergeCell ref="O90:O91"/>
    <mergeCell ref="P90:Q90"/>
    <mergeCell ref="E91:E92"/>
    <mergeCell ref="I91:I92"/>
    <mergeCell ref="M91:M92"/>
    <mergeCell ref="P91:Q91"/>
    <mergeCell ref="F84:F85"/>
    <mergeCell ref="H84:H85"/>
    <mergeCell ref="J84:J85"/>
    <mergeCell ref="L84:L85"/>
    <mergeCell ref="O86:R87"/>
    <mergeCell ref="H88:J88"/>
    <mergeCell ref="O88:R88"/>
    <mergeCell ref="B77:C77"/>
    <mergeCell ref="B78:C78"/>
    <mergeCell ref="B79:C79"/>
    <mergeCell ref="B80:C80"/>
    <mergeCell ref="B81:C81"/>
    <mergeCell ref="F82:H83"/>
    <mergeCell ref="A73:C73"/>
    <mergeCell ref="G73:G74"/>
    <mergeCell ref="K73:K74"/>
    <mergeCell ref="B74:C74"/>
    <mergeCell ref="B75:C75"/>
    <mergeCell ref="A76:C76"/>
    <mergeCell ref="B71:D71"/>
    <mergeCell ref="F71:F72"/>
    <mergeCell ref="H71:H72"/>
    <mergeCell ref="J71:J72"/>
    <mergeCell ref="L71:L72"/>
    <mergeCell ref="N71:O71"/>
    <mergeCell ref="A72:C72"/>
    <mergeCell ref="P67:P68"/>
    <mergeCell ref="Q67:R68"/>
    <mergeCell ref="E68:E89"/>
    <mergeCell ref="H68:J68"/>
    <mergeCell ref="M68:M89"/>
    <mergeCell ref="C69:D69"/>
    <mergeCell ref="N69:O69"/>
    <mergeCell ref="B70:D70"/>
    <mergeCell ref="I70:I86"/>
    <mergeCell ref="N70:O70"/>
    <mergeCell ref="E64:E65"/>
    <mergeCell ref="I64:I65"/>
    <mergeCell ref="M64:M65"/>
    <mergeCell ref="P65:P66"/>
    <mergeCell ref="Q65:R66"/>
    <mergeCell ref="E66:F66"/>
    <mergeCell ref="G66:H66"/>
    <mergeCell ref="J66:K66"/>
    <mergeCell ref="L66:M66"/>
    <mergeCell ref="M61:N61"/>
    <mergeCell ref="P61:P62"/>
    <mergeCell ref="Q61:R62"/>
    <mergeCell ref="H62:J62"/>
    <mergeCell ref="O62:O63"/>
    <mergeCell ref="E63:G63"/>
    <mergeCell ref="H63:I63"/>
    <mergeCell ref="J63:M63"/>
    <mergeCell ref="P63:P64"/>
    <mergeCell ref="Q63:R64"/>
    <mergeCell ref="A57:Q57"/>
    <mergeCell ref="A59:C60"/>
    <mergeCell ref="D59:E60"/>
    <mergeCell ref="J59:J60"/>
    <mergeCell ref="M59:N59"/>
    <mergeCell ref="M60:N60"/>
    <mergeCell ref="P52:R52"/>
    <mergeCell ref="P53:R53"/>
    <mergeCell ref="B54:F54"/>
    <mergeCell ref="H54:I55"/>
    <mergeCell ref="J54:N55"/>
    <mergeCell ref="O54:Q54"/>
    <mergeCell ref="B55:F55"/>
    <mergeCell ref="P55:Q55"/>
    <mergeCell ref="A49:B50"/>
    <mergeCell ref="C49:L49"/>
    <mergeCell ref="P49:R49"/>
    <mergeCell ref="C50:L50"/>
    <mergeCell ref="P50:R50"/>
    <mergeCell ref="P51:R51"/>
    <mergeCell ref="O46:O48"/>
    <mergeCell ref="P46:Q46"/>
    <mergeCell ref="A47:B48"/>
    <mergeCell ref="C47:L48"/>
    <mergeCell ref="P47:Q47"/>
    <mergeCell ref="P48:Q48"/>
    <mergeCell ref="B43:D43"/>
    <mergeCell ref="O43:O45"/>
    <mergeCell ref="P43:Q43"/>
    <mergeCell ref="B44:D45"/>
    <mergeCell ref="E44:L45"/>
    <mergeCell ref="P44:Q44"/>
    <mergeCell ref="P45:Q45"/>
    <mergeCell ref="B41:D41"/>
    <mergeCell ref="E41:H42"/>
    <mergeCell ref="J41:L42"/>
    <mergeCell ref="O41:O42"/>
    <mergeCell ref="P41:Q41"/>
    <mergeCell ref="B42:D42"/>
    <mergeCell ref="P42:Q42"/>
    <mergeCell ref="E38:E39"/>
    <mergeCell ref="I38:I39"/>
    <mergeCell ref="M38:M39"/>
    <mergeCell ref="P38:Q38"/>
    <mergeCell ref="O39:O40"/>
    <mergeCell ref="P39:Q39"/>
    <mergeCell ref="P40:Q40"/>
    <mergeCell ref="A35:C35"/>
    <mergeCell ref="H35:J35"/>
    <mergeCell ref="O35:R36"/>
    <mergeCell ref="B36:C36"/>
    <mergeCell ref="B37:C37"/>
    <mergeCell ref="E37:F37"/>
    <mergeCell ref="G37:H37"/>
    <mergeCell ref="J37:K37"/>
    <mergeCell ref="L37:M37"/>
    <mergeCell ref="O37:R37"/>
    <mergeCell ref="B29:C29"/>
    <mergeCell ref="F29:H30"/>
    <mergeCell ref="P29:Q29"/>
    <mergeCell ref="F31:F32"/>
    <mergeCell ref="H31:H32"/>
    <mergeCell ref="J31:J32"/>
    <mergeCell ref="L31:L32"/>
    <mergeCell ref="B26:C26"/>
    <mergeCell ref="P26:Q26"/>
    <mergeCell ref="B27:C27"/>
    <mergeCell ref="P27:Q27"/>
    <mergeCell ref="B28:C28"/>
    <mergeCell ref="P28:Q28"/>
    <mergeCell ref="B22:C22"/>
    <mergeCell ref="O22:Q22"/>
    <mergeCell ref="B23:C23"/>
    <mergeCell ref="G23:H23"/>
    <mergeCell ref="A24:C24"/>
    <mergeCell ref="B25:C25"/>
    <mergeCell ref="O25:Q25"/>
    <mergeCell ref="H18:H19"/>
    <mergeCell ref="J18:J19"/>
    <mergeCell ref="L18:L19"/>
    <mergeCell ref="N18:O18"/>
    <mergeCell ref="A20:C20"/>
    <mergeCell ref="G20:G21"/>
    <mergeCell ref="K20:K21"/>
    <mergeCell ref="A21:C21"/>
    <mergeCell ref="O21:Q21"/>
    <mergeCell ref="E15:E36"/>
    <mergeCell ref="H15:J15"/>
    <mergeCell ref="M15:M36"/>
    <mergeCell ref="C16:D16"/>
    <mergeCell ref="N16:O16"/>
    <mergeCell ref="B17:D17"/>
    <mergeCell ref="I17:I33"/>
    <mergeCell ref="N17:O17"/>
    <mergeCell ref="B18:D18"/>
    <mergeCell ref="F18:F19"/>
    <mergeCell ref="M11:M12"/>
    <mergeCell ref="Q12:R13"/>
    <mergeCell ref="E13:F13"/>
    <mergeCell ref="G13:H13"/>
    <mergeCell ref="J13:K13"/>
    <mergeCell ref="L13:M13"/>
    <mergeCell ref="N13:O13"/>
    <mergeCell ref="M8:N8"/>
    <mergeCell ref="Q8:R9"/>
    <mergeCell ref="B9:C9"/>
    <mergeCell ref="H9:J9"/>
    <mergeCell ref="E10:G10"/>
    <mergeCell ref="H10:I10"/>
    <mergeCell ref="J10:M10"/>
    <mergeCell ref="Q10:R11"/>
    <mergeCell ref="E11:E12"/>
    <mergeCell ref="I11:I12"/>
    <mergeCell ref="A4:Q4"/>
    <mergeCell ref="A6:C7"/>
    <mergeCell ref="D6:E7"/>
    <mergeCell ref="J6:J7"/>
    <mergeCell ref="M6:N6"/>
    <mergeCell ref="Q6:R7"/>
    <mergeCell ref="M7:N7"/>
    <mergeCell ref="B1:F1"/>
    <mergeCell ref="H1:I2"/>
    <mergeCell ref="J1:N2"/>
    <mergeCell ref="O1:Q1"/>
    <mergeCell ref="B2:F2"/>
    <mergeCell ref="P2:Q2"/>
  </mergeCells>
  <conditionalFormatting sqref="D6">
    <cfRule type="cellIs" dxfId="134" priority="61" operator="greaterThan">
      <formula>""""""</formula>
    </cfRule>
  </conditionalFormatting>
  <conditionalFormatting sqref="F6:I7 O8 K6:N7 K59:N60 L112:N112 J165:N165 J166 G8:I8">
    <cfRule type="cellIs" dxfId="133" priority="60" operator="greaterThan">
      <formula>0</formula>
    </cfRule>
  </conditionalFormatting>
  <conditionalFormatting sqref="J6:J7">
    <cfRule type="cellIs" dxfId="132" priority="59" operator="greaterThan">
      <formula>0</formula>
    </cfRule>
  </conditionalFormatting>
  <conditionalFormatting sqref="E10:G10">
    <cfRule type="cellIs" dxfId="131" priority="58" operator="greaterThan">
      <formula>0</formula>
    </cfRule>
  </conditionalFormatting>
  <conditionalFormatting sqref="G61:I61 L61:O61 L8">
    <cfRule type="cellIs" dxfId="130" priority="57" operator="notEqual">
      <formula>0</formula>
    </cfRule>
  </conditionalFormatting>
  <conditionalFormatting sqref="D59:E60">
    <cfRule type="cellIs" dxfId="129" priority="56" operator="greaterThan">
      <formula>""""""</formula>
    </cfRule>
  </conditionalFormatting>
  <conditionalFormatting sqref="E63:G63">
    <cfRule type="cellIs" dxfId="128" priority="55" operator="greaterThan">
      <formula>0</formula>
    </cfRule>
  </conditionalFormatting>
  <conditionalFormatting sqref="J59:J60">
    <cfRule type="cellIs" dxfId="127" priority="54" operator="greaterThan">
      <formula>0</formula>
    </cfRule>
  </conditionalFormatting>
  <conditionalFormatting sqref="K60">
    <cfRule type="cellIs" dxfId="126" priority="53" operator="greaterThan">
      <formula>0</formula>
    </cfRule>
  </conditionalFormatting>
  <conditionalFormatting sqref="H60">
    <cfRule type="cellIs" dxfId="125" priority="52" operator="greaterThan">
      <formula>0</formula>
    </cfRule>
  </conditionalFormatting>
  <conditionalFormatting sqref="H77">
    <cfRule type="cellIs" dxfId="124" priority="51" operator="greaterThan">
      <formula>""</formula>
    </cfRule>
  </conditionalFormatting>
  <conditionalFormatting sqref="O35 O11:O12">
    <cfRule type="cellIs" dxfId="123" priority="50" operator="notEqual">
      <formula>0</formula>
    </cfRule>
  </conditionalFormatting>
  <conditionalFormatting sqref="O86">
    <cfRule type="cellIs" dxfId="122" priority="49" operator="notEqual">
      <formula>0</formula>
    </cfRule>
  </conditionalFormatting>
  <conditionalFormatting sqref="F29:H30">
    <cfRule type="cellIs" dxfId="121" priority="48" operator="greaterThan">
      <formula>0</formula>
    </cfRule>
  </conditionalFormatting>
  <conditionalFormatting sqref="F82:H83">
    <cfRule type="cellIs" dxfId="120" priority="47" operator="greaterThan">
      <formula>0</formula>
    </cfRule>
  </conditionalFormatting>
  <conditionalFormatting sqref="M114 G114:I114">
    <cfRule type="cellIs" dxfId="119" priority="46" operator="greaterThan">
      <formula>0</formula>
    </cfRule>
  </conditionalFormatting>
  <conditionalFormatting sqref="D112:E113">
    <cfRule type="cellIs" dxfId="118" priority="45" operator="greaterThan">
      <formula>""""""</formula>
    </cfRule>
  </conditionalFormatting>
  <conditionalFormatting sqref="E116:G116">
    <cfRule type="cellIs" dxfId="117" priority="44" operator="greaterThan">
      <formula>0</formula>
    </cfRule>
  </conditionalFormatting>
  <conditionalFormatting sqref="J112:J113">
    <cfRule type="cellIs" dxfId="116" priority="43" operator="greaterThan">
      <formula>0</formula>
    </cfRule>
  </conditionalFormatting>
  <conditionalFormatting sqref="H130">
    <cfRule type="cellIs" dxfId="115" priority="42" operator="greaterThan">
      <formula>""</formula>
    </cfRule>
  </conditionalFormatting>
  <conditionalFormatting sqref="O141">
    <cfRule type="cellIs" dxfId="114" priority="41" operator="notEqual">
      <formula>0</formula>
    </cfRule>
  </conditionalFormatting>
  <conditionalFormatting sqref="F135:H136">
    <cfRule type="cellIs" dxfId="113" priority="40" operator="greaterThan">
      <formula>0</formula>
    </cfRule>
  </conditionalFormatting>
  <conditionalFormatting sqref="H10:I10">
    <cfRule type="cellIs" dxfId="112" priority="39" operator="greaterThan">
      <formula>0</formula>
    </cfRule>
  </conditionalFormatting>
  <conditionalFormatting sqref="J10:M10">
    <cfRule type="cellIs" dxfId="111" priority="38" operator="greaterThan">
      <formula>0</formula>
    </cfRule>
  </conditionalFormatting>
  <conditionalFormatting sqref="H63:I63">
    <cfRule type="cellIs" dxfId="110" priority="37" operator="greaterThan">
      <formula>0</formula>
    </cfRule>
  </conditionalFormatting>
  <conditionalFormatting sqref="J63:M63">
    <cfRule type="cellIs" dxfId="109" priority="36" operator="greaterThan">
      <formula>0</formula>
    </cfRule>
  </conditionalFormatting>
  <conditionalFormatting sqref="H116:I116">
    <cfRule type="cellIs" dxfId="108" priority="35" operator="greaterThan">
      <formula>0</formula>
    </cfRule>
  </conditionalFormatting>
  <conditionalFormatting sqref="J116:M116">
    <cfRule type="cellIs" dxfId="107" priority="34" operator="greaterThan">
      <formula>0</formula>
    </cfRule>
  </conditionalFormatting>
  <conditionalFormatting sqref="K112:N113">
    <cfRule type="cellIs" dxfId="106" priority="33" operator="greaterThan">
      <formula>0</formula>
    </cfRule>
  </conditionalFormatting>
  <conditionalFormatting sqref="D165:E166">
    <cfRule type="cellIs" dxfId="105" priority="32" operator="greaterThan">
      <formula>""""""</formula>
    </cfRule>
  </conditionalFormatting>
  <conditionalFormatting sqref="E169:M169">
    <cfRule type="cellIs" dxfId="104" priority="31" operator="greaterThan">
      <formula>0</formula>
    </cfRule>
  </conditionalFormatting>
  <conditionalFormatting sqref="E169:G169">
    <cfRule type="cellIs" dxfId="103" priority="30" operator="greaterThan">
      <formula>0</formula>
    </cfRule>
  </conditionalFormatting>
  <conditionalFormatting sqref="H169:I169">
    <cfRule type="cellIs" dxfId="102" priority="29" operator="greaterThan">
      <formula>0</formula>
    </cfRule>
  </conditionalFormatting>
  <conditionalFormatting sqref="J169:M169">
    <cfRule type="cellIs" dxfId="101" priority="28" operator="greaterThan">
      <formula>0</formula>
    </cfRule>
  </conditionalFormatting>
  <conditionalFormatting sqref="F165:H166">
    <cfRule type="cellIs" dxfId="100" priority="27" operator="greaterThan">
      <formula>0</formula>
    </cfRule>
  </conditionalFormatting>
  <conditionalFormatting sqref="H183">
    <cfRule type="cellIs" dxfId="99" priority="26" operator="greaterThan">
      <formula>""</formula>
    </cfRule>
  </conditionalFormatting>
  <conditionalFormatting sqref="F188:H189">
    <cfRule type="cellIs" dxfId="98" priority="25" operator="greaterThan">
      <formula>0</formula>
    </cfRule>
  </conditionalFormatting>
  <conditionalFormatting sqref="K165:N166">
    <cfRule type="cellIs" dxfId="97" priority="24" operator="greaterThan">
      <formula>0</formula>
    </cfRule>
  </conditionalFormatting>
  <conditionalFormatting sqref="L114">
    <cfRule type="cellIs" dxfId="96" priority="23" operator="greaterThan">
      <formula>0</formula>
    </cfRule>
  </conditionalFormatting>
  <conditionalFormatting sqref="L185">
    <cfRule type="cellIs" dxfId="95" priority="22" operator="greaterThan">
      <formula>0</formula>
    </cfRule>
  </conditionalFormatting>
  <conditionalFormatting sqref="L183">
    <cfRule type="cellIs" dxfId="94" priority="21" operator="greaterThan">
      <formula>0</formula>
    </cfRule>
  </conditionalFormatting>
  <conditionalFormatting sqref="F183">
    <cfRule type="cellIs" dxfId="93" priority="20" operator="greaterThan">
      <formula>""</formula>
    </cfRule>
  </conditionalFormatting>
  <conditionalFormatting sqref="F183">
    <cfRule type="cellIs" dxfId="92" priority="19" operator="greaterThan">
      <formula>0</formula>
    </cfRule>
  </conditionalFormatting>
  <conditionalFormatting sqref="F185">
    <cfRule type="cellIs" dxfId="91" priority="18" operator="greaterThan">
      <formula>""</formula>
    </cfRule>
  </conditionalFormatting>
  <conditionalFormatting sqref="F185">
    <cfRule type="cellIs" dxfId="90" priority="17" operator="greaterThan">
      <formula>0</formula>
    </cfRule>
  </conditionalFormatting>
  <conditionalFormatting sqref="F130">
    <cfRule type="cellIs" dxfId="89" priority="15" operator="greaterThan">
      <formula>0</formula>
    </cfRule>
    <cfRule type="cellIs" dxfId="88" priority="16" operator="greaterThan">
      <formula>""</formula>
    </cfRule>
  </conditionalFormatting>
  <conditionalFormatting sqref="F132">
    <cfRule type="cellIs" dxfId="87" priority="14" operator="greaterThan">
      <formula>0</formula>
    </cfRule>
  </conditionalFormatting>
  <conditionalFormatting sqref="L132">
    <cfRule type="cellIs" dxfId="86" priority="13" operator="greaterThan">
      <formula>0</formula>
    </cfRule>
  </conditionalFormatting>
  <conditionalFormatting sqref="L130">
    <cfRule type="cellIs" dxfId="85" priority="12" operator="greaterThan">
      <formula>0</formula>
    </cfRule>
  </conditionalFormatting>
  <conditionalFormatting sqref="F77">
    <cfRule type="cellIs" dxfId="84" priority="11" operator="greaterThan">
      <formula>0</formula>
    </cfRule>
  </conditionalFormatting>
  <conditionalFormatting sqref="F79">
    <cfRule type="cellIs" dxfId="83" priority="10" operator="greaterThan">
      <formula>0</formula>
    </cfRule>
  </conditionalFormatting>
  <conditionalFormatting sqref="L79">
    <cfRule type="cellIs" dxfId="82" priority="9" operator="greaterThan">
      <formula>0</formula>
    </cfRule>
  </conditionalFormatting>
  <conditionalFormatting sqref="L77">
    <cfRule type="cellIs" dxfId="81" priority="8" operator="greaterThan">
      <formula>0</formula>
    </cfRule>
  </conditionalFormatting>
  <conditionalFormatting sqref="F24">
    <cfRule type="cellIs" dxfId="80" priority="7" operator="greaterThan">
      <formula>0</formula>
    </cfRule>
  </conditionalFormatting>
  <conditionalFormatting sqref="F26">
    <cfRule type="cellIs" dxfId="79" priority="6" operator="greaterThan">
      <formula>0</formula>
    </cfRule>
  </conditionalFormatting>
  <conditionalFormatting sqref="L26">
    <cfRule type="cellIs" dxfId="78" priority="5" operator="greaterThan">
      <formula>0</formula>
    </cfRule>
  </conditionalFormatting>
  <conditionalFormatting sqref="L24">
    <cfRule type="cellIs" dxfId="77" priority="4" operator="greaterThan">
      <formula>0</formula>
    </cfRule>
  </conditionalFormatting>
  <conditionalFormatting sqref="M8:N8">
    <cfRule type="cellIs" dxfId="76" priority="3" operator="notEqual">
      <formula>0</formula>
    </cfRule>
  </conditionalFormatting>
  <conditionalFormatting sqref="G167">
    <cfRule type="cellIs" dxfId="75" priority="2" operator="greaterThan">
      <formula>0</formula>
    </cfRule>
  </conditionalFormatting>
  <conditionalFormatting sqref="L167">
    <cfRule type="cellIs" dxfId="74" priority="1" operator="greaterThan">
      <formula>0</formula>
    </cfRule>
  </conditionalFormatting>
  <printOptions horizontalCentered="1" verticalCentered="1"/>
  <pageMargins left="0.23622047244094491" right="0.23622047244094491" top="0.15748031496062992" bottom="0.15748031496062992" header="0.31496062992125984" footer="0.31496062992125984"/>
  <pageSetup scale="66" orientation="landscape" horizontalDpi="4294967294" verticalDpi="4294967294" r:id="rId1"/>
  <rowBreaks count="3" manualBreakCount="3">
    <brk id="53" max="17" man="1"/>
    <brk id="106" max="17" man="1"/>
    <brk id="159" max="17" man="1"/>
  </row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3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3" x14ac:dyDescent="0.25">
      <c r="A1" t="s">
        <v>182</v>
      </c>
      <c r="B1" t="s">
        <v>184</v>
      </c>
      <c r="C1" t="s">
        <v>183</v>
      </c>
    </row>
    <row r="2" spans="1:3" x14ac:dyDescent="0.25">
      <c r="A2" t="s">
        <v>66</v>
      </c>
      <c r="B2" t="s">
        <v>185</v>
      </c>
      <c r="C2" t="s">
        <v>186</v>
      </c>
    </row>
    <row r="3" spans="1:3" x14ac:dyDescent="0.25">
      <c r="A3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Saisie</vt:lpstr>
      <vt:lpstr>Plan Autre tissu</vt:lpstr>
      <vt:lpstr>Plan Soltis</vt:lpstr>
      <vt:lpstr>Feuil1</vt:lpstr>
      <vt:lpstr>Matériel</vt:lpstr>
      <vt:lpstr>Moustiquaire</vt:lpstr>
      <vt:lpstr>soltis_88</vt:lpstr>
      <vt:lpstr>'Plan Autre tissu'!Zone_d_impression</vt:lpstr>
      <vt:lpstr>'Plan Soltis'!Zone_d_impression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2023-03-23T15:12:51Z</dcterms:modified>
</cp:coreProperties>
</file>