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18825" windowHeight="7515"/>
  </bookViews>
  <sheets>
    <sheet name="Feuil2" sheetId="1" r:id="rId1"/>
  </sheets>
  <definedNames>
    <definedName name="_xlnm.Print_Area" localSheetId="0">Feuil2!$A$1:$G$96</definedName>
  </definedNames>
  <calcPr calcId="125725"/>
</workbook>
</file>

<file path=xl/calcChain.xml><?xml version="1.0" encoding="utf-8"?>
<calcChain xmlns="http://schemas.openxmlformats.org/spreadsheetml/2006/main">
  <c r="G47" i="1"/>
  <c r="G7"/>
  <c r="E13"/>
  <c r="E9"/>
  <c r="E5"/>
  <c r="B2"/>
  <c r="G54"/>
  <c r="G29"/>
  <c r="G55"/>
  <c r="G18"/>
  <c r="G26"/>
  <c r="G25"/>
  <c r="G62"/>
  <c r="G61"/>
  <c r="G60"/>
  <c r="G59"/>
  <c r="G58"/>
  <c r="G57"/>
  <c r="G56"/>
  <c r="G53"/>
  <c r="G52"/>
  <c r="G51"/>
  <c r="G50"/>
  <c r="G49"/>
  <c r="G48"/>
  <c r="G46"/>
  <c r="G45"/>
  <c r="G43"/>
  <c r="G42"/>
  <c r="G41"/>
  <c r="G40"/>
  <c r="G39"/>
  <c r="G38"/>
  <c r="G37"/>
  <c r="G36"/>
  <c r="G35"/>
  <c r="G34"/>
  <c r="G33"/>
  <c r="G32"/>
  <c r="G31"/>
  <c r="G30"/>
  <c r="G28"/>
  <c r="G27"/>
  <c r="G24"/>
  <c r="G23"/>
  <c r="G22"/>
  <c r="G21"/>
  <c r="G20"/>
  <c r="G19"/>
  <c r="G17"/>
  <c r="G16"/>
  <c r="G15"/>
  <c r="G14"/>
  <c r="G13"/>
  <c r="G12"/>
  <c r="G11"/>
  <c r="G10"/>
  <c r="G9"/>
  <c r="G8"/>
  <c r="G6"/>
  <c r="G5"/>
  <c r="G4"/>
  <c r="G44"/>
  <c r="G2" l="1"/>
  <c r="F2"/>
  <c r="E2" l="1"/>
  <c r="E6" l="1"/>
  <c r="E14"/>
  <c r="E10"/>
</calcChain>
</file>

<file path=xl/sharedStrings.xml><?xml version="1.0" encoding="utf-8"?>
<sst xmlns="http://schemas.openxmlformats.org/spreadsheetml/2006/main" count="320" uniqueCount="75">
  <si>
    <t>ETAT DES RECEPTIONS CRL SORIGNY DU 04/01/16 AU 29/01/16</t>
  </si>
  <si>
    <t>N°PAL ORIGINE</t>
  </si>
  <si>
    <t>NATURE</t>
  </si>
  <si>
    <t>DATE RECEP</t>
  </si>
  <si>
    <t>DPM</t>
  </si>
  <si>
    <t>%</t>
  </si>
  <si>
    <t>NBR X</t>
  </si>
  <si>
    <t>ST BRIEUC</t>
  </si>
  <si>
    <t>PRE</t>
  </si>
  <si>
    <t>FRA</t>
  </si>
  <si>
    <t>AGEN</t>
  </si>
  <si>
    <t>AMIENS</t>
  </si>
  <si>
    <t>MUL</t>
  </si>
  <si>
    <t>SAINTES</t>
  </si>
  <si>
    <t>ANGOULEME</t>
  </si>
  <si>
    <t>BERGERAC</t>
  </si>
  <si>
    <t>AUXERRE</t>
  </si>
  <si>
    <t>CONDOM</t>
  </si>
  <si>
    <t>MULHOUSE</t>
  </si>
  <si>
    <t>BERNAY</t>
  </si>
  <si>
    <t>VERSAILLES</t>
  </si>
  <si>
    <t>BIARRITZ</t>
  </si>
  <si>
    <t>BORDEAUX</t>
  </si>
  <si>
    <t>BOURGES</t>
  </si>
  <si>
    <t>BRIVE</t>
  </si>
  <si>
    <t>CHALLANS</t>
  </si>
  <si>
    <t>LONGJUMEAU</t>
  </si>
  <si>
    <t>CHARLEVILLE</t>
  </si>
  <si>
    <t>CHAUMONT</t>
  </si>
  <si>
    <t>RENNES</t>
  </si>
  <si>
    <t>CHERBOURG</t>
  </si>
  <si>
    <t>LAVAL</t>
  </si>
  <si>
    <t>CHOLET</t>
  </si>
  <si>
    <t>PERIGUEUX</t>
  </si>
  <si>
    <t>COSNE/LOIRE</t>
  </si>
  <si>
    <t>CRETEIL</t>
  </si>
  <si>
    <t>LACANAU</t>
  </si>
  <si>
    <t>CROISSY</t>
  </si>
  <si>
    <t>DOUAI</t>
  </si>
  <si>
    <t>NANTES</t>
  </si>
  <si>
    <t>DUNKERQUE</t>
  </si>
  <si>
    <t>LA ROCHELLE</t>
  </si>
  <si>
    <t>VILLEMOMBLE</t>
  </si>
  <si>
    <t>LE MANS</t>
  </si>
  <si>
    <t>LILLE</t>
  </si>
  <si>
    <t>ORLEANS</t>
  </si>
  <si>
    <t>LIMOGES</t>
  </si>
  <si>
    <t>LRY</t>
  </si>
  <si>
    <t>METZ</t>
  </si>
  <si>
    <t>STRASBOURG</t>
  </si>
  <si>
    <t>MILLAU</t>
  </si>
  <si>
    <t>TOURS</t>
  </si>
  <si>
    <t>NANCY</t>
  </si>
  <si>
    <t>PAU</t>
  </si>
  <si>
    <t>QUIMPER</t>
  </si>
  <si>
    <t>ROISSY</t>
  </si>
  <si>
    <t>ROUEN</t>
  </si>
  <si>
    <t>TARBES</t>
  </si>
  <si>
    <t>TROYES</t>
  </si>
  <si>
    <t>VANNES</t>
  </si>
  <si>
    <t>PV</t>
  </si>
  <si>
    <t>DL</t>
  </si>
  <si>
    <t>PS</t>
  </si>
  <si>
    <t>L'APPLICATION CRL</t>
  </si>
  <si>
    <t>AVRANCHES</t>
  </si>
  <si>
    <t>ARGENTEUIL</t>
  </si>
  <si>
    <t>BAYONNE</t>
  </si>
  <si>
    <t>POITIERS</t>
  </si>
  <si>
    <t>BEZIERS</t>
  </si>
  <si>
    <t>CREPY</t>
  </si>
  <si>
    <t>CAHORS</t>
  </si>
  <si>
    <t>ST QUENTIN</t>
  </si>
  <si>
    <t>ST DIZIER</t>
  </si>
  <si>
    <t>PRESENT SUR LA LISTE DES ANOMALIES</t>
  </si>
  <si>
    <t xml:space="preserve"> ET DES NON VALIDES DE 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</si>
</sst>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dd/mm/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5" fontId="1" fillId="0" borderId="0" xfId="0" applyNumberFormat="1" applyFont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10" fontId="1" fillId="5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6" borderId="0" xfId="0" applyFill="1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7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Border="1" applyAlignment="1">
      <alignment horizontal="center" vertical="center"/>
    </xf>
    <xf numFmtId="0" fontId="0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7" borderId="0" xfId="0" applyFont="1" applyFill="1"/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125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H6" sqref="H6"/>
    </sheetView>
  </sheetViews>
  <sheetFormatPr baseColWidth="10" defaultRowHeight="15"/>
  <cols>
    <col min="1" max="1" width="11.42578125" style="5"/>
    <col min="2" max="2" width="16.28515625" style="6" customWidth="1"/>
    <col min="3" max="3" width="19.85546875" style="6" customWidth="1"/>
    <col min="4" max="4" width="11.42578125" style="6"/>
    <col min="6" max="6" width="16.85546875" customWidth="1"/>
    <col min="7" max="7" width="11.42578125" style="6"/>
  </cols>
  <sheetData>
    <row r="1" spans="1:8" ht="15.75">
      <c r="A1" s="14" t="s">
        <v>0</v>
      </c>
      <c r="B1" s="14"/>
      <c r="C1" s="14"/>
      <c r="D1" s="14"/>
      <c r="E1" s="14"/>
      <c r="F1" s="14"/>
      <c r="G1" s="14"/>
    </row>
    <row r="2" spans="1:8">
      <c r="A2" s="1">
        <v>42432</v>
      </c>
      <c r="B2" s="2">
        <f>COUNTA(B4:B284)</f>
        <v>122</v>
      </c>
      <c r="E2" s="2">
        <f>SUM(E5+E9+E13)</f>
        <v>122</v>
      </c>
      <c r="F2" s="4">
        <f>COUNTA(F4:F284)</f>
        <v>59</v>
      </c>
      <c r="G2" s="2">
        <f>SUM(G4:G62)</f>
        <v>122</v>
      </c>
    </row>
    <row r="3" spans="1:8">
      <c r="A3" s="21" t="s">
        <v>3</v>
      </c>
      <c r="B3" s="23" t="s">
        <v>4</v>
      </c>
      <c r="C3" s="3" t="s">
        <v>1</v>
      </c>
      <c r="D3" s="3" t="s">
        <v>2</v>
      </c>
      <c r="E3" s="23" t="s">
        <v>5</v>
      </c>
      <c r="F3" s="33" t="s">
        <v>4</v>
      </c>
      <c r="G3" s="23" t="s">
        <v>6</v>
      </c>
    </row>
    <row r="4" spans="1:8">
      <c r="A4" s="17">
        <v>42381</v>
      </c>
      <c r="B4" s="18" t="s">
        <v>10</v>
      </c>
      <c r="C4" s="18">
        <v>5346</v>
      </c>
      <c r="D4" s="27" t="s">
        <v>9</v>
      </c>
      <c r="E4" s="7" t="s">
        <v>9</v>
      </c>
      <c r="F4" s="8" t="s">
        <v>10</v>
      </c>
      <c r="G4" s="6">
        <f>COUNTIF($B$4:$B$289,"AGEN")</f>
        <v>2</v>
      </c>
    </row>
    <row r="5" spans="1:8">
      <c r="A5" s="17">
        <v>42360</v>
      </c>
      <c r="B5" s="18" t="s">
        <v>10</v>
      </c>
      <c r="C5" s="18">
        <v>5329</v>
      </c>
      <c r="D5" s="27" t="s">
        <v>9</v>
      </c>
      <c r="E5" s="9">
        <f>COUNTIF(D4:D245,"FRA")</f>
        <v>69</v>
      </c>
      <c r="F5" s="10" t="s">
        <v>11</v>
      </c>
      <c r="G5" s="6">
        <f>COUNTIF($B$4:$B$289,"AMIENS")</f>
        <v>2</v>
      </c>
    </row>
    <row r="6" spans="1:8">
      <c r="A6" s="17">
        <v>42397</v>
      </c>
      <c r="B6" s="18" t="s">
        <v>11</v>
      </c>
      <c r="C6" s="18">
        <v>6410</v>
      </c>
      <c r="D6" s="25" t="s">
        <v>12</v>
      </c>
      <c r="E6" s="11">
        <f>SUM(E5)/E2</f>
        <v>0.56557377049180324</v>
      </c>
      <c r="F6" s="8" t="s">
        <v>14</v>
      </c>
      <c r="G6" s="6">
        <f>COUNTIF($B$4:$B$289,"ANGOULEME")</f>
        <v>2</v>
      </c>
      <c r="H6" s="6"/>
    </row>
    <row r="7" spans="1:8">
      <c r="A7" s="17">
        <v>42349</v>
      </c>
      <c r="B7" s="18" t="s">
        <v>11</v>
      </c>
      <c r="C7" s="18">
        <v>6329</v>
      </c>
      <c r="D7" s="27" t="s">
        <v>9</v>
      </c>
      <c r="E7" s="12"/>
      <c r="F7" s="13" t="s">
        <v>65</v>
      </c>
      <c r="G7" s="6">
        <f>COUNTIF($B$4:$B$289,"ARGENTEUIL")</f>
        <v>1</v>
      </c>
    </row>
    <row r="8" spans="1:8">
      <c r="A8" s="22">
        <v>42412</v>
      </c>
      <c r="B8" s="20" t="s">
        <v>14</v>
      </c>
      <c r="C8" s="16">
        <v>4666</v>
      </c>
      <c r="D8" s="26" t="s">
        <v>9</v>
      </c>
      <c r="E8" s="7" t="s">
        <v>12</v>
      </c>
      <c r="F8" s="13" t="s">
        <v>16</v>
      </c>
      <c r="G8" s="6">
        <f>COUNTIF($B$4:$B$289,"AUXERRE")</f>
        <v>1</v>
      </c>
    </row>
    <row r="9" spans="1:8">
      <c r="A9" s="17">
        <v>42374</v>
      </c>
      <c r="B9" s="18" t="s">
        <v>14</v>
      </c>
      <c r="C9" s="18">
        <v>4628</v>
      </c>
      <c r="D9" s="30" t="s">
        <v>8</v>
      </c>
      <c r="E9" s="9">
        <f>COUNTIF(D4:D245,"MUL")</f>
        <v>17</v>
      </c>
      <c r="F9" s="10" t="s">
        <v>64</v>
      </c>
      <c r="G9" s="6">
        <f>COUNTIF($B$4:$B$289,"AVRANCHES")</f>
        <v>1</v>
      </c>
    </row>
    <row r="10" spans="1:8">
      <c r="A10" s="17">
        <v>42368</v>
      </c>
      <c r="B10" s="18" t="s">
        <v>65</v>
      </c>
      <c r="C10" s="18">
        <v>7864</v>
      </c>
      <c r="D10" s="27" t="s">
        <v>9</v>
      </c>
      <c r="E10" s="11">
        <f>E9/E2</f>
        <v>0.13934426229508196</v>
      </c>
      <c r="F10" s="8" t="s">
        <v>66</v>
      </c>
      <c r="G10" s="6">
        <f>COUNTIF($B$4:$B$289,"BAYONNE")</f>
        <v>1</v>
      </c>
    </row>
    <row r="11" spans="1:8">
      <c r="A11" s="17">
        <v>42377</v>
      </c>
      <c r="B11" s="18" t="s">
        <v>16</v>
      </c>
      <c r="C11" s="18">
        <v>5583</v>
      </c>
      <c r="D11" s="30" t="s">
        <v>8</v>
      </c>
      <c r="E11" s="12"/>
      <c r="F11" s="8" t="s">
        <v>15</v>
      </c>
      <c r="G11" s="6">
        <f>COUNTIF($B$4:$B$289,"BERGERAC")</f>
        <v>1</v>
      </c>
    </row>
    <row r="12" spans="1:8">
      <c r="A12" s="17">
        <v>42369</v>
      </c>
      <c r="B12" s="18" t="s">
        <v>64</v>
      </c>
      <c r="C12" s="18">
        <v>4225</v>
      </c>
      <c r="D12" s="25" t="s">
        <v>12</v>
      </c>
      <c r="E12" s="7" t="s">
        <v>8</v>
      </c>
      <c r="F12" s="10" t="s">
        <v>19</v>
      </c>
      <c r="G12" s="6">
        <f>COUNTIF($B$4:$B$289,"BERNAY")</f>
        <v>3</v>
      </c>
    </row>
    <row r="13" spans="1:8">
      <c r="A13" s="17">
        <v>42367</v>
      </c>
      <c r="B13" s="18" t="s">
        <v>66</v>
      </c>
      <c r="C13" s="18">
        <v>2753</v>
      </c>
      <c r="D13" s="25" t="s">
        <v>12</v>
      </c>
      <c r="E13" s="9">
        <f>COUNTIF(D4:D245,"PRE")</f>
        <v>36</v>
      </c>
      <c r="F13" s="8" t="s">
        <v>68</v>
      </c>
      <c r="G13" s="6">
        <f>COUNTIF($B$4:$B$289,"BEZIERS")</f>
        <v>2</v>
      </c>
    </row>
    <row r="14" spans="1:8">
      <c r="A14" s="17">
        <v>42395</v>
      </c>
      <c r="B14" s="18" t="s">
        <v>15</v>
      </c>
      <c r="C14" s="18">
        <v>2015</v>
      </c>
      <c r="D14" s="30" t="s">
        <v>8</v>
      </c>
      <c r="E14" s="11">
        <f>E13/E2</f>
        <v>0.29508196721311475</v>
      </c>
      <c r="F14" s="8" t="s">
        <v>21</v>
      </c>
      <c r="G14" s="6">
        <f>COUNTIF($B$4:$B$289,"BIARRITZ")</f>
        <v>3</v>
      </c>
    </row>
    <row r="15" spans="1:8">
      <c r="A15" s="22">
        <v>42416</v>
      </c>
      <c r="B15" s="20" t="s">
        <v>19</v>
      </c>
      <c r="C15" s="16">
        <v>2631</v>
      </c>
      <c r="D15" s="26" t="s">
        <v>9</v>
      </c>
      <c r="F15" s="8" t="s">
        <v>22</v>
      </c>
      <c r="G15" s="6">
        <f>COUNTIF($B$4:$B$289,"BORDEAUX")</f>
        <v>6</v>
      </c>
    </row>
    <row r="16" spans="1:8">
      <c r="A16" s="22">
        <v>42416</v>
      </c>
      <c r="B16" s="20" t="s">
        <v>19</v>
      </c>
      <c r="C16" s="16">
        <v>2628</v>
      </c>
      <c r="D16" s="26" t="s">
        <v>9</v>
      </c>
      <c r="E16" s="10" t="s">
        <v>60</v>
      </c>
      <c r="F16" s="10" t="s">
        <v>23</v>
      </c>
      <c r="G16" s="6">
        <f>COUNTIF($B$4:$B$289,"BOURGES")</f>
        <v>1</v>
      </c>
    </row>
    <row r="17" spans="1:7">
      <c r="A17" s="17">
        <v>42387</v>
      </c>
      <c r="B17" s="18" t="s">
        <v>19</v>
      </c>
      <c r="C17" s="18">
        <v>2564</v>
      </c>
      <c r="D17" s="25" t="s">
        <v>12</v>
      </c>
      <c r="E17" s="13" t="s">
        <v>61</v>
      </c>
      <c r="F17" s="8" t="s">
        <v>24</v>
      </c>
      <c r="G17" s="6">
        <f>COUNTIF($B$4:$B$289,"BRIVE")</f>
        <v>1</v>
      </c>
    </row>
    <row r="18" spans="1:7">
      <c r="A18" s="22">
        <v>42409</v>
      </c>
      <c r="B18" s="20" t="s">
        <v>68</v>
      </c>
      <c r="C18" s="16">
        <v>6058</v>
      </c>
      <c r="D18" s="29" t="s">
        <v>8</v>
      </c>
      <c r="E18" s="8" t="s">
        <v>62</v>
      </c>
      <c r="F18" s="8" t="s">
        <v>70</v>
      </c>
      <c r="G18" s="6">
        <f>COUNTIF($B$4:$B$289,"CAHORS")</f>
        <v>1</v>
      </c>
    </row>
    <row r="19" spans="1:7">
      <c r="A19" s="17">
        <v>42352</v>
      </c>
      <c r="B19" s="18" t="s">
        <v>68</v>
      </c>
      <c r="C19" s="18">
        <v>5934</v>
      </c>
      <c r="D19" s="27" t="s">
        <v>9</v>
      </c>
      <c r="F19" s="10" t="s">
        <v>25</v>
      </c>
      <c r="G19" s="6">
        <f>COUNTIF($B$4:$B$289,"CHALLANS")</f>
        <v>3</v>
      </c>
    </row>
    <row r="20" spans="1:7">
      <c r="A20" s="17">
        <v>42388</v>
      </c>
      <c r="B20" s="18" t="s">
        <v>21</v>
      </c>
      <c r="C20" s="18">
        <v>2752</v>
      </c>
      <c r="D20" s="30" t="s">
        <v>8</v>
      </c>
      <c r="F20" s="13" t="s">
        <v>27</v>
      </c>
      <c r="G20" s="6">
        <f>COUNTIF($B$4:$B$289,"CHARLEVILLE")</f>
        <v>1</v>
      </c>
    </row>
    <row r="21" spans="1:7">
      <c r="A21" s="17">
        <v>42381</v>
      </c>
      <c r="B21" s="18" t="s">
        <v>21</v>
      </c>
      <c r="C21" s="18">
        <v>2749</v>
      </c>
      <c r="D21" s="30" t="s">
        <v>8</v>
      </c>
      <c r="F21" s="13" t="s">
        <v>28</v>
      </c>
      <c r="G21" s="6">
        <f>COUNTIF($B$4:$B$289,"CHAUMONT")</f>
        <v>1</v>
      </c>
    </row>
    <row r="22" spans="1:7">
      <c r="A22" s="17">
        <v>42355</v>
      </c>
      <c r="B22" s="18" t="s">
        <v>21</v>
      </c>
      <c r="C22" s="18">
        <v>2738</v>
      </c>
      <c r="D22" s="30" t="s">
        <v>8</v>
      </c>
      <c r="F22" s="10" t="s">
        <v>30</v>
      </c>
      <c r="G22" s="6">
        <f>COUNTIF($B$4:$B$289,"CHERBOURG")</f>
        <v>2</v>
      </c>
    </row>
    <row r="23" spans="1:7">
      <c r="A23" s="22">
        <v>42418</v>
      </c>
      <c r="B23" s="20" t="s">
        <v>22</v>
      </c>
      <c r="C23" s="16">
        <v>7756</v>
      </c>
      <c r="D23" s="24" t="s">
        <v>12</v>
      </c>
      <c r="F23" s="10" t="s">
        <v>32</v>
      </c>
      <c r="G23" s="6">
        <f>COUNTIF($B$4:$B$289,"CHOLET")</f>
        <v>1</v>
      </c>
    </row>
    <row r="24" spans="1:7">
      <c r="A24" s="22">
        <v>42411</v>
      </c>
      <c r="B24" s="20" t="s">
        <v>22</v>
      </c>
      <c r="C24" s="16">
        <v>7737</v>
      </c>
      <c r="D24" s="24" t="s">
        <v>12</v>
      </c>
      <c r="F24" s="8" t="s">
        <v>17</v>
      </c>
      <c r="G24" s="6">
        <f>COUNTIF($B$4:$B$289,"CONDOM")</f>
        <v>3</v>
      </c>
    </row>
    <row r="25" spans="1:7">
      <c r="A25" s="17">
        <v>42389</v>
      </c>
      <c r="B25" s="18" t="s">
        <v>22</v>
      </c>
      <c r="C25" s="18">
        <v>7654</v>
      </c>
      <c r="D25" s="25" t="s">
        <v>12</v>
      </c>
      <c r="F25" s="13" t="s">
        <v>34</v>
      </c>
      <c r="G25" s="6">
        <f>COUNTIF($B$4:$B$289,"COSNE/LOIRE")</f>
        <v>1</v>
      </c>
    </row>
    <row r="26" spans="1:7">
      <c r="A26" s="17">
        <v>42389</v>
      </c>
      <c r="B26" s="18" t="s">
        <v>22</v>
      </c>
      <c r="C26" s="18">
        <v>7641</v>
      </c>
      <c r="D26" s="27" t="s">
        <v>9</v>
      </c>
      <c r="F26" s="13" t="s">
        <v>69</v>
      </c>
      <c r="G26" s="6">
        <f>COUNTIF($B$4:$B$289,"CREPY")</f>
        <v>1</v>
      </c>
    </row>
    <row r="27" spans="1:7">
      <c r="A27" s="17">
        <v>42382</v>
      </c>
      <c r="B27" s="18" t="s">
        <v>22</v>
      </c>
      <c r="C27" s="18">
        <v>7617</v>
      </c>
      <c r="D27" s="27" t="s">
        <v>9</v>
      </c>
      <c r="F27" s="13" t="s">
        <v>35</v>
      </c>
      <c r="G27" s="6">
        <f>COUNTIF($B$4:$B$289,"CRETEIL")</f>
        <v>2</v>
      </c>
    </row>
    <row r="28" spans="1:7">
      <c r="A28" s="17">
        <v>42356</v>
      </c>
      <c r="B28" s="18" t="s">
        <v>22</v>
      </c>
      <c r="C28" s="18">
        <v>7559</v>
      </c>
      <c r="D28" s="30" t="s">
        <v>8</v>
      </c>
      <c r="F28" s="13" t="s">
        <v>37</v>
      </c>
      <c r="G28" s="6">
        <f>COUNTIF($B$4:$B$289,"CROISSY")</f>
        <v>0</v>
      </c>
    </row>
    <row r="29" spans="1:7">
      <c r="A29" s="17">
        <v>42376</v>
      </c>
      <c r="B29" s="18" t="s">
        <v>23</v>
      </c>
      <c r="C29" s="18">
        <v>5248</v>
      </c>
      <c r="D29" s="27" t="s">
        <v>9</v>
      </c>
      <c r="F29" s="13" t="s">
        <v>38</v>
      </c>
      <c r="G29" s="6">
        <f>COUNTIF($B$4:$B$289,"DOUAI")</f>
        <v>1</v>
      </c>
    </row>
    <row r="30" spans="1:7">
      <c r="A30" s="17">
        <v>42367</v>
      </c>
      <c r="B30" s="18" t="s">
        <v>24</v>
      </c>
      <c r="C30" s="18">
        <v>2974</v>
      </c>
      <c r="D30" s="30" t="s">
        <v>8</v>
      </c>
      <c r="F30" s="13" t="s">
        <v>40</v>
      </c>
      <c r="G30" s="6">
        <f>COUNTIF($B$4:$B$289,"DUNKERQUE")</f>
        <v>2</v>
      </c>
    </row>
    <row r="31" spans="1:7">
      <c r="A31" s="22">
        <v>42423</v>
      </c>
      <c r="B31" s="20" t="s">
        <v>70</v>
      </c>
      <c r="C31" s="16">
        <v>1473</v>
      </c>
      <c r="D31" s="26" t="s">
        <v>9</v>
      </c>
      <c r="F31" s="8" t="s">
        <v>41</v>
      </c>
      <c r="G31" s="6">
        <f>COUNTIF($B$4:$B$289,"LA ROCHELLE")</f>
        <v>1</v>
      </c>
    </row>
    <row r="32" spans="1:7">
      <c r="A32" s="17">
        <v>42389</v>
      </c>
      <c r="B32" s="18" t="s">
        <v>25</v>
      </c>
      <c r="C32" s="18">
        <v>2655</v>
      </c>
      <c r="D32" s="27" t="s">
        <v>9</v>
      </c>
      <c r="F32" s="8" t="s">
        <v>36</v>
      </c>
      <c r="G32" s="6">
        <f>COUNTIF($B$4:$B$289,"LACANAU")</f>
        <v>3</v>
      </c>
    </row>
    <row r="33" spans="1:7">
      <c r="A33" s="17">
        <v>42367</v>
      </c>
      <c r="B33" s="18" t="s">
        <v>25</v>
      </c>
      <c r="C33" s="18">
        <v>1</v>
      </c>
      <c r="D33" s="25" t="s">
        <v>12</v>
      </c>
      <c r="F33" s="10" t="s">
        <v>31</v>
      </c>
      <c r="G33" s="6">
        <f>COUNTIF($B$4:$B$289,"LAVAL")</f>
        <v>2</v>
      </c>
    </row>
    <row r="34" spans="1:7">
      <c r="A34" s="5">
        <v>42349</v>
      </c>
      <c r="B34" s="6" t="s">
        <v>25</v>
      </c>
      <c r="C34" s="6">
        <v>2628</v>
      </c>
      <c r="D34" s="31" t="s">
        <v>8</v>
      </c>
      <c r="F34" s="10" t="s">
        <v>43</v>
      </c>
      <c r="G34" s="6">
        <f>COUNTIF($B$4:$B$289,"LE MANS")</f>
        <v>3</v>
      </c>
    </row>
    <row r="35" spans="1:7">
      <c r="A35" s="17">
        <v>42361</v>
      </c>
      <c r="B35" s="18" t="s">
        <v>27</v>
      </c>
      <c r="C35" s="18">
        <v>4366</v>
      </c>
      <c r="D35" s="27" t="s">
        <v>9</v>
      </c>
      <c r="F35" s="13" t="s">
        <v>44</v>
      </c>
      <c r="G35" s="6">
        <f>COUNTIF($B$4:$B$289,"LILLE")</f>
        <v>2</v>
      </c>
    </row>
    <row r="36" spans="1:7">
      <c r="A36" s="17">
        <v>42382</v>
      </c>
      <c r="B36" s="18" t="s">
        <v>28</v>
      </c>
      <c r="C36" s="18">
        <v>1980</v>
      </c>
      <c r="D36" s="30" t="s">
        <v>8</v>
      </c>
      <c r="F36" s="8" t="s">
        <v>46</v>
      </c>
      <c r="G36" s="6">
        <f>COUNTIF($B$4:$B$289,"LIMOGES")</f>
        <v>3</v>
      </c>
    </row>
    <row r="37" spans="1:7">
      <c r="A37" s="22">
        <v>42422</v>
      </c>
      <c r="B37" s="20" t="s">
        <v>30</v>
      </c>
      <c r="C37" s="16">
        <v>1</v>
      </c>
      <c r="D37" s="26" t="s">
        <v>9</v>
      </c>
      <c r="F37" s="13" t="s">
        <v>26</v>
      </c>
      <c r="G37" s="6">
        <f>COUNTIF($B$4:$B$289,"LONGJUMEAU")</f>
        <v>7</v>
      </c>
    </row>
    <row r="38" spans="1:7">
      <c r="A38" s="17">
        <v>42384</v>
      </c>
      <c r="B38" s="18" t="s">
        <v>30</v>
      </c>
      <c r="C38" s="18">
        <v>3435</v>
      </c>
      <c r="D38" s="30" t="s">
        <v>8</v>
      </c>
      <c r="F38" s="10" t="s">
        <v>47</v>
      </c>
      <c r="G38" s="6">
        <f>COUNTIF($B$4:$B$289,"LRY")</f>
        <v>1</v>
      </c>
    </row>
    <row r="39" spans="1:7">
      <c r="A39" s="17">
        <v>42349</v>
      </c>
      <c r="B39" s="18" t="s">
        <v>32</v>
      </c>
      <c r="C39" s="18">
        <v>4236</v>
      </c>
      <c r="D39" s="27" t="s">
        <v>9</v>
      </c>
      <c r="F39" s="13" t="s">
        <v>48</v>
      </c>
      <c r="G39" s="6">
        <f>COUNTIF($B$4:$B$289,"METZ")</f>
        <v>1</v>
      </c>
    </row>
    <row r="40" spans="1:7">
      <c r="A40" s="17">
        <v>42395</v>
      </c>
      <c r="B40" s="18" t="s">
        <v>17</v>
      </c>
      <c r="C40" s="18">
        <v>2382</v>
      </c>
      <c r="D40" s="30" t="s">
        <v>8</v>
      </c>
      <c r="F40" s="6" t="s">
        <v>50</v>
      </c>
      <c r="G40" s="6">
        <f>COUNTIF($B$4:$B$289,"MILLAU")</f>
        <v>0</v>
      </c>
    </row>
    <row r="41" spans="1:7">
      <c r="A41" s="17">
        <v>42367</v>
      </c>
      <c r="B41" s="18" t="s">
        <v>17</v>
      </c>
      <c r="C41" s="18">
        <v>2365</v>
      </c>
      <c r="D41" s="27" t="s">
        <v>9</v>
      </c>
      <c r="F41" s="13" t="s">
        <v>18</v>
      </c>
      <c r="G41" s="6">
        <f>COUNTIF($B$4:$B$289,"MULHOUSE")</f>
        <v>1</v>
      </c>
    </row>
    <row r="42" spans="1:7">
      <c r="A42" s="17">
        <v>42352</v>
      </c>
      <c r="B42" s="18" t="s">
        <v>17</v>
      </c>
      <c r="C42" s="18">
        <v>2356</v>
      </c>
      <c r="D42" s="27" t="s">
        <v>9</v>
      </c>
      <c r="F42" s="13" t="s">
        <v>52</v>
      </c>
      <c r="G42" s="6">
        <f>COUNTIF($B$4:$B$289,"NANCY")</f>
        <v>2</v>
      </c>
    </row>
    <row r="43" spans="1:7">
      <c r="A43" s="17">
        <v>42382</v>
      </c>
      <c r="B43" s="18" t="s">
        <v>34</v>
      </c>
      <c r="C43" s="18">
        <v>3514</v>
      </c>
      <c r="D43" s="30" t="s">
        <v>8</v>
      </c>
      <c r="F43" s="10" t="s">
        <v>39</v>
      </c>
      <c r="G43" s="6">
        <f>COUNTIF($B$4:$B$289,"NANTES")</f>
        <v>3</v>
      </c>
    </row>
    <row r="44" spans="1:7">
      <c r="A44" s="22">
        <v>42424</v>
      </c>
      <c r="B44" s="20" t="s">
        <v>69</v>
      </c>
      <c r="C44" s="16">
        <v>4759</v>
      </c>
      <c r="D44" s="24" t="s">
        <v>12</v>
      </c>
      <c r="F44" s="10" t="s">
        <v>45</v>
      </c>
      <c r="G44" s="6">
        <f>COUNTIF($B$4:$B$289,"ORLEANS")</f>
        <v>4</v>
      </c>
    </row>
    <row r="45" spans="1:7">
      <c r="A45" s="22">
        <v>42410</v>
      </c>
      <c r="B45" s="20" t="s">
        <v>35</v>
      </c>
      <c r="C45" s="16">
        <v>6727</v>
      </c>
      <c r="D45" s="26" t="s">
        <v>9</v>
      </c>
      <c r="F45" s="8" t="s">
        <v>53</v>
      </c>
      <c r="G45" s="6">
        <f>COUNTIF($B$4:$B$289,"PAU")</f>
        <v>0</v>
      </c>
    </row>
    <row r="46" spans="1:7">
      <c r="A46" s="22">
        <v>42410</v>
      </c>
      <c r="B46" s="20" t="s">
        <v>35</v>
      </c>
      <c r="C46" s="16">
        <v>6714</v>
      </c>
      <c r="D46" s="26" t="s">
        <v>9</v>
      </c>
      <c r="F46" s="8" t="s">
        <v>33</v>
      </c>
      <c r="G46" s="6">
        <f>COUNTIF($B$4:$B$289,"PERIGUEUX")</f>
        <v>1</v>
      </c>
    </row>
    <row r="47" spans="1:7">
      <c r="A47" s="22">
        <v>42417</v>
      </c>
      <c r="B47" s="20" t="s">
        <v>38</v>
      </c>
      <c r="C47" s="16">
        <v>4627</v>
      </c>
      <c r="D47" s="29" t="s">
        <v>8</v>
      </c>
      <c r="F47" s="10" t="s">
        <v>67</v>
      </c>
      <c r="G47" s="6">
        <f>COUNTIF($B$4:$B$289,"POITIERS")</f>
        <v>2</v>
      </c>
    </row>
    <row r="48" spans="1:7">
      <c r="A48" s="22">
        <v>42410</v>
      </c>
      <c r="B48" s="20" t="s">
        <v>40</v>
      </c>
      <c r="C48" s="16">
        <v>5918</v>
      </c>
      <c r="D48" s="26" t="s">
        <v>9</v>
      </c>
      <c r="F48" s="10" t="s">
        <v>54</v>
      </c>
      <c r="G48" s="6">
        <f>COUNTIF($B$4:$B$289,"QUIMPER")</f>
        <v>0</v>
      </c>
    </row>
    <row r="49" spans="1:7">
      <c r="A49" s="17">
        <v>42382</v>
      </c>
      <c r="B49" s="18" t="s">
        <v>40</v>
      </c>
      <c r="C49" s="18">
        <v>5864</v>
      </c>
      <c r="D49" s="27" t="s">
        <v>9</v>
      </c>
      <c r="F49" s="10" t="s">
        <v>29</v>
      </c>
      <c r="G49" s="6">
        <f>COUNTIF($B$4:$B$289,"RENNES")</f>
        <v>2</v>
      </c>
    </row>
    <row r="50" spans="1:7">
      <c r="A50" s="17">
        <v>42369</v>
      </c>
      <c r="B50" s="18" t="s">
        <v>41</v>
      </c>
      <c r="C50" s="18">
        <v>4832</v>
      </c>
      <c r="D50" s="27" t="s">
        <v>9</v>
      </c>
      <c r="F50" s="13" t="s">
        <v>55</v>
      </c>
      <c r="G50" s="6">
        <f>COUNTIF($B$4:$B$289,"ROISSY")</f>
        <v>0</v>
      </c>
    </row>
    <row r="51" spans="1:7">
      <c r="A51" s="17">
        <v>42389</v>
      </c>
      <c r="B51" s="18" t="s">
        <v>36</v>
      </c>
      <c r="C51" s="18">
        <v>2311</v>
      </c>
      <c r="D51" s="30" t="s">
        <v>8</v>
      </c>
      <c r="F51" s="10" t="s">
        <v>56</v>
      </c>
      <c r="G51" s="6">
        <f>COUNTIF($B$4:$B$289,"ROUEN")</f>
        <v>4</v>
      </c>
    </row>
    <row r="52" spans="1:7">
      <c r="A52" s="17">
        <v>42389</v>
      </c>
      <c r="B52" s="18" t="s">
        <v>36</v>
      </c>
      <c r="C52" s="18">
        <v>2315</v>
      </c>
      <c r="D52" s="25" t="s">
        <v>12</v>
      </c>
      <c r="F52" s="8" t="s">
        <v>13</v>
      </c>
      <c r="G52" s="6">
        <f>COUNTIF($B$4:$B$289,"SAINTES")</f>
        <v>1</v>
      </c>
    </row>
    <row r="53" spans="1:7">
      <c r="A53" s="17">
        <v>42369</v>
      </c>
      <c r="B53" s="18" t="s">
        <v>36</v>
      </c>
      <c r="C53" s="18">
        <v>2292</v>
      </c>
      <c r="D53" s="30" t="s">
        <v>8</v>
      </c>
      <c r="F53" s="10" t="s">
        <v>7</v>
      </c>
      <c r="G53" s="6">
        <f>COUNTIF($B$4:$B$289,"ST BRIEUC")</f>
        <v>8</v>
      </c>
    </row>
    <row r="54" spans="1:7">
      <c r="A54" s="17">
        <v>42390</v>
      </c>
      <c r="B54" s="18" t="s">
        <v>31</v>
      </c>
      <c r="C54" s="18">
        <v>3443</v>
      </c>
      <c r="D54" s="27" t="s">
        <v>9</v>
      </c>
      <c r="F54" s="13" t="s">
        <v>72</v>
      </c>
      <c r="G54" s="6">
        <f>COUNTIF($B$4:$B$289,"ST DIZIER")</f>
        <v>1</v>
      </c>
    </row>
    <row r="55" spans="1:7">
      <c r="A55" s="17">
        <v>42367</v>
      </c>
      <c r="B55" s="18" t="s">
        <v>31</v>
      </c>
      <c r="C55" s="18">
        <v>3435</v>
      </c>
      <c r="D55" s="30" t="s">
        <v>8</v>
      </c>
      <c r="F55" s="13" t="s">
        <v>71</v>
      </c>
      <c r="G55" s="6">
        <f>COUNTIF($B$4:$B$289,"ST QUENTIN")</f>
        <v>1</v>
      </c>
    </row>
    <row r="56" spans="1:7">
      <c r="A56" s="22">
        <v>42418</v>
      </c>
      <c r="B56" s="20" t="s">
        <v>43</v>
      </c>
      <c r="C56" s="16">
        <v>323</v>
      </c>
      <c r="D56" s="26" t="s">
        <v>9</v>
      </c>
      <c r="F56" s="13" t="s">
        <v>49</v>
      </c>
      <c r="G56" s="6">
        <f>COUNTIF($B$4:$B$289,"STRASBOURG")</f>
        <v>1</v>
      </c>
    </row>
    <row r="57" spans="1:7">
      <c r="A57" s="17">
        <v>42376</v>
      </c>
      <c r="B57" s="18" t="s">
        <v>43</v>
      </c>
      <c r="C57" s="18">
        <v>230</v>
      </c>
      <c r="D57" s="27" t="s">
        <v>9</v>
      </c>
      <c r="F57" s="8" t="s">
        <v>57</v>
      </c>
      <c r="G57" s="6">
        <f>COUNTIF($B$4:$B$289,"TARBES")</f>
        <v>0</v>
      </c>
    </row>
    <row r="58" spans="1:7">
      <c r="A58" s="17">
        <v>42355</v>
      </c>
      <c r="B58" s="18" t="s">
        <v>43</v>
      </c>
      <c r="C58" s="18">
        <v>158</v>
      </c>
      <c r="D58" s="30" t="s">
        <v>8</v>
      </c>
      <c r="F58" s="10" t="s">
        <v>51</v>
      </c>
      <c r="G58" s="6">
        <f>COUNTIF($B$4:$B$289,"TOURS")</f>
        <v>5</v>
      </c>
    </row>
    <row r="59" spans="1:7">
      <c r="A59" s="17">
        <v>42383</v>
      </c>
      <c r="B59" s="19" t="s">
        <v>44</v>
      </c>
      <c r="C59" s="18">
        <v>7266</v>
      </c>
      <c r="D59" s="25" t="s">
        <v>12</v>
      </c>
      <c r="F59" s="13" t="s">
        <v>58</v>
      </c>
      <c r="G59" s="6">
        <f>COUNTIF($B$4:$B$289,"TROYES")</f>
        <v>0</v>
      </c>
    </row>
    <row r="60" spans="1:7">
      <c r="A60" s="17">
        <v>42369</v>
      </c>
      <c r="B60" s="18" t="s">
        <v>44</v>
      </c>
      <c r="C60" s="18">
        <v>7227</v>
      </c>
      <c r="D60" s="27" t="s">
        <v>9</v>
      </c>
      <c r="F60" s="10" t="s">
        <v>59</v>
      </c>
      <c r="G60" s="6">
        <f>COUNTIF($B$4:$B$289,"VANNES")</f>
        <v>0</v>
      </c>
    </row>
    <row r="61" spans="1:7">
      <c r="A61" s="22">
        <v>42404</v>
      </c>
      <c r="B61" s="20" t="s">
        <v>46</v>
      </c>
      <c r="C61" s="16">
        <v>5059</v>
      </c>
      <c r="D61" s="26" t="s">
        <v>9</v>
      </c>
      <c r="F61" s="10" t="s">
        <v>20</v>
      </c>
      <c r="G61" s="6">
        <f>COUNTIF($B$4:$B$289,"VERSAILLES")</f>
        <v>14</v>
      </c>
    </row>
    <row r="62" spans="1:7">
      <c r="A62" s="17">
        <v>42380</v>
      </c>
      <c r="B62" s="18" t="s">
        <v>46</v>
      </c>
      <c r="C62" s="18">
        <v>4984</v>
      </c>
      <c r="D62" s="27" t="s">
        <v>9</v>
      </c>
      <c r="F62" s="13" t="s">
        <v>42</v>
      </c>
      <c r="G62" s="6">
        <f>COUNTIF($B$4:$B$289,"VILLEMOMBLE")</f>
        <v>3</v>
      </c>
    </row>
    <row r="63" spans="1:7">
      <c r="A63" s="17">
        <v>42352</v>
      </c>
      <c r="B63" s="18" t="s">
        <v>46</v>
      </c>
      <c r="C63" s="18">
        <v>4936</v>
      </c>
      <c r="D63" s="27" t="s">
        <v>9</v>
      </c>
    </row>
    <row r="64" spans="1:7">
      <c r="A64" s="22">
        <v>42410</v>
      </c>
      <c r="B64" s="20" t="s">
        <v>26</v>
      </c>
      <c r="C64" s="16">
        <v>8517</v>
      </c>
      <c r="D64" s="26" t="s">
        <v>9</v>
      </c>
    </row>
    <row r="65" spans="1:7">
      <c r="A65" s="22">
        <v>42402</v>
      </c>
      <c r="B65" s="20" t="s">
        <v>26</v>
      </c>
      <c r="C65" s="16">
        <v>8492</v>
      </c>
      <c r="D65" s="26" t="s">
        <v>9</v>
      </c>
    </row>
    <row r="66" spans="1:7">
      <c r="A66" s="17">
        <v>42395</v>
      </c>
      <c r="B66" s="18" t="s">
        <v>26</v>
      </c>
      <c r="C66" s="18">
        <v>8464</v>
      </c>
      <c r="D66" s="27" t="s">
        <v>9</v>
      </c>
    </row>
    <row r="67" spans="1:7">
      <c r="A67" s="17">
        <v>42395</v>
      </c>
      <c r="B67" s="18" t="s">
        <v>26</v>
      </c>
      <c r="C67" s="18">
        <v>8459</v>
      </c>
      <c r="D67" s="27" t="s">
        <v>9</v>
      </c>
      <c r="E67" s="32" t="s">
        <v>73</v>
      </c>
      <c r="F67" s="32"/>
      <c r="G67" s="19"/>
    </row>
    <row r="68" spans="1:7">
      <c r="A68" s="17">
        <v>42377</v>
      </c>
      <c r="B68" s="18" t="s">
        <v>26</v>
      </c>
      <c r="C68" s="18">
        <v>8397</v>
      </c>
      <c r="D68" s="30" t="s">
        <v>8</v>
      </c>
      <c r="E68" s="32" t="s">
        <v>74</v>
      </c>
      <c r="F68" s="32"/>
      <c r="G68" s="19"/>
    </row>
    <row r="69" spans="1:7">
      <c r="A69" s="17">
        <v>42377</v>
      </c>
      <c r="B69" s="18" t="s">
        <v>26</v>
      </c>
      <c r="C69" s="18">
        <v>8393</v>
      </c>
      <c r="D69" s="30" t="s">
        <v>8</v>
      </c>
      <c r="E69" s="32" t="s">
        <v>63</v>
      </c>
      <c r="F69" s="32"/>
      <c r="G69" s="19"/>
    </row>
    <row r="70" spans="1:7">
      <c r="A70" s="17">
        <v>42360</v>
      </c>
      <c r="B70" s="18" t="s">
        <v>26</v>
      </c>
      <c r="C70" s="18">
        <v>8381</v>
      </c>
      <c r="D70" s="27" t="s">
        <v>9</v>
      </c>
    </row>
    <row r="71" spans="1:7">
      <c r="A71" s="5">
        <v>42349</v>
      </c>
      <c r="B71" s="6" t="s">
        <v>47</v>
      </c>
      <c r="C71" s="6">
        <v>3789</v>
      </c>
      <c r="D71" s="28" t="s">
        <v>9</v>
      </c>
    </row>
    <row r="72" spans="1:7">
      <c r="A72" s="17">
        <v>42376</v>
      </c>
      <c r="B72" s="18" t="s">
        <v>48</v>
      </c>
      <c r="C72" s="18">
        <v>4601</v>
      </c>
      <c r="D72" s="27" t="s">
        <v>9</v>
      </c>
    </row>
    <row r="73" spans="1:7">
      <c r="A73" s="17">
        <v>42395</v>
      </c>
      <c r="B73" s="18" t="s">
        <v>18</v>
      </c>
      <c r="C73" s="18">
        <v>6490</v>
      </c>
      <c r="D73" s="30" t="s">
        <v>8</v>
      </c>
    </row>
    <row r="74" spans="1:7">
      <c r="A74" s="22">
        <v>42416</v>
      </c>
      <c r="B74" s="20" t="s">
        <v>52</v>
      </c>
      <c r="C74" s="16">
        <v>7608</v>
      </c>
      <c r="D74" s="26" t="s">
        <v>9</v>
      </c>
    </row>
    <row r="75" spans="1:7">
      <c r="A75" s="17">
        <v>42366</v>
      </c>
      <c r="B75" s="18" t="s">
        <v>52</v>
      </c>
      <c r="C75" s="18">
        <v>7446</v>
      </c>
      <c r="D75" s="30" t="s">
        <v>8</v>
      </c>
    </row>
    <row r="76" spans="1:7">
      <c r="A76" s="22">
        <v>42417</v>
      </c>
      <c r="B76" s="20" t="s">
        <v>39</v>
      </c>
      <c r="C76" s="16">
        <v>7844</v>
      </c>
      <c r="D76" s="24" t="s">
        <v>12</v>
      </c>
    </row>
    <row r="77" spans="1:7">
      <c r="A77" s="22">
        <v>42410</v>
      </c>
      <c r="B77" s="20" t="s">
        <v>39</v>
      </c>
      <c r="C77" s="16">
        <v>7801</v>
      </c>
      <c r="D77" s="29" t="s">
        <v>8</v>
      </c>
    </row>
    <row r="78" spans="1:7">
      <c r="A78" s="17">
        <v>42389</v>
      </c>
      <c r="B78" s="18" t="s">
        <v>39</v>
      </c>
      <c r="C78" s="18">
        <v>7692</v>
      </c>
      <c r="D78" s="30" t="s">
        <v>8</v>
      </c>
    </row>
    <row r="79" spans="1:7">
      <c r="A79" s="22">
        <v>42424</v>
      </c>
      <c r="B79" s="15" t="s">
        <v>45</v>
      </c>
      <c r="C79" s="16">
        <v>7126</v>
      </c>
      <c r="D79" s="24" t="s">
        <v>12</v>
      </c>
    </row>
    <row r="80" spans="1:7">
      <c r="A80" s="17">
        <v>42384</v>
      </c>
      <c r="B80" s="18" t="s">
        <v>45</v>
      </c>
      <c r="C80" s="18">
        <v>7004</v>
      </c>
      <c r="D80" s="27" t="s">
        <v>9</v>
      </c>
    </row>
    <row r="81" spans="1:4">
      <c r="A81" s="17">
        <v>42373</v>
      </c>
      <c r="B81" s="18" t="s">
        <v>45</v>
      </c>
      <c r="C81" s="18">
        <v>6982</v>
      </c>
      <c r="D81" s="30" t="s">
        <v>8</v>
      </c>
    </row>
    <row r="82" spans="1:4">
      <c r="A82" s="17">
        <v>42356</v>
      </c>
      <c r="B82" s="18" t="s">
        <v>45</v>
      </c>
      <c r="C82" s="18">
        <v>6948</v>
      </c>
      <c r="D82" s="25" t="s">
        <v>12</v>
      </c>
    </row>
    <row r="83" spans="1:4">
      <c r="A83" s="17">
        <v>42389</v>
      </c>
      <c r="B83" s="18" t="s">
        <v>33</v>
      </c>
      <c r="C83" s="18">
        <v>3787</v>
      </c>
      <c r="D83" s="27" t="s">
        <v>9</v>
      </c>
    </row>
    <row r="84" spans="1:4">
      <c r="A84" s="22">
        <v>42412</v>
      </c>
      <c r="B84" s="20" t="s">
        <v>67</v>
      </c>
      <c r="C84" s="16">
        <v>6032</v>
      </c>
      <c r="D84" s="26" t="s">
        <v>9</v>
      </c>
    </row>
    <row r="85" spans="1:4">
      <c r="A85" s="17">
        <v>42353</v>
      </c>
      <c r="B85" s="18" t="s">
        <v>67</v>
      </c>
      <c r="C85" s="18">
        <v>5960</v>
      </c>
      <c r="D85" s="27" t="s">
        <v>9</v>
      </c>
    </row>
    <row r="86" spans="1:4">
      <c r="A86" s="17">
        <v>42390</v>
      </c>
      <c r="B86" s="18" t="s">
        <v>29</v>
      </c>
      <c r="C86" s="18">
        <v>2003</v>
      </c>
      <c r="D86" s="27" t="s">
        <v>9</v>
      </c>
    </row>
    <row r="87" spans="1:4">
      <c r="A87" s="17">
        <v>42353</v>
      </c>
      <c r="B87" s="18" t="s">
        <v>29</v>
      </c>
      <c r="C87" s="18">
        <v>1876</v>
      </c>
      <c r="D87" s="27" t="s">
        <v>9</v>
      </c>
    </row>
    <row r="88" spans="1:4">
      <c r="A88" s="22">
        <v>42411</v>
      </c>
      <c r="B88" s="20" t="s">
        <v>56</v>
      </c>
      <c r="C88" s="16">
        <v>9617</v>
      </c>
      <c r="D88" s="29" t="s">
        <v>8</v>
      </c>
    </row>
    <row r="89" spans="1:4">
      <c r="A89" s="22">
        <v>42404</v>
      </c>
      <c r="B89" s="20" t="s">
        <v>56</v>
      </c>
      <c r="C89" s="16">
        <v>9568</v>
      </c>
      <c r="D89" s="26" t="s">
        <v>9</v>
      </c>
    </row>
    <row r="90" spans="1:4">
      <c r="A90" s="17">
        <v>42376</v>
      </c>
      <c r="B90" s="18" t="s">
        <v>56</v>
      </c>
      <c r="C90" s="18">
        <v>9452</v>
      </c>
      <c r="D90" s="27" t="s">
        <v>9</v>
      </c>
    </row>
    <row r="91" spans="1:4">
      <c r="A91" s="17">
        <v>42369</v>
      </c>
      <c r="B91" s="18" t="s">
        <v>56</v>
      </c>
      <c r="C91" s="18">
        <v>9425</v>
      </c>
      <c r="D91" s="30" t="s">
        <v>8</v>
      </c>
    </row>
    <row r="92" spans="1:4">
      <c r="A92" s="17">
        <v>42395</v>
      </c>
      <c r="B92" s="18" t="s">
        <v>13</v>
      </c>
      <c r="C92" s="18">
        <v>5068</v>
      </c>
      <c r="D92" s="27" t="s">
        <v>9</v>
      </c>
    </row>
    <row r="93" spans="1:4">
      <c r="A93" s="22">
        <v>42419</v>
      </c>
      <c r="B93" s="20" t="s">
        <v>7</v>
      </c>
      <c r="C93" s="16">
        <v>6565</v>
      </c>
      <c r="D93" s="24" t="s">
        <v>12</v>
      </c>
    </row>
    <row r="94" spans="1:4">
      <c r="A94" s="22">
        <v>42412</v>
      </c>
      <c r="B94" s="20" t="s">
        <v>7</v>
      </c>
      <c r="C94" s="16">
        <v>6519</v>
      </c>
      <c r="D94" s="26" t="s">
        <v>9</v>
      </c>
    </row>
    <row r="95" spans="1:4">
      <c r="A95" s="22">
        <v>42405</v>
      </c>
      <c r="B95" s="20" t="s">
        <v>7</v>
      </c>
      <c r="C95" s="16">
        <v>6503</v>
      </c>
      <c r="D95" s="26" t="s">
        <v>9</v>
      </c>
    </row>
    <row r="96" spans="1:4">
      <c r="A96" s="17">
        <v>42398</v>
      </c>
      <c r="B96" s="18" t="s">
        <v>7</v>
      </c>
      <c r="C96" s="18">
        <v>6471</v>
      </c>
      <c r="D96" s="30" t="s">
        <v>8</v>
      </c>
    </row>
    <row r="97" spans="1:4">
      <c r="A97" s="17">
        <v>42381</v>
      </c>
      <c r="B97" s="18" t="s">
        <v>7</v>
      </c>
      <c r="C97" s="18">
        <v>6419</v>
      </c>
      <c r="D97" s="30" t="s">
        <v>8</v>
      </c>
    </row>
    <row r="98" spans="1:4">
      <c r="A98" s="17">
        <v>42381</v>
      </c>
      <c r="B98" s="18" t="s">
        <v>7</v>
      </c>
      <c r="C98" s="18">
        <v>6418</v>
      </c>
      <c r="D98" s="27" t="s">
        <v>9</v>
      </c>
    </row>
    <row r="99" spans="1:4">
      <c r="A99" s="17">
        <v>42374</v>
      </c>
      <c r="B99" s="18" t="s">
        <v>7</v>
      </c>
      <c r="C99" s="18">
        <v>6415</v>
      </c>
      <c r="D99" s="27" t="s">
        <v>9</v>
      </c>
    </row>
    <row r="100" spans="1:4">
      <c r="A100" s="17">
        <v>42355</v>
      </c>
      <c r="B100" s="18" t="s">
        <v>7</v>
      </c>
      <c r="C100" s="18">
        <v>6349</v>
      </c>
      <c r="D100" s="27" t="s">
        <v>9</v>
      </c>
    </row>
    <row r="101" spans="1:4">
      <c r="A101" s="22">
        <v>42403</v>
      </c>
      <c r="B101" s="20" t="s">
        <v>72</v>
      </c>
      <c r="C101" s="16">
        <v>3739</v>
      </c>
      <c r="D101" s="29" t="s">
        <v>8</v>
      </c>
    </row>
    <row r="102" spans="1:4">
      <c r="A102" s="22">
        <v>42417</v>
      </c>
      <c r="B102" s="20" t="s">
        <v>71</v>
      </c>
      <c r="C102" s="16">
        <v>5640</v>
      </c>
      <c r="D102" s="26" t="s">
        <v>9</v>
      </c>
    </row>
    <row r="103" spans="1:4">
      <c r="A103" s="17">
        <v>42383</v>
      </c>
      <c r="B103" s="19" t="s">
        <v>49</v>
      </c>
      <c r="C103" s="18">
        <v>337</v>
      </c>
      <c r="D103" s="25" t="s">
        <v>12</v>
      </c>
    </row>
    <row r="104" spans="1:4">
      <c r="A104" s="22">
        <v>42410</v>
      </c>
      <c r="B104" s="20" t="s">
        <v>51</v>
      </c>
      <c r="C104" s="16">
        <v>8612</v>
      </c>
      <c r="D104" s="26" t="s">
        <v>9</v>
      </c>
    </row>
    <row r="105" spans="1:4">
      <c r="A105" s="17">
        <v>42382</v>
      </c>
      <c r="B105" s="18" t="s">
        <v>51</v>
      </c>
      <c r="C105" s="18">
        <v>8529</v>
      </c>
      <c r="D105" s="27" t="s">
        <v>9</v>
      </c>
    </row>
    <row r="106" spans="1:4">
      <c r="A106" s="17">
        <v>42368</v>
      </c>
      <c r="B106" s="18" t="s">
        <v>51</v>
      </c>
      <c r="C106" s="18">
        <v>8506</v>
      </c>
      <c r="D106" s="27" t="s">
        <v>9</v>
      </c>
    </row>
    <row r="107" spans="1:4">
      <c r="A107" s="17">
        <v>42362</v>
      </c>
      <c r="B107" s="18" t="s">
        <v>51</v>
      </c>
      <c r="C107" s="18">
        <v>8485</v>
      </c>
      <c r="D107" s="30" t="s">
        <v>8</v>
      </c>
    </row>
    <row r="108" spans="1:4">
      <c r="A108" s="17">
        <v>42355</v>
      </c>
      <c r="B108" s="18" t="s">
        <v>51</v>
      </c>
      <c r="C108" s="18">
        <v>8482</v>
      </c>
      <c r="D108" s="27" t="s">
        <v>9</v>
      </c>
    </row>
    <row r="109" spans="1:4">
      <c r="A109" s="22">
        <v>42412</v>
      </c>
      <c r="B109" s="20" t="s">
        <v>20</v>
      </c>
      <c r="C109" s="16">
        <v>1038</v>
      </c>
      <c r="D109" s="26" t="s">
        <v>9</v>
      </c>
    </row>
    <row r="110" spans="1:4">
      <c r="A110" s="22">
        <v>42412</v>
      </c>
      <c r="B110" s="20" t="s">
        <v>20</v>
      </c>
      <c r="C110" s="16">
        <v>1034</v>
      </c>
      <c r="D110" s="26" t="s">
        <v>9</v>
      </c>
    </row>
    <row r="111" spans="1:4">
      <c r="A111" s="22">
        <v>42412</v>
      </c>
      <c r="B111" s="20" t="s">
        <v>20</v>
      </c>
      <c r="C111" s="16">
        <v>1036</v>
      </c>
      <c r="D111" s="26" t="s">
        <v>9</v>
      </c>
    </row>
    <row r="112" spans="1:4">
      <c r="A112" s="22">
        <v>42412</v>
      </c>
      <c r="B112" s="20" t="s">
        <v>20</v>
      </c>
      <c r="C112" s="16">
        <v>1035</v>
      </c>
      <c r="D112" s="26" t="s">
        <v>9</v>
      </c>
    </row>
    <row r="113" spans="1:4">
      <c r="A113" s="17">
        <v>42395</v>
      </c>
      <c r="B113" s="18" t="s">
        <v>20</v>
      </c>
      <c r="C113" s="18">
        <v>912</v>
      </c>
      <c r="D113" s="27" t="s">
        <v>9</v>
      </c>
    </row>
    <row r="114" spans="1:4">
      <c r="A114" s="17">
        <v>42395</v>
      </c>
      <c r="B114" s="18" t="s">
        <v>20</v>
      </c>
      <c r="C114" s="18">
        <v>933</v>
      </c>
      <c r="D114" s="27" t="s">
        <v>9</v>
      </c>
    </row>
    <row r="115" spans="1:4">
      <c r="A115" s="17">
        <v>42395</v>
      </c>
      <c r="B115" s="18" t="s">
        <v>20</v>
      </c>
      <c r="C115" s="18">
        <v>919</v>
      </c>
      <c r="D115" s="27" t="s">
        <v>9</v>
      </c>
    </row>
    <row r="116" spans="1:4">
      <c r="A116" s="17">
        <v>42395</v>
      </c>
      <c r="B116" s="18" t="s">
        <v>20</v>
      </c>
      <c r="C116" s="18">
        <v>911</v>
      </c>
      <c r="D116" s="27" t="s">
        <v>9</v>
      </c>
    </row>
    <row r="117" spans="1:4">
      <c r="A117" s="17">
        <v>42395</v>
      </c>
      <c r="B117" s="18" t="s">
        <v>20</v>
      </c>
      <c r="C117" s="18">
        <v>917</v>
      </c>
      <c r="D117" s="27" t="s">
        <v>9</v>
      </c>
    </row>
    <row r="118" spans="1:4">
      <c r="A118" s="17">
        <v>42387</v>
      </c>
      <c r="B118" s="18" t="s">
        <v>20</v>
      </c>
      <c r="C118" s="18">
        <v>892</v>
      </c>
      <c r="D118" s="30" t="s">
        <v>8</v>
      </c>
    </row>
    <row r="119" spans="1:4">
      <c r="A119" s="17">
        <v>42381</v>
      </c>
      <c r="B119" s="18" t="s">
        <v>20</v>
      </c>
      <c r="C119" s="18">
        <v>854</v>
      </c>
      <c r="D119" s="30" t="s">
        <v>8</v>
      </c>
    </row>
    <row r="120" spans="1:4">
      <c r="A120" s="17">
        <v>42381</v>
      </c>
      <c r="B120" s="18" t="s">
        <v>20</v>
      </c>
      <c r="C120" s="18">
        <v>842</v>
      </c>
      <c r="D120" s="27" t="s">
        <v>9</v>
      </c>
    </row>
    <row r="121" spans="1:4">
      <c r="A121" s="17">
        <v>42374</v>
      </c>
      <c r="B121" s="18" t="s">
        <v>20</v>
      </c>
      <c r="C121" s="18">
        <v>831</v>
      </c>
      <c r="D121" s="30" t="s">
        <v>8</v>
      </c>
    </row>
    <row r="122" spans="1:4">
      <c r="A122" s="17">
        <v>42353</v>
      </c>
      <c r="B122" s="18" t="s">
        <v>20</v>
      </c>
      <c r="C122" s="18">
        <v>719</v>
      </c>
      <c r="D122" s="27" t="s">
        <v>9</v>
      </c>
    </row>
    <row r="123" spans="1:4">
      <c r="A123" s="22">
        <v>42424</v>
      </c>
      <c r="B123" s="20" t="s">
        <v>42</v>
      </c>
      <c r="C123" s="16">
        <v>9652</v>
      </c>
      <c r="D123" s="29" t="s">
        <v>8</v>
      </c>
    </row>
    <row r="124" spans="1:4">
      <c r="A124" s="17">
        <v>42388</v>
      </c>
      <c r="B124" s="19" t="s">
        <v>42</v>
      </c>
      <c r="C124" s="18">
        <v>9462</v>
      </c>
      <c r="D124" s="25" t="s">
        <v>12</v>
      </c>
    </row>
    <row r="125" spans="1:4">
      <c r="A125" s="17">
        <v>42384</v>
      </c>
      <c r="B125" s="18" t="s">
        <v>42</v>
      </c>
      <c r="C125" s="18">
        <v>9423</v>
      </c>
      <c r="D125" s="27" t="s">
        <v>9</v>
      </c>
    </row>
  </sheetData>
  <sortState ref="A4:D125">
    <sortCondition ref="B4:B125"/>
  </sortState>
  <mergeCells count="1">
    <mergeCell ref="A1:G1"/>
  </mergeCells>
  <pageMargins left="0.70866141732283472" right="0.70866141732283472" top="0.74803149606299213" bottom="0.74803149606299213" header="0.31496062992125984" footer="0.31496062992125984"/>
  <pageSetup paperSize="9" scale="87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Feuil2!Zone_d_impression</vt:lpstr>
    </vt:vector>
  </TitlesOfParts>
  <Company>NMPP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Veret</dc:creator>
  <cp:lastModifiedBy>Pat Veret</cp:lastModifiedBy>
  <dcterms:created xsi:type="dcterms:W3CDTF">2016-03-17T14:59:20Z</dcterms:created>
  <dcterms:modified xsi:type="dcterms:W3CDTF">2016-03-17T16:37:11Z</dcterms:modified>
</cp:coreProperties>
</file>