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15" windowWidth="16335" windowHeight="9660" activeTab="1"/>
  </bookViews>
  <sheets>
    <sheet name="CCL" sheetId="1" r:id="rId1"/>
    <sheet name="RECAPITULATIF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84" i="1"/>
  <c r="E75"/>
  <c r="E76"/>
  <c r="E77"/>
  <c r="E78"/>
  <c r="E79"/>
  <c r="E80"/>
  <c r="E81"/>
  <c r="E82"/>
  <c r="E83"/>
  <c r="E74"/>
  <c r="G10"/>
  <c r="G11"/>
  <c r="G12"/>
  <c r="G13"/>
  <c r="G14"/>
  <c r="G16"/>
  <c r="G17"/>
  <c r="G18"/>
  <c r="G19"/>
  <c r="F10"/>
  <c r="F11"/>
  <c r="F12"/>
  <c r="F13"/>
  <c r="F14"/>
  <c r="F15"/>
  <c r="G15" s="1"/>
  <c r="F16"/>
  <c r="F17"/>
  <c r="F18"/>
  <c r="F19"/>
  <c r="B2" i="2"/>
  <c r="A2" i="1"/>
  <c r="B8" i="2"/>
  <c r="D75" i="1"/>
  <c r="D76"/>
  <c r="D77"/>
  <c r="D79"/>
  <c r="D81"/>
  <c r="D74"/>
  <c r="B84"/>
  <c r="D82"/>
  <c r="C78"/>
  <c r="D78" s="1"/>
  <c r="C79"/>
  <c r="C80"/>
  <c r="D80" s="1"/>
  <c r="C81"/>
  <c r="C82"/>
  <c r="C75"/>
  <c r="C76"/>
  <c r="C77"/>
  <c r="C74"/>
  <c r="A76"/>
  <c r="A77"/>
  <c r="A75"/>
  <c r="A74"/>
  <c r="J17"/>
  <c r="J16"/>
  <c r="B58"/>
  <c r="C58"/>
  <c r="F9"/>
  <c r="B29" s="1"/>
  <c r="E20"/>
  <c r="B5" i="2" s="1"/>
  <c r="D20" i="1"/>
  <c r="G9" l="1"/>
  <c r="D84"/>
  <c r="C84"/>
  <c r="G29"/>
  <c r="C29"/>
  <c r="J20"/>
  <c r="G58"/>
  <c r="H58"/>
  <c r="F20"/>
  <c r="Q32" s="1"/>
  <c r="J19"/>
  <c r="G20" l="1"/>
  <c r="H20" s="1"/>
  <c r="B6" i="2"/>
  <c r="L29" i="1" l="1"/>
  <c r="R32"/>
</calcChain>
</file>

<file path=xl/sharedStrings.xml><?xml version="1.0" encoding="utf-8"?>
<sst xmlns="http://schemas.openxmlformats.org/spreadsheetml/2006/main" count="45" uniqueCount="30">
  <si>
    <t>Nature Analytique</t>
  </si>
  <si>
    <t>Chantier Estrablin</t>
  </si>
  <si>
    <t>Chantier Vienne</t>
  </si>
  <si>
    <t>Travaux Estrablin</t>
  </si>
  <si>
    <t>Travaux vienne</t>
  </si>
  <si>
    <t>Centres</t>
  </si>
  <si>
    <t>Centre</t>
  </si>
  <si>
    <t>Charges</t>
  </si>
  <si>
    <t>CA</t>
  </si>
  <si>
    <t>Marge</t>
  </si>
  <si>
    <t>TOTAL</t>
  </si>
  <si>
    <t>GLOBAL</t>
  </si>
  <si>
    <t>Moins bonne performance</t>
  </si>
  <si>
    <t>Meilleure performance</t>
  </si>
  <si>
    <t>Plus gros centre</t>
  </si>
  <si>
    <t>Plus petit centre</t>
  </si>
  <si>
    <t>% de marge</t>
  </si>
  <si>
    <t>DATE</t>
  </si>
  <si>
    <t>Ecart Budget</t>
  </si>
  <si>
    <t>CA BUDGET</t>
  </si>
  <si>
    <t>CA REEL</t>
  </si>
  <si>
    <t>ECART</t>
  </si>
  <si>
    <t>CA GLOBAL</t>
  </si>
  <si>
    <t>ECART BUDGET</t>
  </si>
  <si>
    <t>Chantier déficitaire</t>
  </si>
  <si>
    <t>Etat du</t>
  </si>
  <si>
    <t>Ici j'aimerais que à coté du montant, le nom du chantier auquel il est lié apparaisse dans la case d'a coté par exemple</t>
  </si>
  <si>
    <t>Comment supprimer le #DIV/0?</t>
  </si>
  <si>
    <t>Comment colorier le smylet?</t>
  </si>
  <si>
    <t>Une derniere pour la route…
Comment rechercher automatiquement les chantier déficitaire?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</si>
</sst>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\ &quot;€&quot;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66FF33"/>
      <name val="Calibri"/>
      <family val="2"/>
      <scheme val="minor"/>
    </font>
    <font>
      <b/>
      <sz val="11"/>
      <color rgb="FF66FF33"/>
      <name val="Calibri"/>
      <family val="2"/>
      <scheme val="minor"/>
    </font>
    <font>
      <b/>
      <sz val="14"/>
      <color rgb="FFFF0000"/>
      <name val="Wingdings"/>
      <charset val="2"/>
    </font>
    <font>
      <sz val="11"/>
      <color theme="1"/>
      <name val="Wingdings"/>
      <charset val="2"/>
    </font>
    <font>
      <b/>
      <sz val="14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3" fillId="0" borderId="0" xfId="0" applyFont="1"/>
    <xf numFmtId="0" fontId="3" fillId="4" borderId="1" xfId="0" applyFont="1" applyFill="1" applyBorder="1"/>
    <xf numFmtId="0" fontId="2" fillId="3" borderId="0" xfId="0" applyFont="1" applyFill="1"/>
    <xf numFmtId="0" fontId="0" fillId="0" borderId="1" xfId="0" applyBorder="1"/>
    <xf numFmtId="164" fontId="0" fillId="0" borderId="0" xfId="1" applyNumberFormat="1" applyFont="1"/>
    <xf numFmtId="164" fontId="2" fillId="3" borderId="0" xfId="1" applyNumberFormat="1" applyFont="1" applyFill="1"/>
    <xf numFmtId="10" fontId="2" fillId="3" borderId="0" xfId="1" applyNumberFormat="1" applyFont="1" applyFill="1"/>
    <xf numFmtId="164" fontId="0" fillId="0" borderId="0" xfId="0" applyNumberFormat="1"/>
    <xf numFmtId="10" fontId="0" fillId="0" borderId="0" xfId="0" applyNumberFormat="1"/>
    <xf numFmtId="0" fontId="4" fillId="2" borderId="0" xfId="0" applyFont="1" applyFill="1"/>
    <xf numFmtId="9" fontId="4" fillId="2" borderId="0" xfId="2" applyFont="1" applyFill="1"/>
    <xf numFmtId="0" fontId="2" fillId="2" borderId="0" xfId="0" applyFont="1" applyFill="1"/>
    <xf numFmtId="0" fontId="5" fillId="3" borderId="0" xfId="0" applyFont="1" applyFill="1"/>
    <xf numFmtId="0" fontId="3" fillId="3" borderId="0" xfId="0" applyFont="1" applyFill="1"/>
    <xf numFmtId="164" fontId="3" fillId="3" borderId="0" xfId="1" applyNumberFormat="1" applyFont="1" applyFill="1"/>
    <xf numFmtId="164" fontId="5" fillId="3" borderId="0" xfId="1" applyNumberFormat="1" applyFont="1" applyFill="1"/>
    <xf numFmtId="10" fontId="2" fillId="2" borderId="0" xfId="2" applyNumberFormat="1" applyFont="1" applyFill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5" borderId="1" xfId="0" applyFont="1" applyFill="1" applyBorder="1"/>
    <xf numFmtId="164" fontId="2" fillId="3" borderId="0" xfId="0" applyNumberFormat="1" applyFont="1" applyFill="1"/>
    <xf numFmtId="0" fontId="7" fillId="0" borderId="0" xfId="0" applyFont="1"/>
    <xf numFmtId="0" fontId="6" fillId="0" borderId="0" xfId="0" applyFont="1" applyAlignment="1">
      <alignment horizontal="center"/>
    </xf>
    <xf numFmtId="14" fontId="0" fillId="0" borderId="0" xfId="0" applyNumberFormat="1"/>
    <xf numFmtId="10" fontId="0" fillId="0" borderId="1" xfId="1" applyNumberFormat="1" applyFont="1" applyBorder="1"/>
    <xf numFmtId="164" fontId="0" fillId="0" borderId="1" xfId="1" applyNumberFormat="1" applyFont="1" applyBorder="1"/>
    <xf numFmtId="0" fontId="8" fillId="0" borderId="0" xfId="0" applyFont="1" applyAlignment="1">
      <alignment horizontal="right"/>
    </xf>
    <xf numFmtId="164" fontId="2" fillId="0" borderId="0" xfId="0" applyNumberFormat="1" applyFont="1" applyAlignment="1">
      <alignment wrapText="1"/>
    </xf>
  </cellXfs>
  <cellStyles count="3">
    <cellStyle name="Milliers" xfId="1" builtinId="3"/>
    <cellStyle name="Normal" xfId="0" builtinId="0"/>
    <cellStyle name="Pourcentage" xfId="2" builtinId="5"/>
  </cellStyles>
  <dxfs count="6">
    <dxf>
      <font>
        <b val="0"/>
        <i val="0"/>
        <color auto="1"/>
      </font>
      <fill>
        <patternFill>
          <bgColor rgb="FFFF0000"/>
        </patternFill>
      </fill>
    </dxf>
    <dxf>
      <font>
        <b val="0"/>
        <i val="0"/>
      </font>
      <fill>
        <patternFill>
          <bgColor rgb="FF7CFF2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7CFF24"/>
        </patternFill>
      </fill>
    </dxf>
  </dxfs>
  <tableStyles count="0" defaultTableStyle="TableStyleMedium9" defaultPivotStyle="PivotStyleLight16"/>
  <colors>
    <mruColors>
      <color rgb="FF7CFF24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strRef>
              <c:f>CCL!$C$9</c:f>
              <c:strCache>
                <c:ptCount val="1"/>
                <c:pt idx="0">
                  <c:v>Travaux vienne</c:v>
                </c:pt>
              </c:strCache>
            </c:strRef>
          </c:tx>
          <c:explosion val="25"/>
          <c:dLbls>
            <c:txPr>
              <a:bodyPr/>
              <a:lstStyle/>
              <a:p>
                <a:pPr>
                  <a:defRPr sz="1200" b="1">
                    <a:solidFill>
                      <a:srgbClr val="FFFF00"/>
                    </a:solidFill>
                  </a:defRPr>
                </a:pPr>
                <a:endParaRPr lang="fr-FR"/>
              </a:p>
            </c:txPr>
            <c:showVal val="1"/>
            <c:showLeaderLines val="1"/>
          </c:dLbls>
          <c:cat>
            <c:strRef>
              <c:f>CCL!$D$8:$E$8</c:f>
              <c:strCache>
                <c:ptCount val="2"/>
                <c:pt idx="0">
                  <c:v>Charges</c:v>
                </c:pt>
                <c:pt idx="1">
                  <c:v>CA</c:v>
                </c:pt>
              </c:strCache>
            </c:strRef>
          </c:cat>
          <c:val>
            <c:numRef>
              <c:f>CCL!$D$9:$E$9</c:f>
              <c:numCache>
                <c:formatCode>#,##0.00\ "€"</c:formatCode>
                <c:ptCount val="2"/>
                <c:pt idx="0">
                  <c:v>5005.4399999999996</c:v>
                </c:pt>
                <c:pt idx="1">
                  <c:v>12332.77</c:v>
                </c:pt>
              </c:numCache>
            </c:numRef>
          </c:val>
        </c:ser>
      </c:pie3DChart>
    </c:plotArea>
    <c:legend>
      <c:legendPos val="r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strRef>
              <c:f>CCL!$C$10</c:f>
              <c:strCache>
                <c:ptCount val="1"/>
                <c:pt idx="0">
                  <c:v>Chantier Vienne</c:v>
                </c:pt>
              </c:strCache>
            </c:strRef>
          </c:tx>
          <c:explosion val="25"/>
          <c:dLbls>
            <c:txPr>
              <a:bodyPr/>
              <a:lstStyle/>
              <a:p>
                <a:pPr>
                  <a:defRPr sz="1200" b="1">
                    <a:solidFill>
                      <a:srgbClr val="FFFF00"/>
                    </a:solidFill>
                  </a:defRPr>
                </a:pPr>
                <a:endParaRPr lang="fr-FR"/>
              </a:p>
            </c:txPr>
            <c:showVal val="1"/>
            <c:showLeaderLines val="1"/>
          </c:dLbls>
          <c:val>
            <c:numRef>
              <c:f>CCL!$D$10:$E$10</c:f>
              <c:numCache>
                <c:formatCode>#,##0.00\ "€"</c:formatCode>
                <c:ptCount val="2"/>
                <c:pt idx="0">
                  <c:v>4503.7700000000004</c:v>
                </c:pt>
                <c:pt idx="1">
                  <c:v>8361.2099999999991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strRef>
              <c:f>CCL!$C$11</c:f>
              <c:strCache>
                <c:ptCount val="1"/>
                <c:pt idx="0">
                  <c:v>Travaux Estrablin</c:v>
                </c:pt>
              </c:strCache>
            </c:strRef>
          </c:tx>
          <c:explosion val="25"/>
          <c:dLbls>
            <c:txPr>
              <a:bodyPr/>
              <a:lstStyle/>
              <a:p>
                <a:pPr>
                  <a:defRPr sz="1200" b="1">
                    <a:solidFill>
                      <a:srgbClr val="FFFF00"/>
                    </a:solidFill>
                  </a:defRPr>
                </a:pPr>
                <a:endParaRPr lang="fr-FR"/>
              </a:p>
            </c:txPr>
            <c:showVal val="1"/>
            <c:showLeaderLines val="1"/>
          </c:dLbls>
          <c:val>
            <c:numRef>
              <c:f>CCL!$D$11:$E$11</c:f>
              <c:numCache>
                <c:formatCode>#,##0.00\ "€"</c:formatCode>
                <c:ptCount val="2"/>
                <c:pt idx="0">
                  <c:v>4008.78</c:v>
                </c:pt>
                <c:pt idx="1">
                  <c:v>2257.52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strRef>
              <c:f>CCL!$C$12</c:f>
              <c:strCache>
                <c:ptCount val="1"/>
                <c:pt idx="0">
                  <c:v>Chantier Estrablin</c:v>
                </c:pt>
              </c:strCache>
            </c:strRef>
          </c:tx>
          <c:explosion val="25"/>
          <c:dLbls>
            <c:txPr>
              <a:bodyPr/>
              <a:lstStyle/>
              <a:p>
                <a:pPr>
                  <a:defRPr sz="1200" b="1">
                    <a:solidFill>
                      <a:srgbClr val="FFFF00"/>
                    </a:solidFill>
                  </a:defRPr>
                </a:pPr>
                <a:endParaRPr lang="fr-FR"/>
              </a:p>
            </c:txPr>
            <c:showVal val="1"/>
            <c:showLeaderLines val="1"/>
          </c:dLbls>
          <c:val>
            <c:numRef>
              <c:f>CCL!$D$12:$E$12</c:f>
              <c:numCache>
                <c:formatCode>#,##0.00\ "€"</c:formatCode>
                <c:ptCount val="2"/>
                <c:pt idx="0">
                  <c:v>3674.31</c:v>
                </c:pt>
                <c:pt idx="1">
                  <c:v>4222.41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layout/>
    </c:title>
    <c:view3D>
      <c:rotX val="30"/>
      <c:perspective val="30"/>
    </c:view3D>
    <c:plotArea>
      <c:layout>
        <c:manualLayout>
          <c:layoutTarget val="inner"/>
          <c:xMode val="edge"/>
          <c:yMode val="edge"/>
          <c:x val="6.6285939770057159E-2"/>
          <c:y val="0.18753919804968208"/>
          <c:w val="0.73362557470749012"/>
          <c:h val="0.62979071436295231"/>
        </c:manualLayout>
      </c:layout>
      <c:pie3DChart>
        <c:varyColors val="1"/>
        <c:ser>
          <c:idx val="0"/>
          <c:order val="0"/>
          <c:tx>
            <c:strRef>
              <c:f>CCL!$C$20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txPr>
              <a:bodyPr/>
              <a:lstStyle/>
              <a:p>
                <a:pPr>
                  <a:defRPr sz="1200" b="1">
                    <a:solidFill>
                      <a:srgbClr val="FFFF00"/>
                    </a:solidFill>
                  </a:defRPr>
                </a:pPr>
                <a:endParaRPr lang="fr-FR"/>
              </a:p>
            </c:txPr>
            <c:showVal val="1"/>
            <c:showLeaderLines val="1"/>
          </c:dLbls>
          <c:val>
            <c:numRef>
              <c:f>CCL!$D$20:$E$20</c:f>
              <c:numCache>
                <c:formatCode>#,##0.00\ "€"</c:formatCode>
                <c:ptCount val="2"/>
                <c:pt idx="0">
                  <c:v>17192.3</c:v>
                </c:pt>
                <c:pt idx="1">
                  <c:v>27173.91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layout/>
    </c:title>
    <c:view3D>
      <c:rotX val="30"/>
      <c:perspective val="30"/>
    </c:view3D>
    <c:plotArea>
      <c:layout>
        <c:manualLayout>
          <c:layoutTarget val="inner"/>
          <c:xMode val="edge"/>
          <c:yMode val="edge"/>
          <c:x val="6.6285939770057145E-2"/>
          <c:y val="0.18753919804968214"/>
          <c:w val="0.73362557470749035"/>
          <c:h val="0.62979071436295253"/>
        </c:manualLayout>
      </c:layout>
      <c:pie3DChart>
        <c:varyColors val="1"/>
        <c:ser>
          <c:idx val="0"/>
          <c:order val="0"/>
          <c:tx>
            <c:strRef>
              <c:f>CCL!$C$20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txPr>
              <a:bodyPr/>
              <a:lstStyle/>
              <a:p>
                <a:pPr>
                  <a:defRPr sz="1200" b="1">
                    <a:solidFill>
                      <a:srgbClr val="FFFF00"/>
                    </a:solidFill>
                  </a:defRPr>
                </a:pPr>
                <a:endParaRPr lang="fr-FR"/>
              </a:p>
            </c:txPr>
            <c:showVal val="1"/>
            <c:showLeaderLines val="1"/>
          </c:dLbls>
          <c:val>
            <c:numRef>
              <c:f>CCL!$D$20:$E$20</c:f>
              <c:numCache>
                <c:formatCode>#,##0.00\ "€"</c:formatCode>
                <c:ptCount val="2"/>
                <c:pt idx="0">
                  <c:v>17192.3</c:v>
                </c:pt>
                <c:pt idx="1">
                  <c:v>27173.91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304800</xdr:colOff>
      <xdr:row>0</xdr:row>
      <xdr:rowOff>67214</xdr:rowOff>
    </xdr:from>
    <xdr:ext cx="5636223" cy="937629"/>
    <xdr:sp macro="" textlink="">
      <xdr:nvSpPr>
        <xdr:cNvPr id="2" name="Rectangle 1"/>
        <xdr:cNvSpPr/>
      </xdr:nvSpPr>
      <xdr:spPr>
        <a:xfrm>
          <a:off x="1828800" y="67214"/>
          <a:ext cx="5636223" cy="937629"/>
        </a:xfrm>
        <a:prstGeom prst="rect">
          <a:avLst/>
        </a:prstGeom>
        <a:noFill/>
        <a:ln>
          <a:solidFill>
            <a:schemeClr val="tx1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Module</a:t>
          </a:r>
          <a:r>
            <a:rPr lang="fr-FR" sz="5400" b="1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 analytique</a:t>
          </a:r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twoCellAnchor>
    <xdr:from>
      <xdr:col>0</xdr:col>
      <xdr:colOff>0</xdr:colOff>
      <xdr:row>29</xdr:row>
      <xdr:rowOff>76199</xdr:rowOff>
    </xdr:from>
    <xdr:to>
      <xdr:col>4</xdr:col>
      <xdr:colOff>247650</xdr:colOff>
      <xdr:row>42</xdr:row>
      <xdr:rowOff>142874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314325</xdr:colOff>
      <xdr:row>29</xdr:row>
      <xdr:rowOff>76200</xdr:rowOff>
    </xdr:from>
    <xdr:to>
      <xdr:col>8</xdr:col>
      <xdr:colOff>1304926</xdr:colOff>
      <xdr:row>43</xdr:row>
      <xdr:rowOff>9525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</xdr:colOff>
      <xdr:row>43</xdr:row>
      <xdr:rowOff>66675</xdr:rowOff>
    </xdr:from>
    <xdr:to>
      <xdr:col>4</xdr:col>
      <xdr:colOff>257175</xdr:colOff>
      <xdr:row>56</xdr:row>
      <xdr:rowOff>133350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428625</xdr:colOff>
      <xdr:row>43</xdr:row>
      <xdr:rowOff>104775</xdr:rowOff>
    </xdr:from>
    <xdr:to>
      <xdr:col>8</xdr:col>
      <xdr:colOff>1400175</xdr:colOff>
      <xdr:row>56</xdr:row>
      <xdr:rowOff>114300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1609725</xdr:colOff>
      <xdr:row>30</xdr:row>
      <xdr:rowOff>104775</xdr:rowOff>
    </xdr:from>
    <xdr:to>
      <xdr:col>13</xdr:col>
      <xdr:colOff>180975</xdr:colOff>
      <xdr:row>43</xdr:row>
      <xdr:rowOff>171450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133350</xdr:rowOff>
    </xdr:from>
    <xdr:to>
      <xdr:col>11</xdr:col>
      <xdr:colOff>381000</xdr:colOff>
      <xdr:row>14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B84"/>
  <sheetViews>
    <sheetView topLeftCell="A22" zoomScaleNormal="100" workbookViewId="0">
      <selection activeCell="E69" sqref="E69"/>
    </sheetView>
  </sheetViews>
  <sheetFormatPr baseColWidth="10" defaultRowHeight="15"/>
  <cols>
    <col min="1" max="1" width="17.42578125" bestFit="1" customWidth="1"/>
    <col min="2" max="2" width="13.5703125" bestFit="1" customWidth="1"/>
    <col min="3" max="3" width="16.85546875" bestFit="1" customWidth="1"/>
    <col min="4" max="5" width="11.85546875" bestFit="1" customWidth="1"/>
    <col min="6" max="7" width="11.5703125" bestFit="1" customWidth="1"/>
    <col min="9" max="9" width="24.7109375" bestFit="1" customWidth="1"/>
    <col min="10" max="10" width="11.85546875" bestFit="1" customWidth="1"/>
    <col min="13" max="13" width="24.7109375" bestFit="1" customWidth="1"/>
    <col min="14" max="14" width="10.5703125" bestFit="1" customWidth="1"/>
    <col min="16" max="16" width="16.85546875" bestFit="1" customWidth="1"/>
  </cols>
  <sheetData>
    <row r="1" spans="1:314">
      <c r="A1" s="18" t="s">
        <v>17</v>
      </c>
    </row>
    <row r="2" spans="1:314">
      <c r="A2" s="19">
        <f ca="1">TODAY()</f>
        <v>40316</v>
      </c>
    </row>
    <row r="8" spans="1:314">
      <c r="C8" s="4" t="s">
        <v>6</v>
      </c>
      <c r="D8" s="4" t="s">
        <v>7</v>
      </c>
      <c r="E8" s="4" t="s">
        <v>8</v>
      </c>
      <c r="F8" s="4" t="s">
        <v>9</v>
      </c>
      <c r="G8" s="4" t="s">
        <v>16</v>
      </c>
      <c r="H8" s="22"/>
    </row>
    <row r="9" spans="1:314" ht="18">
      <c r="A9" t="s">
        <v>0</v>
      </c>
      <c r="C9" s="3" t="s">
        <v>4</v>
      </c>
      <c r="D9" s="5">
        <v>5005.4399999999996</v>
      </c>
      <c r="E9" s="5">
        <v>12332.77</v>
      </c>
      <c r="F9" s="5">
        <f>E9-D9</f>
        <v>7327.3300000000008</v>
      </c>
      <c r="G9" s="25">
        <f>F9/E9</f>
        <v>0.59413497535427973</v>
      </c>
      <c r="H9" s="23"/>
      <c r="I9" s="1"/>
      <c r="J9" s="1"/>
      <c r="K9" s="1"/>
      <c r="L9" s="1"/>
      <c r="P9" s="2" t="s">
        <v>5</v>
      </c>
    </row>
    <row r="10" spans="1:314" ht="18">
      <c r="C10" s="3" t="s">
        <v>2</v>
      </c>
      <c r="D10" s="5">
        <v>4503.7700000000004</v>
      </c>
      <c r="E10" s="5">
        <v>8361.2099999999991</v>
      </c>
      <c r="F10" s="5">
        <f t="shared" ref="F10:F19" si="0">E10-D10</f>
        <v>3857.4399999999987</v>
      </c>
      <c r="G10" s="25">
        <f t="shared" ref="G10:G19" si="1">F10/E10</f>
        <v>0.46134949367376243</v>
      </c>
      <c r="H10" s="23"/>
      <c r="I10" s="1"/>
      <c r="J10" s="1"/>
      <c r="K10" s="1"/>
      <c r="L10" s="1"/>
      <c r="P10" s="2"/>
    </row>
    <row r="11" spans="1:314" ht="18">
      <c r="C11" s="3" t="s">
        <v>3</v>
      </c>
      <c r="D11" s="5">
        <v>4008.78</v>
      </c>
      <c r="E11" s="5">
        <v>2257.52</v>
      </c>
      <c r="F11" s="5">
        <f t="shared" si="0"/>
        <v>-1751.2600000000002</v>
      </c>
      <c r="G11" s="25">
        <f t="shared" si="1"/>
        <v>-0.77574506538148069</v>
      </c>
      <c r="H11" s="23"/>
      <c r="I11" s="1"/>
      <c r="J11" s="1"/>
      <c r="K11" s="1"/>
      <c r="L11" s="1"/>
      <c r="P11" s="2" t="s">
        <v>1</v>
      </c>
    </row>
    <row r="12" spans="1:314" ht="18">
      <c r="C12" s="3" t="s">
        <v>1</v>
      </c>
      <c r="D12" s="5">
        <v>3674.31</v>
      </c>
      <c r="E12" s="5">
        <v>4222.41</v>
      </c>
      <c r="F12" s="5">
        <f t="shared" si="0"/>
        <v>548.09999999999991</v>
      </c>
      <c r="G12" s="25">
        <f t="shared" si="1"/>
        <v>0.1298073848820934</v>
      </c>
      <c r="H12" s="23"/>
      <c r="I12" s="1"/>
      <c r="J12" s="1"/>
      <c r="K12" s="1"/>
      <c r="L12" s="1"/>
      <c r="P12" s="2" t="s">
        <v>2</v>
      </c>
    </row>
    <row r="13" spans="1:314" ht="18">
      <c r="C13" s="3"/>
      <c r="D13" s="5"/>
      <c r="E13" s="5"/>
      <c r="F13" s="5">
        <f t="shared" si="0"/>
        <v>0</v>
      </c>
      <c r="G13" s="25" t="e">
        <f t="shared" si="1"/>
        <v>#DIV/0!</v>
      </c>
      <c r="H13" s="23"/>
      <c r="I13" s="1" t="s">
        <v>27</v>
      </c>
      <c r="J13" s="1"/>
      <c r="K13" s="1"/>
      <c r="L13" s="1"/>
      <c r="P13" s="2" t="s">
        <v>3</v>
      </c>
      <c r="LB13" t="s">
        <v>1</v>
      </c>
    </row>
    <row r="14" spans="1:314" ht="18">
      <c r="C14" s="3"/>
      <c r="D14" s="5"/>
      <c r="E14" s="5"/>
      <c r="F14" s="5">
        <f t="shared" si="0"/>
        <v>0</v>
      </c>
      <c r="G14" s="25" t="e">
        <f t="shared" si="1"/>
        <v>#DIV/0!</v>
      </c>
      <c r="H14" s="23"/>
      <c r="I14" s="1"/>
      <c r="J14" s="1"/>
      <c r="K14" s="1"/>
      <c r="L14" s="1"/>
      <c r="P14" s="2" t="s">
        <v>4</v>
      </c>
      <c r="LB14" t="s">
        <v>2</v>
      </c>
    </row>
    <row r="15" spans="1:314" ht="18">
      <c r="C15" s="3"/>
      <c r="D15" s="5"/>
      <c r="E15" s="5"/>
      <c r="F15" s="5">
        <f t="shared" si="0"/>
        <v>0</v>
      </c>
      <c r="G15" s="25" t="e">
        <f t="shared" si="1"/>
        <v>#DIV/0!</v>
      </c>
      <c r="H15" s="23"/>
      <c r="I15" s="1"/>
      <c r="J15" s="1"/>
      <c r="K15" s="1" t="s">
        <v>26</v>
      </c>
      <c r="L15" s="1"/>
      <c r="LB15" t="s">
        <v>3</v>
      </c>
    </row>
    <row r="16" spans="1:314" ht="18">
      <c r="C16" s="3"/>
      <c r="D16" s="5"/>
      <c r="E16" s="5"/>
      <c r="F16" s="5">
        <f t="shared" si="0"/>
        <v>0</v>
      </c>
      <c r="G16" s="25" t="e">
        <f t="shared" si="1"/>
        <v>#DIV/0!</v>
      </c>
      <c r="H16" s="23"/>
      <c r="I16" s="13" t="s">
        <v>14</v>
      </c>
      <c r="J16" s="16">
        <f>LARGE(E9:E12,1)</f>
        <v>12332.77</v>
      </c>
      <c r="K16" s="1"/>
      <c r="L16" s="1"/>
      <c r="LB16" t="s">
        <v>4</v>
      </c>
    </row>
    <row r="17" spans="1:18" ht="18">
      <c r="C17" s="3"/>
      <c r="D17" s="5"/>
      <c r="E17" s="5"/>
      <c r="F17" s="5">
        <f t="shared" si="0"/>
        <v>0</v>
      </c>
      <c r="G17" s="25" t="e">
        <f t="shared" si="1"/>
        <v>#DIV/0!</v>
      </c>
      <c r="H17" s="23"/>
      <c r="I17" s="14" t="s">
        <v>15</v>
      </c>
      <c r="J17" s="15">
        <f>SMALL(E9:E12,1)</f>
        <v>2257.52</v>
      </c>
      <c r="K17" s="1"/>
      <c r="L17" s="1"/>
    </row>
    <row r="18" spans="1:18" ht="18">
      <c r="C18" s="3"/>
      <c r="D18" s="5"/>
      <c r="E18" s="5"/>
      <c r="F18" s="5">
        <f t="shared" si="0"/>
        <v>0</v>
      </c>
      <c r="G18" s="25" t="e">
        <f t="shared" si="1"/>
        <v>#DIV/0!</v>
      </c>
      <c r="H18" s="23"/>
      <c r="I18" s="1"/>
      <c r="J18" s="1"/>
      <c r="K18" s="1"/>
      <c r="L18" s="1"/>
    </row>
    <row r="19" spans="1:18" ht="18">
      <c r="C19" s="3"/>
      <c r="D19" s="5"/>
      <c r="E19" s="5"/>
      <c r="F19" s="5">
        <f t="shared" si="0"/>
        <v>0</v>
      </c>
      <c r="G19" s="25" t="e">
        <f t="shared" si="1"/>
        <v>#DIV/0!</v>
      </c>
      <c r="H19" s="23"/>
      <c r="I19" s="10" t="s">
        <v>13</v>
      </c>
      <c r="J19" s="11">
        <f>LARGE(G9:G12,1)</f>
        <v>0.59413497535427973</v>
      </c>
      <c r="K19" s="1"/>
      <c r="L19" s="1"/>
    </row>
    <row r="20" spans="1:18" ht="18">
      <c r="C20" s="3" t="s">
        <v>10</v>
      </c>
      <c r="D20" s="6">
        <f>SUM(D9:D19)</f>
        <v>17192.3</v>
      </c>
      <c r="E20" s="6">
        <f t="shared" ref="E20:F20" si="2">SUM(E9:E19)</f>
        <v>27173.91</v>
      </c>
      <c r="F20" s="6">
        <f t="shared" si="2"/>
        <v>9981.61</v>
      </c>
      <c r="G20" s="7">
        <f>F20/E20</f>
        <v>0.3673232891402084</v>
      </c>
      <c r="H20" s="23" t="str">
        <f t="shared" ref="H20" si="3">IF(G20&lt;0,"L","")</f>
        <v/>
      </c>
      <c r="I20" s="12" t="s">
        <v>12</v>
      </c>
      <c r="J20" s="17">
        <f>SMALL(G9:G12,1)</f>
        <v>-0.77574506538148069</v>
      </c>
    </row>
    <row r="29" spans="1:18">
      <c r="A29" t="s">
        <v>9</v>
      </c>
      <c r="B29" s="8">
        <f>F9</f>
        <v>7327.3300000000008</v>
      </c>
      <c r="C29" s="9">
        <f>G9</f>
        <v>0.59413497535427973</v>
      </c>
      <c r="F29" t="s">
        <v>9</v>
      </c>
      <c r="G29" s="9">
        <f>G10</f>
        <v>0.46134949367376243</v>
      </c>
      <c r="H29" s="8"/>
      <c r="I29" s="8"/>
      <c r="J29" s="8"/>
      <c r="K29" s="8" t="s">
        <v>9</v>
      </c>
      <c r="L29" s="9">
        <f>G20</f>
        <v>0.3673232891402084</v>
      </c>
      <c r="M29" s="9"/>
      <c r="Q29" t="s">
        <v>11</v>
      </c>
    </row>
    <row r="32" spans="1:18">
      <c r="P32" t="s">
        <v>9</v>
      </c>
      <c r="Q32" s="8">
        <f>F20</f>
        <v>9981.61</v>
      </c>
      <c r="R32" s="9">
        <f>G20</f>
        <v>0.3673232891402084</v>
      </c>
    </row>
    <row r="58" spans="1:12">
      <c r="A58" t="s">
        <v>9</v>
      </c>
      <c r="B58" s="8">
        <f>F11</f>
        <v>-1751.2600000000002</v>
      </c>
      <c r="C58" s="9">
        <f>G11</f>
        <v>-0.77574506538148069</v>
      </c>
      <c r="F58" t="s">
        <v>9</v>
      </c>
      <c r="G58" s="8">
        <f>F12</f>
        <v>548.09999999999991</v>
      </c>
      <c r="H58" s="9">
        <f>G12</f>
        <v>0.1298073848820934</v>
      </c>
      <c r="I58" s="9"/>
      <c r="J58" s="9"/>
      <c r="K58" s="9"/>
      <c r="L58" s="9"/>
    </row>
    <row r="68" spans="1:8">
      <c r="A68" t="s">
        <v>18</v>
      </c>
    </row>
    <row r="73" spans="1:8">
      <c r="B73" s="20" t="s">
        <v>19</v>
      </c>
      <c r="C73" s="20" t="s">
        <v>20</v>
      </c>
      <c r="D73" s="20" t="s">
        <v>21</v>
      </c>
    </row>
    <row r="74" spans="1:8" ht="18">
      <c r="A74" s="20" t="str">
        <f>C9</f>
        <v>Travaux vienne</v>
      </c>
      <c r="B74" s="8">
        <v>15000</v>
      </c>
      <c r="C74" s="8">
        <f>E9</f>
        <v>12332.77</v>
      </c>
      <c r="D74" s="26">
        <f>C74-B74</f>
        <v>-2667.2299999999996</v>
      </c>
      <c r="E74" s="27" t="str">
        <f>IF(D74&gt;0,"J","L")</f>
        <v>L</v>
      </c>
      <c r="G74" s="1" t="s">
        <v>28</v>
      </c>
      <c r="H74" s="22"/>
    </row>
    <row r="75" spans="1:8" ht="18">
      <c r="A75" s="20" t="str">
        <f>C10</f>
        <v>Chantier Vienne</v>
      </c>
      <c r="B75" s="8">
        <v>5000</v>
      </c>
      <c r="C75" s="8">
        <f t="shared" ref="C75:C82" si="4">E10</f>
        <v>8361.2099999999991</v>
      </c>
      <c r="D75" s="26">
        <f t="shared" ref="D75:D81" si="5">C75-B75</f>
        <v>3361.2099999999991</v>
      </c>
      <c r="E75" s="27" t="str">
        <f t="shared" ref="E75:E83" si="6">IF(D75&gt;0,"J","L")</f>
        <v>J</v>
      </c>
      <c r="F75" s="22"/>
    </row>
    <row r="76" spans="1:8" ht="18">
      <c r="A76" s="20" t="str">
        <f>C11</f>
        <v>Travaux Estrablin</v>
      </c>
      <c r="B76" s="8">
        <v>5000</v>
      </c>
      <c r="C76" s="8">
        <f t="shared" si="4"/>
        <v>2257.52</v>
      </c>
      <c r="D76" s="26">
        <f t="shared" si="5"/>
        <v>-2742.48</v>
      </c>
      <c r="E76" s="27" t="str">
        <f t="shared" si="6"/>
        <v>L</v>
      </c>
    </row>
    <row r="77" spans="1:8" ht="18">
      <c r="A77" s="20" t="str">
        <f>C12</f>
        <v>Chantier Estrablin</v>
      </c>
      <c r="B77" s="8">
        <v>10000</v>
      </c>
      <c r="C77" s="8">
        <f t="shared" si="4"/>
        <v>4222.41</v>
      </c>
      <c r="D77" s="26">
        <f t="shared" si="5"/>
        <v>-5777.59</v>
      </c>
      <c r="E77" s="27" t="str">
        <f t="shared" si="6"/>
        <v>L</v>
      </c>
    </row>
    <row r="78" spans="1:8" ht="18">
      <c r="A78" s="20"/>
      <c r="B78" s="8"/>
      <c r="C78" s="8">
        <f t="shared" si="4"/>
        <v>0</v>
      </c>
      <c r="D78" s="26">
        <f t="shared" si="5"/>
        <v>0</v>
      </c>
      <c r="E78" s="27" t="str">
        <f t="shared" si="6"/>
        <v>L</v>
      </c>
    </row>
    <row r="79" spans="1:8" ht="18">
      <c r="A79" s="20"/>
      <c r="B79" s="8"/>
      <c r="C79" s="8">
        <f t="shared" si="4"/>
        <v>0</v>
      </c>
      <c r="D79" s="26">
        <f t="shared" si="5"/>
        <v>0</v>
      </c>
      <c r="E79" s="27" t="str">
        <f t="shared" si="6"/>
        <v>L</v>
      </c>
    </row>
    <row r="80" spans="1:8" ht="18">
      <c r="A80" s="20"/>
      <c r="B80" s="8"/>
      <c r="C80" s="8">
        <f t="shared" si="4"/>
        <v>0</v>
      </c>
      <c r="D80" s="26">
        <f t="shared" si="5"/>
        <v>0</v>
      </c>
      <c r="E80" s="27" t="str">
        <f t="shared" si="6"/>
        <v>L</v>
      </c>
    </row>
    <row r="81" spans="1:5" ht="18">
      <c r="A81" s="20"/>
      <c r="B81" s="8"/>
      <c r="C81" s="8">
        <f t="shared" si="4"/>
        <v>0</v>
      </c>
      <c r="D81" s="26">
        <f t="shared" si="5"/>
        <v>0</v>
      </c>
      <c r="E81" s="27" t="str">
        <f t="shared" si="6"/>
        <v>L</v>
      </c>
    </row>
    <row r="82" spans="1:5" ht="18">
      <c r="A82" s="20"/>
      <c r="B82" s="8"/>
      <c r="C82" s="8">
        <f t="shared" si="4"/>
        <v>0</v>
      </c>
      <c r="D82" s="26">
        <f t="shared" ref="D82" si="7">B82-C82</f>
        <v>0</v>
      </c>
      <c r="E82" s="27" t="str">
        <f t="shared" si="6"/>
        <v>L</v>
      </c>
    </row>
    <row r="83" spans="1:5" ht="18">
      <c r="A83" s="20"/>
      <c r="B83" s="8"/>
      <c r="C83" s="8"/>
      <c r="D83" s="26"/>
      <c r="E83" s="27" t="str">
        <f t="shared" si="6"/>
        <v>L</v>
      </c>
    </row>
    <row r="84" spans="1:5" ht="18">
      <c r="A84" s="3" t="s">
        <v>10</v>
      </c>
      <c r="B84" s="21">
        <f>SUM(B74:B83)</f>
        <v>35000</v>
      </c>
      <c r="C84" s="21">
        <f t="shared" ref="C84:D84" si="8">SUM(C74:C83)</f>
        <v>27173.91</v>
      </c>
      <c r="D84" s="26">
        <f t="shared" si="8"/>
        <v>-7826.09</v>
      </c>
      <c r="E84" s="27" t="str">
        <f>IF(D84&gt;0,"J","L")</f>
        <v>L</v>
      </c>
    </row>
  </sheetData>
  <conditionalFormatting sqref="H9:H19">
    <cfRule type="iconSet" priority="8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H9">
    <cfRule type="colorScale" priority="7">
      <colorScale>
        <cfvo type="min" val="0"/>
        <cfvo type="max" val="0"/>
        <color rgb="FFFF7128"/>
        <color rgb="FFFFEF9C"/>
      </colorScale>
    </cfRule>
  </conditionalFormatting>
  <conditionalFormatting sqref="G9:G19">
    <cfRule type="cellIs" dxfId="5" priority="6" operator="greaterThan">
      <formula>0</formula>
    </cfRule>
    <cfRule type="cellIs" dxfId="4" priority="5" operator="lessThan">
      <formula>0</formula>
    </cfRule>
  </conditionalFormatting>
  <conditionalFormatting sqref="G9:G19">
    <cfRule type="cellIs" dxfId="3" priority="4" operator="lessThan">
      <formula>0</formula>
    </cfRule>
  </conditionalFormatting>
  <conditionalFormatting sqref="D74:D84">
    <cfRule type="cellIs" dxfId="2" priority="2" operator="lessThan">
      <formula>0</formula>
    </cfRule>
    <cfRule type="cellIs" dxfId="1" priority="3" operator="greaterThan">
      <formula>0</formula>
    </cfRule>
  </conditionalFormatting>
  <conditionalFormatting sqref="D74:D84">
    <cfRule type="cellIs" dxfId="0" priority="1" operator="lessThan">
      <formula>0</formula>
    </cfRule>
  </conditionalFormatting>
  <dataValidations count="1">
    <dataValidation type="list" allowBlank="1" showInputMessage="1" showErrorMessage="1" sqref="C9:C19 A74:A83">
      <formula1>$P$11:$P$14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D21"/>
  <sheetViews>
    <sheetView tabSelected="1" workbookViewId="0">
      <selection activeCell="E10" sqref="E10"/>
    </sheetView>
  </sheetViews>
  <sheetFormatPr baseColWidth="10" defaultRowHeight="15"/>
  <cols>
    <col min="1" max="1" width="18.28515625" bestFit="1" customWidth="1"/>
    <col min="2" max="2" width="16.140625" bestFit="1" customWidth="1"/>
  </cols>
  <sheetData>
    <row r="2" spans="1:4">
      <c r="A2" t="s">
        <v>25</v>
      </c>
      <c r="B2" s="24">
        <f ca="1">TODAY()</f>
        <v>40316</v>
      </c>
    </row>
    <row r="5" spans="1:4">
      <c r="A5" t="s">
        <v>22</v>
      </c>
      <c r="B5" s="8">
        <f>CCL!E20</f>
        <v>27173.91</v>
      </c>
      <c r="C5" s="8"/>
      <c r="D5" s="8"/>
    </row>
    <row r="6" spans="1:4">
      <c r="A6" t="s">
        <v>23</v>
      </c>
      <c r="B6" s="8">
        <f>CCL!D84</f>
        <v>-7826.09</v>
      </c>
      <c r="C6" s="8"/>
      <c r="D6" s="8"/>
    </row>
    <row r="7" spans="1:4">
      <c r="B7" s="8"/>
      <c r="C7" s="8"/>
      <c r="D7" s="8"/>
    </row>
    <row r="8" spans="1:4" ht="150">
      <c r="A8" t="s">
        <v>24</v>
      </c>
      <c r="B8" s="8" t="str">
        <f>CCL!$C$11</f>
        <v>Travaux Estrablin</v>
      </c>
      <c r="C8" s="8"/>
      <c r="D8" s="28" t="s">
        <v>29</v>
      </c>
    </row>
    <row r="9" spans="1:4">
      <c r="B9" s="8"/>
      <c r="C9" s="8"/>
      <c r="D9" s="8"/>
    </row>
    <row r="10" spans="1:4">
      <c r="B10" s="8"/>
      <c r="C10" s="8"/>
      <c r="D10" s="8"/>
    </row>
    <row r="11" spans="1:4">
      <c r="B11" s="8"/>
      <c r="C11" s="8"/>
      <c r="D11" s="8"/>
    </row>
    <row r="12" spans="1:4">
      <c r="B12" s="8"/>
      <c r="C12" s="8"/>
      <c r="D12" s="8"/>
    </row>
    <row r="13" spans="1:4">
      <c r="B13" s="8"/>
      <c r="C13" s="8"/>
      <c r="D13" s="8"/>
    </row>
    <row r="14" spans="1:4">
      <c r="B14" s="8"/>
      <c r="C14" s="8"/>
      <c r="D14" s="8"/>
    </row>
    <row r="15" spans="1:4">
      <c r="B15" s="8"/>
      <c r="C15" s="8"/>
      <c r="D15" s="8"/>
    </row>
    <row r="16" spans="1:4">
      <c r="B16" s="8"/>
      <c r="C16" s="8"/>
      <c r="D16" s="8"/>
    </row>
    <row r="17" spans="2:4">
      <c r="B17" s="8"/>
      <c r="C17" s="8"/>
      <c r="D17" s="8"/>
    </row>
    <row r="18" spans="2:4">
      <c r="B18" s="8"/>
      <c r="C18" s="8"/>
      <c r="D18" s="8"/>
    </row>
    <row r="19" spans="2:4">
      <c r="B19" s="8"/>
      <c r="C19" s="8"/>
      <c r="D19" s="8"/>
    </row>
    <row r="20" spans="2:4">
      <c r="B20" s="8"/>
      <c r="C20" s="8"/>
      <c r="D20" s="8"/>
    </row>
    <row r="21" spans="2:4">
      <c r="B21" s="8"/>
      <c r="C21" s="8"/>
      <c r="D21" s="8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CCL</vt:lpstr>
      <vt:lpstr>RECAPITULATIF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2010-05-17T13:11:11Z</dcterms:created>
  <dcterms:modified xsi:type="dcterms:W3CDTF">2010-05-18T09:02:26Z</dcterms:modified>
</cp:coreProperties>
</file>