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0" windowWidth="28515" windowHeight="1335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62" i="1" l="1"/>
  <c r="E61" i="1"/>
  <c r="E58" i="1"/>
  <c r="Y57" i="1"/>
  <c r="X57" i="1"/>
  <c r="W57" i="1"/>
  <c r="V57" i="1"/>
  <c r="U57" i="1"/>
  <c r="T57" i="1"/>
  <c r="S57" i="1"/>
  <c r="R57" i="1"/>
  <c r="Q57" i="1"/>
  <c r="P57" i="1"/>
  <c r="O57" i="1"/>
  <c r="N57" i="1"/>
  <c r="M57" i="1"/>
  <c r="L57" i="1"/>
  <c r="K57" i="1"/>
  <c r="J57" i="1"/>
  <c r="I57" i="1"/>
  <c r="H57" i="1"/>
  <c r="G57" i="1"/>
  <c r="F57" i="1"/>
  <c r="E57" i="1"/>
  <c r="D57" i="1"/>
  <c r="C57" i="1"/>
  <c r="B57" i="1"/>
  <c r="X38" i="1"/>
  <c r="E38" i="1"/>
  <c r="E64" i="1" s="1"/>
  <c r="B38" i="1"/>
  <c r="B64" i="1" s="1"/>
  <c r="X37" i="1"/>
  <c r="Q37" i="1"/>
  <c r="Q63" i="1" s="1"/>
  <c r="I37" i="1"/>
  <c r="I63" i="1" s="1"/>
  <c r="H37" i="1"/>
  <c r="E37" i="1"/>
  <c r="E63" i="1" s="1"/>
  <c r="B37" i="1"/>
  <c r="B63" i="1" s="1"/>
  <c r="T36" i="1"/>
  <c r="T62" i="1" s="1"/>
  <c r="I36" i="1"/>
  <c r="I62" i="1" s="1"/>
  <c r="E36" i="1"/>
  <c r="D36" i="1"/>
  <c r="D62" i="1" s="1"/>
  <c r="B36" i="1"/>
  <c r="B62" i="1" s="1"/>
  <c r="T35" i="1"/>
  <c r="E35" i="1"/>
  <c r="D35" i="1"/>
  <c r="D61" i="1" s="1"/>
  <c r="B35" i="1"/>
  <c r="B61" i="1" s="1"/>
  <c r="E34" i="1"/>
  <c r="E60" i="1" s="1"/>
  <c r="B34" i="1"/>
  <c r="B60" i="1" s="1"/>
  <c r="H33" i="1"/>
  <c r="E33" i="1"/>
  <c r="E59" i="1" s="1"/>
  <c r="B33" i="1"/>
  <c r="B59" i="1" s="1"/>
  <c r="T32" i="1"/>
  <c r="I32" i="1"/>
  <c r="E32" i="1"/>
  <c r="D32" i="1"/>
  <c r="D58" i="1" s="1"/>
  <c r="B32" i="1"/>
  <c r="B58" i="1" s="1"/>
  <c r="X30" i="1"/>
  <c r="F30" i="1"/>
  <c r="X29" i="1"/>
  <c r="P29" i="1"/>
  <c r="L29" i="1"/>
  <c r="X28" i="1"/>
  <c r="P28" i="1"/>
  <c r="O28" i="1"/>
  <c r="Y27" i="1"/>
  <c r="X27" i="1"/>
  <c r="W27" i="1"/>
  <c r="V27" i="1"/>
  <c r="T27" i="1"/>
  <c r="S27" i="1"/>
  <c r="R27" i="1"/>
  <c r="Q27" i="1"/>
  <c r="N27" i="1"/>
  <c r="M27" i="1"/>
  <c r="L27" i="1"/>
  <c r="Y26" i="1"/>
  <c r="X26" i="1"/>
  <c r="W26" i="1"/>
  <c r="V26" i="1"/>
  <c r="T26" i="1"/>
  <c r="S26" i="1"/>
  <c r="R26" i="1"/>
  <c r="Q26" i="1"/>
  <c r="N26" i="1"/>
  <c r="M26" i="1"/>
  <c r="L26" i="1"/>
  <c r="Y25" i="1"/>
  <c r="X25" i="1"/>
  <c r="W25" i="1"/>
  <c r="V25" i="1"/>
  <c r="T25" i="1"/>
  <c r="S25" i="1"/>
  <c r="R25" i="1"/>
  <c r="Q25" i="1"/>
  <c r="N25" i="1"/>
  <c r="M25" i="1"/>
  <c r="L25" i="1"/>
  <c r="I25" i="1"/>
  <c r="Y24" i="1"/>
  <c r="X24" i="1"/>
  <c r="X32" i="1" s="1"/>
  <c r="W24" i="1"/>
  <c r="V24" i="1"/>
  <c r="T24" i="1"/>
  <c r="S24" i="1"/>
  <c r="R24" i="1"/>
  <c r="Q24" i="1"/>
  <c r="N24" i="1"/>
  <c r="M24" i="1"/>
  <c r="L24" i="1"/>
  <c r="X22" i="1"/>
  <c r="X34" i="1" s="1"/>
  <c r="W22" i="1"/>
  <c r="V22" i="1"/>
  <c r="U22" i="1"/>
  <c r="U36" i="1" s="1"/>
  <c r="U62" i="1" s="1"/>
  <c r="S22" i="1"/>
  <c r="R22" i="1"/>
  <c r="Q22" i="1"/>
  <c r="Q38" i="1" s="1"/>
  <c r="Q64" i="1" s="1"/>
  <c r="P22" i="1"/>
  <c r="P35" i="1" s="1"/>
  <c r="O22" i="1"/>
  <c r="L22" i="1"/>
  <c r="L37" i="1" s="1"/>
  <c r="K22" i="1"/>
  <c r="J22" i="1"/>
  <c r="J32" i="1" s="1"/>
  <c r="I22" i="1"/>
  <c r="I38" i="1" s="1"/>
  <c r="I64" i="1" s="1"/>
  <c r="H22" i="1"/>
  <c r="H35" i="1" s="1"/>
  <c r="G22" i="1"/>
  <c r="F22" i="1"/>
  <c r="D22" i="1"/>
  <c r="D37" i="1" s="1"/>
  <c r="D63" i="1" s="1"/>
  <c r="C22" i="1"/>
  <c r="Y11" i="1"/>
  <c r="Y22" i="1" s="1"/>
  <c r="S11" i="1"/>
  <c r="O11" i="1"/>
  <c r="N11" i="1"/>
  <c r="N22" i="1" s="1"/>
  <c r="M11" i="1"/>
  <c r="M22" i="1" s="1"/>
  <c r="L11" i="1"/>
  <c r="T5" i="1"/>
  <c r="T22" i="1" s="1"/>
  <c r="T37" i="1" s="1"/>
  <c r="T63" i="1" s="1"/>
  <c r="U38" i="1" l="1"/>
  <c r="U64" i="1" s="1"/>
  <c r="Q36" i="1"/>
  <c r="Q62" i="1" s="1"/>
  <c r="P33" i="1"/>
  <c r="U34" i="1"/>
  <c r="U60" i="1" s="1"/>
  <c r="I33" i="1"/>
  <c r="Q33" i="1"/>
  <c r="X35" i="1"/>
  <c r="X36" i="1"/>
  <c r="X33" i="1"/>
  <c r="L35" i="1"/>
  <c r="P37" i="1"/>
  <c r="M36" i="1"/>
  <c r="M62" i="1" s="1"/>
  <c r="M35" i="1"/>
  <c r="M34" i="1"/>
  <c r="M37" i="1"/>
  <c r="M63" i="1" s="1"/>
  <c r="M33" i="1"/>
  <c r="M32" i="1"/>
  <c r="M38" i="1"/>
  <c r="M64" i="1" s="1"/>
  <c r="Y38" i="1"/>
  <c r="Y64" i="1" s="1"/>
  <c r="Y34" i="1"/>
  <c r="Y37" i="1"/>
  <c r="Y63" i="1" s="1"/>
  <c r="Y36" i="1"/>
  <c r="Y62" i="1" s="1"/>
  <c r="Y35" i="1"/>
  <c r="Y33" i="1"/>
  <c r="Y32" i="1"/>
  <c r="N38" i="1"/>
  <c r="N64" i="1" s="1"/>
  <c r="N37" i="1"/>
  <c r="N63" i="1" s="1"/>
  <c r="N36" i="1"/>
  <c r="N62" i="1" s="1"/>
  <c r="N35" i="1"/>
  <c r="N34" i="1"/>
  <c r="N33" i="1"/>
  <c r="N32" i="1"/>
  <c r="K38" i="1"/>
  <c r="K64" i="1" s="1"/>
  <c r="K37" i="1"/>
  <c r="K63" i="1" s="1"/>
  <c r="K36" i="1"/>
  <c r="K35" i="1"/>
  <c r="K61" i="1" s="1"/>
  <c r="K34" i="1"/>
  <c r="K60" i="1" s="1"/>
  <c r="K33" i="1"/>
  <c r="K59" i="1" s="1"/>
  <c r="K32" i="1"/>
  <c r="K58" i="1" s="1"/>
  <c r="S38" i="1"/>
  <c r="S64" i="1" s="1"/>
  <c r="S37" i="1"/>
  <c r="S63" i="1" s="1"/>
  <c r="S36" i="1"/>
  <c r="S62" i="1" s="1"/>
  <c r="S35" i="1"/>
  <c r="S34" i="1"/>
  <c r="S33" i="1"/>
  <c r="S32" i="1"/>
  <c r="C38" i="1"/>
  <c r="C64" i="1" s="1"/>
  <c r="C37" i="1"/>
  <c r="C63" i="1" s="1"/>
  <c r="C36" i="1"/>
  <c r="C62" i="1" s="1"/>
  <c r="C35" i="1"/>
  <c r="C61" i="1" s="1"/>
  <c r="C34" i="1"/>
  <c r="C60" i="1" s="1"/>
  <c r="C33" i="1"/>
  <c r="C59" i="1" s="1"/>
  <c r="C32" i="1"/>
  <c r="C58" i="1" s="1"/>
  <c r="P34" i="1"/>
  <c r="L36" i="1"/>
  <c r="L62" i="1" s="1"/>
  <c r="F38" i="1"/>
  <c r="F37" i="1"/>
  <c r="F63" i="1" s="1"/>
  <c r="F36" i="1"/>
  <c r="F62" i="1" s="1"/>
  <c r="F35" i="1"/>
  <c r="F61" i="1" s="1"/>
  <c r="F34" i="1"/>
  <c r="F60" i="1" s="1"/>
  <c r="F33" i="1"/>
  <c r="F59" i="1" s="1"/>
  <c r="J38" i="1"/>
  <c r="J64" i="1" s="1"/>
  <c r="J37" i="1"/>
  <c r="J63" i="1" s="1"/>
  <c r="J36" i="1"/>
  <c r="J62" i="1" s="1"/>
  <c r="J35" i="1"/>
  <c r="J34" i="1"/>
  <c r="J33" i="1"/>
  <c r="R38" i="1"/>
  <c r="R64" i="1" s="1"/>
  <c r="R37" i="1"/>
  <c r="R63" i="1" s="1"/>
  <c r="R36" i="1"/>
  <c r="R62" i="1" s="1"/>
  <c r="R35" i="1"/>
  <c r="R34" i="1"/>
  <c r="R33" i="1"/>
  <c r="W38" i="1"/>
  <c r="W64" i="1" s="1"/>
  <c r="W37" i="1"/>
  <c r="W63" i="1" s="1"/>
  <c r="W36" i="1"/>
  <c r="W62" i="1" s="1"/>
  <c r="W35" i="1"/>
  <c r="W34" i="1"/>
  <c r="W33" i="1"/>
  <c r="W32" i="1"/>
  <c r="H32" i="1"/>
  <c r="R32" i="1"/>
  <c r="U33" i="1"/>
  <c r="U59" i="1" s="1"/>
  <c r="D34" i="1"/>
  <c r="D60" i="1" s="1"/>
  <c r="L34" i="1"/>
  <c r="T34" i="1"/>
  <c r="I35" i="1"/>
  <c r="Q35" i="1"/>
  <c r="H36" i="1"/>
  <c r="P36" i="1"/>
  <c r="U37" i="1"/>
  <c r="U63" i="1" s="1"/>
  <c r="D38" i="1"/>
  <c r="D64" i="1" s="1"/>
  <c r="L38" i="1"/>
  <c r="L64" i="1" s="1"/>
  <c r="T38" i="1"/>
  <c r="T64" i="1" s="1"/>
  <c r="G38" i="1"/>
  <c r="G37" i="1"/>
  <c r="G63" i="1" s="1"/>
  <c r="G36" i="1"/>
  <c r="G62" i="1" s="1"/>
  <c r="G35" i="1"/>
  <c r="G61" i="1" s="1"/>
  <c r="G34" i="1"/>
  <c r="G60" i="1" s="1"/>
  <c r="G33" i="1"/>
  <c r="G59" i="1" s="1"/>
  <c r="G32" i="1"/>
  <c r="G58" i="1" s="1"/>
  <c r="O38" i="1"/>
  <c r="O64" i="1" s="1"/>
  <c r="O37" i="1"/>
  <c r="O63" i="1" s="1"/>
  <c r="O36" i="1"/>
  <c r="O35" i="1"/>
  <c r="O61" i="1" s="1"/>
  <c r="O34" i="1"/>
  <c r="O60" i="1" s="1"/>
  <c r="O33" i="1"/>
  <c r="O59" i="1" s="1"/>
  <c r="O32" i="1"/>
  <c r="O58" i="1" s="1"/>
  <c r="P32" i="1"/>
  <c r="U32" i="1"/>
  <c r="U58" i="1" s="1"/>
  <c r="H34" i="1"/>
  <c r="U35" i="1"/>
  <c r="U61" i="1" s="1"/>
  <c r="H38" i="1"/>
  <c r="H64" i="1" s="1"/>
  <c r="P38" i="1"/>
  <c r="P64" i="1" s="1"/>
  <c r="V38" i="1"/>
  <c r="V64" i="1" s="1"/>
  <c r="V37" i="1"/>
  <c r="V63" i="1" s="1"/>
  <c r="V36" i="1"/>
  <c r="V62" i="1" s="1"/>
  <c r="V35" i="1"/>
  <c r="V34" i="1"/>
  <c r="V33" i="1"/>
  <c r="F32" i="1"/>
  <c r="F58" i="1" s="1"/>
  <c r="L32" i="1"/>
  <c r="Q32" i="1"/>
  <c r="V32" i="1"/>
  <c r="D33" i="1"/>
  <c r="D59" i="1" s="1"/>
  <c r="L33" i="1"/>
  <c r="T33" i="1"/>
  <c r="I34" i="1"/>
  <c r="Q34" i="1"/>
  <c r="Q60" i="1" l="1"/>
  <c r="P62" i="1"/>
  <c r="R58" i="1"/>
  <c r="J60" i="1"/>
  <c r="P63" i="1"/>
  <c r="P59" i="1"/>
  <c r="M58" i="1"/>
  <c r="I60" i="1"/>
  <c r="V59" i="1"/>
  <c r="J58" i="1"/>
  <c r="L60" i="1"/>
  <c r="W61" i="1"/>
  <c r="R59" i="1"/>
  <c r="J61" i="1"/>
  <c r="S59" i="1"/>
  <c r="H59" i="1"/>
  <c r="X61" i="1"/>
  <c r="L63" i="1"/>
  <c r="Y60" i="1"/>
  <c r="M59" i="1"/>
  <c r="T59" i="1"/>
  <c r="V60" i="1"/>
  <c r="Q61" i="1"/>
  <c r="W58" i="1"/>
  <c r="L59" i="1"/>
  <c r="L58" i="1"/>
  <c r="V61" i="1"/>
  <c r="G64" i="1"/>
  <c r="I61" i="1"/>
  <c r="W59" i="1"/>
  <c r="R61" i="1"/>
  <c r="J59" i="1"/>
  <c r="S61" i="1"/>
  <c r="K62" i="1"/>
  <c r="X64" i="1"/>
  <c r="P61" i="1"/>
  <c r="X59" i="1"/>
  <c r="I59" i="1"/>
  <c r="N58" i="1"/>
  <c r="X58" i="1"/>
  <c r="M60" i="1"/>
  <c r="P58" i="1"/>
  <c r="T60" i="1"/>
  <c r="W60" i="1"/>
  <c r="P60" i="1"/>
  <c r="S58" i="1"/>
  <c r="H63" i="1"/>
  <c r="X62" i="1"/>
  <c r="N59" i="1"/>
  <c r="Y58" i="1"/>
  <c r="M61" i="1"/>
  <c r="V58" i="1"/>
  <c r="H62" i="1"/>
  <c r="H58" i="1"/>
  <c r="L61" i="1"/>
  <c r="N60" i="1"/>
  <c r="Y59" i="1"/>
  <c r="Q58" i="1"/>
  <c r="H60" i="1"/>
  <c r="O62" i="1"/>
  <c r="R60" i="1"/>
  <c r="F64" i="1"/>
  <c r="S60" i="1"/>
  <c r="T58" i="1"/>
  <c r="I58" i="1"/>
  <c r="X60" i="1"/>
  <c r="Q59" i="1"/>
  <c r="H61" i="1"/>
  <c r="N61" i="1"/>
  <c r="X63" i="1"/>
  <c r="Y61" i="1"/>
  <c r="T61" i="1"/>
</calcChain>
</file>

<file path=xl/comments1.xml><?xml version="1.0" encoding="utf-8"?>
<comments xmlns="http://schemas.openxmlformats.org/spreadsheetml/2006/main">
  <authors>
    <author>rperea</author>
  </authors>
  <commentList>
    <comment ref="H28" authorId="0">
      <text>
        <r>
          <rPr>
            <b/>
            <sz val="9"/>
            <color indexed="81"/>
            <rFont val="Tahoma"/>
            <family val="2"/>
          </rPr>
          <t>En RAIL / ROUTE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<sst xmlns="http://schemas.openxmlformats.org/spreadsheetml/2006/main" count="67" uniqueCount="60">
  <si>
    <t>MOL</t>
  </si>
  <si>
    <t>COSCO</t>
  </si>
  <si>
    <t>HANJIN</t>
  </si>
  <si>
    <t>HAMBURG SÜD</t>
  </si>
  <si>
    <t>HYUNDAI</t>
  </si>
  <si>
    <t>MAERSK LEH</t>
  </si>
  <si>
    <t xml:space="preserve">MAERSK MTX </t>
  </si>
  <si>
    <t xml:space="preserve">PROVENANCE :
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</si>
  <si>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</si>
  <si>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</si>
  <si>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</si>
  <si>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</si>
  <si>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</si>
  <si>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</si>
  <si>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</si>
  <si>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</si>
  <si>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</si>
  <si>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</si>
  <si>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</si>
  <si>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</si>
  <si>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</si>
  <si>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</si>
  <si>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</si>
  <si>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</si>
  <si>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</si>
  <si>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CHARGE 1</t>
  </si>
  <si>
    <t>CHARGE 2</t>
  </si>
  <si>
    <t>CHARGE 3</t>
  </si>
  <si>
    <t>CHARGE 4</t>
  </si>
  <si>
    <t>CHARGE 5</t>
  </si>
  <si>
    <t>CHARGE 6</t>
  </si>
  <si>
    <t>CHARGE 7</t>
  </si>
  <si>
    <t>CHARGE 8</t>
  </si>
  <si>
    <t>CHARGE 9</t>
  </si>
  <si>
    <t>CHARGE 10</t>
  </si>
  <si>
    <t>CHARGE 11</t>
  </si>
  <si>
    <t>CHARGE 12</t>
  </si>
  <si>
    <t>CHARGE 13</t>
  </si>
  <si>
    <t>CHARGE 14</t>
  </si>
  <si>
    <t>TOTAL CHARGE</t>
  </si>
  <si>
    <t>LIVRAISON 1</t>
  </si>
  <si>
    <t>LIVRAISON 2</t>
  </si>
  <si>
    <t>LIVRAISON 3</t>
  </si>
  <si>
    <t>LIVRAISON 4</t>
  </si>
  <si>
    <t>LIVRAISON 5</t>
  </si>
  <si>
    <t>LIVRAISON 6</t>
  </si>
  <si>
    <t>LIVRAISON 7</t>
  </si>
  <si>
    <t>TOTAL LIVRAISON 1</t>
  </si>
  <si>
    <t>TOTAL LIVRAISON 2</t>
  </si>
  <si>
    <t>TOTAL LIVRAISON 3</t>
  </si>
  <si>
    <t>TOTAL LIVRAISON 4</t>
  </si>
  <si>
    <t>TOTAL LIVRAISON 5</t>
  </si>
  <si>
    <t>TOTAL LIVRAISON 6</t>
  </si>
  <si>
    <t>TOTAL LIVRAISON 7</t>
  </si>
  <si>
    <t>DETAILS 1</t>
  </si>
  <si>
    <t>DETAILS 2</t>
  </si>
  <si>
    <t>DETAILS 3</t>
  </si>
  <si>
    <t>DETAILS 4</t>
  </si>
  <si>
    <t>DETAILS 5</t>
  </si>
  <si>
    <t>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</si>
</sst>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164" formatCode="#,##0.00\ [$USD];\-#,##0.00\ [$USD]"/>
    <numFmt numFmtId="165" formatCode="_-* #,##0.00\ [$USD]_-;\-* #,##0.00\ [$USD]_-;_-* &quot;-&quot;??\ [$USD]_-;_-@_-"/>
    <numFmt numFmtId="166" formatCode="#,##0.00\ &quot;€&quot;"/>
  </numFmts>
  <fonts count="11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1"/>
      <name val="Arial Unicode MS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4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dashed">
        <color theme="0" tint="-0.34998626667073579"/>
      </bottom>
      <diagonal/>
    </border>
    <border>
      <left/>
      <right style="medium">
        <color auto="1"/>
      </right>
      <top style="medium">
        <color indexed="64"/>
      </top>
      <bottom style="dashed">
        <color theme="0" tint="-0.34998626667073579"/>
      </bottom>
      <diagonal/>
    </border>
    <border>
      <left style="medium">
        <color auto="1"/>
      </left>
      <right style="medium">
        <color auto="1"/>
      </right>
      <top style="dashed">
        <color theme="0" tint="-0.34998626667073579"/>
      </top>
      <bottom style="dashed">
        <color theme="0" tint="-0.34998626667073579"/>
      </bottom>
      <diagonal/>
    </border>
    <border>
      <left/>
      <right style="medium">
        <color auto="1"/>
      </right>
      <top style="dashed">
        <color theme="0" tint="-0.34998626667073579"/>
      </top>
      <bottom style="dashed">
        <color theme="0" tint="-0.34998626667073579"/>
      </bottom>
      <diagonal/>
    </border>
    <border>
      <left style="medium">
        <color auto="1"/>
      </left>
      <right style="medium">
        <color auto="1"/>
      </right>
      <top style="dashed">
        <color theme="0" tint="-0.34998626667073579"/>
      </top>
      <bottom style="medium">
        <color auto="1"/>
      </bottom>
      <diagonal/>
    </border>
    <border>
      <left/>
      <right style="medium">
        <color auto="1"/>
      </right>
      <top style="dashed">
        <color theme="0" tint="-0.34998626667073579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hair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14996795556505021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left" vertical="center" wrapText="1" indent="2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3" xfId="0" applyFont="1" applyBorder="1" applyAlignment="1">
      <alignment horizontal="left" vertical="center" wrapText="1" indent="2"/>
    </xf>
    <xf numFmtId="164" fontId="4" fillId="0" borderId="4" xfId="0" applyNumberFormat="1" applyFont="1" applyBorder="1" applyAlignment="1">
      <alignment horizontal="center" vertical="center" wrapText="1"/>
    </xf>
    <xf numFmtId="164" fontId="4" fillId="0" borderId="3" xfId="0" applyNumberFormat="1" applyFont="1" applyBorder="1" applyAlignment="1">
      <alignment horizontal="center" vertical="center" wrapText="1"/>
    </xf>
    <xf numFmtId="164" fontId="4" fillId="4" borderId="3" xfId="0" applyNumberFormat="1" applyFont="1" applyFill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 indent="2"/>
    </xf>
    <xf numFmtId="164" fontId="4" fillId="0" borderId="6" xfId="0" applyNumberFormat="1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164" fontId="4" fillId="4" borderId="5" xfId="0" applyNumberFormat="1" applyFont="1" applyFill="1" applyBorder="1" applyAlignment="1">
      <alignment horizontal="center" vertical="center" wrapText="1"/>
    </xf>
    <xf numFmtId="164" fontId="4" fillId="3" borderId="5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 indent="2"/>
    </xf>
    <xf numFmtId="164" fontId="4" fillId="0" borderId="8" xfId="0" applyNumberFormat="1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center" wrapText="1"/>
    </xf>
    <xf numFmtId="164" fontId="4" fillId="4" borderId="7" xfId="0" applyNumberFormat="1" applyFont="1" applyFill="1" applyBorder="1" applyAlignment="1">
      <alignment horizontal="center" vertical="center" wrapText="1"/>
    </xf>
    <xf numFmtId="164" fontId="4" fillId="3" borderId="7" xfId="0" applyNumberFormat="1" applyFont="1" applyFill="1" applyBorder="1" applyAlignment="1">
      <alignment horizontal="center" vertical="center" wrapText="1"/>
    </xf>
    <xf numFmtId="0" fontId="0" fillId="5" borderId="9" xfId="0" applyFill="1" applyBorder="1" applyAlignment="1">
      <alignment horizontal="left" vertical="center" wrapText="1" indent="2"/>
    </xf>
    <xf numFmtId="164" fontId="0" fillId="5" borderId="0" xfId="0" applyNumberFormat="1" applyFill="1" applyBorder="1" applyAlignment="1">
      <alignment horizontal="center" vertical="center" wrapText="1"/>
    </xf>
    <xf numFmtId="164" fontId="0" fillId="5" borderId="10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165" fontId="0" fillId="5" borderId="0" xfId="0" applyNumberFormat="1" applyFill="1" applyBorder="1" applyAlignment="1">
      <alignment vertical="center" wrapText="1"/>
    </xf>
    <xf numFmtId="165" fontId="0" fillId="5" borderId="10" xfId="0" applyNumberFormat="1" applyFill="1" applyBorder="1" applyAlignment="1">
      <alignment vertical="center" wrapText="1"/>
    </xf>
    <xf numFmtId="7" fontId="4" fillId="0" borderId="3" xfId="0" applyNumberFormat="1" applyFont="1" applyBorder="1" applyAlignment="1">
      <alignment horizontal="center" vertical="center" wrapText="1"/>
    </xf>
    <xf numFmtId="7" fontId="4" fillId="4" borderId="3" xfId="0" applyNumberFormat="1" applyFont="1" applyFill="1" applyBorder="1" applyAlignment="1">
      <alignment horizontal="center" vertical="center" wrapText="1"/>
    </xf>
    <xf numFmtId="7" fontId="4" fillId="3" borderId="3" xfId="0" applyNumberFormat="1" applyFont="1" applyFill="1" applyBorder="1" applyAlignment="1">
      <alignment horizontal="center" vertical="center" wrapText="1"/>
    </xf>
    <xf numFmtId="7" fontId="4" fillId="0" borderId="5" xfId="0" applyNumberFormat="1" applyFont="1" applyBorder="1" applyAlignment="1">
      <alignment horizontal="center" vertical="center" wrapText="1"/>
    </xf>
    <xf numFmtId="7" fontId="4" fillId="4" borderId="5" xfId="0" applyNumberFormat="1" applyFont="1" applyFill="1" applyBorder="1" applyAlignment="1">
      <alignment horizontal="center" vertical="center" wrapText="1"/>
    </xf>
    <xf numFmtId="7" fontId="4" fillId="3" borderId="5" xfId="0" applyNumberFormat="1" applyFont="1" applyFill="1" applyBorder="1" applyAlignment="1">
      <alignment horizontal="center" vertical="center" wrapText="1"/>
    </xf>
    <xf numFmtId="7" fontId="4" fillId="0" borderId="7" xfId="0" applyNumberFormat="1" applyFont="1" applyBorder="1" applyAlignment="1">
      <alignment horizontal="center" vertical="center" wrapText="1"/>
    </xf>
    <xf numFmtId="7" fontId="4" fillId="4" borderId="7" xfId="0" applyNumberFormat="1" applyFont="1" applyFill="1" applyBorder="1" applyAlignment="1">
      <alignment horizontal="center" vertical="center" wrapText="1"/>
    </xf>
    <xf numFmtId="7" fontId="4" fillId="3" borderId="7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 indent="2"/>
    </xf>
    <xf numFmtId="166" fontId="4" fillId="0" borderId="1" xfId="0" applyNumberFormat="1" applyFont="1" applyBorder="1" applyAlignment="1">
      <alignment horizontal="center" vertical="center" wrapText="1"/>
    </xf>
    <xf numFmtId="166" fontId="4" fillId="4" borderId="1" xfId="0" applyNumberFormat="1" applyFont="1" applyFill="1" applyBorder="1" applyAlignment="1">
      <alignment horizontal="center" vertical="center" wrapText="1"/>
    </xf>
    <xf numFmtId="166" fontId="4" fillId="3" borderId="1" xfId="0" applyNumberFormat="1" applyFont="1" applyFill="1" applyBorder="1" applyAlignment="1">
      <alignment horizontal="center" vertical="center" wrapText="1"/>
    </xf>
    <xf numFmtId="166" fontId="0" fillId="5" borderId="0" xfId="0" applyNumberFormat="1" applyFill="1" applyBorder="1" applyAlignment="1">
      <alignment horizontal="center" vertical="center" wrapText="1"/>
    </xf>
    <xf numFmtId="166" fontId="0" fillId="5" borderId="10" xfId="0" applyNumberFormat="1" applyFill="1" applyBorder="1" applyAlignment="1">
      <alignment horizontal="center" vertical="center" wrapText="1"/>
    </xf>
    <xf numFmtId="166" fontId="4" fillId="0" borderId="3" xfId="0" applyNumberFormat="1" applyFont="1" applyBorder="1" applyAlignment="1">
      <alignment horizontal="center" vertical="center" wrapText="1"/>
    </xf>
    <xf numFmtId="166" fontId="4" fillId="4" borderId="3" xfId="0" applyNumberFormat="1" applyFont="1" applyFill="1" applyBorder="1" applyAlignment="1">
      <alignment horizontal="center" vertical="center" wrapText="1"/>
    </xf>
    <xf numFmtId="166" fontId="4" fillId="3" borderId="3" xfId="0" applyNumberFormat="1" applyFont="1" applyFill="1" applyBorder="1" applyAlignment="1">
      <alignment horizontal="center" vertical="center" wrapText="1"/>
    </xf>
    <xf numFmtId="166" fontId="4" fillId="0" borderId="5" xfId="0" applyNumberFormat="1" applyFont="1" applyBorder="1" applyAlignment="1">
      <alignment horizontal="center" vertical="center" wrapText="1"/>
    </xf>
    <xf numFmtId="166" fontId="4" fillId="4" borderId="5" xfId="0" applyNumberFormat="1" applyFont="1" applyFill="1" applyBorder="1" applyAlignment="1">
      <alignment horizontal="center" vertical="center" wrapText="1"/>
    </xf>
    <xf numFmtId="166" fontId="4" fillId="3" borderId="5" xfId="0" applyNumberFormat="1" applyFont="1" applyFill="1" applyBorder="1" applyAlignment="1">
      <alignment horizontal="center" vertical="center" wrapText="1"/>
    </xf>
    <xf numFmtId="166" fontId="4" fillId="0" borderId="7" xfId="0" applyNumberFormat="1" applyFont="1" applyBorder="1" applyAlignment="1">
      <alignment horizontal="center" vertical="center" wrapText="1"/>
    </xf>
    <xf numFmtId="166" fontId="4" fillId="4" borderId="7" xfId="0" applyNumberFormat="1" applyFont="1" applyFill="1" applyBorder="1" applyAlignment="1">
      <alignment horizontal="center" vertical="center" wrapText="1"/>
    </xf>
    <xf numFmtId="166" fontId="4" fillId="3" borderId="7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 indent="2"/>
    </xf>
    <xf numFmtId="166" fontId="5" fillId="0" borderId="3" xfId="0" applyNumberFormat="1" applyFont="1" applyBorder="1" applyAlignment="1">
      <alignment horizontal="center" vertical="center" wrapText="1"/>
    </xf>
    <xf numFmtId="166" fontId="5" fillId="4" borderId="3" xfId="0" applyNumberFormat="1" applyFont="1" applyFill="1" applyBorder="1" applyAlignment="1">
      <alignment horizontal="center" vertical="center" wrapText="1"/>
    </xf>
    <xf numFmtId="166" fontId="5" fillId="3" borderId="3" xfId="0" applyNumberFormat="1" applyFont="1" applyFill="1" applyBorder="1" applyAlignment="1">
      <alignment horizontal="center" vertical="center" wrapText="1"/>
    </xf>
    <xf numFmtId="166" fontId="5" fillId="0" borderId="11" xfId="0" applyNumberFormat="1" applyFont="1" applyFill="1" applyBorder="1" applyAlignment="1">
      <alignment horizontal="center" vertical="center" wrapText="1"/>
    </xf>
    <xf numFmtId="166" fontId="5" fillId="0" borderId="3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5" fillId="0" borderId="5" xfId="0" applyFont="1" applyBorder="1" applyAlignment="1">
      <alignment horizontal="left" vertical="center" wrapText="1" indent="2"/>
    </xf>
    <xf numFmtId="166" fontId="5" fillId="0" borderId="5" xfId="0" applyNumberFormat="1" applyFont="1" applyBorder="1" applyAlignment="1">
      <alignment horizontal="center" vertical="center" wrapText="1"/>
    </xf>
    <xf numFmtId="166" fontId="5" fillId="4" borderId="5" xfId="0" applyNumberFormat="1" applyFont="1" applyFill="1" applyBorder="1" applyAlignment="1">
      <alignment horizontal="center" vertical="center" wrapText="1"/>
    </xf>
    <xf numFmtId="166" fontId="5" fillId="3" borderId="5" xfId="0" applyNumberFormat="1" applyFont="1" applyFill="1" applyBorder="1" applyAlignment="1">
      <alignment horizontal="center" vertical="center" wrapText="1"/>
    </xf>
    <xf numFmtId="166" fontId="5" fillId="0" borderId="12" xfId="0" applyNumberFormat="1" applyFont="1" applyFill="1" applyBorder="1" applyAlignment="1">
      <alignment horizontal="center" vertical="center" wrapText="1"/>
    </xf>
    <xf numFmtId="166" fontId="5" fillId="0" borderId="5" xfId="0" applyNumberFormat="1" applyFont="1" applyFill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center" vertical="center" wrapText="1"/>
    </xf>
    <xf numFmtId="165" fontId="4" fillId="4" borderId="3" xfId="0" applyNumberFormat="1" applyFont="1" applyFill="1" applyBorder="1" applyAlignment="1">
      <alignment horizontal="center" vertical="center" wrapText="1"/>
    </xf>
    <xf numFmtId="165" fontId="4" fillId="3" borderId="3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center" vertical="center" wrapText="1"/>
    </xf>
    <xf numFmtId="0" fontId="4" fillId="4" borderId="5" xfId="0" applyNumberFormat="1" applyFont="1" applyFill="1" applyBorder="1" applyAlignment="1">
      <alignment horizontal="center" vertical="center" wrapText="1"/>
    </xf>
    <xf numFmtId="0" fontId="4" fillId="3" borderId="5" xfId="0" applyNumberFormat="1" applyFont="1" applyFill="1" applyBorder="1" applyAlignment="1">
      <alignment horizontal="center" vertical="center" wrapText="1"/>
    </xf>
    <xf numFmtId="165" fontId="4" fillId="0" borderId="5" xfId="0" applyNumberFormat="1" applyFont="1" applyBorder="1" applyAlignment="1">
      <alignment horizontal="center" vertical="center" wrapText="1"/>
    </xf>
    <xf numFmtId="165" fontId="4" fillId="4" borderId="5" xfId="0" applyNumberFormat="1" applyFont="1" applyFill="1" applyBorder="1" applyAlignment="1">
      <alignment horizontal="center" vertical="center" wrapText="1"/>
    </xf>
    <xf numFmtId="165" fontId="4" fillId="3" borderId="5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14" fontId="4" fillId="4" borderId="5" xfId="0" applyNumberFormat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Border="1" applyAlignment="1">
      <alignment horizontal="center" vertical="center" wrapText="1"/>
    </xf>
    <xf numFmtId="165" fontId="4" fillId="0" borderId="7" xfId="0" applyNumberFormat="1" applyFont="1" applyBorder="1" applyAlignment="1">
      <alignment horizontal="center" vertical="center" wrapText="1"/>
    </xf>
    <xf numFmtId="165" fontId="4" fillId="4" borderId="7" xfId="0" applyNumberFormat="1" applyFont="1" applyFill="1" applyBorder="1" applyAlignment="1">
      <alignment horizontal="center" vertical="center" wrapText="1"/>
    </xf>
    <xf numFmtId="165" fontId="4" fillId="3" borderId="7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left" vertical="center" wrapText="1" indent="2"/>
    </xf>
    <xf numFmtId="165" fontId="0" fillId="5" borderId="14" xfId="0" applyNumberFormat="1" applyFill="1" applyBorder="1" applyAlignment="1">
      <alignment vertical="center" wrapText="1"/>
    </xf>
    <xf numFmtId="165" fontId="0" fillId="5" borderId="15" xfId="0" applyNumberFormat="1" applyFill="1" applyBorder="1" applyAlignment="1">
      <alignment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7" xfId="0" applyFont="1" applyBorder="1" applyAlignment="1">
      <alignment horizontal="left" vertical="center" wrapText="1" indent="2"/>
    </xf>
    <xf numFmtId="0" fontId="7" fillId="0" borderId="17" xfId="0" applyNumberFormat="1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 indent="2"/>
    </xf>
    <xf numFmtId="0" fontId="6" fillId="0" borderId="19" xfId="0" applyFont="1" applyBorder="1" applyAlignment="1">
      <alignment horizontal="left" vertical="center" wrapText="1" indent="2"/>
    </xf>
    <xf numFmtId="0" fontId="6" fillId="0" borderId="20" xfId="0" applyFont="1" applyBorder="1" applyAlignment="1">
      <alignment horizontal="left" vertical="center" wrapText="1" indent="2"/>
    </xf>
    <xf numFmtId="0" fontId="6" fillId="0" borderId="21" xfId="0" applyFont="1" applyBorder="1" applyAlignment="1">
      <alignment horizontal="left" vertical="center" wrapText="1" indent="2"/>
    </xf>
    <xf numFmtId="0" fontId="0" fillId="0" borderId="0" xfId="0" applyFill="1" applyAlignment="1">
      <alignment vertical="center" wrapText="1"/>
    </xf>
    <xf numFmtId="0" fontId="10" fillId="6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358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b/>
        <i/>
      </font>
      <fill>
        <patternFill>
          <bgColor rgb="FF66FF66"/>
        </patternFill>
      </fill>
    </dxf>
    <dxf>
      <font>
        <b/>
        <i/>
      </font>
      <fill>
        <patternFill>
          <bgColor rgb="FF66FFFF"/>
        </patternFill>
      </fill>
    </dxf>
    <dxf>
      <font>
        <b/>
        <i/>
      </font>
      <fill>
        <patternFill>
          <bgColor rgb="FFFF9900"/>
        </patternFill>
      </fill>
    </dxf>
    <dxf>
      <fill>
        <patternFill>
          <bgColor rgb="FFFF99FF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Y64"/>
  <sheetViews>
    <sheetView tabSelected="1" topLeftCell="A31" workbookViewId="0">
      <selection activeCell="B57" sqref="B57"/>
    </sheetView>
  </sheetViews>
  <sheetFormatPr baseColWidth="10" defaultRowHeight="15" x14ac:dyDescent="0.25"/>
  <cols>
    <col min="1" max="1" width="37.42578125" style="1" bestFit="1" customWidth="1"/>
    <col min="2" max="16" width="20.7109375" style="1" customWidth="1"/>
    <col min="17" max="23" width="20.7109375" style="1" hidden="1" customWidth="1"/>
    <col min="24" max="25" width="20.7109375" style="1" customWidth="1"/>
    <col min="26" max="16384" width="11.42578125" style="1"/>
  </cols>
  <sheetData>
    <row r="1" spans="1:25" hidden="1" x14ac:dyDescent="0.25"/>
    <row r="2" spans="1:25" ht="15.75" hidden="1" thickBot="1" x14ac:dyDescent="0.3"/>
    <row r="3" spans="1:25" s="7" customFormat="1" ht="57.75" hidden="1" customHeight="1" thickBot="1" x14ac:dyDescent="0.3">
      <c r="A3" s="2" t="s">
        <v>7</v>
      </c>
      <c r="B3" s="3" t="s">
        <v>8</v>
      </c>
      <c r="C3" s="3" t="s">
        <v>9</v>
      </c>
      <c r="D3" s="4" t="s">
        <v>10</v>
      </c>
      <c r="E3" s="3" t="s">
        <v>11</v>
      </c>
      <c r="F3" s="4" t="s">
        <v>12</v>
      </c>
      <c r="G3" s="5" t="s">
        <v>13</v>
      </c>
      <c r="H3" s="5" t="s">
        <v>14</v>
      </c>
      <c r="I3" s="5" t="s">
        <v>15</v>
      </c>
      <c r="J3" s="5" t="s">
        <v>16</v>
      </c>
      <c r="K3" s="5" t="s">
        <v>17</v>
      </c>
      <c r="L3" s="4" t="s">
        <v>18</v>
      </c>
      <c r="M3" s="4" t="s">
        <v>19</v>
      </c>
      <c r="N3" s="4" t="s">
        <v>20</v>
      </c>
      <c r="O3" s="4" t="s">
        <v>21</v>
      </c>
      <c r="P3" s="5" t="s">
        <v>22</v>
      </c>
      <c r="Q3" s="6" t="s">
        <v>2</v>
      </c>
      <c r="R3" s="6" t="s">
        <v>3</v>
      </c>
      <c r="S3" s="4" t="s">
        <v>0</v>
      </c>
      <c r="T3" s="4" t="s">
        <v>1</v>
      </c>
      <c r="U3" s="4" t="s">
        <v>4</v>
      </c>
      <c r="V3" s="6" t="s">
        <v>5</v>
      </c>
      <c r="W3" s="6" t="s">
        <v>6</v>
      </c>
      <c r="X3" s="5" t="s">
        <v>23</v>
      </c>
      <c r="Y3" s="5" t="s">
        <v>24</v>
      </c>
    </row>
    <row r="4" spans="1:25" ht="30" hidden="1" customHeight="1" x14ac:dyDescent="0.25">
      <c r="A4" s="8" t="s">
        <v>25</v>
      </c>
      <c r="B4" s="9"/>
      <c r="C4" s="9"/>
      <c r="D4" s="10"/>
      <c r="E4" s="10"/>
      <c r="F4" s="10"/>
      <c r="G4" s="10">
        <v>4700</v>
      </c>
      <c r="H4" s="10">
        <v>3750</v>
      </c>
      <c r="I4" s="11">
        <v>4250</v>
      </c>
      <c r="J4" s="11">
        <v>4250</v>
      </c>
      <c r="K4" s="11">
        <v>4250</v>
      </c>
      <c r="L4" s="11">
        <v>2531</v>
      </c>
      <c r="M4" s="11">
        <v>2531</v>
      </c>
      <c r="N4" s="11">
        <v>2531</v>
      </c>
      <c r="O4" s="11">
        <v>23531</v>
      </c>
      <c r="P4" s="10">
        <v>3100</v>
      </c>
      <c r="Q4" s="12"/>
      <c r="R4" s="12"/>
      <c r="S4" s="10">
        <v>2300</v>
      </c>
      <c r="T4" s="10">
        <v>1730</v>
      </c>
      <c r="U4" s="10"/>
      <c r="V4" s="12">
        <v>0</v>
      </c>
      <c r="W4" s="12"/>
      <c r="X4" s="10"/>
      <c r="Y4" s="10">
        <v>2750</v>
      </c>
    </row>
    <row r="5" spans="1:25" ht="30" hidden="1" customHeight="1" x14ac:dyDescent="0.25">
      <c r="A5" s="13" t="s">
        <v>26</v>
      </c>
      <c r="B5" s="14"/>
      <c r="C5" s="14"/>
      <c r="D5" s="15"/>
      <c r="E5" s="15"/>
      <c r="F5" s="15"/>
      <c r="G5" s="15"/>
      <c r="H5" s="15"/>
      <c r="I5" s="16"/>
      <c r="J5" s="16"/>
      <c r="K5" s="16"/>
      <c r="L5" s="16">
        <v>0</v>
      </c>
      <c r="M5" s="16">
        <v>0</v>
      </c>
      <c r="N5" s="16">
        <v>0</v>
      </c>
      <c r="O5" s="16">
        <v>0</v>
      </c>
      <c r="P5" s="15">
        <v>0</v>
      </c>
      <c r="Q5" s="17"/>
      <c r="R5" s="17"/>
      <c r="S5" s="15">
        <v>0</v>
      </c>
      <c r="T5" s="15">
        <f>T4*11%</f>
        <v>190.3</v>
      </c>
      <c r="U5" s="15"/>
      <c r="V5" s="17">
        <v>0</v>
      </c>
      <c r="W5" s="17"/>
      <c r="X5" s="15">
        <v>0</v>
      </c>
      <c r="Y5" s="15">
        <v>0</v>
      </c>
    </row>
    <row r="6" spans="1:25" ht="30" hidden="1" customHeight="1" x14ac:dyDescent="0.25">
      <c r="A6" s="13" t="s">
        <v>27</v>
      </c>
      <c r="B6" s="14"/>
      <c r="C6" s="14"/>
      <c r="D6" s="15"/>
      <c r="E6" s="15"/>
      <c r="F6" s="15"/>
      <c r="G6" s="15"/>
      <c r="H6" s="15"/>
      <c r="I6" s="16"/>
      <c r="J6" s="16"/>
      <c r="K6" s="16"/>
      <c r="L6" s="16">
        <v>325</v>
      </c>
      <c r="M6" s="16">
        <v>325</v>
      </c>
      <c r="N6" s="16">
        <v>325</v>
      </c>
      <c r="O6" s="16">
        <v>325</v>
      </c>
      <c r="P6" s="15">
        <v>150</v>
      </c>
      <c r="Q6" s="17"/>
      <c r="R6" s="17"/>
      <c r="S6" s="15">
        <v>200</v>
      </c>
      <c r="T6" s="15">
        <v>200</v>
      </c>
      <c r="U6" s="15"/>
      <c r="V6" s="17">
        <v>0</v>
      </c>
      <c r="W6" s="17"/>
      <c r="X6" s="15"/>
      <c r="Y6" s="15">
        <v>250</v>
      </c>
    </row>
    <row r="7" spans="1:25" ht="30" hidden="1" customHeight="1" x14ac:dyDescent="0.25">
      <c r="A7" s="13" t="s">
        <v>28</v>
      </c>
      <c r="B7" s="14"/>
      <c r="C7" s="14"/>
      <c r="D7" s="15"/>
      <c r="E7" s="15"/>
      <c r="F7" s="15">
        <v>90</v>
      </c>
      <c r="G7" s="15">
        <v>90</v>
      </c>
      <c r="H7" s="15">
        <v>90</v>
      </c>
      <c r="I7" s="16">
        <v>90</v>
      </c>
      <c r="J7" s="16">
        <v>90</v>
      </c>
      <c r="K7" s="16">
        <v>90</v>
      </c>
      <c r="L7" s="16">
        <v>90</v>
      </c>
      <c r="M7" s="16">
        <v>90</v>
      </c>
      <c r="N7" s="16">
        <v>90</v>
      </c>
      <c r="O7" s="16">
        <v>90</v>
      </c>
      <c r="P7" s="15">
        <v>90</v>
      </c>
      <c r="Q7" s="17">
        <v>90</v>
      </c>
      <c r="R7" s="17">
        <v>90</v>
      </c>
      <c r="S7" s="15">
        <v>90</v>
      </c>
      <c r="T7" s="15">
        <v>90</v>
      </c>
      <c r="U7" s="15">
        <v>0</v>
      </c>
      <c r="V7" s="17">
        <v>90</v>
      </c>
      <c r="W7" s="17">
        <v>90</v>
      </c>
      <c r="X7" s="15">
        <v>90</v>
      </c>
      <c r="Y7" s="15">
        <v>90</v>
      </c>
    </row>
    <row r="8" spans="1:25" ht="30" hidden="1" customHeight="1" x14ac:dyDescent="0.25">
      <c r="A8" s="13" t="s">
        <v>29</v>
      </c>
      <c r="B8" s="14"/>
      <c r="C8" s="14"/>
      <c r="D8" s="15"/>
      <c r="E8" s="15"/>
      <c r="F8" s="15">
        <v>25</v>
      </c>
      <c r="G8" s="15">
        <v>25</v>
      </c>
      <c r="H8" s="15">
        <v>25</v>
      </c>
      <c r="I8" s="16">
        <v>25</v>
      </c>
      <c r="J8" s="16">
        <v>25</v>
      </c>
      <c r="K8" s="16">
        <v>25</v>
      </c>
      <c r="L8" s="16">
        <v>25</v>
      </c>
      <c r="M8" s="16">
        <v>25</v>
      </c>
      <c r="N8" s="16">
        <v>25</v>
      </c>
      <c r="O8" s="16">
        <v>25</v>
      </c>
      <c r="P8" s="15">
        <v>25</v>
      </c>
      <c r="Q8" s="17">
        <v>25</v>
      </c>
      <c r="R8" s="17">
        <v>25</v>
      </c>
      <c r="S8" s="15">
        <v>25</v>
      </c>
      <c r="T8" s="15">
        <v>25</v>
      </c>
      <c r="U8" s="15">
        <v>0</v>
      </c>
      <c r="V8" s="17">
        <v>25</v>
      </c>
      <c r="W8" s="17">
        <v>25</v>
      </c>
      <c r="X8" s="15">
        <v>25</v>
      </c>
      <c r="Y8" s="15">
        <v>25</v>
      </c>
    </row>
    <row r="9" spans="1:25" ht="30" hidden="1" customHeight="1" x14ac:dyDescent="0.25">
      <c r="A9" s="13" t="s">
        <v>30</v>
      </c>
      <c r="B9" s="14"/>
      <c r="C9" s="14"/>
      <c r="D9" s="15"/>
      <c r="E9" s="15"/>
      <c r="F9" s="15">
        <v>35</v>
      </c>
      <c r="G9" s="15">
        <v>35</v>
      </c>
      <c r="H9" s="15">
        <v>35</v>
      </c>
      <c r="I9" s="16">
        <v>35</v>
      </c>
      <c r="J9" s="16">
        <v>35</v>
      </c>
      <c r="K9" s="16">
        <v>35</v>
      </c>
      <c r="L9" s="16">
        <v>35</v>
      </c>
      <c r="M9" s="16">
        <v>35</v>
      </c>
      <c r="N9" s="16">
        <v>35</v>
      </c>
      <c r="O9" s="16">
        <v>35</v>
      </c>
      <c r="P9" s="15">
        <v>35</v>
      </c>
      <c r="Q9" s="17">
        <v>45</v>
      </c>
      <c r="R9" s="17">
        <v>30</v>
      </c>
      <c r="S9" s="15">
        <v>25</v>
      </c>
      <c r="T9" s="15">
        <v>25</v>
      </c>
      <c r="U9" s="15"/>
      <c r="V9" s="17">
        <v>0</v>
      </c>
      <c r="W9" s="17"/>
      <c r="X9" s="15">
        <v>35</v>
      </c>
      <c r="Y9" s="15">
        <v>35</v>
      </c>
    </row>
    <row r="10" spans="1:25" ht="30" hidden="1" customHeight="1" x14ac:dyDescent="0.25">
      <c r="A10" s="13" t="s">
        <v>31</v>
      </c>
      <c r="B10" s="14"/>
      <c r="C10" s="14"/>
      <c r="D10" s="15"/>
      <c r="E10" s="15"/>
      <c r="F10" s="15">
        <v>0</v>
      </c>
      <c r="G10" s="15">
        <v>0</v>
      </c>
      <c r="H10" s="15">
        <v>0</v>
      </c>
      <c r="I10" s="16">
        <v>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5">
        <v>0</v>
      </c>
      <c r="Q10" s="17"/>
      <c r="R10" s="17"/>
      <c r="S10" s="15">
        <v>0</v>
      </c>
      <c r="T10" s="15">
        <v>0</v>
      </c>
      <c r="U10" s="15"/>
      <c r="V10" s="17">
        <v>0</v>
      </c>
      <c r="W10" s="17"/>
      <c r="X10" s="15">
        <v>0</v>
      </c>
      <c r="Y10" s="15">
        <v>0</v>
      </c>
    </row>
    <row r="11" spans="1:25" ht="30" hidden="1" customHeight="1" x14ac:dyDescent="0.25">
      <c r="A11" s="13" t="s">
        <v>32</v>
      </c>
      <c r="B11" s="14"/>
      <c r="C11" s="14">
        <v>0</v>
      </c>
      <c r="D11" s="15"/>
      <c r="E11" s="15"/>
      <c r="F11" s="15"/>
      <c r="G11" s="15"/>
      <c r="H11" s="15"/>
      <c r="I11" s="16"/>
      <c r="J11" s="16"/>
      <c r="K11" s="16"/>
      <c r="L11" s="16">
        <f>8+10+11</f>
        <v>29</v>
      </c>
      <c r="M11" s="16">
        <f t="shared" ref="M11:N11" si="0">8+10+11</f>
        <v>29</v>
      </c>
      <c r="N11" s="16">
        <f t="shared" si="0"/>
        <v>29</v>
      </c>
      <c r="O11" s="16">
        <f>8+10+11</f>
        <v>29</v>
      </c>
      <c r="P11" s="15">
        <v>25</v>
      </c>
      <c r="Q11" s="17"/>
      <c r="R11" s="17">
        <v>11</v>
      </c>
      <c r="S11" s="15">
        <f>60+15</f>
        <v>75</v>
      </c>
      <c r="T11" s="15">
        <v>0</v>
      </c>
      <c r="U11" s="15"/>
      <c r="V11" s="17">
        <v>0</v>
      </c>
      <c r="W11" s="17"/>
      <c r="X11" s="15"/>
      <c r="Y11" s="15">
        <f>5+25</f>
        <v>30</v>
      </c>
    </row>
    <row r="12" spans="1:25" ht="30" hidden="1" customHeight="1" thickBot="1" x14ac:dyDescent="0.3">
      <c r="A12" s="18" t="s">
        <v>33</v>
      </c>
      <c r="B12" s="19"/>
      <c r="C12" s="19">
        <v>0</v>
      </c>
      <c r="D12" s="20"/>
      <c r="E12" s="20"/>
      <c r="F12" s="20">
        <v>30</v>
      </c>
      <c r="G12" s="20">
        <v>30</v>
      </c>
      <c r="H12" s="20">
        <v>30</v>
      </c>
      <c r="I12" s="21">
        <v>30</v>
      </c>
      <c r="J12" s="21">
        <v>30</v>
      </c>
      <c r="K12" s="21">
        <v>30</v>
      </c>
      <c r="L12" s="21">
        <v>0</v>
      </c>
      <c r="M12" s="21">
        <v>25</v>
      </c>
      <c r="N12" s="21">
        <v>25</v>
      </c>
      <c r="O12" s="21">
        <v>25</v>
      </c>
      <c r="P12" s="20">
        <v>0</v>
      </c>
      <c r="Q12" s="22"/>
      <c r="R12" s="22"/>
      <c r="S12" s="20">
        <v>25</v>
      </c>
      <c r="T12" s="20">
        <v>0</v>
      </c>
      <c r="U12" s="20"/>
      <c r="V12" s="22">
        <v>0</v>
      </c>
      <c r="W12" s="22"/>
      <c r="X12" s="20"/>
      <c r="Y12" s="20">
        <v>50</v>
      </c>
    </row>
    <row r="13" spans="1:25" s="26" customFormat="1" ht="5.0999999999999996" hidden="1" customHeight="1" thickBot="1" x14ac:dyDescent="0.3">
      <c r="A13" s="23"/>
      <c r="B13" s="24"/>
      <c r="C13" s="24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5"/>
    </row>
    <row r="14" spans="1:25" ht="30" hidden="1" customHeight="1" x14ac:dyDescent="0.25">
      <c r="A14" s="8" t="s">
        <v>34</v>
      </c>
      <c r="B14" s="10"/>
      <c r="C14" s="10"/>
      <c r="D14" s="10"/>
      <c r="E14" s="10"/>
      <c r="F14" s="10"/>
      <c r="G14" s="10"/>
      <c r="H14" s="10"/>
      <c r="I14" s="11"/>
      <c r="J14" s="11"/>
      <c r="K14" s="11"/>
      <c r="L14" s="11">
        <v>575</v>
      </c>
      <c r="M14" s="11">
        <v>725</v>
      </c>
      <c r="N14" s="11">
        <v>725</v>
      </c>
      <c r="O14" s="11">
        <v>725</v>
      </c>
      <c r="P14" s="10">
        <v>0</v>
      </c>
      <c r="Q14" s="12">
        <v>890</v>
      </c>
      <c r="R14" s="12">
        <v>470</v>
      </c>
      <c r="S14" s="10">
        <v>0</v>
      </c>
      <c r="T14" s="10">
        <v>575</v>
      </c>
      <c r="U14" s="10"/>
      <c r="V14" s="12">
        <v>640</v>
      </c>
      <c r="W14" s="12">
        <v>1310</v>
      </c>
      <c r="X14" s="10">
        <v>0</v>
      </c>
      <c r="Y14" s="10">
        <v>0</v>
      </c>
    </row>
    <row r="15" spans="1:25" ht="30" hidden="1" customHeight="1" thickBot="1" x14ac:dyDescent="0.3">
      <c r="A15" s="18" t="s">
        <v>35</v>
      </c>
      <c r="B15" s="20"/>
      <c r="C15" s="20">
        <v>0</v>
      </c>
      <c r="D15" s="20">
        <v>0</v>
      </c>
      <c r="E15" s="20"/>
      <c r="F15" s="20"/>
      <c r="G15" s="20"/>
      <c r="H15" s="20">
        <v>0</v>
      </c>
      <c r="I15" s="21">
        <v>0</v>
      </c>
      <c r="J15" s="21">
        <v>0</v>
      </c>
      <c r="K15" s="21">
        <v>0</v>
      </c>
      <c r="L15" s="21">
        <v>0</v>
      </c>
      <c r="M15" s="21">
        <v>0</v>
      </c>
      <c r="N15" s="21">
        <v>0</v>
      </c>
      <c r="O15" s="21">
        <v>0</v>
      </c>
      <c r="P15" s="20">
        <v>0</v>
      </c>
      <c r="Q15" s="22">
        <v>0</v>
      </c>
      <c r="R15" s="22">
        <v>119</v>
      </c>
      <c r="S15" s="20">
        <v>244</v>
      </c>
      <c r="T15" s="20">
        <v>0</v>
      </c>
      <c r="U15" s="20"/>
      <c r="V15" s="22">
        <v>215</v>
      </c>
      <c r="W15" s="22">
        <v>215</v>
      </c>
      <c r="X15" s="20">
        <v>135</v>
      </c>
      <c r="Y15" s="20">
        <v>253</v>
      </c>
    </row>
    <row r="16" spans="1:25" s="26" customFormat="1" ht="5.0999999999999996" hidden="1" customHeight="1" thickBot="1" x14ac:dyDescent="0.3">
      <c r="A16" s="23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8"/>
    </row>
    <row r="17" spans="1:25" ht="30" hidden="1" customHeight="1" x14ac:dyDescent="0.25">
      <c r="A17" s="8" t="s">
        <v>36</v>
      </c>
      <c r="B17" s="29"/>
      <c r="C17" s="29"/>
      <c r="D17" s="29">
        <v>0</v>
      </c>
      <c r="E17" s="29"/>
      <c r="F17" s="29">
        <v>210</v>
      </c>
      <c r="G17" s="29">
        <v>158</v>
      </c>
      <c r="H17" s="29">
        <v>180</v>
      </c>
      <c r="I17" s="30">
        <v>180</v>
      </c>
      <c r="J17" s="30">
        <v>180</v>
      </c>
      <c r="K17" s="30">
        <v>180</v>
      </c>
      <c r="L17" s="30">
        <v>180</v>
      </c>
      <c r="M17" s="30">
        <v>180</v>
      </c>
      <c r="N17" s="30">
        <v>180</v>
      </c>
      <c r="O17" s="30">
        <v>180</v>
      </c>
      <c r="P17" s="29">
        <v>190</v>
      </c>
      <c r="Q17" s="31">
        <v>0</v>
      </c>
      <c r="R17" s="31">
        <v>180</v>
      </c>
      <c r="S17" s="29">
        <v>200</v>
      </c>
      <c r="T17" s="29">
        <v>170</v>
      </c>
      <c r="U17" s="29"/>
      <c r="V17" s="31">
        <v>194</v>
      </c>
      <c r="W17" s="31">
        <v>194</v>
      </c>
      <c r="X17" s="29">
        <v>185</v>
      </c>
      <c r="Y17" s="29">
        <v>195</v>
      </c>
    </row>
    <row r="18" spans="1:25" ht="30" hidden="1" customHeight="1" x14ac:dyDescent="0.25">
      <c r="A18" s="13" t="s">
        <v>37</v>
      </c>
      <c r="B18" s="32"/>
      <c r="C18" s="32"/>
      <c r="D18" s="32"/>
      <c r="E18" s="32"/>
      <c r="F18" s="32"/>
      <c r="G18" s="32">
        <v>60</v>
      </c>
      <c r="H18" s="32">
        <v>26</v>
      </c>
      <c r="I18" s="33">
        <v>26</v>
      </c>
      <c r="J18" s="33">
        <v>26</v>
      </c>
      <c r="K18" s="33">
        <v>26</v>
      </c>
      <c r="L18" s="33">
        <v>32</v>
      </c>
      <c r="M18" s="33">
        <v>34</v>
      </c>
      <c r="N18" s="33">
        <v>34</v>
      </c>
      <c r="O18" s="33">
        <v>34</v>
      </c>
      <c r="P18" s="32">
        <v>42</v>
      </c>
      <c r="Q18" s="34">
        <v>45</v>
      </c>
      <c r="R18" s="34">
        <v>50</v>
      </c>
      <c r="S18" s="32">
        <v>50</v>
      </c>
      <c r="T18" s="32">
        <v>45</v>
      </c>
      <c r="U18" s="32"/>
      <c r="V18" s="34">
        <v>50</v>
      </c>
      <c r="W18" s="34">
        <v>50</v>
      </c>
      <c r="X18" s="32">
        <v>48</v>
      </c>
      <c r="Y18" s="32">
        <v>40</v>
      </c>
    </row>
    <row r="19" spans="1:25" ht="30" hidden="1" customHeight="1" thickBot="1" x14ac:dyDescent="0.3">
      <c r="A19" s="18" t="s">
        <v>38</v>
      </c>
      <c r="B19" s="35"/>
      <c r="C19" s="35"/>
      <c r="D19" s="35"/>
      <c r="E19" s="35"/>
      <c r="F19" s="35"/>
      <c r="G19" s="35">
        <v>5</v>
      </c>
      <c r="H19" s="35">
        <v>0</v>
      </c>
      <c r="I19" s="36">
        <v>0</v>
      </c>
      <c r="J19" s="36">
        <v>0</v>
      </c>
      <c r="K19" s="36">
        <v>0</v>
      </c>
      <c r="L19" s="36">
        <v>18.5</v>
      </c>
      <c r="M19" s="36">
        <v>18.5</v>
      </c>
      <c r="N19" s="36">
        <v>18.5</v>
      </c>
      <c r="O19" s="36">
        <v>18.5</v>
      </c>
      <c r="P19" s="35">
        <v>0</v>
      </c>
      <c r="Q19" s="37">
        <v>17</v>
      </c>
      <c r="R19" s="37">
        <v>11</v>
      </c>
      <c r="S19" s="35">
        <v>0</v>
      </c>
      <c r="T19" s="35">
        <v>15</v>
      </c>
      <c r="U19" s="35"/>
      <c r="V19" s="37">
        <v>24</v>
      </c>
      <c r="W19" s="37">
        <v>24</v>
      </c>
      <c r="X19" s="35">
        <v>15</v>
      </c>
      <c r="Y19" s="35">
        <v>0</v>
      </c>
    </row>
    <row r="20" spans="1:25" s="26" customFormat="1" ht="5.0999999999999996" hidden="1" customHeight="1" x14ac:dyDescent="0.25">
      <c r="A20" s="23"/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8"/>
    </row>
    <row r="21" spans="1:25" s="26" customFormat="1" ht="5.0999999999999996" hidden="1" customHeight="1" thickBot="1" x14ac:dyDescent="0.3">
      <c r="A21" s="23"/>
      <c r="B21" s="2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8"/>
    </row>
    <row r="22" spans="1:25" ht="30" hidden="1" customHeight="1" thickBot="1" x14ac:dyDescent="0.3">
      <c r="A22" s="38" t="s">
        <v>39</v>
      </c>
      <c r="B22" s="39"/>
      <c r="C22" s="39">
        <f t="shared" ref="C22:Y22" si="1">((C4+C5+C6+C7+C8+C9+C10+C11+C12+C14+C15)*0.76)+C17+C18+C19</f>
        <v>0</v>
      </c>
      <c r="D22" s="39">
        <f>((D4+D5+D6+D7+D8+D9+D10+D11+D12+D14+D15)*0.76)+D17+D18+D19</f>
        <v>0</v>
      </c>
      <c r="E22" s="39"/>
      <c r="F22" s="39">
        <f t="shared" si="1"/>
        <v>346.8</v>
      </c>
      <c r="G22" s="39">
        <f t="shared" si="1"/>
        <v>3931.8</v>
      </c>
      <c r="H22" s="39">
        <f t="shared" si="1"/>
        <v>3192.8</v>
      </c>
      <c r="I22" s="40">
        <f t="shared" si="1"/>
        <v>3572.8</v>
      </c>
      <c r="J22" s="40">
        <f t="shared" si="1"/>
        <v>3572.8</v>
      </c>
      <c r="K22" s="40">
        <f t="shared" si="1"/>
        <v>3572.8</v>
      </c>
      <c r="L22" s="40">
        <f t="shared" si="1"/>
        <v>2974.1</v>
      </c>
      <c r="M22" s="40">
        <f t="shared" si="1"/>
        <v>3109.1</v>
      </c>
      <c r="N22" s="40">
        <f t="shared" si="1"/>
        <v>3109.1</v>
      </c>
      <c r="O22" s="40">
        <f t="shared" si="1"/>
        <v>19069.099999999999</v>
      </c>
      <c r="P22" s="39">
        <f t="shared" si="1"/>
        <v>2835</v>
      </c>
      <c r="Q22" s="41">
        <f t="shared" si="1"/>
        <v>860</v>
      </c>
      <c r="R22" s="41">
        <f t="shared" si="1"/>
        <v>807.2</v>
      </c>
      <c r="S22" s="39">
        <f t="shared" si="1"/>
        <v>2517.84</v>
      </c>
      <c r="T22" s="39">
        <f t="shared" si="1"/>
        <v>2384.828</v>
      </c>
      <c r="U22" s="39">
        <f t="shared" si="1"/>
        <v>0</v>
      </c>
      <c r="V22" s="41">
        <f t="shared" si="1"/>
        <v>1005.2</v>
      </c>
      <c r="W22" s="41">
        <f>((W4+W5+W6+W7+W8+W9+W10+W11+W12+W14+W15)*0.76)+W17+W18+W19</f>
        <v>1514.4</v>
      </c>
      <c r="X22" s="39">
        <f>((X4+X5+X6+X7+X8+X9+X10+X11+X12+X14+X15)*0.76)+X17+X18+X19</f>
        <v>464.6</v>
      </c>
      <c r="Y22" s="39">
        <f t="shared" si="1"/>
        <v>2882.08</v>
      </c>
    </row>
    <row r="23" spans="1:25" s="26" customFormat="1" ht="5.0999999999999996" hidden="1" customHeight="1" thickBot="1" x14ac:dyDescent="0.3">
      <c r="A23" s="23"/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3"/>
    </row>
    <row r="24" spans="1:25" ht="30" hidden="1" customHeight="1" x14ac:dyDescent="0.25">
      <c r="A24" s="8" t="s">
        <v>40</v>
      </c>
      <c r="B24" s="44"/>
      <c r="C24" s="44"/>
      <c r="D24" s="44"/>
      <c r="E24" s="44"/>
      <c r="F24" s="44"/>
      <c r="G24" s="44"/>
      <c r="H24" s="44">
        <v>635</v>
      </c>
      <c r="I24" s="45">
        <v>359</v>
      </c>
      <c r="J24" s="45">
        <v>440</v>
      </c>
      <c r="K24" s="45"/>
      <c r="L24" s="45">
        <f>941+(941*8%)</f>
        <v>1016.28</v>
      </c>
      <c r="M24" s="45">
        <f t="shared" ref="M24" si="2">301+(301*8.5%)</f>
        <v>326.58499999999998</v>
      </c>
      <c r="N24" s="45">
        <f>442+(442*8.5%)</f>
        <v>479.57</v>
      </c>
      <c r="O24" s="45"/>
      <c r="P24" s="44">
        <v>575</v>
      </c>
      <c r="Q24" s="46">
        <f>898+(898*15%)</f>
        <v>1032.7</v>
      </c>
      <c r="R24" s="46">
        <f>877+(877*15%)</f>
        <v>1008.55</v>
      </c>
      <c r="S24" s="44">
        <f>935+(935*15.5%)</f>
        <v>1079.925</v>
      </c>
      <c r="T24" s="44">
        <f>954+(954*16%)</f>
        <v>1106.6400000000001</v>
      </c>
      <c r="U24" s="44"/>
      <c r="V24" s="46">
        <f>881+(881*17.5%)</f>
        <v>1035.175</v>
      </c>
      <c r="W24" s="46">
        <f>509+(509*17.5%)</f>
        <v>598.07500000000005</v>
      </c>
      <c r="X24" s="44">
        <f>5625*0.76</f>
        <v>4275</v>
      </c>
      <c r="Y24" s="44">
        <f>1028+(1028*12.35%)</f>
        <v>1154.9580000000001</v>
      </c>
    </row>
    <row r="25" spans="1:25" ht="30" hidden="1" customHeight="1" x14ac:dyDescent="0.25">
      <c r="A25" s="13" t="s">
        <v>41</v>
      </c>
      <c r="B25" s="47"/>
      <c r="C25" s="47"/>
      <c r="D25" s="47"/>
      <c r="E25" s="47"/>
      <c r="F25" s="47"/>
      <c r="G25" s="47"/>
      <c r="H25" s="47">
        <v>830</v>
      </c>
      <c r="I25" s="48">
        <f>410*1.07</f>
        <v>438.70000000000005</v>
      </c>
      <c r="J25" s="48">
        <v>348</v>
      </c>
      <c r="K25" s="48"/>
      <c r="L25" s="48">
        <f>847+(847*8%)</f>
        <v>914.76</v>
      </c>
      <c r="M25" s="48">
        <f>399+(399*8.5%)</f>
        <v>432.91500000000002</v>
      </c>
      <c r="N25" s="48">
        <f t="shared" ref="N25" si="3">327+(327*8.5%)</f>
        <v>354.79500000000002</v>
      </c>
      <c r="O25" s="48"/>
      <c r="P25" s="47">
        <v>827</v>
      </c>
      <c r="Q25" s="49">
        <f>815+(815*15%)</f>
        <v>937.25</v>
      </c>
      <c r="R25" s="49">
        <f>796+(796*15%)</f>
        <v>915.4</v>
      </c>
      <c r="S25" s="47">
        <f>855+(855*15.5%)</f>
        <v>987.52499999999998</v>
      </c>
      <c r="T25" s="47">
        <f>874+(874*16%)</f>
        <v>1013.84</v>
      </c>
      <c r="U25" s="47"/>
      <c r="V25" s="49">
        <f>793+(793*17.5%)</f>
        <v>931.77499999999998</v>
      </c>
      <c r="W25" s="49">
        <f>408+(408*17.5%)</f>
        <v>479.4</v>
      </c>
      <c r="X25" s="47">
        <f>5870*0.76</f>
        <v>4461.2</v>
      </c>
      <c r="Y25" s="47">
        <f>929+(929*12.35%)</f>
        <v>1043.7315000000001</v>
      </c>
    </row>
    <row r="26" spans="1:25" ht="30" hidden="1" customHeight="1" x14ac:dyDescent="0.25">
      <c r="A26" s="13" t="s">
        <v>42</v>
      </c>
      <c r="B26" s="47"/>
      <c r="C26" s="47"/>
      <c r="D26" s="47"/>
      <c r="E26" s="47"/>
      <c r="F26" s="47"/>
      <c r="G26" s="47"/>
      <c r="H26" s="47">
        <v>635</v>
      </c>
      <c r="I26" s="48">
        <v>359</v>
      </c>
      <c r="J26" s="48">
        <v>440</v>
      </c>
      <c r="K26" s="48"/>
      <c r="L26" s="48">
        <f>659+(659*8%)</f>
        <v>711.72</v>
      </c>
      <c r="M26" s="48">
        <f t="shared" ref="M26" si="4">301+(301*8.5%)</f>
        <v>326.58499999999998</v>
      </c>
      <c r="N26" s="48">
        <f>442+(442*8.5%)</f>
        <v>479.57</v>
      </c>
      <c r="O26" s="48"/>
      <c r="P26" s="47">
        <v>600</v>
      </c>
      <c r="Q26" s="49">
        <f>619+(619*15%)</f>
        <v>711.85</v>
      </c>
      <c r="R26" s="49">
        <f>593+(593*15%)</f>
        <v>681.95</v>
      </c>
      <c r="S26" s="47">
        <f>620+(620*15.5%)</f>
        <v>716.1</v>
      </c>
      <c r="T26" s="47">
        <f>673+(673*16%)</f>
        <v>780.68000000000006</v>
      </c>
      <c r="U26" s="47"/>
      <c r="V26" s="49">
        <f>637+(637*17.5%)</f>
        <v>748.47500000000002</v>
      </c>
      <c r="W26" s="49">
        <f>325+(325*17.5%)</f>
        <v>381.875</v>
      </c>
      <c r="X26" s="47">
        <f>5570*0.76</f>
        <v>4233.2</v>
      </c>
      <c r="Y26" s="47">
        <f>692+(692*12.35%)</f>
        <v>777.46199999999999</v>
      </c>
    </row>
    <row r="27" spans="1:25" ht="30" hidden="1" customHeight="1" x14ac:dyDescent="0.25">
      <c r="A27" s="13" t="s">
        <v>43</v>
      </c>
      <c r="B27" s="47"/>
      <c r="C27" s="47"/>
      <c r="D27" s="47"/>
      <c r="E27" s="47"/>
      <c r="F27" s="47"/>
      <c r="G27" s="47"/>
      <c r="H27" s="47">
        <v>772</v>
      </c>
      <c r="I27" s="48">
        <v>417</v>
      </c>
      <c r="J27" s="48">
        <v>353</v>
      </c>
      <c r="K27" s="48"/>
      <c r="L27" s="48">
        <f>791+(791*8%)</f>
        <v>854.28</v>
      </c>
      <c r="M27" s="48">
        <f>372+(372*8.5%)</f>
        <v>403.62</v>
      </c>
      <c r="N27" s="48">
        <f t="shared" ref="N27" si="5">357+(357*8.5%)</f>
        <v>387.34500000000003</v>
      </c>
      <c r="O27" s="48"/>
      <c r="P27" s="47">
        <v>760</v>
      </c>
      <c r="Q27" s="49">
        <f>757+(757*15%)</f>
        <v>870.55</v>
      </c>
      <c r="R27" s="49">
        <f>639+(639*15%)</f>
        <v>734.85</v>
      </c>
      <c r="S27" s="47">
        <f>775+(775*15.5%)</f>
        <v>895.125</v>
      </c>
      <c r="T27" s="47">
        <f>718+(718*16%)</f>
        <v>832.88</v>
      </c>
      <c r="U27" s="47"/>
      <c r="V27" s="49">
        <f>614+(614*17.5%)</f>
        <v>721.45</v>
      </c>
      <c r="W27" s="49">
        <f>382+(382*17.5%)</f>
        <v>448.85</v>
      </c>
      <c r="X27" s="47">
        <f>5770*0.76</f>
        <v>4385.2</v>
      </c>
      <c r="Y27" s="47">
        <f>857+(857*12.35%)</f>
        <v>962.83950000000004</v>
      </c>
    </row>
    <row r="28" spans="1:25" ht="30" hidden="1" customHeight="1" x14ac:dyDescent="0.25">
      <c r="A28" s="13" t="s">
        <v>44</v>
      </c>
      <c r="B28" s="47"/>
      <c r="C28" s="47"/>
      <c r="D28" s="47"/>
      <c r="E28" s="47"/>
      <c r="F28" s="47"/>
      <c r="G28" s="47"/>
      <c r="H28" s="47">
        <v>773</v>
      </c>
      <c r="I28" s="48"/>
      <c r="J28" s="48"/>
      <c r="K28" s="48">
        <v>353</v>
      </c>
      <c r="L28" s="48"/>
      <c r="M28" s="48"/>
      <c r="N28" s="48"/>
      <c r="O28" s="48">
        <f>334*1.085</f>
        <v>362.39</v>
      </c>
      <c r="P28" s="47">
        <f>790+15</f>
        <v>805</v>
      </c>
      <c r="Q28" s="49"/>
      <c r="R28" s="49"/>
      <c r="S28" s="47"/>
      <c r="T28" s="47"/>
      <c r="U28" s="47"/>
      <c r="V28" s="49"/>
      <c r="W28" s="49"/>
      <c r="X28" s="47">
        <f>6205*0.76</f>
        <v>4715.8</v>
      </c>
      <c r="Y28" s="47"/>
    </row>
    <row r="29" spans="1:25" ht="30" hidden="1" customHeight="1" x14ac:dyDescent="0.25">
      <c r="A29" s="13" t="s">
        <v>45</v>
      </c>
      <c r="B29" s="47"/>
      <c r="C29" s="47"/>
      <c r="D29" s="47"/>
      <c r="E29" s="47"/>
      <c r="F29" s="47"/>
      <c r="G29" s="47"/>
      <c r="H29" s="47">
        <v>513</v>
      </c>
      <c r="I29" s="48"/>
      <c r="J29" s="48"/>
      <c r="K29" s="48"/>
      <c r="L29" s="48">
        <f>545*1.085</f>
        <v>591.32499999999993</v>
      </c>
      <c r="M29" s="48"/>
      <c r="N29" s="48"/>
      <c r="O29" s="48"/>
      <c r="P29" s="47">
        <f>466+15</f>
        <v>481</v>
      </c>
      <c r="Q29" s="49"/>
      <c r="R29" s="49"/>
      <c r="S29" s="47"/>
      <c r="T29" s="47"/>
      <c r="U29" s="47"/>
      <c r="V29" s="49"/>
      <c r="W29" s="49"/>
      <c r="X29" s="47">
        <f>5435*0.76</f>
        <v>4130.6000000000004</v>
      </c>
      <c r="Y29" s="47"/>
    </row>
    <row r="30" spans="1:25" ht="30" hidden="1" customHeight="1" thickBot="1" x14ac:dyDescent="0.3">
      <c r="A30" s="18" t="s">
        <v>46</v>
      </c>
      <c r="B30" s="50"/>
      <c r="C30" s="50"/>
      <c r="D30" s="50"/>
      <c r="E30" s="50"/>
      <c r="F30" s="50">
        <f>70+1103</f>
        <v>1173</v>
      </c>
      <c r="G30" s="50">
        <v>855</v>
      </c>
      <c r="H30" s="50"/>
      <c r="I30" s="51"/>
      <c r="J30" s="51"/>
      <c r="K30" s="51"/>
      <c r="L30" s="51"/>
      <c r="M30" s="51"/>
      <c r="N30" s="51"/>
      <c r="O30" s="51"/>
      <c r="P30" s="50"/>
      <c r="Q30" s="52"/>
      <c r="R30" s="52"/>
      <c r="S30" s="50"/>
      <c r="T30" s="50"/>
      <c r="U30" s="50"/>
      <c r="V30" s="52"/>
      <c r="W30" s="52"/>
      <c r="X30" s="50">
        <f>6155*0.76</f>
        <v>4677.8</v>
      </c>
      <c r="Y30" s="50"/>
    </row>
    <row r="31" spans="1:25" s="26" customFormat="1" ht="5.0999999999999996" customHeight="1" thickBot="1" x14ac:dyDescent="0.3">
      <c r="A31" s="23"/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3"/>
    </row>
    <row r="32" spans="1:25" s="59" customFormat="1" ht="39.950000000000003" customHeight="1" x14ac:dyDescent="0.25">
      <c r="A32" s="53" t="s">
        <v>47</v>
      </c>
      <c r="B32" s="54" t="str">
        <f>IF(OR(B$22=0,B24=0),"",B$22+B24)</f>
        <v/>
      </c>
      <c r="C32" s="54" t="str">
        <f t="shared" ref="C32:Y32" si="6">IF(OR(C$22=0,C24=0),"",C$22+C24)</f>
        <v/>
      </c>
      <c r="D32" s="54" t="str">
        <f t="shared" si="6"/>
        <v/>
      </c>
      <c r="E32" s="54" t="str">
        <f t="shared" si="6"/>
        <v/>
      </c>
      <c r="F32" s="54" t="str">
        <f t="shared" si="6"/>
        <v/>
      </c>
      <c r="G32" s="54" t="str">
        <f t="shared" si="6"/>
        <v/>
      </c>
      <c r="H32" s="54">
        <f t="shared" si="6"/>
        <v>3827.8</v>
      </c>
      <c r="I32" s="55">
        <f t="shared" si="6"/>
        <v>3931.8</v>
      </c>
      <c r="J32" s="55">
        <f t="shared" si="6"/>
        <v>4012.8</v>
      </c>
      <c r="K32" s="55" t="str">
        <f t="shared" si="6"/>
        <v/>
      </c>
      <c r="L32" s="55">
        <f t="shared" si="6"/>
        <v>3990.38</v>
      </c>
      <c r="M32" s="55">
        <f t="shared" si="6"/>
        <v>3435.6849999999999</v>
      </c>
      <c r="N32" s="55">
        <f t="shared" si="6"/>
        <v>3588.67</v>
      </c>
      <c r="O32" s="55" t="str">
        <f t="shared" si="6"/>
        <v/>
      </c>
      <c r="P32" s="54">
        <f t="shared" si="6"/>
        <v>3410</v>
      </c>
      <c r="Q32" s="56">
        <f t="shared" si="6"/>
        <v>1892.7</v>
      </c>
      <c r="R32" s="56">
        <f t="shared" si="6"/>
        <v>1815.75</v>
      </c>
      <c r="S32" s="54">
        <f t="shared" si="6"/>
        <v>3597.7650000000003</v>
      </c>
      <c r="T32" s="54">
        <f t="shared" si="6"/>
        <v>3491.4679999999998</v>
      </c>
      <c r="U32" s="54" t="str">
        <f t="shared" si="6"/>
        <v/>
      </c>
      <c r="V32" s="56">
        <f t="shared" si="6"/>
        <v>2040.375</v>
      </c>
      <c r="W32" s="56">
        <f t="shared" si="6"/>
        <v>2112.4750000000004</v>
      </c>
      <c r="X32" s="57">
        <f t="shared" si="6"/>
        <v>4739.6000000000004</v>
      </c>
      <c r="Y32" s="58">
        <f t="shared" si="6"/>
        <v>4037.038</v>
      </c>
    </row>
    <row r="33" spans="1:25" s="59" customFormat="1" ht="39.950000000000003" customHeight="1" x14ac:dyDescent="0.25">
      <c r="A33" s="60" t="s">
        <v>48</v>
      </c>
      <c r="B33" s="61" t="str">
        <f t="shared" ref="B33:Y38" si="7">IF(OR(B$22=0,B25=0),"",B$22+B25)</f>
        <v/>
      </c>
      <c r="C33" s="61" t="str">
        <f t="shared" si="7"/>
        <v/>
      </c>
      <c r="D33" s="61" t="str">
        <f t="shared" si="7"/>
        <v/>
      </c>
      <c r="E33" s="61" t="str">
        <f t="shared" si="7"/>
        <v/>
      </c>
      <c r="F33" s="61" t="str">
        <f t="shared" si="7"/>
        <v/>
      </c>
      <c r="G33" s="61" t="str">
        <f t="shared" si="7"/>
        <v/>
      </c>
      <c r="H33" s="61">
        <f t="shared" si="7"/>
        <v>4022.8</v>
      </c>
      <c r="I33" s="62">
        <f t="shared" si="7"/>
        <v>4011.5</v>
      </c>
      <c r="J33" s="62">
        <f t="shared" si="7"/>
        <v>3920.8</v>
      </c>
      <c r="K33" s="62" t="str">
        <f t="shared" si="7"/>
        <v/>
      </c>
      <c r="L33" s="62">
        <f t="shared" si="7"/>
        <v>3888.8599999999997</v>
      </c>
      <c r="M33" s="62">
        <f t="shared" si="7"/>
        <v>3542.0149999999999</v>
      </c>
      <c r="N33" s="62">
        <f t="shared" si="7"/>
        <v>3463.895</v>
      </c>
      <c r="O33" s="62" t="str">
        <f t="shared" si="7"/>
        <v/>
      </c>
      <c r="P33" s="61">
        <f t="shared" si="7"/>
        <v>3662</v>
      </c>
      <c r="Q33" s="63">
        <f t="shared" si="7"/>
        <v>1797.25</v>
      </c>
      <c r="R33" s="63">
        <f t="shared" si="7"/>
        <v>1722.6</v>
      </c>
      <c r="S33" s="61">
        <f t="shared" si="7"/>
        <v>3505.3650000000002</v>
      </c>
      <c r="T33" s="61">
        <f t="shared" si="7"/>
        <v>3398.6680000000001</v>
      </c>
      <c r="U33" s="61" t="str">
        <f t="shared" si="7"/>
        <v/>
      </c>
      <c r="V33" s="63">
        <f t="shared" si="7"/>
        <v>1936.9749999999999</v>
      </c>
      <c r="W33" s="63">
        <f t="shared" si="7"/>
        <v>1993.8000000000002</v>
      </c>
      <c r="X33" s="64">
        <f t="shared" si="7"/>
        <v>4925.8</v>
      </c>
      <c r="Y33" s="65">
        <f t="shared" si="7"/>
        <v>3925.8114999999998</v>
      </c>
    </row>
    <row r="34" spans="1:25" s="59" customFormat="1" ht="39.950000000000003" customHeight="1" x14ac:dyDescent="0.25">
      <c r="A34" s="60" t="s">
        <v>49</v>
      </c>
      <c r="B34" s="61" t="str">
        <f t="shared" si="7"/>
        <v/>
      </c>
      <c r="C34" s="61" t="str">
        <f t="shared" si="7"/>
        <v/>
      </c>
      <c r="D34" s="61" t="str">
        <f t="shared" si="7"/>
        <v/>
      </c>
      <c r="E34" s="61" t="str">
        <f t="shared" si="7"/>
        <v/>
      </c>
      <c r="F34" s="61" t="str">
        <f t="shared" si="7"/>
        <v/>
      </c>
      <c r="G34" s="61" t="str">
        <f t="shared" si="7"/>
        <v/>
      </c>
      <c r="H34" s="61">
        <f t="shared" si="7"/>
        <v>3827.8</v>
      </c>
      <c r="I34" s="62">
        <f t="shared" si="7"/>
        <v>3931.8</v>
      </c>
      <c r="J34" s="62">
        <f t="shared" si="7"/>
        <v>4012.8</v>
      </c>
      <c r="K34" s="62" t="str">
        <f t="shared" si="7"/>
        <v/>
      </c>
      <c r="L34" s="62">
        <f t="shared" si="7"/>
        <v>3685.8199999999997</v>
      </c>
      <c r="M34" s="62">
        <f t="shared" si="7"/>
        <v>3435.6849999999999</v>
      </c>
      <c r="N34" s="62">
        <f t="shared" si="7"/>
        <v>3588.67</v>
      </c>
      <c r="O34" s="62" t="str">
        <f t="shared" si="7"/>
        <v/>
      </c>
      <c r="P34" s="61">
        <f t="shared" si="7"/>
        <v>3435</v>
      </c>
      <c r="Q34" s="63">
        <f t="shared" si="7"/>
        <v>1571.85</v>
      </c>
      <c r="R34" s="63">
        <f t="shared" si="7"/>
        <v>1489.15</v>
      </c>
      <c r="S34" s="61">
        <f t="shared" si="7"/>
        <v>3233.94</v>
      </c>
      <c r="T34" s="61">
        <f t="shared" si="7"/>
        <v>3165.5079999999998</v>
      </c>
      <c r="U34" s="61" t="str">
        <f t="shared" si="7"/>
        <v/>
      </c>
      <c r="V34" s="63">
        <f t="shared" si="7"/>
        <v>1753.6750000000002</v>
      </c>
      <c r="W34" s="63">
        <f t="shared" si="7"/>
        <v>1896.2750000000001</v>
      </c>
      <c r="X34" s="64">
        <f t="shared" si="7"/>
        <v>4697.8</v>
      </c>
      <c r="Y34" s="65">
        <f t="shared" si="7"/>
        <v>3659.5419999999999</v>
      </c>
    </row>
    <row r="35" spans="1:25" s="59" customFormat="1" ht="39.950000000000003" customHeight="1" x14ac:dyDescent="0.25">
      <c r="A35" s="60" t="s">
        <v>50</v>
      </c>
      <c r="B35" s="61" t="str">
        <f t="shared" si="7"/>
        <v/>
      </c>
      <c r="C35" s="61" t="str">
        <f t="shared" si="7"/>
        <v/>
      </c>
      <c r="D35" s="61" t="str">
        <f t="shared" si="7"/>
        <v/>
      </c>
      <c r="E35" s="61" t="str">
        <f t="shared" si="7"/>
        <v/>
      </c>
      <c r="F35" s="61" t="str">
        <f t="shared" si="7"/>
        <v/>
      </c>
      <c r="G35" s="61" t="str">
        <f t="shared" si="7"/>
        <v/>
      </c>
      <c r="H35" s="61">
        <f t="shared" si="7"/>
        <v>3964.8</v>
      </c>
      <c r="I35" s="62">
        <f t="shared" si="7"/>
        <v>3989.8</v>
      </c>
      <c r="J35" s="62">
        <f t="shared" si="7"/>
        <v>3925.8</v>
      </c>
      <c r="K35" s="62" t="str">
        <f t="shared" si="7"/>
        <v/>
      </c>
      <c r="L35" s="62">
        <f t="shared" si="7"/>
        <v>3828.38</v>
      </c>
      <c r="M35" s="62">
        <f t="shared" si="7"/>
        <v>3512.72</v>
      </c>
      <c r="N35" s="62">
        <f t="shared" si="7"/>
        <v>3496.4449999999997</v>
      </c>
      <c r="O35" s="62" t="str">
        <f t="shared" si="7"/>
        <v/>
      </c>
      <c r="P35" s="61">
        <f t="shared" si="7"/>
        <v>3595</v>
      </c>
      <c r="Q35" s="63">
        <f t="shared" si="7"/>
        <v>1730.55</v>
      </c>
      <c r="R35" s="63">
        <f t="shared" si="7"/>
        <v>1542.0500000000002</v>
      </c>
      <c r="S35" s="61">
        <f t="shared" si="7"/>
        <v>3412.9650000000001</v>
      </c>
      <c r="T35" s="61">
        <f t="shared" si="7"/>
        <v>3217.7080000000001</v>
      </c>
      <c r="U35" s="61" t="str">
        <f t="shared" si="7"/>
        <v/>
      </c>
      <c r="V35" s="63">
        <f t="shared" si="7"/>
        <v>1726.65</v>
      </c>
      <c r="W35" s="63">
        <f t="shared" si="7"/>
        <v>1963.25</v>
      </c>
      <c r="X35" s="64">
        <f t="shared" si="7"/>
        <v>4849.8</v>
      </c>
      <c r="Y35" s="65">
        <f t="shared" si="7"/>
        <v>3844.9195</v>
      </c>
    </row>
    <row r="36" spans="1:25" s="59" customFormat="1" ht="39.950000000000003" customHeight="1" x14ac:dyDescent="0.25">
      <c r="A36" s="60" t="s">
        <v>51</v>
      </c>
      <c r="B36" s="61" t="str">
        <f t="shared" si="7"/>
        <v/>
      </c>
      <c r="C36" s="61" t="str">
        <f t="shared" si="7"/>
        <v/>
      </c>
      <c r="D36" s="61" t="str">
        <f t="shared" si="7"/>
        <v/>
      </c>
      <c r="E36" s="61" t="str">
        <f t="shared" si="7"/>
        <v/>
      </c>
      <c r="F36" s="61" t="str">
        <f t="shared" si="7"/>
        <v/>
      </c>
      <c r="G36" s="61" t="str">
        <f t="shared" si="7"/>
        <v/>
      </c>
      <c r="H36" s="61">
        <f t="shared" si="7"/>
        <v>3965.8</v>
      </c>
      <c r="I36" s="62" t="str">
        <f t="shared" si="7"/>
        <v/>
      </c>
      <c r="J36" s="62" t="str">
        <f t="shared" si="7"/>
        <v/>
      </c>
      <c r="K36" s="62">
        <f t="shared" si="7"/>
        <v>3925.8</v>
      </c>
      <c r="L36" s="62" t="str">
        <f t="shared" si="7"/>
        <v/>
      </c>
      <c r="M36" s="62" t="str">
        <f t="shared" si="7"/>
        <v/>
      </c>
      <c r="N36" s="62" t="str">
        <f t="shared" si="7"/>
        <v/>
      </c>
      <c r="O36" s="62">
        <f t="shared" si="7"/>
        <v>19431.489999999998</v>
      </c>
      <c r="P36" s="61">
        <f t="shared" si="7"/>
        <v>3640</v>
      </c>
      <c r="Q36" s="63" t="str">
        <f t="shared" si="7"/>
        <v/>
      </c>
      <c r="R36" s="63" t="str">
        <f t="shared" si="7"/>
        <v/>
      </c>
      <c r="S36" s="61" t="str">
        <f t="shared" si="7"/>
        <v/>
      </c>
      <c r="T36" s="61" t="str">
        <f t="shared" si="7"/>
        <v/>
      </c>
      <c r="U36" s="61" t="str">
        <f t="shared" si="7"/>
        <v/>
      </c>
      <c r="V36" s="63" t="str">
        <f t="shared" si="7"/>
        <v/>
      </c>
      <c r="W36" s="63" t="str">
        <f t="shared" si="7"/>
        <v/>
      </c>
      <c r="X36" s="64">
        <f t="shared" si="7"/>
        <v>5180.4000000000005</v>
      </c>
      <c r="Y36" s="65" t="str">
        <f t="shared" si="7"/>
        <v/>
      </c>
    </row>
    <row r="37" spans="1:25" s="59" customFormat="1" ht="39.950000000000003" customHeight="1" x14ac:dyDescent="0.25">
      <c r="A37" s="60" t="s">
        <v>52</v>
      </c>
      <c r="B37" s="61" t="str">
        <f t="shared" si="7"/>
        <v/>
      </c>
      <c r="C37" s="61" t="str">
        <f t="shared" si="7"/>
        <v/>
      </c>
      <c r="D37" s="61" t="str">
        <f t="shared" si="7"/>
        <v/>
      </c>
      <c r="E37" s="61" t="str">
        <f t="shared" si="7"/>
        <v/>
      </c>
      <c r="F37" s="61" t="str">
        <f t="shared" si="7"/>
        <v/>
      </c>
      <c r="G37" s="61" t="str">
        <f>IF(OR(G$22=0,G29=0),"",G$22+G29)</f>
        <v/>
      </c>
      <c r="H37" s="61">
        <f t="shared" si="7"/>
        <v>3705.8</v>
      </c>
      <c r="I37" s="62" t="str">
        <f t="shared" si="7"/>
        <v/>
      </c>
      <c r="J37" s="62" t="str">
        <f t="shared" si="7"/>
        <v/>
      </c>
      <c r="K37" s="62" t="str">
        <f t="shared" si="7"/>
        <v/>
      </c>
      <c r="L37" s="62">
        <f t="shared" si="7"/>
        <v>3565.4249999999997</v>
      </c>
      <c r="M37" s="62" t="str">
        <f t="shared" si="7"/>
        <v/>
      </c>
      <c r="N37" s="62" t="str">
        <f t="shared" si="7"/>
        <v/>
      </c>
      <c r="O37" s="62" t="str">
        <f t="shared" si="7"/>
        <v/>
      </c>
      <c r="P37" s="61">
        <f t="shared" si="7"/>
        <v>3316</v>
      </c>
      <c r="Q37" s="63" t="str">
        <f t="shared" si="7"/>
        <v/>
      </c>
      <c r="R37" s="63" t="str">
        <f t="shared" si="7"/>
        <v/>
      </c>
      <c r="S37" s="61" t="str">
        <f t="shared" si="7"/>
        <v/>
      </c>
      <c r="T37" s="61" t="str">
        <f t="shared" si="7"/>
        <v/>
      </c>
      <c r="U37" s="61" t="str">
        <f t="shared" si="7"/>
        <v/>
      </c>
      <c r="V37" s="63" t="str">
        <f t="shared" si="7"/>
        <v/>
      </c>
      <c r="W37" s="63" t="str">
        <f t="shared" si="7"/>
        <v/>
      </c>
      <c r="X37" s="64">
        <f t="shared" si="7"/>
        <v>4595.2000000000007</v>
      </c>
      <c r="Y37" s="65" t="str">
        <f t="shared" si="7"/>
        <v/>
      </c>
    </row>
    <row r="38" spans="1:25" s="59" customFormat="1" ht="39.950000000000003" customHeight="1" x14ac:dyDescent="0.25">
      <c r="A38" s="60" t="s">
        <v>53</v>
      </c>
      <c r="B38" s="61" t="str">
        <f t="shared" si="7"/>
        <v/>
      </c>
      <c r="C38" s="61" t="str">
        <f t="shared" si="7"/>
        <v/>
      </c>
      <c r="D38" s="61" t="str">
        <f t="shared" si="7"/>
        <v/>
      </c>
      <c r="E38" s="61" t="str">
        <f t="shared" si="7"/>
        <v/>
      </c>
      <c r="F38" s="61">
        <f t="shared" si="7"/>
        <v>1519.8</v>
      </c>
      <c r="G38" s="61">
        <f t="shared" si="7"/>
        <v>4786.8</v>
      </c>
      <c r="H38" s="61" t="str">
        <f t="shared" si="7"/>
        <v/>
      </c>
      <c r="I38" s="62" t="str">
        <f t="shared" si="7"/>
        <v/>
      </c>
      <c r="J38" s="62" t="str">
        <f t="shared" si="7"/>
        <v/>
      </c>
      <c r="K38" s="62" t="str">
        <f t="shared" si="7"/>
        <v/>
      </c>
      <c r="L38" s="62" t="str">
        <f t="shared" si="7"/>
        <v/>
      </c>
      <c r="M38" s="62" t="str">
        <f t="shared" si="7"/>
        <v/>
      </c>
      <c r="N38" s="62" t="str">
        <f t="shared" si="7"/>
        <v/>
      </c>
      <c r="O38" s="62" t="str">
        <f t="shared" si="7"/>
        <v/>
      </c>
      <c r="P38" s="61" t="str">
        <f t="shared" si="7"/>
        <v/>
      </c>
      <c r="Q38" s="63" t="str">
        <f t="shared" si="7"/>
        <v/>
      </c>
      <c r="R38" s="63" t="str">
        <f t="shared" si="7"/>
        <v/>
      </c>
      <c r="S38" s="61" t="str">
        <f t="shared" si="7"/>
        <v/>
      </c>
      <c r="T38" s="61" t="str">
        <f t="shared" si="7"/>
        <v/>
      </c>
      <c r="U38" s="61" t="str">
        <f t="shared" si="7"/>
        <v/>
      </c>
      <c r="V38" s="63" t="str">
        <f t="shared" si="7"/>
        <v/>
      </c>
      <c r="W38" s="63" t="str">
        <f t="shared" si="7"/>
        <v/>
      </c>
      <c r="X38" s="64">
        <f t="shared" si="7"/>
        <v>5142.4000000000005</v>
      </c>
      <c r="Y38" s="65" t="str">
        <f t="shared" si="7"/>
        <v/>
      </c>
    </row>
    <row r="39" spans="1:25" s="26" customFormat="1" ht="5.0999999999999996" customHeight="1" x14ac:dyDescent="0.25">
      <c r="A39" s="23"/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8"/>
    </row>
    <row r="40" spans="1:25" ht="15.75" hidden="1" x14ac:dyDescent="0.25">
      <c r="A40" s="8" t="s">
        <v>54</v>
      </c>
      <c r="B40" s="66"/>
      <c r="C40" s="66"/>
      <c r="D40" s="66"/>
      <c r="E40" s="66"/>
      <c r="F40" s="66"/>
      <c r="G40" s="66"/>
      <c r="H40" s="66"/>
      <c r="I40" s="67"/>
      <c r="J40" s="67"/>
      <c r="K40" s="67"/>
      <c r="L40" s="67"/>
      <c r="M40" s="67"/>
      <c r="N40" s="67"/>
      <c r="O40" s="67"/>
      <c r="P40" s="66"/>
      <c r="Q40" s="68"/>
      <c r="R40" s="68"/>
      <c r="S40" s="66"/>
      <c r="T40" s="66"/>
      <c r="U40" s="66"/>
      <c r="V40" s="68"/>
      <c r="W40" s="68"/>
      <c r="X40" s="66"/>
      <c r="Y40" s="66"/>
    </row>
    <row r="41" spans="1:25" ht="30" hidden="1" customHeight="1" x14ac:dyDescent="0.25">
      <c r="A41" s="13" t="s">
        <v>55</v>
      </c>
      <c r="B41" s="69"/>
      <c r="C41" s="69"/>
      <c r="D41" s="69"/>
      <c r="E41" s="69"/>
      <c r="F41" s="69"/>
      <c r="G41" s="69"/>
      <c r="H41" s="69"/>
      <c r="I41" s="70"/>
      <c r="J41" s="70"/>
      <c r="K41" s="70"/>
      <c r="L41" s="70"/>
      <c r="M41" s="70"/>
      <c r="N41" s="70"/>
      <c r="O41" s="70"/>
      <c r="P41" s="69"/>
      <c r="Q41" s="71"/>
      <c r="R41" s="71"/>
      <c r="S41" s="69"/>
      <c r="T41" s="69"/>
      <c r="U41" s="69"/>
      <c r="V41" s="71"/>
      <c r="W41" s="71"/>
      <c r="X41" s="69"/>
      <c r="Y41" s="69"/>
    </row>
    <row r="42" spans="1:25" ht="30" hidden="1" customHeight="1" x14ac:dyDescent="0.25">
      <c r="A42" s="13" t="s">
        <v>56</v>
      </c>
      <c r="B42" s="72"/>
      <c r="C42" s="72"/>
      <c r="D42" s="72"/>
      <c r="E42" s="72"/>
      <c r="F42" s="72"/>
      <c r="G42" s="72"/>
      <c r="H42" s="72"/>
      <c r="I42" s="73"/>
      <c r="J42" s="73"/>
      <c r="K42" s="73"/>
      <c r="L42" s="73"/>
      <c r="M42" s="73"/>
      <c r="N42" s="73"/>
      <c r="O42" s="73"/>
      <c r="P42" s="72"/>
      <c r="Q42" s="74"/>
      <c r="R42" s="74"/>
      <c r="S42" s="72"/>
      <c r="T42" s="72"/>
      <c r="U42" s="72"/>
      <c r="V42" s="74"/>
      <c r="W42" s="74"/>
      <c r="X42" s="72"/>
      <c r="Y42" s="72"/>
    </row>
    <row r="43" spans="1:25" ht="30" hidden="1" customHeight="1" x14ac:dyDescent="0.25">
      <c r="A43" s="13" t="s">
        <v>57</v>
      </c>
      <c r="B43" s="75"/>
      <c r="C43" s="75"/>
      <c r="D43" s="75"/>
      <c r="E43" s="75"/>
      <c r="F43" s="75"/>
      <c r="G43" s="75"/>
      <c r="H43" s="75"/>
      <c r="I43" s="76"/>
      <c r="J43" s="76"/>
      <c r="K43" s="76"/>
      <c r="L43" s="76"/>
      <c r="M43" s="76"/>
      <c r="N43" s="76"/>
      <c r="O43" s="76"/>
      <c r="P43" s="75"/>
      <c r="Q43" s="77"/>
      <c r="R43" s="77"/>
      <c r="S43" s="75"/>
      <c r="T43" s="75"/>
      <c r="U43" s="75"/>
      <c r="V43" s="77"/>
      <c r="W43" s="77"/>
      <c r="X43" s="75"/>
      <c r="Y43" s="75"/>
    </row>
    <row r="44" spans="1:25" ht="30" hidden="1" customHeight="1" thickBot="1" x14ac:dyDescent="0.3">
      <c r="A44" s="18" t="s">
        <v>58</v>
      </c>
      <c r="B44" s="78"/>
      <c r="C44" s="78"/>
      <c r="D44" s="79"/>
      <c r="E44" s="79"/>
      <c r="F44" s="79"/>
      <c r="G44" s="79"/>
      <c r="H44" s="79"/>
      <c r="I44" s="80"/>
      <c r="J44" s="80"/>
      <c r="K44" s="80"/>
      <c r="L44" s="80"/>
      <c r="M44" s="80"/>
      <c r="N44" s="80"/>
      <c r="O44" s="80"/>
      <c r="P44" s="79"/>
      <c r="Q44" s="81"/>
      <c r="R44" s="81"/>
      <c r="S44" s="79"/>
      <c r="T44" s="79"/>
      <c r="U44" s="79"/>
      <c r="V44" s="81"/>
      <c r="W44" s="81"/>
      <c r="X44" s="79"/>
      <c r="Y44" s="79"/>
    </row>
    <row r="45" spans="1:25" s="26" customFormat="1" ht="5.0999999999999996" hidden="1" customHeight="1" x14ac:dyDescent="0.25">
      <c r="A45" s="23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8"/>
    </row>
    <row r="46" spans="1:25" s="26" customFormat="1" ht="5.0999999999999996" hidden="1" customHeight="1" thickBot="1" x14ac:dyDescent="0.3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4"/>
    </row>
    <row r="48" spans="1:25" hidden="1" x14ac:dyDescent="0.25">
      <c r="B48" s="93"/>
      <c r="C48" s="93"/>
      <c r="D48" s="93"/>
    </row>
    <row r="49" spans="1:25" hidden="1" x14ac:dyDescent="0.25">
      <c r="B49" s="93"/>
      <c r="C49" s="93"/>
      <c r="D49" s="93"/>
    </row>
    <row r="50" spans="1:25" hidden="1" x14ac:dyDescent="0.25">
      <c r="B50" s="93"/>
      <c r="C50" s="93"/>
      <c r="D50" s="93"/>
    </row>
    <row r="51" spans="1:25" hidden="1" x14ac:dyDescent="0.25">
      <c r="B51" s="93"/>
      <c r="C51" s="93"/>
      <c r="D51" s="93"/>
    </row>
    <row r="52" spans="1:25" hidden="1" x14ac:dyDescent="0.25">
      <c r="B52" s="93"/>
      <c r="C52" s="93"/>
      <c r="D52" s="93"/>
    </row>
    <row r="53" spans="1:25" hidden="1" x14ac:dyDescent="0.25">
      <c r="B53" s="93"/>
      <c r="C53" s="93"/>
      <c r="D53" s="93"/>
    </row>
    <row r="54" spans="1:25" hidden="1" x14ac:dyDescent="0.25"/>
    <row r="55" spans="1:25" hidden="1" x14ac:dyDescent="0.25"/>
    <row r="57" spans="1:25" s="86" customFormat="1" ht="46.5" customHeight="1" x14ac:dyDescent="0.25">
      <c r="A57" s="94" t="s">
        <v>59</v>
      </c>
      <c r="B57" s="85" t="str">
        <f>B3</f>
        <v>A</v>
      </c>
      <c r="C57" s="85" t="str">
        <f t="shared" ref="C57:Y57" si="8">C3</f>
        <v>B</v>
      </c>
      <c r="D57" s="85" t="str">
        <f t="shared" si="8"/>
        <v>C</v>
      </c>
      <c r="E57" s="85" t="str">
        <f t="shared" si="8"/>
        <v>D</v>
      </c>
      <c r="F57" s="85" t="str">
        <f t="shared" si="8"/>
        <v>E</v>
      </c>
      <c r="G57" s="85" t="str">
        <f t="shared" si="8"/>
        <v>F</v>
      </c>
      <c r="H57" s="85" t="str">
        <f t="shared" si="8"/>
        <v>G</v>
      </c>
      <c r="I57" s="85" t="str">
        <f t="shared" si="8"/>
        <v>H</v>
      </c>
      <c r="J57" s="85" t="str">
        <f t="shared" si="8"/>
        <v>I</v>
      </c>
      <c r="K57" s="85" t="str">
        <f t="shared" si="8"/>
        <v>J</v>
      </c>
      <c r="L57" s="85" t="str">
        <f t="shared" si="8"/>
        <v>K</v>
      </c>
      <c r="M57" s="85" t="str">
        <f t="shared" si="8"/>
        <v>L</v>
      </c>
      <c r="N57" s="85" t="str">
        <f t="shared" si="8"/>
        <v>M</v>
      </c>
      <c r="O57" s="85" t="str">
        <f t="shared" si="8"/>
        <v>N</v>
      </c>
      <c r="P57" s="85" t="str">
        <f t="shared" si="8"/>
        <v>O</v>
      </c>
      <c r="Q57" s="85" t="str">
        <f t="shared" si="8"/>
        <v>HANJIN</v>
      </c>
      <c r="R57" s="85" t="str">
        <f t="shared" si="8"/>
        <v>HAMBURG SÜD</v>
      </c>
      <c r="S57" s="85" t="str">
        <f t="shared" si="8"/>
        <v>MOL</v>
      </c>
      <c r="T57" s="85" t="str">
        <f t="shared" si="8"/>
        <v>COSCO</v>
      </c>
      <c r="U57" s="85" t="str">
        <f t="shared" si="8"/>
        <v>HYUNDAI</v>
      </c>
      <c r="V57" s="85" t="str">
        <f t="shared" si="8"/>
        <v>MAERSK LEH</v>
      </c>
      <c r="W57" s="85" t="str">
        <f t="shared" si="8"/>
        <v xml:space="preserve">MAERSK MTX </v>
      </c>
      <c r="X57" s="85" t="str">
        <f t="shared" si="8"/>
        <v>P</v>
      </c>
      <c r="Y57" s="85" t="str">
        <f t="shared" si="8"/>
        <v>Q</v>
      </c>
    </row>
    <row r="58" spans="1:25" ht="30" customHeight="1" x14ac:dyDescent="0.25">
      <c r="A58" s="87" t="s">
        <v>40</v>
      </c>
      <c r="B58" s="88" t="str">
        <f>IF(B32="","",RANK(B32,$B32:$Y32,1)-COUNTIF($B32:$Y32,0))</f>
        <v/>
      </c>
      <c r="C58" s="88" t="str">
        <f t="shared" ref="C58:Y58" si="9">IF(C32="","",RANK(C32,$B32:$Y32,1)-COUNTIF($B32:$Y32,0))</f>
        <v/>
      </c>
      <c r="D58" s="88" t="str">
        <f t="shared" si="9"/>
        <v/>
      </c>
      <c r="E58" s="88" t="str">
        <f t="shared" si="9"/>
        <v/>
      </c>
      <c r="F58" s="88" t="str">
        <f t="shared" si="9"/>
        <v/>
      </c>
      <c r="G58" s="88" t="str">
        <f t="shared" si="9"/>
        <v/>
      </c>
      <c r="H58" s="88">
        <f t="shared" si="9"/>
        <v>10</v>
      </c>
      <c r="I58" s="88">
        <f t="shared" si="9"/>
        <v>11</v>
      </c>
      <c r="J58" s="88">
        <f t="shared" si="9"/>
        <v>13</v>
      </c>
      <c r="K58" s="88" t="str">
        <f t="shared" si="9"/>
        <v/>
      </c>
      <c r="L58" s="88">
        <f t="shared" si="9"/>
        <v>12</v>
      </c>
      <c r="M58" s="88">
        <f t="shared" si="9"/>
        <v>6</v>
      </c>
      <c r="N58" s="88">
        <f t="shared" si="9"/>
        <v>8</v>
      </c>
      <c r="O58" s="88" t="str">
        <f t="shared" si="9"/>
        <v/>
      </c>
      <c r="P58" s="88">
        <f t="shared" si="9"/>
        <v>5</v>
      </c>
      <c r="Q58" s="88">
        <f t="shared" si="9"/>
        <v>2</v>
      </c>
      <c r="R58" s="88">
        <f t="shared" si="9"/>
        <v>1</v>
      </c>
      <c r="S58" s="88">
        <f t="shared" si="9"/>
        <v>9</v>
      </c>
      <c r="T58" s="88">
        <f t="shared" si="9"/>
        <v>7</v>
      </c>
      <c r="U58" s="88" t="str">
        <f t="shared" si="9"/>
        <v/>
      </c>
      <c r="V58" s="88">
        <f t="shared" si="9"/>
        <v>3</v>
      </c>
      <c r="W58" s="88">
        <f t="shared" si="9"/>
        <v>4</v>
      </c>
      <c r="X58" s="88">
        <f t="shared" si="9"/>
        <v>15</v>
      </c>
      <c r="Y58" s="88">
        <f t="shared" si="9"/>
        <v>14</v>
      </c>
    </row>
    <row r="59" spans="1:25" ht="30" customHeight="1" x14ac:dyDescent="0.25">
      <c r="A59" s="89" t="s">
        <v>41</v>
      </c>
      <c r="B59" s="88" t="str">
        <f t="shared" ref="B59:Y64" si="10">IF(B33="","",RANK(B33,$B33:$Y33,1)-COUNTIF($B33:$Y33,0))</f>
        <v/>
      </c>
      <c r="C59" s="88" t="str">
        <f t="shared" si="10"/>
        <v/>
      </c>
      <c r="D59" s="88" t="str">
        <f t="shared" si="10"/>
        <v/>
      </c>
      <c r="E59" s="88" t="str">
        <f t="shared" si="10"/>
        <v/>
      </c>
      <c r="F59" s="88" t="str">
        <f t="shared" si="10"/>
        <v/>
      </c>
      <c r="G59" s="88" t="str">
        <f t="shared" si="10"/>
        <v/>
      </c>
      <c r="H59" s="88">
        <f t="shared" si="10"/>
        <v>14</v>
      </c>
      <c r="I59" s="88">
        <f t="shared" si="10"/>
        <v>13</v>
      </c>
      <c r="J59" s="88">
        <f t="shared" si="10"/>
        <v>11</v>
      </c>
      <c r="K59" s="88" t="str">
        <f t="shared" si="10"/>
        <v/>
      </c>
      <c r="L59" s="88">
        <f t="shared" si="10"/>
        <v>10</v>
      </c>
      <c r="M59" s="88">
        <f t="shared" si="10"/>
        <v>8</v>
      </c>
      <c r="N59" s="88">
        <f t="shared" si="10"/>
        <v>6</v>
      </c>
      <c r="O59" s="88" t="str">
        <f t="shared" si="10"/>
        <v/>
      </c>
      <c r="P59" s="88">
        <f t="shared" si="10"/>
        <v>9</v>
      </c>
      <c r="Q59" s="88">
        <f t="shared" si="10"/>
        <v>2</v>
      </c>
      <c r="R59" s="88">
        <f t="shared" si="10"/>
        <v>1</v>
      </c>
      <c r="S59" s="88">
        <f t="shared" si="10"/>
        <v>7</v>
      </c>
      <c r="T59" s="88">
        <f t="shared" si="10"/>
        <v>5</v>
      </c>
      <c r="U59" s="88" t="str">
        <f t="shared" si="10"/>
        <v/>
      </c>
      <c r="V59" s="88">
        <f t="shared" si="10"/>
        <v>3</v>
      </c>
      <c r="W59" s="88">
        <f t="shared" si="10"/>
        <v>4</v>
      </c>
      <c r="X59" s="88">
        <f t="shared" si="10"/>
        <v>15</v>
      </c>
      <c r="Y59" s="88">
        <f t="shared" si="10"/>
        <v>12</v>
      </c>
    </row>
    <row r="60" spans="1:25" ht="30" customHeight="1" x14ac:dyDescent="0.25">
      <c r="A60" s="89" t="s">
        <v>42</v>
      </c>
      <c r="B60" s="88" t="str">
        <f t="shared" si="10"/>
        <v/>
      </c>
      <c r="C60" s="88" t="str">
        <f t="shared" si="10"/>
        <v/>
      </c>
      <c r="D60" s="88" t="str">
        <f t="shared" si="10"/>
        <v/>
      </c>
      <c r="E60" s="88" t="str">
        <f t="shared" si="10"/>
        <v/>
      </c>
      <c r="F60" s="88" t="str">
        <f t="shared" si="10"/>
        <v/>
      </c>
      <c r="G60" s="88" t="str">
        <f t="shared" si="10"/>
        <v/>
      </c>
      <c r="H60" s="88">
        <f t="shared" si="10"/>
        <v>12</v>
      </c>
      <c r="I60" s="88">
        <f t="shared" si="10"/>
        <v>13</v>
      </c>
      <c r="J60" s="88">
        <f t="shared" si="10"/>
        <v>14</v>
      </c>
      <c r="K60" s="88" t="str">
        <f t="shared" si="10"/>
        <v/>
      </c>
      <c r="L60" s="88">
        <f t="shared" si="10"/>
        <v>11</v>
      </c>
      <c r="M60" s="88">
        <f t="shared" si="10"/>
        <v>8</v>
      </c>
      <c r="N60" s="88">
        <f t="shared" si="10"/>
        <v>9</v>
      </c>
      <c r="O60" s="88" t="str">
        <f t="shared" si="10"/>
        <v/>
      </c>
      <c r="P60" s="88">
        <f t="shared" si="10"/>
        <v>7</v>
      </c>
      <c r="Q60" s="88">
        <f t="shared" si="10"/>
        <v>2</v>
      </c>
      <c r="R60" s="88">
        <f t="shared" si="10"/>
        <v>1</v>
      </c>
      <c r="S60" s="88">
        <f t="shared" si="10"/>
        <v>6</v>
      </c>
      <c r="T60" s="88">
        <f t="shared" si="10"/>
        <v>5</v>
      </c>
      <c r="U60" s="88" t="str">
        <f t="shared" si="10"/>
        <v/>
      </c>
      <c r="V60" s="88">
        <f t="shared" si="10"/>
        <v>3</v>
      </c>
      <c r="W60" s="88">
        <f t="shared" si="10"/>
        <v>4</v>
      </c>
      <c r="X60" s="88">
        <f t="shared" si="10"/>
        <v>15</v>
      </c>
      <c r="Y60" s="88">
        <f t="shared" si="10"/>
        <v>10</v>
      </c>
    </row>
    <row r="61" spans="1:25" ht="30" customHeight="1" x14ac:dyDescent="0.25">
      <c r="A61" s="90" t="s">
        <v>43</v>
      </c>
      <c r="B61" s="88" t="str">
        <f t="shared" si="10"/>
        <v/>
      </c>
      <c r="C61" s="88" t="str">
        <f t="shared" si="10"/>
        <v/>
      </c>
      <c r="D61" s="88" t="str">
        <f t="shared" si="10"/>
        <v/>
      </c>
      <c r="E61" s="88" t="str">
        <f t="shared" si="10"/>
        <v/>
      </c>
      <c r="F61" s="88" t="str">
        <f t="shared" si="10"/>
        <v/>
      </c>
      <c r="G61" s="88" t="str">
        <f t="shared" si="10"/>
        <v/>
      </c>
      <c r="H61" s="88">
        <f t="shared" si="10"/>
        <v>13</v>
      </c>
      <c r="I61" s="88">
        <f t="shared" si="10"/>
        <v>14</v>
      </c>
      <c r="J61" s="88">
        <f t="shared" si="10"/>
        <v>12</v>
      </c>
      <c r="K61" s="88" t="str">
        <f t="shared" si="10"/>
        <v/>
      </c>
      <c r="L61" s="88">
        <f t="shared" si="10"/>
        <v>10</v>
      </c>
      <c r="M61" s="88">
        <f t="shared" si="10"/>
        <v>8</v>
      </c>
      <c r="N61" s="88">
        <f t="shared" si="10"/>
        <v>7</v>
      </c>
      <c r="O61" s="88" t="str">
        <f t="shared" si="10"/>
        <v/>
      </c>
      <c r="P61" s="88">
        <f t="shared" si="10"/>
        <v>9</v>
      </c>
      <c r="Q61" s="88">
        <f t="shared" si="10"/>
        <v>3</v>
      </c>
      <c r="R61" s="88">
        <f t="shared" si="10"/>
        <v>1</v>
      </c>
      <c r="S61" s="88">
        <f t="shared" si="10"/>
        <v>6</v>
      </c>
      <c r="T61" s="88">
        <f t="shared" si="10"/>
        <v>5</v>
      </c>
      <c r="U61" s="88" t="str">
        <f t="shared" si="10"/>
        <v/>
      </c>
      <c r="V61" s="88">
        <f t="shared" si="10"/>
        <v>2</v>
      </c>
      <c r="W61" s="88">
        <f t="shared" si="10"/>
        <v>4</v>
      </c>
      <c r="X61" s="88">
        <f t="shared" si="10"/>
        <v>15</v>
      </c>
      <c r="Y61" s="88">
        <f t="shared" si="10"/>
        <v>11</v>
      </c>
    </row>
    <row r="62" spans="1:25" ht="30" customHeight="1" x14ac:dyDescent="0.25">
      <c r="A62" s="91" t="s">
        <v>44</v>
      </c>
      <c r="B62" s="88" t="str">
        <f t="shared" si="10"/>
        <v/>
      </c>
      <c r="C62" s="88" t="str">
        <f t="shared" si="10"/>
        <v/>
      </c>
      <c r="D62" s="88" t="str">
        <f t="shared" si="10"/>
        <v/>
      </c>
      <c r="E62" s="88" t="str">
        <f t="shared" si="10"/>
        <v/>
      </c>
      <c r="F62" s="88" t="str">
        <f t="shared" si="10"/>
        <v/>
      </c>
      <c r="G62" s="88" t="str">
        <f t="shared" si="10"/>
        <v/>
      </c>
      <c r="H62" s="88">
        <f t="shared" si="10"/>
        <v>3</v>
      </c>
      <c r="I62" s="88" t="str">
        <f t="shared" si="10"/>
        <v/>
      </c>
      <c r="J62" s="88" t="str">
        <f t="shared" si="10"/>
        <v/>
      </c>
      <c r="K62" s="88">
        <f t="shared" si="10"/>
        <v>2</v>
      </c>
      <c r="L62" s="88" t="str">
        <f t="shared" si="10"/>
        <v/>
      </c>
      <c r="M62" s="88" t="str">
        <f t="shared" si="10"/>
        <v/>
      </c>
      <c r="N62" s="88" t="str">
        <f t="shared" si="10"/>
        <v/>
      </c>
      <c r="O62" s="88">
        <f t="shared" si="10"/>
        <v>5</v>
      </c>
      <c r="P62" s="88">
        <f t="shared" si="10"/>
        <v>1</v>
      </c>
      <c r="Q62" s="88" t="str">
        <f t="shared" si="10"/>
        <v/>
      </c>
      <c r="R62" s="88" t="str">
        <f t="shared" si="10"/>
        <v/>
      </c>
      <c r="S62" s="88" t="str">
        <f t="shared" si="10"/>
        <v/>
      </c>
      <c r="T62" s="88" t="str">
        <f t="shared" si="10"/>
        <v/>
      </c>
      <c r="U62" s="88" t="str">
        <f t="shared" si="10"/>
        <v/>
      </c>
      <c r="V62" s="88" t="str">
        <f t="shared" si="10"/>
        <v/>
      </c>
      <c r="W62" s="88" t="str">
        <f t="shared" si="10"/>
        <v/>
      </c>
      <c r="X62" s="88">
        <f t="shared" si="10"/>
        <v>4</v>
      </c>
      <c r="Y62" s="88" t="str">
        <f t="shared" si="10"/>
        <v/>
      </c>
    </row>
    <row r="63" spans="1:25" ht="30" customHeight="1" x14ac:dyDescent="0.25">
      <c r="A63" s="91" t="s">
        <v>45</v>
      </c>
      <c r="B63" s="88" t="str">
        <f t="shared" si="10"/>
        <v/>
      </c>
      <c r="C63" s="88" t="str">
        <f t="shared" si="10"/>
        <v/>
      </c>
      <c r="D63" s="88" t="str">
        <f t="shared" si="10"/>
        <v/>
      </c>
      <c r="E63" s="88" t="str">
        <f t="shared" si="10"/>
        <v/>
      </c>
      <c r="F63" s="88" t="str">
        <f t="shared" si="10"/>
        <v/>
      </c>
      <c r="G63" s="88" t="str">
        <f t="shared" si="10"/>
        <v/>
      </c>
      <c r="H63" s="88">
        <f t="shared" si="10"/>
        <v>3</v>
      </c>
      <c r="I63" s="88" t="str">
        <f t="shared" si="10"/>
        <v/>
      </c>
      <c r="J63" s="88" t="str">
        <f t="shared" si="10"/>
        <v/>
      </c>
      <c r="K63" s="88" t="str">
        <f t="shared" si="10"/>
        <v/>
      </c>
      <c r="L63" s="88">
        <f t="shared" si="10"/>
        <v>2</v>
      </c>
      <c r="M63" s="88" t="str">
        <f t="shared" si="10"/>
        <v/>
      </c>
      <c r="N63" s="88" t="str">
        <f t="shared" si="10"/>
        <v/>
      </c>
      <c r="O63" s="88" t="str">
        <f t="shared" si="10"/>
        <v/>
      </c>
      <c r="P63" s="88">
        <f t="shared" si="10"/>
        <v>1</v>
      </c>
      <c r="Q63" s="88" t="str">
        <f t="shared" si="10"/>
        <v/>
      </c>
      <c r="R63" s="88" t="str">
        <f t="shared" si="10"/>
        <v/>
      </c>
      <c r="S63" s="88" t="str">
        <f t="shared" si="10"/>
        <v/>
      </c>
      <c r="T63" s="88" t="str">
        <f t="shared" si="10"/>
        <v/>
      </c>
      <c r="U63" s="88" t="str">
        <f t="shared" si="10"/>
        <v/>
      </c>
      <c r="V63" s="88" t="str">
        <f t="shared" si="10"/>
        <v/>
      </c>
      <c r="W63" s="88" t="str">
        <f t="shared" si="10"/>
        <v/>
      </c>
      <c r="X63" s="88">
        <f t="shared" si="10"/>
        <v>4</v>
      </c>
      <c r="Y63" s="88" t="str">
        <f t="shared" si="10"/>
        <v/>
      </c>
    </row>
    <row r="64" spans="1:25" ht="30" customHeight="1" x14ac:dyDescent="0.25">
      <c r="A64" s="92" t="s">
        <v>46</v>
      </c>
      <c r="B64" s="88" t="str">
        <f t="shared" si="10"/>
        <v/>
      </c>
      <c r="C64" s="88" t="str">
        <f t="shared" si="10"/>
        <v/>
      </c>
      <c r="D64" s="88" t="str">
        <f t="shared" si="10"/>
        <v/>
      </c>
      <c r="E64" s="88" t="str">
        <f t="shared" si="10"/>
        <v/>
      </c>
      <c r="F64" s="88">
        <f t="shared" si="10"/>
        <v>1</v>
      </c>
      <c r="G64" s="88">
        <f t="shared" si="10"/>
        <v>2</v>
      </c>
      <c r="H64" s="88" t="str">
        <f t="shared" si="10"/>
        <v/>
      </c>
      <c r="I64" s="88" t="str">
        <f t="shared" si="10"/>
        <v/>
      </c>
      <c r="J64" s="88" t="str">
        <f t="shared" si="10"/>
        <v/>
      </c>
      <c r="K64" s="88" t="str">
        <f t="shared" si="10"/>
        <v/>
      </c>
      <c r="L64" s="88" t="str">
        <f t="shared" si="10"/>
        <v/>
      </c>
      <c r="M64" s="88" t="str">
        <f t="shared" si="10"/>
        <v/>
      </c>
      <c r="N64" s="88" t="str">
        <f t="shared" si="10"/>
        <v/>
      </c>
      <c r="O64" s="88" t="str">
        <f t="shared" si="10"/>
        <v/>
      </c>
      <c r="P64" s="88" t="str">
        <f t="shared" si="10"/>
        <v/>
      </c>
      <c r="Q64" s="88" t="str">
        <f t="shared" si="10"/>
        <v/>
      </c>
      <c r="R64" s="88" t="str">
        <f t="shared" si="10"/>
        <v/>
      </c>
      <c r="S64" s="88" t="str">
        <f t="shared" si="10"/>
        <v/>
      </c>
      <c r="T64" s="88" t="str">
        <f t="shared" si="10"/>
        <v/>
      </c>
      <c r="U64" s="88" t="str">
        <f t="shared" si="10"/>
        <v/>
      </c>
      <c r="V64" s="88" t="str">
        <f t="shared" si="10"/>
        <v/>
      </c>
      <c r="W64" s="88" t="str">
        <f t="shared" si="10"/>
        <v/>
      </c>
      <c r="X64" s="88">
        <f t="shared" si="10"/>
        <v>3</v>
      </c>
      <c r="Y64" s="88" t="str">
        <f t="shared" si="10"/>
        <v/>
      </c>
    </row>
  </sheetData>
  <conditionalFormatting sqref="B4:B12">
    <cfRule type="cellIs" dxfId="357" priority="155" operator="equal">
      <formula>0</formula>
    </cfRule>
  </conditionalFormatting>
  <conditionalFormatting sqref="B14:B15">
    <cfRule type="cellIs" dxfId="355" priority="154" operator="equal">
      <formula>0</formula>
    </cfRule>
  </conditionalFormatting>
  <conditionalFormatting sqref="B17:B19">
    <cfRule type="cellIs" dxfId="353" priority="153" operator="equal">
      <formula>0</formula>
    </cfRule>
  </conditionalFormatting>
  <conditionalFormatting sqref="B22">
    <cfRule type="cellIs" dxfId="351" priority="152" operator="equal">
      <formula>0</formula>
    </cfRule>
  </conditionalFormatting>
  <conditionalFormatting sqref="P4:Y12 K4:L12 C4:H6 C7:E12 G7:H12">
    <cfRule type="cellIs" dxfId="349" priority="179" operator="equal">
      <formula>0</formula>
    </cfRule>
  </conditionalFormatting>
  <conditionalFormatting sqref="C14:E15 P14:Y15 K14:L15 G14:H15">
    <cfRule type="cellIs" dxfId="347" priority="178" operator="equal">
      <formula>0</formula>
    </cfRule>
  </conditionalFormatting>
  <conditionalFormatting sqref="C17:E19 P17:Y19 K17:L19 H17:H19">
    <cfRule type="cellIs" dxfId="345" priority="177" operator="equal">
      <formula>0</formula>
    </cfRule>
  </conditionalFormatting>
  <conditionalFormatting sqref="C22:E22 P22:Y22 K22:L22 G22:H22">
    <cfRule type="cellIs" dxfId="343" priority="176" operator="equal">
      <formula>0</formula>
    </cfRule>
  </conditionalFormatting>
  <conditionalFormatting sqref="Q24:W26">
    <cfRule type="cellIs" dxfId="341" priority="175" operator="equal">
      <formula>0</formula>
    </cfRule>
  </conditionalFormatting>
  <conditionalFormatting sqref="O4:O12">
    <cfRule type="cellIs" dxfId="339" priority="174" operator="equal">
      <formula>0</formula>
    </cfRule>
  </conditionalFormatting>
  <conditionalFormatting sqref="O14:O15">
    <cfRule type="cellIs" dxfId="337" priority="173" operator="equal">
      <formula>0</formula>
    </cfRule>
  </conditionalFormatting>
  <conditionalFormatting sqref="O17:O19">
    <cfRule type="cellIs" dxfId="335" priority="172" operator="equal">
      <formula>0</formula>
    </cfRule>
  </conditionalFormatting>
  <conditionalFormatting sqref="O22">
    <cfRule type="cellIs" dxfId="333" priority="171" operator="equal">
      <formula>0</formula>
    </cfRule>
  </conditionalFormatting>
  <conditionalFormatting sqref="Q30:W30">
    <cfRule type="cellIs" dxfId="331" priority="170" operator="equal">
      <formula>0</formula>
    </cfRule>
  </conditionalFormatting>
  <conditionalFormatting sqref="Q28:W28">
    <cfRule type="cellIs" dxfId="329" priority="169" operator="equal">
      <formula>0</formula>
    </cfRule>
  </conditionalFormatting>
  <conditionalFormatting sqref="Q27:W27">
    <cfRule type="cellIs" dxfId="327" priority="168" operator="equal">
      <formula>0</formula>
    </cfRule>
  </conditionalFormatting>
  <conditionalFormatting sqref="I4:I12">
    <cfRule type="cellIs" dxfId="325" priority="167" operator="equal">
      <formula>0</formula>
    </cfRule>
  </conditionalFormatting>
  <conditionalFormatting sqref="I14:I15">
    <cfRule type="cellIs" dxfId="323" priority="166" operator="equal">
      <formula>0</formula>
    </cfRule>
  </conditionalFormatting>
  <conditionalFormatting sqref="I17:I19">
    <cfRule type="cellIs" dxfId="321" priority="165" operator="equal">
      <formula>0</formula>
    </cfRule>
  </conditionalFormatting>
  <conditionalFormatting sqref="I22">
    <cfRule type="cellIs" dxfId="319" priority="164" operator="equal">
      <formula>0</formula>
    </cfRule>
  </conditionalFormatting>
  <conditionalFormatting sqref="J4:J12">
    <cfRule type="cellIs" dxfId="317" priority="163" operator="equal">
      <formula>0</formula>
    </cfRule>
  </conditionalFormatting>
  <conditionalFormatting sqref="J14:J15">
    <cfRule type="cellIs" dxfId="315" priority="162" operator="equal">
      <formula>0</formula>
    </cfRule>
  </conditionalFormatting>
  <conditionalFormatting sqref="J17:J19">
    <cfRule type="cellIs" dxfId="313" priority="161" operator="equal">
      <formula>0</formula>
    </cfRule>
  </conditionalFormatting>
  <conditionalFormatting sqref="J22">
    <cfRule type="cellIs" dxfId="311" priority="160" operator="equal">
      <formula>0</formula>
    </cfRule>
  </conditionalFormatting>
  <conditionalFormatting sqref="M4:N12">
    <cfRule type="cellIs" dxfId="309" priority="159" operator="equal">
      <formula>0</formula>
    </cfRule>
  </conditionalFormatting>
  <conditionalFormatting sqref="M14:N15">
    <cfRule type="cellIs" dxfId="307" priority="158" operator="equal">
      <formula>0</formula>
    </cfRule>
  </conditionalFormatting>
  <conditionalFormatting sqref="M17:N19">
    <cfRule type="cellIs" dxfId="305" priority="157" operator="equal">
      <formula>0</formula>
    </cfRule>
  </conditionalFormatting>
  <conditionalFormatting sqref="M22:N22">
    <cfRule type="cellIs" dxfId="303" priority="156" operator="equal">
      <formula>0</formula>
    </cfRule>
  </conditionalFormatting>
  <conditionalFormatting sqref="Q29:W29">
    <cfRule type="cellIs" dxfId="301" priority="151" operator="equal">
      <formula>0</formula>
    </cfRule>
  </conditionalFormatting>
  <conditionalFormatting sqref="C24:E26 L24:L26 G24:G26">
    <cfRule type="cellIs" dxfId="299" priority="150" operator="equal">
      <formula>0</formula>
    </cfRule>
  </conditionalFormatting>
  <conditionalFormatting sqref="O24:O26">
    <cfRule type="cellIs" dxfId="297" priority="149" operator="equal">
      <formula>0</formula>
    </cfRule>
  </conditionalFormatting>
  <conditionalFormatting sqref="C30:E30 P30 H30">
    <cfRule type="cellIs" dxfId="295" priority="148" operator="equal">
      <formula>0</formula>
    </cfRule>
  </conditionalFormatting>
  <conditionalFormatting sqref="C28:E28 G28">
    <cfRule type="cellIs" dxfId="293" priority="147" operator="equal">
      <formula>0</formula>
    </cfRule>
  </conditionalFormatting>
  <conditionalFormatting sqref="O27">
    <cfRule type="cellIs" dxfId="291" priority="145" operator="equal">
      <formula>0</formula>
    </cfRule>
  </conditionalFormatting>
  <conditionalFormatting sqref="C27:E27 L27 G27">
    <cfRule type="cellIs" dxfId="289" priority="146" operator="equal">
      <formula>0</formula>
    </cfRule>
  </conditionalFormatting>
  <conditionalFormatting sqref="L28">
    <cfRule type="cellIs" dxfId="287" priority="144" operator="equal">
      <formula>0</formula>
    </cfRule>
  </conditionalFormatting>
  <conditionalFormatting sqref="L30">
    <cfRule type="cellIs" dxfId="285" priority="143" operator="equal">
      <formula>0</formula>
    </cfRule>
  </conditionalFormatting>
  <conditionalFormatting sqref="K30">
    <cfRule type="cellIs" dxfId="283" priority="142" operator="equal">
      <formula>0</formula>
    </cfRule>
  </conditionalFormatting>
  <conditionalFormatting sqref="O28">
    <cfRule type="cellIs" dxfId="281" priority="141" operator="equal">
      <formula>0</formula>
    </cfRule>
  </conditionalFormatting>
  <conditionalFormatting sqref="O30">
    <cfRule type="cellIs" dxfId="279" priority="140" operator="equal">
      <formula>0</formula>
    </cfRule>
  </conditionalFormatting>
  <conditionalFormatting sqref="I30">
    <cfRule type="cellIs" dxfId="277" priority="139" operator="equal">
      <formula>0</formula>
    </cfRule>
  </conditionalFormatting>
  <conditionalFormatting sqref="J30">
    <cfRule type="cellIs" dxfId="275" priority="138" operator="equal">
      <formula>0</formula>
    </cfRule>
  </conditionalFormatting>
  <conditionalFormatting sqref="M24:N25 M26">
    <cfRule type="cellIs" dxfId="273" priority="137" operator="equal">
      <formula>0</formula>
    </cfRule>
  </conditionalFormatting>
  <conditionalFormatting sqref="M27:N27">
    <cfRule type="cellIs" dxfId="271" priority="136" operator="equal">
      <formula>0</formula>
    </cfRule>
  </conditionalFormatting>
  <conditionalFormatting sqref="M28:N28">
    <cfRule type="cellIs" dxfId="269" priority="135" operator="equal">
      <formula>0</formula>
    </cfRule>
  </conditionalFormatting>
  <conditionalFormatting sqref="M30:N30">
    <cfRule type="cellIs" dxfId="267" priority="134" operator="equal">
      <formula>0</formula>
    </cfRule>
  </conditionalFormatting>
  <conditionalFormatting sqref="B24:B26">
    <cfRule type="cellIs" dxfId="265" priority="133" operator="equal">
      <formula>0</formula>
    </cfRule>
  </conditionalFormatting>
  <conditionalFormatting sqref="B30">
    <cfRule type="cellIs" dxfId="263" priority="132" operator="equal">
      <formula>0</formula>
    </cfRule>
  </conditionalFormatting>
  <conditionalFormatting sqref="B28">
    <cfRule type="cellIs" dxfId="261" priority="131" operator="equal">
      <formula>0</formula>
    </cfRule>
  </conditionalFormatting>
  <conditionalFormatting sqref="B27">
    <cfRule type="cellIs" dxfId="259" priority="130" operator="equal">
      <formula>0</formula>
    </cfRule>
  </conditionalFormatting>
  <conditionalFormatting sqref="B29">
    <cfRule type="cellIs" dxfId="257" priority="125" operator="equal">
      <formula>0</formula>
    </cfRule>
  </conditionalFormatting>
  <conditionalFormatting sqref="C29:E29 G29">
    <cfRule type="cellIs" dxfId="255" priority="129" operator="equal">
      <formula>0</formula>
    </cfRule>
  </conditionalFormatting>
  <conditionalFormatting sqref="L29">
    <cfRule type="cellIs" dxfId="253" priority="128" operator="equal">
      <formula>0</formula>
    </cfRule>
  </conditionalFormatting>
  <conditionalFormatting sqref="O29">
    <cfRule type="cellIs" dxfId="251" priority="127" operator="equal">
      <formula>0</formula>
    </cfRule>
  </conditionalFormatting>
  <conditionalFormatting sqref="M29:N29">
    <cfRule type="cellIs" dxfId="249" priority="126" operator="equal">
      <formula>0</formula>
    </cfRule>
  </conditionalFormatting>
  <conditionalFormatting sqref="N26">
    <cfRule type="cellIs" dxfId="247" priority="124" operator="equal">
      <formula>0</formula>
    </cfRule>
  </conditionalFormatting>
  <conditionalFormatting sqref="Y24:Y26">
    <cfRule type="cellIs" dxfId="245" priority="123" operator="equal">
      <formula>0</formula>
    </cfRule>
  </conditionalFormatting>
  <conditionalFormatting sqref="Y30">
    <cfRule type="cellIs" dxfId="243" priority="122" operator="equal">
      <formula>0</formula>
    </cfRule>
  </conditionalFormatting>
  <conditionalFormatting sqref="Y28">
    <cfRule type="cellIs" dxfId="241" priority="121" operator="equal">
      <formula>0</formula>
    </cfRule>
  </conditionalFormatting>
  <conditionalFormatting sqref="Y27">
    <cfRule type="cellIs" dxfId="239" priority="120" operator="equal">
      <formula>0</formula>
    </cfRule>
  </conditionalFormatting>
  <conditionalFormatting sqref="Y29">
    <cfRule type="cellIs" dxfId="237" priority="119" operator="equal">
      <formula>0</formula>
    </cfRule>
  </conditionalFormatting>
  <conditionalFormatting sqref="X24:X26">
    <cfRule type="cellIs" dxfId="235" priority="118" operator="equal">
      <formula>0</formula>
    </cfRule>
  </conditionalFormatting>
  <conditionalFormatting sqref="X30">
    <cfRule type="cellIs" dxfId="233" priority="117" operator="equal">
      <formula>0</formula>
    </cfRule>
  </conditionalFormatting>
  <conditionalFormatting sqref="X28">
    <cfRule type="cellIs" dxfId="231" priority="116" operator="equal">
      <formula>0</formula>
    </cfRule>
  </conditionalFormatting>
  <conditionalFormatting sqref="X27">
    <cfRule type="cellIs" dxfId="229" priority="115" operator="equal">
      <formula>0</formula>
    </cfRule>
  </conditionalFormatting>
  <conditionalFormatting sqref="X29">
    <cfRule type="cellIs" dxfId="227" priority="114" operator="equal">
      <formula>0</formula>
    </cfRule>
  </conditionalFormatting>
  <conditionalFormatting sqref="C58:H59 K58:L59 O58:Y59">
    <cfRule type="cellIs" dxfId="225" priority="110" operator="greaterThan">
      <formula>3</formula>
    </cfRule>
    <cfRule type="cellIs" dxfId="224" priority="111" operator="equal">
      <formula>3</formula>
    </cfRule>
    <cfRule type="cellIs" dxfId="223" priority="112" operator="equal">
      <formula>2</formula>
    </cfRule>
    <cfRule type="cellIs" dxfId="222" priority="113" operator="equal">
      <formula>1</formula>
    </cfRule>
  </conditionalFormatting>
  <conditionalFormatting sqref="I58:I59">
    <cfRule type="cellIs" dxfId="217" priority="106" operator="greaterThan">
      <formula>3</formula>
    </cfRule>
    <cfRule type="cellIs" dxfId="216" priority="107" operator="equal">
      <formula>3</formula>
    </cfRule>
    <cfRule type="cellIs" dxfId="215" priority="108" operator="equal">
      <formula>2</formula>
    </cfRule>
    <cfRule type="cellIs" dxfId="214" priority="109" operator="equal">
      <formula>1</formula>
    </cfRule>
  </conditionalFormatting>
  <conditionalFormatting sqref="J58:J59">
    <cfRule type="cellIs" dxfId="209" priority="102" operator="greaterThan">
      <formula>3</formula>
    </cfRule>
    <cfRule type="cellIs" dxfId="208" priority="103" operator="equal">
      <formula>3</formula>
    </cfRule>
    <cfRule type="cellIs" dxfId="207" priority="104" operator="equal">
      <formula>2</formula>
    </cfRule>
    <cfRule type="cellIs" dxfId="206" priority="105" operator="equal">
      <formula>1</formula>
    </cfRule>
  </conditionalFormatting>
  <conditionalFormatting sqref="M58:N59">
    <cfRule type="cellIs" dxfId="201" priority="98" operator="greaterThan">
      <formula>3</formula>
    </cfRule>
    <cfRule type="cellIs" dxfId="200" priority="99" operator="equal">
      <formula>3</formula>
    </cfRule>
    <cfRule type="cellIs" dxfId="199" priority="100" operator="equal">
      <formula>2</formula>
    </cfRule>
    <cfRule type="cellIs" dxfId="198" priority="101" operator="equal">
      <formula>1</formula>
    </cfRule>
  </conditionalFormatting>
  <conditionalFormatting sqref="B59">
    <cfRule type="cellIs" dxfId="193" priority="94" operator="greaterThan">
      <formula>3</formula>
    </cfRule>
    <cfRule type="cellIs" dxfId="192" priority="95" operator="equal">
      <formula>3</formula>
    </cfRule>
    <cfRule type="cellIs" dxfId="191" priority="96" operator="equal">
      <formula>2</formula>
    </cfRule>
    <cfRule type="cellIs" dxfId="190" priority="97" operator="equal">
      <formula>1</formula>
    </cfRule>
  </conditionalFormatting>
  <conditionalFormatting sqref="B58">
    <cfRule type="cellIs" dxfId="185" priority="90" operator="greaterThan">
      <formula>3</formula>
    </cfRule>
    <cfRule type="cellIs" dxfId="184" priority="91" operator="equal">
      <formula>3</formula>
    </cfRule>
    <cfRule type="cellIs" dxfId="183" priority="92" operator="equal">
      <formula>2</formula>
    </cfRule>
    <cfRule type="cellIs" dxfId="182" priority="93" operator="equal">
      <formula>1</formula>
    </cfRule>
  </conditionalFormatting>
  <conditionalFormatting sqref="C60:H62 K60:L62 O60:Y62">
    <cfRule type="cellIs" dxfId="177" priority="86" operator="greaterThan">
      <formula>3</formula>
    </cfRule>
    <cfRule type="cellIs" dxfId="176" priority="87" operator="equal">
      <formula>3</formula>
    </cfRule>
    <cfRule type="cellIs" dxfId="175" priority="88" operator="equal">
      <formula>2</formula>
    </cfRule>
    <cfRule type="cellIs" dxfId="174" priority="89" operator="equal">
      <formula>1</formula>
    </cfRule>
  </conditionalFormatting>
  <conditionalFormatting sqref="I60:I62">
    <cfRule type="cellIs" dxfId="169" priority="82" operator="greaterThan">
      <formula>3</formula>
    </cfRule>
    <cfRule type="cellIs" dxfId="168" priority="83" operator="equal">
      <formula>3</formula>
    </cfRule>
    <cfRule type="cellIs" dxfId="167" priority="84" operator="equal">
      <formula>2</formula>
    </cfRule>
    <cfRule type="cellIs" dxfId="166" priority="85" operator="equal">
      <formula>1</formula>
    </cfRule>
  </conditionalFormatting>
  <conditionalFormatting sqref="J60:J62">
    <cfRule type="cellIs" dxfId="161" priority="78" operator="greaterThan">
      <formula>3</formula>
    </cfRule>
    <cfRule type="cellIs" dxfId="160" priority="79" operator="equal">
      <formula>3</formula>
    </cfRule>
    <cfRule type="cellIs" dxfId="159" priority="80" operator="equal">
      <formula>2</formula>
    </cfRule>
    <cfRule type="cellIs" dxfId="158" priority="81" operator="equal">
      <formula>1</formula>
    </cfRule>
  </conditionalFormatting>
  <conditionalFormatting sqref="M60:N62">
    <cfRule type="cellIs" dxfId="153" priority="74" operator="greaterThan">
      <formula>3</formula>
    </cfRule>
    <cfRule type="cellIs" dxfId="152" priority="75" operator="equal">
      <formula>3</formula>
    </cfRule>
    <cfRule type="cellIs" dxfId="151" priority="76" operator="equal">
      <formula>2</formula>
    </cfRule>
    <cfRule type="cellIs" dxfId="150" priority="77" operator="equal">
      <formula>1</formula>
    </cfRule>
  </conditionalFormatting>
  <conditionalFormatting sqref="B60:B62">
    <cfRule type="cellIs" dxfId="145" priority="70" operator="greaterThan">
      <formula>3</formula>
    </cfRule>
    <cfRule type="cellIs" dxfId="144" priority="71" operator="equal">
      <formula>3</formula>
    </cfRule>
    <cfRule type="cellIs" dxfId="143" priority="72" operator="equal">
      <formula>2</formula>
    </cfRule>
    <cfRule type="cellIs" dxfId="142" priority="73" operator="equal">
      <formula>1</formula>
    </cfRule>
  </conditionalFormatting>
  <conditionalFormatting sqref="C64:H64 K64:L64 O64:Y64">
    <cfRule type="cellIs" dxfId="137" priority="66" operator="greaterThan">
      <formula>3</formula>
    </cfRule>
    <cfRule type="cellIs" dxfId="136" priority="67" operator="equal">
      <formula>3</formula>
    </cfRule>
    <cfRule type="cellIs" dxfId="135" priority="68" operator="equal">
      <formula>2</formula>
    </cfRule>
    <cfRule type="cellIs" dxfId="134" priority="69" operator="equal">
      <formula>1</formula>
    </cfRule>
  </conditionalFormatting>
  <conditionalFormatting sqref="I64">
    <cfRule type="cellIs" dxfId="129" priority="62" operator="greaterThan">
      <formula>3</formula>
    </cfRule>
    <cfRule type="cellIs" dxfId="128" priority="63" operator="equal">
      <formula>3</formula>
    </cfRule>
    <cfRule type="cellIs" dxfId="127" priority="64" operator="equal">
      <formula>2</formula>
    </cfRule>
    <cfRule type="cellIs" dxfId="126" priority="65" operator="equal">
      <formula>1</formula>
    </cfRule>
  </conditionalFormatting>
  <conditionalFormatting sqref="J64">
    <cfRule type="cellIs" dxfId="121" priority="58" operator="greaterThan">
      <formula>3</formula>
    </cfRule>
    <cfRule type="cellIs" dxfId="120" priority="59" operator="equal">
      <formula>3</formula>
    </cfRule>
    <cfRule type="cellIs" dxfId="119" priority="60" operator="equal">
      <formula>2</formula>
    </cfRule>
    <cfRule type="cellIs" dxfId="118" priority="61" operator="equal">
      <formula>1</formula>
    </cfRule>
  </conditionalFormatting>
  <conditionalFormatting sqref="M64:N64">
    <cfRule type="cellIs" dxfId="113" priority="54" operator="greaterThan">
      <formula>3</formula>
    </cfRule>
    <cfRule type="cellIs" dxfId="112" priority="55" operator="equal">
      <formula>3</formula>
    </cfRule>
    <cfRule type="cellIs" dxfId="111" priority="56" operator="equal">
      <formula>2</formula>
    </cfRule>
    <cfRule type="cellIs" dxfId="110" priority="57" operator="equal">
      <formula>1</formula>
    </cfRule>
  </conditionalFormatting>
  <conditionalFormatting sqref="B64">
    <cfRule type="cellIs" dxfId="105" priority="50" operator="greaterThan">
      <formula>3</formula>
    </cfRule>
    <cfRule type="cellIs" dxfId="104" priority="51" operator="equal">
      <formula>3</formula>
    </cfRule>
    <cfRule type="cellIs" dxfId="103" priority="52" operator="equal">
      <formula>2</formula>
    </cfRule>
    <cfRule type="cellIs" dxfId="102" priority="53" operator="equal">
      <formula>1</formula>
    </cfRule>
  </conditionalFormatting>
  <conditionalFormatting sqref="C63:H63 K63:L63 O63:Y63">
    <cfRule type="cellIs" dxfId="97" priority="46" operator="greaterThan">
      <formula>3</formula>
    </cfRule>
    <cfRule type="cellIs" dxfId="96" priority="47" operator="equal">
      <formula>3</formula>
    </cfRule>
    <cfRule type="cellIs" dxfId="95" priority="48" operator="equal">
      <formula>2</formula>
    </cfRule>
    <cfRule type="cellIs" dxfId="94" priority="49" operator="equal">
      <formula>1</formula>
    </cfRule>
  </conditionalFormatting>
  <conditionalFormatting sqref="I63">
    <cfRule type="cellIs" dxfId="89" priority="42" operator="greaterThan">
      <formula>3</formula>
    </cfRule>
    <cfRule type="cellIs" dxfId="88" priority="43" operator="equal">
      <formula>3</formula>
    </cfRule>
    <cfRule type="cellIs" dxfId="87" priority="44" operator="equal">
      <formula>2</formula>
    </cfRule>
    <cfRule type="cellIs" dxfId="86" priority="45" operator="equal">
      <formula>1</formula>
    </cfRule>
  </conditionalFormatting>
  <conditionalFormatting sqref="J63">
    <cfRule type="cellIs" dxfId="81" priority="38" operator="greaterThan">
      <formula>3</formula>
    </cfRule>
    <cfRule type="cellIs" dxfId="80" priority="39" operator="equal">
      <formula>3</formula>
    </cfRule>
    <cfRule type="cellIs" dxfId="79" priority="40" operator="equal">
      <formula>2</formula>
    </cfRule>
    <cfRule type="cellIs" dxfId="78" priority="41" operator="equal">
      <formula>1</formula>
    </cfRule>
  </conditionalFormatting>
  <conditionalFormatting sqref="M63:N63">
    <cfRule type="cellIs" dxfId="73" priority="34" operator="greaterThan">
      <formula>3</formula>
    </cfRule>
    <cfRule type="cellIs" dxfId="72" priority="35" operator="equal">
      <formula>3</formula>
    </cfRule>
    <cfRule type="cellIs" dxfId="71" priority="36" operator="equal">
      <formula>2</formula>
    </cfRule>
    <cfRule type="cellIs" dxfId="70" priority="37" operator="equal">
      <formula>1</formula>
    </cfRule>
  </conditionalFormatting>
  <conditionalFormatting sqref="B63">
    <cfRule type="cellIs" dxfId="65" priority="30" operator="greaterThan">
      <formula>3</formula>
    </cfRule>
    <cfRule type="cellIs" dxfId="64" priority="31" operator="equal">
      <formula>3</formula>
    </cfRule>
    <cfRule type="cellIs" dxfId="63" priority="32" operator="equal">
      <formula>2</formula>
    </cfRule>
    <cfRule type="cellIs" dxfId="62" priority="33" operator="equal">
      <formula>1</formula>
    </cfRule>
  </conditionalFormatting>
  <conditionalFormatting sqref="G17:G19">
    <cfRule type="cellIs" dxfId="57" priority="29" operator="equal">
      <formula>0</formula>
    </cfRule>
  </conditionalFormatting>
  <conditionalFormatting sqref="G30">
    <cfRule type="cellIs" dxfId="55" priority="28" operator="equal">
      <formula>0</formula>
    </cfRule>
  </conditionalFormatting>
  <conditionalFormatting sqref="F7:F12">
    <cfRule type="cellIs" dxfId="53" priority="27" operator="equal">
      <formula>0</formula>
    </cfRule>
  </conditionalFormatting>
  <conditionalFormatting sqref="F14:F15">
    <cfRule type="cellIs" dxfId="51" priority="26" operator="equal">
      <formula>0</formula>
    </cfRule>
  </conditionalFormatting>
  <conditionalFormatting sqref="F22">
    <cfRule type="cellIs" dxfId="49" priority="25" operator="equal">
      <formula>0</formula>
    </cfRule>
  </conditionalFormatting>
  <conditionalFormatting sqref="F24:F26">
    <cfRule type="cellIs" dxfId="47" priority="24" operator="equal">
      <formula>0</formula>
    </cfRule>
  </conditionalFormatting>
  <conditionalFormatting sqref="F30">
    <cfRule type="cellIs" dxfId="45" priority="23" operator="equal">
      <formula>0</formula>
    </cfRule>
  </conditionalFormatting>
  <conditionalFormatting sqref="F28">
    <cfRule type="cellIs" dxfId="43" priority="22" operator="equal">
      <formula>0</formula>
    </cfRule>
  </conditionalFormatting>
  <conditionalFormatting sqref="F27">
    <cfRule type="cellIs" dxfId="41" priority="21" operator="equal">
      <formula>0</formula>
    </cfRule>
  </conditionalFormatting>
  <conditionalFormatting sqref="F29">
    <cfRule type="cellIs" dxfId="39" priority="20" operator="equal">
      <formula>0</formula>
    </cfRule>
  </conditionalFormatting>
  <conditionalFormatting sqref="F17:F19">
    <cfRule type="cellIs" dxfId="37" priority="19" operator="equal">
      <formula>0</formula>
    </cfRule>
  </conditionalFormatting>
  <conditionalFormatting sqref="P24:P26">
    <cfRule type="cellIs" dxfId="35" priority="18" operator="equal">
      <formula>0</formula>
    </cfRule>
  </conditionalFormatting>
  <conditionalFormatting sqref="P28">
    <cfRule type="cellIs" dxfId="33" priority="17" operator="equal">
      <formula>0</formula>
    </cfRule>
  </conditionalFormatting>
  <conditionalFormatting sqref="P27">
    <cfRule type="cellIs" dxfId="31" priority="16" operator="equal">
      <formula>0</formula>
    </cfRule>
  </conditionalFormatting>
  <conditionalFormatting sqref="P29">
    <cfRule type="cellIs" dxfId="29" priority="15" operator="equal">
      <formula>0</formula>
    </cfRule>
  </conditionalFormatting>
  <conditionalFormatting sqref="K24:K26 H24:H26">
    <cfRule type="cellIs" dxfId="27" priority="14" operator="equal">
      <formula>0</formula>
    </cfRule>
  </conditionalFormatting>
  <conditionalFormatting sqref="H28">
    <cfRule type="cellIs" dxfId="25" priority="13" operator="equal">
      <formula>0</formula>
    </cfRule>
  </conditionalFormatting>
  <conditionalFormatting sqref="K27 H27">
    <cfRule type="cellIs" dxfId="23" priority="12" operator="equal">
      <formula>0</formula>
    </cfRule>
  </conditionalFormatting>
  <conditionalFormatting sqref="K28">
    <cfRule type="cellIs" dxfId="21" priority="11" operator="equal">
      <formula>0</formula>
    </cfRule>
  </conditionalFormatting>
  <conditionalFormatting sqref="I24:I26">
    <cfRule type="cellIs" dxfId="19" priority="10" operator="equal">
      <formula>0</formula>
    </cfRule>
  </conditionalFormatting>
  <conditionalFormatting sqref="I27">
    <cfRule type="cellIs" dxfId="17" priority="9" operator="equal">
      <formula>0</formula>
    </cfRule>
  </conditionalFormatting>
  <conditionalFormatting sqref="I28">
    <cfRule type="cellIs" dxfId="15" priority="8" operator="equal">
      <formula>0</formula>
    </cfRule>
  </conditionalFormatting>
  <conditionalFormatting sqref="J24:J26">
    <cfRule type="cellIs" dxfId="13" priority="7" operator="equal">
      <formula>0</formula>
    </cfRule>
  </conditionalFormatting>
  <conditionalFormatting sqref="J27">
    <cfRule type="cellIs" dxfId="11" priority="6" operator="equal">
      <formula>0</formula>
    </cfRule>
  </conditionalFormatting>
  <conditionalFormatting sqref="J28">
    <cfRule type="cellIs" dxfId="9" priority="5" operator="equal">
      <formula>0</formula>
    </cfRule>
  </conditionalFormatting>
  <conditionalFormatting sqref="H29">
    <cfRule type="cellIs" dxfId="7" priority="4" operator="equal">
      <formula>0</formula>
    </cfRule>
  </conditionalFormatting>
  <conditionalFormatting sqref="K29">
    <cfRule type="cellIs" dxfId="5" priority="3" operator="equal">
      <formula>0</formula>
    </cfRule>
  </conditionalFormatting>
  <conditionalFormatting sqref="I29">
    <cfRule type="cellIs" dxfId="3" priority="2" operator="equal">
      <formula>0</formula>
    </cfRule>
  </conditionalFormatting>
  <conditionalFormatting sqref="J29">
    <cfRule type="cellIs" dxfId="1" priority="1" operator="equal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SAGAFRANCE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cbailleul</dc:creator>
  <cp:lastModifiedBy>cbailleul</cp:lastModifiedBy>
  <dcterms:created xsi:type="dcterms:W3CDTF">2014-06-25T09:50:39Z</dcterms:created>
  <dcterms:modified xsi:type="dcterms:W3CDTF">2014-06-25T10:01:27Z</dcterms:modified>
</cp:coreProperties>
</file>