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d24891\OneDrive - Stellantis\2022_MEOR_OPTIMISATION_RECETTE\Atelier_Rôles_périmètres\Conduite_du_changement\"/>
    </mc:Choice>
  </mc:AlternateContent>
  <bookViews>
    <workbookView xWindow="0" yWindow="0" windowWidth="20490" windowHeight="7170" activeTab="1"/>
  </bookViews>
  <sheets>
    <sheet name="Réponses" sheetId="1" r:id="rId1"/>
    <sheet name="Stats" sheetId="2" r:id="rId2"/>
    <sheet name="Paramètres" sheetId="3" r:id="rId3"/>
  </sheets>
  <definedNames>
    <definedName name="Taux_adhesion_rep">Stats!$B$20:$B$23</definedName>
    <definedName name="Taux_compr_rep">Stats!$B$14:$B$17</definedName>
    <definedName name="Taux_info_rep">Stats!$B$8:$B$11</definedName>
    <definedName name="Taux_part_rep">Stats!$B$26:$B$29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N4" i="2"/>
  <c r="Z5" i="2"/>
  <c r="T5" i="2"/>
  <c r="N5" i="2"/>
  <c r="H5" i="2"/>
  <c r="H4" i="2"/>
  <c r="B2" i="2"/>
  <c r="X29" i="2"/>
  <c r="W29" i="2"/>
  <c r="V29" i="2"/>
  <c r="U29" i="2"/>
  <c r="X28" i="2"/>
  <c r="W28" i="2"/>
  <c r="V28" i="2"/>
  <c r="U28" i="2"/>
  <c r="X27" i="2"/>
  <c r="W27" i="2"/>
  <c r="V27" i="2"/>
  <c r="U27" i="2"/>
  <c r="X26" i="2"/>
  <c r="W26" i="2"/>
  <c r="V26" i="2"/>
  <c r="U26" i="2"/>
  <c r="X23" i="2"/>
  <c r="W23" i="2"/>
  <c r="V23" i="2"/>
  <c r="U23" i="2"/>
  <c r="X22" i="2"/>
  <c r="W22" i="2"/>
  <c r="V22" i="2"/>
  <c r="U22" i="2"/>
  <c r="X21" i="2"/>
  <c r="W21" i="2"/>
  <c r="V21" i="2"/>
  <c r="U21" i="2"/>
  <c r="X20" i="2"/>
  <c r="W20" i="2"/>
  <c r="V20" i="2"/>
  <c r="U20" i="2"/>
  <c r="X17" i="2"/>
  <c r="W17" i="2"/>
  <c r="V17" i="2"/>
  <c r="U17" i="2"/>
  <c r="X16" i="2"/>
  <c r="W16" i="2"/>
  <c r="V16" i="2"/>
  <c r="U16" i="2"/>
  <c r="X15" i="2"/>
  <c r="W15" i="2"/>
  <c r="V15" i="2"/>
  <c r="U15" i="2"/>
  <c r="X14" i="2"/>
  <c r="W14" i="2"/>
  <c r="V14" i="2"/>
  <c r="U14" i="2"/>
  <c r="X11" i="2"/>
  <c r="W11" i="2"/>
  <c r="V11" i="2"/>
  <c r="U11" i="2"/>
  <c r="X10" i="2"/>
  <c r="W10" i="2"/>
  <c r="V10" i="2"/>
  <c r="U10" i="2"/>
  <c r="X9" i="2"/>
  <c r="W9" i="2"/>
  <c r="V9" i="2"/>
  <c r="U9" i="2"/>
  <c r="X8" i="2"/>
  <c r="W8" i="2"/>
  <c r="V8" i="2"/>
  <c r="U8" i="2"/>
  <c r="R29" i="2"/>
  <c r="Q29" i="2"/>
  <c r="P29" i="2"/>
  <c r="O29" i="2"/>
  <c r="R28" i="2"/>
  <c r="Q28" i="2"/>
  <c r="P28" i="2"/>
  <c r="O28" i="2"/>
  <c r="R27" i="2"/>
  <c r="Q27" i="2"/>
  <c r="P27" i="2"/>
  <c r="O27" i="2"/>
  <c r="R26" i="2"/>
  <c r="Q26" i="2"/>
  <c r="P26" i="2"/>
  <c r="O26" i="2"/>
  <c r="R23" i="2"/>
  <c r="Q23" i="2"/>
  <c r="P23" i="2"/>
  <c r="O23" i="2"/>
  <c r="R22" i="2"/>
  <c r="Q22" i="2"/>
  <c r="P22" i="2"/>
  <c r="O22" i="2"/>
  <c r="R21" i="2"/>
  <c r="Q21" i="2"/>
  <c r="P21" i="2"/>
  <c r="O21" i="2"/>
  <c r="R20" i="2"/>
  <c r="Q20" i="2"/>
  <c r="P20" i="2"/>
  <c r="O20" i="2"/>
  <c r="R17" i="2"/>
  <c r="Q17" i="2"/>
  <c r="P17" i="2"/>
  <c r="O17" i="2"/>
  <c r="R16" i="2"/>
  <c r="Q16" i="2"/>
  <c r="P16" i="2"/>
  <c r="O16" i="2"/>
  <c r="R15" i="2"/>
  <c r="Q15" i="2"/>
  <c r="P15" i="2"/>
  <c r="O15" i="2"/>
  <c r="R14" i="2"/>
  <c r="Q14" i="2"/>
  <c r="P14" i="2"/>
  <c r="O14" i="2"/>
  <c r="R11" i="2"/>
  <c r="Q11" i="2"/>
  <c r="P11" i="2"/>
  <c r="O11" i="2"/>
  <c r="R10" i="2"/>
  <c r="Q10" i="2"/>
  <c r="P10" i="2"/>
  <c r="O10" i="2"/>
  <c r="R9" i="2"/>
  <c r="Q9" i="2"/>
  <c r="P9" i="2"/>
  <c r="O9" i="2"/>
  <c r="R8" i="2"/>
  <c r="Q8" i="2"/>
  <c r="P8" i="2"/>
  <c r="O8" i="2"/>
  <c r="L29" i="2"/>
  <c r="K29" i="2"/>
  <c r="J29" i="2"/>
  <c r="I29" i="2"/>
  <c r="L28" i="2"/>
  <c r="K28" i="2"/>
  <c r="J28" i="2"/>
  <c r="I28" i="2"/>
  <c r="L27" i="2"/>
  <c r="K27" i="2"/>
  <c r="J27" i="2"/>
  <c r="I27" i="2"/>
  <c r="L26" i="2"/>
  <c r="K26" i="2"/>
  <c r="J26" i="2"/>
  <c r="I26" i="2"/>
  <c r="L23" i="2"/>
  <c r="K23" i="2"/>
  <c r="J23" i="2"/>
  <c r="I23" i="2"/>
  <c r="L22" i="2"/>
  <c r="K22" i="2"/>
  <c r="J22" i="2"/>
  <c r="I22" i="2"/>
  <c r="L21" i="2"/>
  <c r="K21" i="2"/>
  <c r="J21" i="2"/>
  <c r="I21" i="2"/>
  <c r="L20" i="2"/>
  <c r="K20" i="2"/>
  <c r="J20" i="2"/>
  <c r="I20" i="2"/>
  <c r="L17" i="2"/>
  <c r="K17" i="2"/>
  <c r="J17" i="2"/>
  <c r="I17" i="2"/>
  <c r="L16" i="2"/>
  <c r="K16" i="2"/>
  <c r="J16" i="2"/>
  <c r="I16" i="2"/>
  <c r="L15" i="2"/>
  <c r="K15" i="2"/>
  <c r="J15" i="2"/>
  <c r="I15" i="2"/>
  <c r="L14" i="2"/>
  <c r="K14" i="2"/>
  <c r="J14" i="2"/>
  <c r="I14" i="2"/>
  <c r="L11" i="2"/>
  <c r="K11" i="2"/>
  <c r="J11" i="2"/>
  <c r="I11" i="2"/>
  <c r="L10" i="2"/>
  <c r="K10" i="2"/>
  <c r="J10" i="2"/>
  <c r="I10" i="2"/>
  <c r="L9" i="2"/>
  <c r="K9" i="2"/>
  <c r="J9" i="2"/>
  <c r="I9" i="2"/>
  <c r="L8" i="2"/>
  <c r="K8" i="2"/>
  <c r="J8" i="2"/>
  <c r="I8" i="2"/>
  <c r="F29" i="2"/>
  <c r="F28" i="2"/>
  <c r="F27" i="2"/>
  <c r="F26" i="2"/>
  <c r="E29" i="2"/>
  <c r="E28" i="2"/>
  <c r="E27" i="2"/>
  <c r="E26" i="2"/>
  <c r="D29" i="2"/>
  <c r="D28" i="2"/>
  <c r="D27" i="2"/>
  <c r="D26" i="2"/>
  <c r="C29" i="2"/>
  <c r="C28" i="2"/>
  <c r="C27" i="2"/>
  <c r="C26" i="2"/>
  <c r="F23" i="2"/>
  <c r="F22" i="2"/>
  <c r="F21" i="2"/>
  <c r="F20" i="2"/>
  <c r="E23" i="2"/>
  <c r="E22" i="2"/>
  <c r="E21" i="2"/>
  <c r="E20" i="2"/>
  <c r="D23" i="2"/>
  <c r="D22" i="2"/>
  <c r="D21" i="2"/>
  <c r="D20" i="2"/>
  <c r="C23" i="2"/>
  <c r="C22" i="2"/>
  <c r="C21" i="2"/>
  <c r="C20" i="2"/>
  <c r="F17" i="2"/>
  <c r="F16" i="2"/>
  <c r="F15" i="2"/>
  <c r="F14" i="2"/>
  <c r="F11" i="2"/>
  <c r="F10" i="2"/>
  <c r="F9" i="2"/>
  <c r="F8" i="2"/>
  <c r="E17" i="2"/>
  <c r="E16" i="2"/>
  <c r="E15" i="2"/>
  <c r="E14" i="2"/>
  <c r="D17" i="2"/>
  <c r="D16" i="2"/>
  <c r="D15" i="2"/>
  <c r="D14" i="2"/>
  <c r="C17" i="2"/>
  <c r="C16" i="2"/>
  <c r="C15" i="2"/>
  <c r="C14" i="2"/>
  <c r="C11" i="2"/>
  <c r="C10" i="2"/>
  <c r="C9" i="2"/>
  <c r="C8" i="2"/>
  <c r="D8" i="2"/>
  <c r="E11" i="2"/>
  <c r="E10" i="2"/>
  <c r="E9" i="2"/>
  <c r="E8" i="2"/>
  <c r="D11" i="2"/>
  <c r="D10" i="2"/>
  <c r="D9" i="2"/>
  <c r="B5" i="2" l="1"/>
  <c r="Z4" i="2"/>
  <c r="T4" i="2"/>
  <c r="S27" i="2"/>
  <c r="S14" i="2"/>
  <c r="M15" i="2"/>
  <c r="M22" i="2"/>
  <c r="M26" i="2"/>
  <c r="Y15" i="2"/>
  <c r="S20" i="2"/>
  <c r="S28" i="2"/>
  <c r="Y10" i="2"/>
  <c r="M16" i="2"/>
  <c r="M21" i="2"/>
  <c r="M29" i="2"/>
  <c r="S29" i="2"/>
  <c r="Y11" i="2"/>
  <c r="Y17" i="2"/>
  <c r="Y23" i="2"/>
  <c r="M27" i="2"/>
  <c r="S22" i="2"/>
  <c r="Y8" i="2"/>
  <c r="Y14" i="2"/>
  <c r="M8" i="2"/>
  <c r="M14" i="2"/>
  <c r="M23" i="2"/>
  <c r="S15" i="2"/>
  <c r="Y16" i="2"/>
  <c r="Y20" i="2"/>
  <c r="M20" i="2"/>
  <c r="S11" i="2"/>
  <c r="S21" i="2"/>
  <c r="S23" i="2"/>
  <c r="Y22" i="2"/>
  <c r="Y26" i="2"/>
  <c r="Y28" i="2"/>
  <c r="M10" i="2"/>
  <c r="M28" i="2"/>
  <c r="S9" i="2"/>
  <c r="S17" i="2"/>
  <c r="M9" i="2"/>
  <c r="M11" i="2"/>
  <c r="S8" i="2"/>
  <c r="S10" i="2"/>
  <c r="S16" i="2"/>
  <c r="Y9" i="2"/>
  <c r="Y21" i="2"/>
  <c r="M17" i="2"/>
  <c r="S26" i="2"/>
  <c r="Y27" i="2"/>
  <c r="Y29" i="2"/>
  <c r="G26" i="2"/>
  <c r="G27" i="2"/>
  <c r="G28" i="2"/>
  <c r="G23" i="2"/>
  <c r="G21" i="2"/>
  <c r="G22" i="2"/>
  <c r="G14" i="2"/>
  <c r="G16" i="2"/>
  <c r="G15" i="2"/>
  <c r="G17" i="2"/>
  <c r="G29" i="2"/>
  <c r="G20" i="2"/>
  <c r="S24" i="2" l="1"/>
  <c r="T24" i="2" s="1"/>
  <c r="M24" i="2"/>
  <c r="N24" i="2" s="1"/>
  <c r="S18" i="2"/>
  <c r="T18" i="2" s="1"/>
  <c r="M30" i="2"/>
  <c r="N30" i="2" s="1"/>
  <c r="S30" i="2"/>
  <c r="T30" i="2" s="1"/>
  <c r="Y24" i="2"/>
  <c r="Z24" i="2" s="1"/>
  <c r="S12" i="2"/>
  <c r="T12" i="2" s="1"/>
  <c r="Y30" i="2"/>
  <c r="Z30" i="2" s="1"/>
  <c r="M18" i="2"/>
  <c r="N18" i="2" s="1"/>
  <c r="M12" i="2"/>
  <c r="N12" i="2" s="1"/>
  <c r="Y18" i="2"/>
  <c r="Z18" i="2" s="1"/>
  <c r="Y12" i="2"/>
  <c r="Z12" i="2" s="1"/>
  <c r="G30" i="2"/>
  <c r="H30" i="2" s="1"/>
  <c r="G24" i="2"/>
  <c r="H24" i="2" s="1"/>
  <c r="G18" i="2"/>
  <c r="H18" i="2" s="1"/>
  <c r="G9" i="2" l="1"/>
  <c r="G11" i="2"/>
  <c r="G10" i="2"/>
  <c r="G8" i="2"/>
  <c r="G12" i="2" l="1"/>
  <c r="H12" i="2" s="1"/>
</calcChain>
</file>

<file path=xl/sharedStrings.xml><?xml version="1.0" encoding="utf-8"?>
<sst xmlns="http://schemas.openxmlformats.org/spreadsheetml/2006/main" count="414" uniqueCount="87">
  <si>
    <t>ID</t>
  </si>
  <si>
    <t>Heure de début</t>
  </si>
  <si>
    <t>Heure de fin</t>
  </si>
  <si>
    <t>Adresse de messagerie</t>
  </si>
  <si>
    <t>Nom</t>
  </si>
  <si>
    <t>Total points</t>
  </si>
  <si>
    <t>Quiz feedback</t>
  </si>
  <si>
    <t>Votre hiérarchie vous a-t-elle présenté le projet?</t>
  </si>
  <si>
    <t>Points - Votre hiérarchie vous a-t-elle présenté le projet?</t>
  </si>
  <si>
    <t>Feedback - Votre hiérarchie vous a-t-elle présenté le projet?</t>
  </si>
  <si>
    <t>Avez-vous reçu des informations concernant le projet?</t>
  </si>
  <si>
    <t>Points - Avez-vous reçu des informations concernant le projet?</t>
  </si>
  <si>
    <t>Feedback - Avez-vous reçu des informations concernant le projet?</t>
  </si>
  <si>
    <t>Avez-vous recherché des informations concernant le projet?</t>
  </si>
  <si>
    <t>Points - Avez-vous recherché des informations concernant le projet?</t>
  </si>
  <si>
    <t>Feedback - Avez-vous recherché des informations concernant le projet?</t>
  </si>
  <si>
    <t>Comprenez-vous les objectifs et les modalités du projet?</t>
  </si>
  <si>
    <t>Points - Comprenez-vous les objectifs et les modalités du projet?</t>
  </si>
  <si>
    <t>Feedback - Comprenez-vous les objectifs et les modalités du projet?</t>
  </si>
  <si>
    <t>Avez-vous sollicité des personnes ou des experts pour une meilleure compréhension du projet?</t>
  </si>
  <si>
    <t>Points - Avez-vous sollicité des personnes ou des experts pour une meilleure compréhension du projet?</t>
  </si>
  <si>
    <t>Feedback - Avez-vous sollicité des personnes ou des experts pour une meilleure compréhension du projet?</t>
  </si>
  <si>
    <t>Avez-vous une idée claire de ce qui changera pour vous?</t>
  </si>
  <si>
    <t>Points - Avez-vous une idée claire de ce qui changera pour vous?</t>
  </si>
  <si>
    <t>Feedback - Avez-vous une idée claire de ce qui changera pour vous?</t>
  </si>
  <si>
    <t>Vous êtes-vous documenté sur le projet et ses thématiques?</t>
  </si>
  <si>
    <t>Points - Vous êtes-vous documenté sur le projet et ses thématiques?</t>
  </si>
  <si>
    <t>Feedback - Vous êtes-vous documenté sur le projet et ses thématiques?</t>
  </si>
  <si>
    <t>Pensez-vous que ce projet soit utile pour l'entreprise?</t>
  </si>
  <si>
    <t>Points - Pensez-vous que ce projet soit utile pour l'entreprise?</t>
  </si>
  <si>
    <t>Feedback - Pensez-vous que ce projet soit utile pour l'entreprise?</t>
  </si>
  <si>
    <t>Pensez-vous que ce projet soit utile pour votre activité?</t>
  </si>
  <si>
    <t>Points - Pensez-vous que ce projet soit utile pour votre activité?</t>
  </si>
  <si>
    <t>Feedback - Pensez-vous que ce projet soit utile pour votre activité?</t>
  </si>
  <si>
    <t>Pensez-vous que ce projet soit bien accueilli par les salariés?</t>
  </si>
  <si>
    <t>Points - Pensez-vous que ce projet soit bien accueilli par les salariés?</t>
  </si>
  <si>
    <t>Feedback - Pensez-vous que ce projet soit bien accueilli par les salariés?</t>
  </si>
  <si>
    <t>Pensez-vous que toutes les conditions soient réunies pour la réussite de ce projet?</t>
  </si>
  <si>
    <t>Points - Pensez-vous que toutes les conditions soient réunies pour la réussite de ce projet?</t>
  </si>
  <si>
    <t>Feedback - Pensez-vous que toutes les conditions soient réunies pour la réussite de ce projet?</t>
  </si>
  <si>
    <t>Avez-vous participé à des réunions du projet?</t>
  </si>
  <si>
    <t>Points - Avez-vous participé à des réunions du projet?</t>
  </si>
  <si>
    <t>Feedback - Avez-vous participé à des réunions du projet?</t>
  </si>
  <si>
    <t>Avez-vous produit des diagnostics, analyses et propositions pour le projet?</t>
  </si>
  <si>
    <t>Points - Avez-vous produit des diagnostics, analyses et propositions pour le projet?</t>
  </si>
  <si>
    <t>Feedback - Avez-vous produit des diagnostics, analyses et propositions pour le projet?</t>
  </si>
  <si>
    <t>Avez-vous envisagé une intégration des éléments du projet dans votre activité?</t>
  </si>
  <si>
    <t>Points - Avez-vous envisagé une intégration des éléments du projet dans votre activité?</t>
  </si>
  <si>
    <t>Feedback - Avez-vous envisagé une intégration des éléments du projet dans votre activité?</t>
  </si>
  <si>
    <t>Avez-vous testé certains éléments du projet dans votre activité?</t>
  </si>
  <si>
    <t>Points - Avez-vous testé certains éléments du projet dans votre activité?</t>
  </si>
  <si>
    <t>Feedback - Avez-vous testé certains éléments du projet dans votre activité?</t>
  </si>
  <si>
    <t>anonymous</t>
  </si>
  <si>
    <t>Oui, de temps en temps</t>
  </si>
  <si>
    <t>Oui, une seule fois</t>
  </si>
  <si>
    <t>Non, pas du tout</t>
  </si>
  <si>
    <t>Non, mais j'aimerais</t>
  </si>
  <si>
    <t>Oui, un peu</t>
  </si>
  <si>
    <t>Oui, complétement</t>
  </si>
  <si>
    <t>Non, et ça ne m'intéresse pas</t>
  </si>
  <si>
    <t>Oui, de manière partielle</t>
  </si>
  <si>
    <t>Taux d'information</t>
  </si>
  <si>
    <t>Avez-vous entendu parler du projet?</t>
  </si>
  <si>
    <t>Taux de compréhension</t>
  </si>
  <si>
    <t>Taux d'adhésion</t>
  </si>
  <si>
    <t>Taux de participation</t>
  </si>
  <si>
    <t>Oui, régulièrement</t>
  </si>
  <si>
    <t>Non, jamais</t>
  </si>
  <si>
    <t>Oui, de manière exhaustive</t>
  </si>
  <si>
    <t>Oui, dans l'ensemble</t>
  </si>
  <si>
    <t>Oui, c'est une priorité</t>
  </si>
  <si>
    <t>Points - Avez-vous entendu parler du projet?</t>
  </si>
  <si>
    <t>Feedback - Avez-vous entendu parler du projet?</t>
  </si>
  <si>
    <t>Total</t>
  </si>
  <si>
    <t>%age</t>
  </si>
  <si>
    <t>Score</t>
  </si>
  <si>
    <t>Conception</t>
  </si>
  <si>
    <t>Réalisation</t>
  </si>
  <si>
    <t>Tests</t>
  </si>
  <si>
    <t>Production</t>
  </si>
  <si>
    <t>Etapes</t>
  </si>
  <si>
    <t>Début le :</t>
  </si>
  <si>
    <t>Nombre total de réponses</t>
  </si>
  <si>
    <t>Nb réponses</t>
  </si>
  <si>
    <t>nok</t>
  </si>
  <si>
    <t>référence</t>
  </si>
  <si>
    <t>ok (en dur)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</si>
</sst>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0" fillId="2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3" borderId="2" xfId="0" applyFill="1" applyBorder="1" applyAlignment="1">
      <alignment horizontal="left" vertical="center" wrapText="1"/>
    </xf>
    <xf numFmtId="0" fontId="0" fillId="4" borderId="2" xfId="0" applyFill="1" applyBorder="1" applyAlignment="1">
      <alignment vertical="center" wrapText="1"/>
    </xf>
    <xf numFmtId="0" fontId="0" fillId="0" borderId="2" xfId="0" applyBorder="1"/>
    <xf numFmtId="0" fontId="0" fillId="0" borderId="0" xfId="0"/>
    <xf numFmtId="0" fontId="0" fillId="0" borderId="0" xfId="0" applyNumberFormat="1"/>
    <xf numFmtId="0" fontId="0" fillId="2" borderId="2" xfId="0" applyFill="1" applyBorder="1" applyAlignment="1">
      <alignment vertical="center"/>
    </xf>
    <xf numFmtId="0" fontId="0" fillId="3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9" fontId="2" fillId="0" borderId="0" xfId="1" applyFont="1" applyAlignment="1">
      <alignment vertical="center"/>
    </xf>
    <xf numFmtId="0" fontId="0" fillId="5" borderId="1" xfId="0" applyFill="1" applyBorder="1" applyAlignment="1">
      <alignment vertical="center"/>
    </xf>
    <xf numFmtId="0" fontId="0" fillId="5" borderId="2" xfId="0" applyFont="1" applyFill="1" applyBorder="1" applyAlignment="1"/>
    <xf numFmtId="14" fontId="0" fillId="0" borderId="0" xfId="0" applyNumberFormat="1"/>
    <xf numFmtId="16" fontId="0" fillId="0" borderId="0" xfId="0" applyNumberFormat="1"/>
    <xf numFmtId="0" fontId="0" fillId="6" borderId="2" xfId="0" applyFill="1" applyBorder="1"/>
    <xf numFmtId="0" fontId="2" fillId="6" borderId="2" xfId="0" applyFont="1" applyFill="1" applyBorder="1"/>
    <xf numFmtId="0" fontId="0" fillId="0" borderId="0" xfId="0" applyFill="1"/>
    <xf numFmtId="0" fontId="2" fillId="6" borderId="0" xfId="0" applyFont="1" applyFill="1"/>
    <xf numFmtId="0" fontId="3" fillId="5" borderId="1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5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e1" displayName="Table1" ref="A1:BC13" totalsRowShown="0">
  <autoFilter ref="A1:BC13"/>
  <tableColumns count="55">
    <tableColumn id="1" name="ID" dataDxfId="54"/>
    <tableColumn id="2" name="Heure de début" dataDxfId="53"/>
    <tableColumn id="3" name="Heure de fin" dataDxfId="52"/>
    <tableColumn id="4" name="Adresse de messagerie" dataDxfId="51"/>
    <tableColumn id="5" name="Nom" dataDxfId="50"/>
    <tableColumn id="6" name="Total points" dataDxfId="49"/>
    <tableColumn id="7" name="Quiz feedback" dataDxfId="48"/>
    <tableColumn id="8" name="Avez-vous entendu parler du projet?" dataDxfId="47"/>
    <tableColumn id="9" name="Points - Avez-vous entendu parler du projet?" dataDxfId="46"/>
    <tableColumn id="10" name="Feedback - Avez-vous entendu parler du projet?" dataDxfId="45"/>
    <tableColumn id="11" name="Votre hiérarchie vous a-t-elle présenté le projet?" dataDxfId="44"/>
    <tableColumn id="12" name="Points - Votre hiérarchie vous a-t-elle présenté le projet?" dataDxfId="43"/>
    <tableColumn id="13" name="Feedback - Votre hiérarchie vous a-t-elle présenté le projet?" dataDxfId="42"/>
    <tableColumn id="14" name="Avez-vous reçu des informations concernant le projet?" dataDxfId="41"/>
    <tableColumn id="15" name="Points - Avez-vous reçu des informations concernant le projet?" dataDxfId="40"/>
    <tableColumn id="16" name="Feedback - Avez-vous reçu des informations concernant le projet?" dataDxfId="39"/>
    <tableColumn id="17" name="Avez-vous recherché des informations concernant le projet?" dataDxfId="38"/>
    <tableColumn id="18" name="Points - Avez-vous recherché des informations concernant le projet?" dataDxfId="37"/>
    <tableColumn id="19" name="Feedback - Avez-vous recherché des informations concernant le projet?" dataDxfId="36"/>
    <tableColumn id="20" name="Comprenez-vous les objectifs et les modalités du projet?" dataDxfId="35"/>
    <tableColumn id="21" name="Points - Comprenez-vous les objectifs et les modalités du projet?" dataDxfId="34"/>
    <tableColumn id="22" name="Feedback - Comprenez-vous les objectifs et les modalités du projet?" dataDxfId="33"/>
    <tableColumn id="23" name="Avez-vous sollicité des personnes ou des experts pour une meilleure compréhension du projet?" dataDxfId="32"/>
    <tableColumn id="24" name="Points - Avez-vous sollicité des personnes ou des experts pour une meilleure compréhension du projet?" dataDxfId="31"/>
    <tableColumn id="25" name="Feedback - Avez-vous sollicité des personnes ou des experts pour une meilleure compréhension du projet?" dataDxfId="30"/>
    <tableColumn id="26" name="Avez-vous une idée claire de ce qui changera pour vous?" dataDxfId="29"/>
    <tableColumn id="27" name="Points - Avez-vous une idée claire de ce qui changera pour vous?" dataDxfId="28"/>
    <tableColumn id="28" name="Feedback - Avez-vous une idée claire de ce qui changera pour vous?" dataDxfId="27"/>
    <tableColumn id="29" name="Vous êtes-vous documenté sur le projet et ses thématiques?" dataDxfId="26"/>
    <tableColumn id="30" name="Points - Vous êtes-vous documenté sur le projet et ses thématiques?" dataDxfId="25"/>
    <tableColumn id="31" name="Feedback - Vous êtes-vous documenté sur le projet et ses thématiques?" dataDxfId="24"/>
    <tableColumn id="32" name="Pensez-vous que ce projet soit utile pour l'entreprise?" dataDxfId="23"/>
    <tableColumn id="33" name="Points - Pensez-vous que ce projet soit utile pour l'entreprise?" dataDxfId="22"/>
    <tableColumn id="34" name="Feedback - Pensez-vous que ce projet soit utile pour l'entreprise?" dataDxfId="21"/>
    <tableColumn id="35" name="Pensez-vous que ce projet soit utile pour votre activité?" dataDxfId="20"/>
    <tableColumn id="36" name="Points - Pensez-vous que ce projet soit utile pour votre activité?" dataDxfId="19"/>
    <tableColumn id="37" name="Feedback - Pensez-vous que ce projet soit utile pour votre activité?" dataDxfId="18"/>
    <tableColumn id="38" name="Pensez-vous que ce projet soit bien accueilli par les salariés?" dataDxfId="17"/>
    <tableColumn id="39" name="Points - Pensez-vous que ce projet soit bien accueilli par les salariés?" dataDxfId="16"/>
    <tableColumn id="40" name="Feedback - Pensez-vous que ce projet soit bien accueilli par les salariés?" dataDxfId="15"/>
    <tableColumn id="41" name="Pensez-vous que toutes les conditions soient réunies pour la réussite de ce projet?" dataDxfId="14"/>
    <tableColumn id="42" name="Points - Pensez-vous que toutes les conditions soient réunies pour la réussite de ce projet?" dataDxfId="13"/>
    <tableColumn id="43" name="Feedback - Pensez-vous que toutes les conditions soient réunies pour la réussite de ce projet?" dataDxfId="12"/>
    <tableColumn id="44" name="Avez-vous participé à des réunions du projet?" dataDxfId="11"/>
    <tableColumn id="45" name="Points - Avez-vous participé à des réunions du projet?" dataDxfId="10"/>
    <tableColumn id="46" name="Feedback - Avez-vous participé à des réunions du projet?" dataDxfId="9"/>
    <tableColumn id="47" name="Avez-vous produit des diagnostics, analyses et propositions pour le projet?" dataDxfId="8"/>
    <tableColumn id="48" name="Points - Avez-vous produit des diagnostics, analyses et propositions pour le projet?" dataDxfId="7"/>
    <tableColumn id="49" name="Feedback - Avez-vous produit des diagnostics, analyses et propositions pour le projet?" dataDxfId="6"/>
    <tableColumn id="50" name="Avez-vous envisagé une intégration des éléments du projet dans votre activité?" dataDxfId="5"/>
    <tableColumn id="51" name="Points - Avez-vous envisagé une intégration des éléments du projet dans votre activité?" dataDxfId="4"/>
    <tableColumn id="52" name="Feedback - Avez-vous envisagé une intégration des éléments du projet dans votre activité?" dataDxfId="3"/>
    <tableColumn id="53" name="Avez-vous testé certains éléments du projet dans votre activité?" dataDxfId="2"/>
    <tableColumn id="54" name="Points - Avez-vous testé certains éléments du projet dans votre activité?" dataDxfId="1"/>
    <tableColumn id="55" name="Feedback - Avez-vous testé certains éléments du projet dans votre activité?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1"/>
  <sheetViews>
    <sheetView workbookViewId="0">
      <selection activeCell="D14" sqref="D14"/>
    </sheetView>
  </sheetViews>
  <sheetFormatPr baseColWidth="10" defaultColWidth="9.140625" defaultRowHeight="15" x14ac:dyDescent="0.25"/>
  <cols>
    <col min="1" max="55" width="20" bestFit="1" customWidth="1"/>
  </cols>
  <sheetData>
    <row r="1" spans="1:55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62</v>
      </c>
      <c r="I1" s="7" t="s">
        <v>71</v>
      </c>
      <c r="J1" s="7" t="s">
        <v>72</v>
      </c>
      <c r="K1" s="7" t="s">
        <v>7</v>
      </c>
      <c r="L1" s="7" t="s">
        <v>8</v>
      </c>
      <c r="M1" s="7" t="s">
        <v>9</v>
      </c>
      <c r="N1" s="7" t="s">
        <v>10</v>
      </c>
      <c r="O1" s="7" t="s">
        <v>11</v>
      </c>
      <c r="P1" s="7" t="s">
        <v>12</v>
      </c>
      <c r="Q1" s="7" t="s">
        <v>13</v>
      </c>
      <c r="R1" s="7" t="s">
        <v>14</v>
      </c>
      <c r="S1" s="7" t="s">
        <v>15</v>
      </c>
      <c r="T1" s="7" t="s">
        <v>16</v>
      </c>
      <c r="U1" s="7" t="s">
        <v>17</v>
      </c>
      <c r="V1" s="7" t="s">
        <v>18</v>
      </c>
      <c r="W1" s="7" t="s">
        <v>19</v>
      </c>
      <c r="X1" s="7" t="s">
        <v>20</v>
      </c>
      <c r="Y1" s="7" t="s">
        <v>21</v>
      </c>
      <c r="Z1" s="7" t="s">
        <v>22</v>
      </c>
      <c r="AA1" s="7" t="s">
        <v>23</v>
      </c>
      <c r="AB1" s="7" t="s">
        <v>24</v>
      </c>
      <c r="AC1" s="7" t="s">
        <v>25</v>
      </c>
      <c r="AD1" s="7" t="s">
        <v>26</v>
      </c>
      <c r="AE1" s="7" t="s">
        <v>27</v>
      </c>
      <c r="AF1" s="7" t="s">
        <v>28</v>
      </c>
      <c r="AG1" s="7" t="s">
        <v>29</v>
      </c>
      <c r="AH1" s="7" t="s">
        <v>30</v>
      </c>
      <c r="AI1" s="7" t="s">
        <v>31</v>
      </c>
      <c r="AJ1" s="7" t="s">
        <v>32</v>
      </c>
      <c r="AK1" s="7" t="s">
        <v>33</v>
      </c>
      <c r="AL1" s="7" t="s">
        <v>34</v>
      </c>
      <c r="AM1" s="7" t="s">
        <v>35</v>
      </c>
      <c r="AN1" s="7" t="s">
        <v>36</v>
      </c>
      <c r="AO1" s="7" t="s">
        <v>37</v>
      </c>
      <c r="AP1" s="7" t="s">
        <v>38</v>
      </c>
      <c r="AQ1" s="7" t="s">
        <v>39</v>
      </c>
      <c r="AR1" s="7" t="s">
        <v>40</v>
      </c>
      <c r="AS1" s="7" t="s">
        <v>41</v>
      </c>
      <c r="AT1" s="7" t="s">
        <v>42</v>
      </c>
      <c r="AU1" s="7" t="s">
        <v>43</v>
      </c>
      <c r="AV1" s="7" t="s">
        <v>44</v>
      </c>
      <c r="AW1" s="7" t="s">
        <v>45</v>
      </c>
      <c r="AX1" s="7" t="s">
        <v>46</v>
      </c>
      <c r="AY1" s="7" t="s">
        <v>47</v>
      </c>
      <c r="AZ1" s="7" t="s">
        <v>48</v>
      </c>
      <c r="BA1" s="7" t="s">
        <v>49</v>
      </c>
      <c r="BB1" s="7" t="s">
        <v>50</v>
      </c>
      <c r="BC1" s="7" t="s">
        <v>51</v>
      </c>
    </row>
    <row r="2" spans="1:55" x14ac:dyDescent="0.25">
      <c r="A2" s="6">
        <v>1</v>
      </c>
      <c r="B2" s="15">
        <v>44593.62804398148</v>
      </c>
      <c r="C2" s="15">
        <v>44593.62804398148</v>
      </c>
      <c r="D2" s="7" t="s">
        <v>52</v>
      </c>
      <c r="E2" s="7"/>
      <c r="F2" s="6"/>
      <c r="G2" s="7"/>
      <c r="H2" s="7" t="s">
        <v>54</v>
      </c>
      <c r="I2" s="6"/>
      <c r="J2" s="7"/>
      <c r="K2" s="7" t="s">
        <v>54</v>
      </c>
      <c r="L2" s="6"/>
      <c r="M2" s="7"/>
      <c r="N2" s="7" t="s">
        <v>67</v>
      </c>
      <c r="O2" s="6"/>
      <c r="P2" s="7"/>
      <c r="Q2" s="7" t="s">
        <v>67</v>
      </c>
      <c r="R2" s="6"/>
      <c r="S2" s="7"/>
      <c r="T2" s="7" t="s">
        <v>55</v>
      </c>
      <c r="U2" s="6"/>
      <c r="V2" s="7"/>
      <c r="W2" s="7" t="s">
        <v>56</v>
      </c>
      <c r="X2" s="6"/>
      <c r="Y2" s="7"/>
      <c r="Z2" s="7" t="s">
        <v>55</v>
      </c>
      <c r="AA2" s="6"/>
      <c r="AB2" s="7"/>
      <c r="AC2" s="7" t="s">
        <v>55</v>
      </c>
      <c r="AD2" s="6"/>
      <c r="AE2" s="7"/>
      <c r="AF2" s="7" t="s">
        <v>55</v>
      </c>
      <c r="AG2" s="6"/>
      <c r="AH2" s="7"/>
      <c r="AI2" s="7" t="s">
        <v>57</v>
      </c>
      <c r="AJ2" s="6"/>
      <c r="AK2" s="7"/>
      <c r="AL2" s="7" t="s">
        <v>58</v>
      </c>
      <c r="AM2" s="6"/>
      <c r="AN2" s="7"/>
      <c r="AO2" s="7" t="s">
        <v>57</v>
      </c>
      <c r="AP2" s="6"/>
      <c r="AQ2" s="7"/>
      <c r="AR2" s="7" t="s">
        <v>59</v>
      </c>
      <c r="AS2" s="6"/>
      <c r="AT2" s="7"/>
      <c r="AU2" s="7" t="s">
        <v>60</v>
      </c>
      <c r="AV2" s="6"/>
      <c r="AW2" s="7"/>
      <c r="AX2" s="7" t="s">
        <v>56</v>
      </c>
      <c r="AY2" s="6"/>
      <c r="AZ2" s="7"/>
      <c r="BA2" s="7" t="s">
        <v>59</v>
      </c>
      <c r="BB2" s="6"/>
      <c r="BC2" s="7"/>
    </row>
    <row r="3" spans="1:55" x14ac:dyDescent="0.25">
      <c r="A3" s="7">
        <v>2</v>
      </c>
      <c r="B3" s="15">
        <v>44593.62804398148</v>
      </c>
      <c r="C3" s="15">
        <v>44593.62804398148</v>
      </c>
      <c r="D3" s="7" t="s">
        <v>52</v>
      </c>
      <c r="E3" s="7"/>
      <c r="F3" s="7"/>
      <c r="G3" s="7"/>
      <c r="H3" s="7" t="s">
        <v>54</v>
      </c>
      <c r="I3" s="7"/>
      <c r="J3" s="7"/>
      <c r="K3" s="7" t="s">
        <v>54</v>
      </c>
      <c r="L3" s="7"/>
      <c r="M3" s="7"/>
      <c r="N3" s="7" t="s">
        <v>67</v>
      </c>
      <c r="O3" s="7"/>
      <c r="P3" s="7"/>
      <c r="Q3" s="7" t="s">
        <v>67</v>
      </c>
      <c r="R3" s="7"/>
      <c r="S3" s="7"/>
      <c r="T3" s="7" t="s">
        <v>55</v>
      </c>
      <c r="U3" s="7"/>
      <c r="V3" s="7"/>
      <c r="W3" s="7" t="s">
        <v>56</v>
      </c>
      <c r="X3" s="7"/>
      <c r="Y3" s="7"/>
      <c r="Z3" s="7" t="s">
        <v>55</v>
      </c>
      <c r="AA3" s="7"/>
      <c r="AB3" s="7"/>
      <c r="AC3" s="7" t="s">
        <v>55</v>
      </c>
      <c r="AD3" s="7"/>
      <c r="AE3" s="7"/>
      <c r="AF3" s="7" t="s">
        <v>58</v>
      </c>
      <c r="AG3" s="7"/>
      <c r="AH3" s="7"/>
      <c r="AI3" s="7" t="s">
        <v>69</v>
      </c>
      <c r="AJ3" s="7"/>
      <c r="AK3" s="7"/>
      <c r="AL3" s="7" t="s">
        <v>57</v>
      </c>
      <c r="AM3" s="7"/>
      <c r="AN3" s="7"/>
      <c r="AO3" s="7" t="s">
        <v>55</v>
      </c>
      <c r="AP3" s="7"/>
      <c r="AQ3" s="7"/>
      <c r="AR3" s="7" t="s">
        <v>59</v>
      </c>
      <c r="AS3" s="7"/>
      <c r="AT3" s="7"/>
      <c r="AU3" s="7" t="s">
        <v>56</v>
      </c>
      <c r="AV3" s="7"/>
      <c r="AW3" s="7"/>
      <c r="AX3" s="7" t="s">
        <v>56</v>
      </c>
      <c r="AY3" s="7"/>
      <c r="AZ3" s="7"/>
      <c r="BA3" s="7" t="s">
        <v>60</v>
      </c>
      <c r="BB3" s="7"/>
      <c r="BC3" s="7"/>
    </row>
    <row r="4" spans="1:55" s="6" customFormat="1" x14ac:dyDescent="0.25">
      <c r="A4" s="6">
        <v>3</v>
      </c>
      <c r="B4" s="15">
        <v>44625.62804398148</v>
      </c>
      <c r="C4" s="15">
        <v>44625.62804398148</v>
      </c>
      <c r="D4" s="7" t="s">
        <v>52</v>
      </c>
      <c r="E4" s="7"/>
      <c r="F4" s="7"/>
      <c r="G4" s="7"/>
      <c r="H4" s="7" t="s">
        <v>54</v>
      </c>
      <c r="I4" s="7"/>
      <c r="J4" s="7"/>
      <c r="K4" s="7" t="s">
        <v>54</v>
      </c>
      <c r="L4" s="7"/>
      <c r="M4" s="7"/>
      <c r="N4" s="7" t="s">
        <v>67</v>
      </c>
      <c r="O4" s="7"/>
      <c r="P4" s="7"/>
      <c r="Q4" s="7" t="s">
        <v>67</v>
      </c>
      <c r="R4" s="7"/>
      <c r="S4" s="7"/>
      <c r="T4" s="7" t="s">
        <v>55</v>
      </c>
      <c r="U4" s="7"/>
      <c r="V4" s="7"/>
      <c r="W4" s="7" t="s">
        <v>56</v>
      </c>
      <c r="X4" s="7"/>
      <c r="Y4" s="7"/>
      <c r="Z4" s="7" t="s">
        <v>55</v>
      </c>
      <c r="AA4" s="7"/>
      <c r="AB4" s="7"/>
      <c r="AC4" s="7" t="s">
        <v>55</v>
      </c>
      <c r="AD4" s="7"/>
      <c r="AE4" s="7"/>
      <c r="AF4" s="7" t="s">
        <v>58</v>
      </c>
      <c r="AG4" s="7"/>
      <c r="AH4" s="7"/>
      <c r="AI4" s="7" t="s">
        <v>69</v>
      </c>
      <c r="AJ4" s="7"/>
      <c r="AK4" s="7"/>
      <c r="AL4" s="7" t="s">
        <v>57</v>
      </c>
      <c r="AM4" s="7"/>
      <c r="AN4" s="7"/>
      <c r="AO4" s="7" t="s">
        <v>55</v>
      </c>
      <c r="AP4" s="7"/>
      <c r="AQ4" s="7"/>
      <c r="AR4" s="7" t="s">
        <v>59</v>
      </c>
      <c r="AS4" s="7"/>
      <c r="AT4" s="7"/>
      <c r="AU4" s="7" t="s">
        <v>56</v>
      </c>
      <c r="AV4" s="7"/>
      <c r="AW4" s="7"/>
      <c r="AX4" s="7" t="s">
        <v>56</v>
      </c>
      <c r="AY4" s="7"/>
      <c r="AZ4" s="7"/>
      <c r="BA4" s="7" t="s">
        <v>60</v>
      </c>
      <c r="BB4" s="7"/>
      <c r="BC4" s="7"/>
    </row>
    <row r="5" spans="1:55" s="6" customFormat="1" x14ac:dyDescent="0.25">
      <c r="A5" s="7">
        <v>4</v>
      </c>
      <c r="B5" s="15">
        <v>44625.62804398148</v>
      </c>
      <c r="C5" s="15">
        <v>44625.62804398148</v>
      </c>
      <c r="D5" s="7" t="s">
        <v>52</v>
      </c>
      <c r="E5" s="7"/>
      <c r="F5" s="7"/>
      <c r="G5" s="7"/>
      <c r="H5" s="7" t="s">
        <v>54</v>
      </c>
      <c r="I5" s="7"/>
      <c r="J5" s="7"/>
      <c r="K5" s="7" t="s">
        <v>54</v>
      </c>
      <c r="L5" s="7"/>
      <c r="M5" s="7"/>
      <c r="N5" s="7" t="s">
        <v>67</v>
      </c>
      <c r="O5" s="7"/>
      <c r="P5" s="7"/>
      <c r="Q5" s="7" t="s">
        <v>67</v>
      </c>
      <c r="R5" s="7"/>
      <c r="S5" s="7"/>
      <c r="T5" s="7" t="s">
        <v>55</v>
      </c>
      <c r="U5" s="7"/>
      <c r="V5" s="7"/>
      <c r="W5" s="7" t="s">
        <v>56</v>
      </c>
      <c r="X5" s="7"/>
      <c r="Y5" s="7"/>
      <c r="Z5" s="7" t="s">
        <v>55</v>
      </c>
      <c r="AA5" s="7"/>
      <c r="AB5" s="7"/>
      <c r="AC5" s="7" t="s">
        <v>55</v>
      </c>
      <c r="AD5" s="7"/>
      <c r="AE5" s="7"/>
      <c r="AF5" s="7" t="s">
        <v>58</v>
      </c>
      <c r="AG5" s="7"/>
      <c r="AH5" s="7"/>
      <c r="AI5" s="7" t="s">
        <v>69</v>
      </c>
      <c r="AJ5" s="7"/>
      <c r="AK5" s="7"/>
      <c r="AL5" s="7" t="s">
        <v>57</v>
      </c>
      <c r="AM5" s="7"/>
      <c r="AN5" s="7"/>
      <c r="AO5" s="7" t="s">
        <v>55</v>
      </c>
      <c r="AP5" s="7"/>
      <c r="AQ5" s="7"/>
      <c r="AR5" s="7" t="s">
        <v>59</v>
      </c>
      <c r="AS5" s="7"/>
      <c r="AT5" s="7"/>
      <c r="AU5" s="7" t="s">
        <v>56</v>
      </c>
      <c r="AV5" s="7"/>
      <c r="AW5" s="7"/>
      <c r="AX5" s="7" t="s">
        <v>56</v>
      </c>
      <c r="AY5" s="7"/>
      <c r="AZ5" s="7"/>
      <c r="BA5" s="7" t="s">
        <v>60</v>
      </c>
      <c r="BB5" s="7"/>
      <c r="BC5" s="7"/>
    </row>
    <row r="6" spans="1:55" s="6" customFormat="1" x14ac:dyDescent="0.25">
      <c r="A6" s="6">
        <v>5</v>
      </c>
      <c r="B6" s="15">
        <v>44650.62804398148</v>
      </c>
      <c r="C6" s="15">
        <v>44650.62804398148</v>
      </c>
      <c r="D6" s="7" t="s">
        <v>52</v>
      </c>
      <c r="E6" s="7"/>
      <c r="F6" s="7"/>
      <c r="G6" s="7"/>
      <c r="H6" s="7" t="s">
        <v>54</v>
      </c>
      <c r="I6" s="7"/>
      <c r="J6" s="7"/>
      <c r="K6" s="7" t="s">
        <v>54</v>
      </c>
      <c r="L6" s="7"/>
      <c r="M6" s="7"/>
      <c r="N6" s="7" t="s">
        <v>67</v>
      </c>
      <c r="O6" s="7"/>
      <c r="P6" s="7"/>
      <c r="Q6" s="7" t="s">
        <v>67</v>
      </c>
      <c r="R6" s="7"/>
      <c r="S6" s="7"/>
      <c r="T6" s="7" t="s">
        <v>55</v>
      </c>
      <c r="U6" s="7"/>
      <c r="V6" s="7"/>
      <c r="W6" s="7" t="s">
        <v>56</v>
      </c>
      <c r="X6" s="7"/>
      <c r="Y6" s="7"/>
      <c r="Z6" s="7" t="s">
        <v>55</v>
      </c>
      <c r="AA6" s="7"/>
      <c r="AB6" s="7"/>
      <c r="AC6" s="7" t="s">
        <v>55</v>
      </c>
      <c r="AD6" s="7"/>
      <c r="AE6" s="7"/>
      <c r="AF6" s="7" t="s">
        <v>58</v>
      </c>
      <c r="AG6" s="7"/>
      <c r="AH6" s="7"/>
      <c r="AI6" s="7" t="s">
        <v>69</v>
      </c>
      <c r="AJ6" s="7"/>
      <c r="AK6" s="7"/>
      <c r="AL6" s="7" t="s">
        <v>57</v>
      </c>
      <c r="AM6" s="7"/>
      <c r="AN6" s="7"/>
      <c r="AO6" s="7" t="s">
        <v>55</v>
      </c>
      <c r="AP6" s="7"/>
      <c r="AQ6" s="7"/>
      <c r="AR6" s="7" t="s">
        <v>59</v>
      </c>
      <c r="AS6" s="7"/>
      <c r="AT6" s="7"/>
      <c r="AU6" s="7" t="s">
        <v>56</v>
      </c>
      <c r="AV6" s="7"/>
      <c r="AW6" s="7"/>
      <c r="AX6" s="7" t="s">
        <v>56</v>
      </c>
      <c r="AY6" s="7"/>
      <c r="AZ6" s="7"/>
      <c r="BA6" s="7" t="s">
        <v>60</v>
      </c>
      <c r="BB6" s="7"/>
      <c r="BC6" s="7"/>
    </row>
    <row r="7" spans="1:55" s="6" customFormat="1" x14ac:dyDescent="0.25">
      <c r="A7" s="7">
        <v>6</v>
      </c>
      <c r="B7" s="15">
        <v>44717.62804398148</v>
      </c>
      <c r="C7" s="15">
        <v>44717.62804398148</v>
      </c>
      <c r="D7" s="7" t="s">
        <v>52</v>
      </c>
      <c r="E7" s="7"/>
      <c r="F7" s="7"/>
      <c r="G7" s="7"/>
      <c r="H7" s="7" t="s">
        <v>54</v>
      </c>
      <c r="I7" s="7"/>
      <c r="J7" s="7"/>
      <c r="K7" s="7" t="s">
        <v>54</v>
      </c>
      <c r="L7" s="7"/>
      <c r="M7" s="7"/>
      <c r="N7" s="7" t="s">
        <v>67</v>
      </c>
      <c r="O7" s="7"/>
      <c r="P7" s="7"/>
      <c r="Q7" s="7" t="s">
        <v>67</v>
      </c>
      <c r="R7" s="7"/>
      <c r="S7" s="7"/>
      <c r="T7" s="7" t="s">
        <v>55</v>
      </c>
      <c r="U7" s="7"/>
      <c r="V7" s="7"/>
      <c r="W7" s="7" t="s">
        <v>56</v>
      </c>
      <c r="X7" s="7"/>
      <c r="Y7" s="7"/>
      <c r="Z7" s="7" t="s">
        <v>55</v>
      </c>
      <c r="AA7" s="7"/>
      <c r="AB7" s="7"/>
      <c r="AC7" s="7" t="s">
        <v>55</v>
      </c>
      <c r="AD7" s="7"/>
      <c r="AE7" s="7"/>
      <c r="AF7" s="7" t="s">
        <v>58</v>
      </c>
      <c r="AG7" s="7"/>
      <c r="AH7" s="7"/>
      <c r="AI7" s="7" t="s">
        <v>69</v>
      </c>
      <c r="AJ7" s="7"/>
      <c r="AK7" s="7"/>
      <c r="AL7" s="7" t="s">
        <v>57</v>
      </c>
      <c r="AM7" s="7"/>
      <c r="AN7" s="7"/>
      <c r="AO7" s="7" t="s">
        <v>55</v>
      </c>
      <c r="AP7" s="7"/>
      <c r="AQ7" s="7"/>
      <c r="AR7" s="7" t="s">
        <v>59</v>
      </c>
      <c r="AS7" s="7"/>
      <c r="AT7" s="7"/>
      <c r="AU7" s="7" t="s">
        <v>56</v>
      </c>
      <c r="AV7" s="7"/>
      <c r="AW7" s="7"/>
      <c r="AX7" s="7" t="s">
        <v>56</v>
      </c>
      <c r="AY7" s="7"/>
      <c r="AZ7" s="7"/>
      <c r="BA7" s="7" t="s">
        <v>60</v>
      </c>
      <c r="BB7" s="7"/>
      <c r="BC7" s="7"/>
    </row>
    <row r="8" spans="1:55" s="6" customFormat="1" x14ac:dyDescent="0.25">
      <c r="A8" s="6">
        <v>7</v>
      </c>
      <c r="B8" s="15">
        <v>44717.62804398148</v>
      </c>
      <c r="C8" s="15">
        <v>44717.62804398148</v>
      </c>
      <c r="D8" s="7" t="s">
        <v>52</v>
      </c>
      <c r="E8" s="7"/>
      <c r="F8" s="7"/>
      <c r="G8" s="7"/>
      <c r="H8" s="7" t="s">
        <v>54</v>
      </c>
      <c r="I8" s="7"/>
      <c r="J8" s="7"/>
      <c r="K8" s="7" t="s">
        <v>54</v>
      </c>
      <c r="L8" s="7"/>
      <c r="M8" s="7"/>
      <c r="N8" s="7" t="s">
        <v>67</v>
      </c>
      <c r="O8" s="7"/>
      <c r="P8" s="7"/>
      <c r="Q8" s="7" t="s">
        <v>67</v>
      </c>
      <c r="R8" s="7"/>
      <c r="S8" s="7"/>
      <c r="T8" s="7" t="s">
        <v>55</v>
      </c>
      <c r="U8" s="7"/>
      <c r="V8" s="7"/>
      <c r="W8" s="7" t="s">
        <v>56</v>
      </c>
      <c r="X8" s="7"/>
      <c r="Y8" s="7"/>
      <c r="Z8" s="7" t="s">
        <v>55</v>
      </c>
      <c r="AA8" s="7"/>
      <c r="AB8" s="7"/>
      <c r="AC8" s="7" t="s">
        <v>55</v>
      </c>
      <c r="AD8" s="7"/>
      <c r="AE8" s="7"/>
      <c r="AF8" s="7" t="s">
        <v>58</v>
      </c>
      <c r="AG8" s="7"/>
      <c r="AH8" s="7"/>
      <c r="AI8" s="7" t="s">
        <v>69</v>
      </c>
      <c r="AJ8" s="7"/>
      <c r="AK8" s="7"/>
      <c r="AL8" s="7" t="s">
        <v>57</v>
      </c>
      <c r="AM8" s="7"/>
      <c r="AN8" s="7"/>
      <c r="AO8" s="7" t="s">
        <v>55</v>
      </c>
      <c r="AP8" s="7"/>
      <c r="AQ8" s="7"/>
      <c r="AR8" s="7" t="s">
        <v>59</v>
      </c>
      <c r="AS8" s="7"/>
      <c r="AT8" s="7"/>
      <c r="AU8" s="7" t="s">
        <v>56</v>
      </c>
      <c r="AV8" s="7"/>
      <c r="AW8" s="7"/>
      <c r="AX8" s="7" t="s">
        <v>56</v>
      </c>
      <c r="AY8" s="7"/>
      <c r="AZ8" s="7"/>
      <c r="BA8" s="7" t="s">
        <v>60</v>
      </c>
      <c r="BB8" s="7"/>
      <c r="BC8" s="7"/>
    </row>
    <row r="9" spans="1:55" s="6" customFormat="1" x14ac:dyDescent="0.25">
      <c r="A9" s="7">
        <v>8</v>
      </c>
      <c r="B9" s="15">
        <v>44717.62804398148</v>
      </c>
      <c r="C9" s="15">
        <v>44717.62804398148</v>
      </c>
      <c r="D9" s="7" t="s">
        <v>52</v>
      </c>
      <c r="E9" s="7"/>
      <c r="F9" s="7"/>
      <c r="G9" s="7"/>
      <c r="H9" s="7" t="s">
        <v>54</v>
      </c>
      <c r="I9" s="7"/>
      <c r="J9" s="7"/>
      <c r="K9" s="7" t="s">
        <v>54</v>
      </c>
      <c r="L9" s="7"/>
      <c r="M9" s="7"/>
      <c r="N9" s="7" t="s">
        <v>67</v>
      </c>
      <c r="O9" s="7"/>
      <c r="P9" s="7"/>
      <c r="Q9" s="7" t="s">
        <v>67</v>
      </c>
      <c r="R9" s="7"/>
      <c r="S9" s="7"/>
      <c r="T9" s="7" t="s">
        <v>55</v>
      </c>
      <c r="U9" s="7"/>
      <c r="V9" s="7"/>
      <c r="W9" s="7" t="s">
        <v>56</v>
      </c>
      <c r="X9" s="7"/>
      <c r="Y9" s="7"/>
      <c r="Z9" s="7" t="s">
        <v>55</v>
      </c>
      <c r="AA9" s="7"/>
      <c r="AB9" s="7"/>
      <c r="AC9" s="7" t="s">
        <v>55</v>
      </c>
      <c r="AD9" s="7"/>
      <c r="AE9" s="7"/>
      <c r="AF9" s="7" t="s">
        <v>58</v>
      </c>
      <c r="AG9" s="7"/>
      <c r="AH9" s="7"/>
      <c r="AI9" s="7" t="s">
        <v>69</v>
      </c>
      <c r="AJ9" s="7"/>
      <c r="AK9" s="7"/>
      <c r="AL9" s="7" t="s">
        <v>57</v>
      </c>
      <c r="AM9" s="7"/>
      <c r="AN9" s="7"/>
      <c r="AO9" s="7" t="s">
        <v>55</v>
      </c>
      <c r="AP9" s="7"/>
      <c r="AQ9" s="7"/>
      <c r="AR9" s="7" t="s">
        <v>59</v>
      </c>
      <c r="AS9" s="7"/>
      <c r="AT9" s="7"/>
      <c r="AU9" s="7" t="s">
        <v>56</v>
      </c>
      <c r="AV9" s="7"/>
      <c r="AW9" s="7"/>
      <c r="AX9" s="7" t="s">
        <v>56</v>
      </c>
      <c r="AY9" s="7"/>
      <c r="AZ9" s="7"/>
      <c r="BA9" s="7" t="s">
        <v>60</v>
      </c>
      <c r="BB9" s="7"/>
      <c r="BC9" s="7"/>
    </row>
    <row r="10" spans="1:55" s="6" customFormat="1" x14ac:dyDescent="0.25">
      <c r="A10" s="6">
        <v>9</v>
      </c>
      <c r="B10" s="15">
        <v>44809.62804398148</v>
      </c>
      <c r="C10" s="15">
        <v>44809.62804398148</v>
      </c>
      <c r="D10" s="7" t="s">
        <v>52</v>
      </c>
      <c r="E10" s="7"/>
      <c r="F10" s="7"/>
      <c r="G10" s="7"/>
      <c r="H10" s="7" t="s">
        <v>54</v>
      </c>
      <c r="I10" s="7"/>
      <c r="J10" s="7"/>
      <c r="K10" s="7" t="s">
        <v>54</v>
      </c>
      <c r="L10" s="7"/>
      <c r="M10" s="7"/>
      <c r="N10" s="7" t="s">
        <v>67</v>
      </c>
      <c r="O10" s="7"/>
      <c r="P10" s="7"/>
      <c r="Q10" s="7" t="s">
        <v>67</v>
      </c>
      <c r="R10" s="7"/>
      <c r="S10" s="7"/>
      <c r="T10" s="7" t="s">
        <v>55</v>
      </c>
      <c r="U10" s="7"/>
      <c r="V10" s="7"/>
      <c r="W10" s="7" t="s">
        <v>56</v>
      </c>
      <c r="X10" s="7"/>
      <c r="Y10" s="7"/>
      <c r="Z10" s="7" t="s">
        <v>55</v>
      </c>
      <c r="AA10" s="7"/>
      <c r="AB10" s="7"/>
      <c r="AC10" s="7" t="s">
        <v>55</v>
      </c>
      <c r="AD10" s="7"/>
      <c r="AE10" s="7"/>
      <c r="AF10" s="7" t="s">
        <v>58</v>
      </c>
      <c r="AG10" s="7"/>
      <c r="AH10" s="7"/>
      <c r="AI10" s="7" t="s">
        <v>69</v>
      </c>
      <c r="AJ10" s="7"/>
      <c r="AK10" s="7"/>
      <c r="AL10" s="7" t="s">
        <v>57</v>
      </c>
      <c r="AM10" s="7"/>
      <c r="AN10" s="7"/>
      <c r="AO10" s="7" t="s">
        <v>55</v>
      </c>
      <c r="AP10" s="7"/>
      <c r="AQ10" s="7"/>
      <c r="AR10" s="7" t="s">
        <v>59</v>
      </c>
      <c r="AS10" s="7"/>
      <c r="AT10" s="7"/>
      <c r="AU10" s="7" t="s">
        <v>56</v>
      </c>
      <c r="AV10" s="7"/>
      <c r="AW10" s="7"/>
      <c r="AX10" s="7" t="s">
        <v>56</v>
      </c>
      <c r="AY10" s="7"/>
      <c r="AZ10" s="7"/>
      <c r="BA10" s="7" t="s">
        <v>60</v>
      </c>
      <c r="BB10" s="7"/>
      <c r="BC10" s="7"/>
    </row>
    <row r="11" spans="1:55" s="6" customFormat="1" x14ac:dyDescent="0.25">
      <c r="A11" s="7">
        <v>10</v>
      </c>
      <c r="B11" s="15">
        <v>44870.62804398148</v>
      </c>
      <c r="C11" s="15">
        <v>44870.62804398148</v>
      </c>
      <c r="D11" s="7" t="s">
        <v>52</v>
      </c>
      <c r="E11" s="7"/>
      <c r="F11" s="7"/>
      <c r="G11" s="7"/>
      <c r="H11" s="7" t="s">
        <v>54</v>
      </c>
      <c r="I11" s="7"/>
      <c r="J11" s="7"/>
      <c r="K11" s="7" t="s">
        <v>54</v>
      </c>
      <c r="L11" s="7"/>
      <c r="M11" s="7"/>
      <c r="N11" s="7" t="s">
        <v>67</v>
      </c>
      <c r="O11" s="7"/>
      <c r="P11" s="7"/>
      <c r="Q11" s="7" t="s">
        <v>67</v>
      </c>
      <c r="R11" s="7"/>
      <c r="S11" s="7"/>
      <c r="T11" s="7" t="s">
        <v>55</v>
      </c>
      <c r="U11" s="7"/>
      <c r="V11" s="7"/>
      <c r="W11" s="7" t="s">
        <v>56</v>
      </c>
      <c r="X11" s="7"/>
      <c r="Y11" s="7"/>
      <c r="Z11" s="7" t="s">
        <v>55</v>
      </c>
      <c r="AA11" s="7"/>
      <c r="AB11" s="7"/>
      <c r="AC11" s="7" t="s">
        <v>55</v>
      </c>
      <c r="AD11" s="7"/>
      <c r="AE11" s="7"/>
      <c r="AF11" s="7" t="s">
        <v>58</v>
      </c>
      <c r="AG11" s="7"/>
      <c r="AH11" s="7"/>
      <c r="AI11" s="7" t="s">
        <v>69</v>
      </c>
      <c r="AJ11" s="7"/>
      <c r="AK11" s="7"/>
      <c r="AL11" s="7" t="s">
        <v>57</v>
      </c>
      <c r="AM11" s="7"/>
      <c r="AN11" s="7"/>
      <c r="AO11" s="7" t="s">
        <v>55</v>
      </c>
      <c r="AP11" s="7"/>
      <c r="AQ11" s="7"/>
      <c r="AR11" s="7" t="s">
        <v>59</v>
      </c>
      <c r="AS11" s="7"/>
      <c r="AT11" s="7"/>
      <c r="AU11" s="7" t="s">
        <v>56</v>
      </c>
      <c r="AV11" s="7"/>
      <c r="AW11" s="7"/>
      <c r="AX11" s="7" t="s">
        <v>56</v>
      </c>
      <c r="AY11" s="7"/>
      <c r="AZ11" s="7"/>
      <c r="BA11" s="7" t="s">
        <v>60</v>
      </c>
      <c r="BB11" s="7"/>
      <c r="BC11" s="7"/>
    </row>
    <row r="12" spans="1:55" s="6" customFormat="1" x14ac:dyDescent="0.25">
      <c r="A12" s="6">
        <v>11</v>
      </c>
      <c r="B12" s="15">
        <v>44900.62804398148</v>
      </c>
      <c r="C12" s="15">
        <v>44900.62804398148</v>
      </c>
      <c r="D12" s="7" t="s">
        <v>52</v>
      </c>
      <c r="E12" s="7"/>
      <c r="F12" s="7"/>
      <c r="G12" s="7"/>
      <c r="H12" s="7" t="s">
        <v>54</v>
      </c>
      <c r="I12" s="7"/>
      <c r="J12" s="7"/>
      <c r="K12" s="7" t="s">
        <v>54</v>
      </c>
      <c r="L12" s="7"/>
      <c r="M12" s="7"/>
      <c r="N12" s="7" t="s">
        <v>67</v>
      </c>
      <c r="O12" s="7"/>
      <c r="P12" s="7"/>
      <c r="Q12" s="7" t="s">
        <v>67</v>
      </c>
      <c r="R12" s="7"/>
      <c r="S12" s="7"/>
      <c r="T12" s="7" t="s">
        <v>55</v>
      </c>
      <c r="U12" s="7"/>
      <c r="V12" s="7"/>
      <c r="W12" s="7" t="s">
        <v>56</v>
      </c>
      <c r="X12" s="7"/>
      <c r="Y12" s="7"/>
      <c r="Z12" s="7" t="s">
        <v>55</v>
      </c>
      <c r="AA12" s="7"/>
      <c r="AB12" s="7"/>
      <c r="AC12" s="7" t="s">
        <v>55</v>
      </c>
      <c r="AD12" s="7"/>
      <c r="AE12" s="7"/>
      <c r="AF12" s="7" t="s">
        <v>58</v>
      </c>
      <c r="AG12" s="7"/>
      <c r="AH12" s="7"/>
      <c r="AI12" s="7" t="s">
        <v>69</v>
      </c>
      <c r="AJ12" s="7"/>
      <c r="AK12" s="7"/>
      <c r="AL12" s="7" t="s">
        <v>57</v>
      </c>
      <c r="AM12" s="7"/>
      <c r="AN12" s="7"/>
      <c r="AO12" s="7" t="s">
        <v>55</v>
      </c>
      <c r="AP12" s="7"/>
      <c r="AQ12" s="7"/>
      <c r="AR12" s="7" t="s">
        <v>59</v>
      </c>
      <c r="AS12" s="7"/>
      <c r="AT12" s="7"/>
      <c r="AU12" s="7" t="s">
        <v>56</v>
      </c>
      <c r="AV12" s="7"/>
      <c r="AW12" s="7"/>
      <c r="AX12" s="7" t="s">
        <v>56</v>
      </c>
      <c r="AY12" s="7"/>
      <c r="AZ12" s="7"/>
      <c r="BA12" s="7" t="s">
        <v>60</v>
      </c>
      <c r="BB12" s="7"/>
      <c r="BC12" s="7"/>
    </row>
    <row r="13" spans="1:55" s="6" customFormat="1" x14ac:dyDescent="0.25">
      <c r="A13" s="7">
        <v>12</v>
      </c>
      <c r="B13" s="15">
        <v>44900.62804398148</v>
      </c>
      <c r="C13" s="15">
        <v>44900.62804398148</v>
      </c>
      <c r="D13" s="7" t="s">
        <v>52</v>
      </c>
      <c r="E13" s="7"/>
      <c r="F13" s="7"/>
      <c r="G13" s="7"/>
      <c r="H13" s="7" t="s">
        <v>54</v>
      </c>
      <c r="I13" s="7"/>
      <c r="J13" s="7"/>
      <c r="K13" s="7" t="s">
        <v>54</v>
      </c>
      <c r="L13" s="7"/>
      <c r="M13" s="7"/>
      <c r="N13" s="7" t="s">
        <v>67</v>
      </c>
      <c r="O13" s="7"/>
      <c r="P13" s="7"/>
      <c r="Q13" s="7" t="s">
        <v>67</v>
      </c>
      <c r="R13" s="7"/>
      <c r="S13" s="7"/>
      <c r="T13" s="7" t="s">
        <v>55</v>
      </c>
      <c r="U13" s="7"/>
      <c r="V13" s="7"/>
      <c r="W13" s="7" t="s">
        <v>56</v>
      </c>
      <c r="X13" s="7"/>
      <c r="Y13" s="7"/>
      <c r="Z13" s="7" t="s">
        <v>55</v>
      </c>
      <c r="AA13" s="7"/>
      <c r="AB13" s="7"/>
      <c r="AC13" s="7" t="s">
        <v>55</v>
      </c>
      <c r="AD13" s="7"/>
      <c r="AE13" s="7"/>
      <c r="AF13" s="7" t="s">
        <v>58</v>
      </c>
      <c r="AG13" s="7"/>
      <c r="AH13" s="7"/>
      <c r="AI13" s="7" t="s">
        <v>69</v>
      </c>
      <c r="AJ13" s="7"/>
      <c r="AK13" s="7"/>
      <c r="AL13" s="7" t="s">
        <v>57</v>
      </c>
      <c r="AM13" s="7"/>
      <c r="AN13" s="7"/>
      <c r="AO13" s="7" t="s">
        <v>55</v>
      </c>
      <c r="AP13" s="7"/>
      <c r="AQ13" s="7"/>
      <c r="AR13" s="7" t="s">
        <v>59</v>
      </c>
      <c r="AS13" s="7"/>
      <c r="AT13" s="7"/>
      <c r="AU13" s="7" t="s">
        <v>56</v>
      </c>
      <c r="AV13" s="7"/>
      <c r="AW13" s="7"/>
      <c r="AX13" s="7" t="s">
        <v>56</v>
      </c>
      <c r="AY13" s="7"/>
      <c r="AZ13" s="7"/>
      <c r="BA13" s="7" t="s">
        <v>60</v>
      </c>
      <c r="BB13" s="7"/>
      <c r="BC13" s="7"/>
    </row>
    <row r="18" spans="3:6" x14ac:dyDescent="0.25">
      <c r="C18" s="6"/>
      <c r="E18" s="6"/>
    </row>
    <row r="19" spans="3:6" x14ac:dyDescent="0.25">
      <c r="C19" s="6"/>
      <c r="E19" s="6"/>
      <c r="F19" s="6"/>
    </row>
    <row r="20" spans="3:6" x14ac:dyDescent="0.25">
      <c r="C20" s="6"/>
      <c r="E20" s="6"/>
      <c r="F20" s="16"/>
    </row>
    <row r="21" spans="3:6" x14ac:dyDescent="0.25">
      <c r="C21" s="6"/>
      <c r="E21" s="6"/>
      <c r="F21" s="16"/>
    </row>
    <row r="22" spans="3:6" x14ac:dyDescent="0.25">
      <c r="C22" s="6"/>
      <c r="E22" s="6"/>
      <c r="F22" s="16"/>
    </row>
    <row r="23" spans="3:6" x14ac:dyDescent="0.25">
      <c r="C23" s="6"/>
      <c r="E23" s="6"/>
      <c r="F23" s="16"/>
    </row>
    <row r="24" spans="3:6" x14ac:dyDescent="0.25">
      <c r="C24" s="6"/>
      <c r="E24" s="6"/>
    </row>
    <row r="25" spans="3:6" x14ac:dyDescent="0.25">
      <c r="C25" s="6"/>
      <c r="E25" s="6"/>
    </row>
    <row r="26" spans="3:6" x14ac:dyDescent="0.25">
      <c r="C26" s="6"/>
      <c r="E26" s="6"/>
    </row>
    <row r="27" spans="3:6" x14ac:dyDescent="0.25">
      <c r="C27" s="6"/>
    </row>
    <row r="28" spans="3:6" x14ac:dyDescent="0.25">
      <c r="C28" s="6"/>
    </row>
    <row r="29" spans="3:6" x14ac:dyDescent="0.25">
      <c r="C29" s="6"/>
    </row>
    <row r="30" spans="3:6" x14ac:dyDescent="0.25">
      <c r="C30" s="6"/>
    </row>
    <row r="31" spans="3:6" x14ac:dyDescent="0.25">
      <c r="C31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30"/>
  <sheetViews>
    <sheetView tabSelected="1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C8" sqref="AC8"/>
    </sheetView>
  </sheetViews>
  <sheetFormatPr baseColWidth="10" defaultRowHeight="15" outlineLevelCol="1" x14ac:dyDescent="0.25"/>
  <cols>
    <col min="1" max="1" width="20.28515625" customWidth="1"/>
    <col min="2" max="2" width="33.140625" customWidth="1"/>
    <col min="3" max="6" width="32.7109375" hidden="1" customWidth="1" outlineLevel="1"/>
    <col min="7" max="7" width="9.85546875" customWidth="1" collapsed="1"/>
    <col min="8" max="8" width="12.7109375" bestFit="1" customWidth="1"/>
    <col min="9" max="12" width="32.7109375" style="6" hidden="1" customWidth="1" outlineLevel="1"/>
    <col min="13" max="13" width="9.85546875" style="6" customWidth="1" collapsed="1"/>
    <col min="14" max="14" width="12.7109375" style="6" bestFit="1" customWidth="1"/>
    <col min="15" max="18" width="32.7109375" style="6" hidden="1" customWidth="1" outlineLevel="1"/>
    <col min="19" max="19" width="9.85546875" style="6" customWidth="1" collapsed="1"/>
    <col min="20" max="20" width="12.7109375" style="6" bestFit="1" customWidth="1"/>
    <col min="21" max="24" width="32.7109375" style="6" hidden="1" customWidth="1" outlineLevel="1"/>
    <col min="25" max="25" width="9.85546875" style="6" customWidth="1" collapsed="1"/>
    <col min="26" max="26" width="14.7109375" style="6" bestFit="1" customWidth="1"/>
    <col min="27" max="16384" width="11.42578125" style="19"/>
  </cols>
  <sheetData>
    <row r="2" spans="1:26" x14ac:dyDescent="0.25">
      <c r="A2" t="s">
        <v>85</v>
      </c>
      <c r="B2" s="5">
        <f>COUNTA(Réponses!$A:$A)-1</f>
        <v>12</v>
      </c>
    </row>
    <row r="3" spans="1:26" x14ac:dyDescent="0.25">
      <c r="B3" s="8" t="s">
        <v>82</v>
      </c>
      <c r="C3" s="13"/>
      <c r="H3" s="13" t="s">
        <v>83</v>
      </c>
      <c r="N3" s="13" t="s">
        <v>83</v>
      </c>
      <c r="T3" s="13" t="s">
        <v>83</v>
      </c>
      <c r="Z3" s="13" t="s">
        <v>83</v>
      </c>
    </row>
    <row r="4" spans="1:26" x14ac:dyDescent="0.25">
      <c r="A4" t="s">
        <v>86</v>
      </c>
      <c r="B4">
        <f>SUM(H4,N4,T4,Z4)</f>
        <v>12</v>
      </c>
      <c r="H4" s="5">
        <f>COUNTIFS(Réponses!$C:$C,"&lt;1/4/22")</f>
        <v>5</v>
      </c>
      <c r="I4" s="5"/>
      <c r="N4" s="5">
        <f>COUNTIFS(Réponses!$C:$C,"&gt;=1/4/22",Réponses!$C:$C,"&lt;1/9/22")</f>
        <v>3</v>
      </c>
      <c r="T4" s="5">
        <f>COUNTIFS(Réponses!$C:$C,"&gt;=1/9/22",Réponses!$C:$C,"&lt;1/12/22")</f>
        <v>2</v>
      </c>
      <c r="Z4" s="5">
        <f>COUNTIFS(Réponses!$C:$C,"&gt;=1/12/22")</f>
        <v>2</v>
      </c>
    </row>
    <row r="5" spans="1:26" x14ac:dyDescent="0.25">
      <c r="A5" s="19" t="s">
        <v>84</v>
      </c>
      <c r="B5" s="20">
        <f>SUM(H5,N5,T5,Z5)</f>
        <v>1</v>
      </c>
      <c r="C5" s="6"/>
      <c r="D5" s="6"/>
      <c r="E5" s="6"/>
      <c r="F5" s="6"/>
      <c r="G5" s="6"/>
      <c r="H5" s="18">
        <f>COUNTIFS(Réponses!$C:$C,"&lt;Paramètres!N6")</f>
        <v>1</v>
      </c>
      <c r="I5" s="19"/>
      <c r="J5" s="19"/>
      <c r="K5" s="19"/>
      <c r="L5" s="19"/>
      <c r="M5" s="19"/>
      <c r="N5" s="18">
        <f>COUNTIFS(Réponses!$C:$C,"&gt;=Paramètres!N6",Réponses!$C:$C,"&lt;Paramètres!N7")</f>
        <v>0</v>
      </c>
      <c r="T5" s="17">
        <f>COUNTIFS(Réponses!$C:$C,"&gt;=Paramètres!N7",Réponses!$C:$C,"&lt;Paramètres!N8")</f>
        <v>0</v>
      </c>
      <c r="Z5" s="17">
        <f>COUNTIFS(Réponses!$C:$C,"&gt;=Paramètres!N8")</f>
        <v>0</v>
      </c>
    </row>
    <row r="6" spans="1:26" ht="18.75" x14ac:dyDescent="0.3">
      <c r="C6" s="21" t="s">
        <v>76</v>
      </c>
      <c r="D6" s="22"/>
      <c r="E6" s="22"/>
      <c r="F6" s="22"/>
      <c r="G6" s="22"/>
      <c r="H6" s="23"/>
      <c r="I6" s="21" t="s">
        <v>77</v>
      </c>
      <c r="J6" s="22"/>
      <c r="K6" s="22"/>
      <c r="L6" s="22"/>
      <c r="M6" s="22"/>
      <c r="N6" s="23"/>
      <c r="O6" s="21" t="s">
        <v>78</v>
      </c>
      <c r="P6" s="22"/>
      <c r="Q6" s="22"/>
      <c r="R6" s="22"/>
      <c r="S6" s="22"/>
      <c r="T6" s="23"/>
      <c r="U6" s="21" t="s">
        <v>79</v>
      </c>
      <c r="V6" s="22"/>
      <c r="W6" s="22"/>
      <c r="X6" s="22"/>
      <c r="Y6" s="22"/>
      <c r="Z6" s="23"/>
    </row>
    <row r="7" spans="1:26" ht="30" x14ac:dyDescent="0.25">
      <c r="B7" s="1" t="s">
        <v>61</v>
      </c>
      <c r="C7" s="10" t="s">
        <v>62</v>
      </c>
      <c r="D7" s="10" t="s">
        <v>7</v>
      </c>
      <c r="E7" s="10" t="s">
        <v>10</v>
      </c>
      <c r="F7" s="10" t="s">
        <v>13</v>
      </c>
      <c r="G7" s="11" t="s">
        <v>73</v>
      </c>
      <c r="H7" s="11" t="s">
        <v>74</v>
      </c>
      <c r="I7" s="10" t="s">
        <v>62</v>
      </c>
      <c r="J7" s="10" t="s">
        <v>7</v>
      </c>
      <c r="K7" s="10" t="s">
        <v>10</v>
      </c>
      <c r="L7" s="10" t="s">
        <v>13</v>
      </c>
      <c r="M7" s="11" t="s">
        <v>73</v>
      </c>
      <c r="N7" s="11" t="s">
        <v>74</v>
      </c>
      <c r="O7" s="10" t="s">
        <v>62</v>
      </c>
      <c r="P7" s="10" t="s">
        <v>7</v>
      </c>
      <c r="Q7" s="10" t="s">
        <v>10</v>
      </c>
      <c r="R7" s="10" t="s">
        <v>13</v>
      </c>
      <c r="S7" s="11" t="s">
        <v>73</v>
      </c>
      <c r="T7" s="11" t="s">
        <v>74</v>
      </c>
      <c r="U7" s="10" t="s">
        <v>62</v>
      </c>
      <c r="V7" s="10" t="s">
        <v>7</v>
      </c>
      <c r="W7" s="10" t="s">
        <v>10</v>
      </c>
      <c r="X7" s="10" t="s">
        <v>13</v>
      </c>
      <c r="Y7" s="11" t="s">
        <v>73</v>
      </c>
      <c r="Z7" s="11" t="s">
        <v>74</v>
      </c>
    </row>
    <row r="8" spans="1:26" x14ac:dyDescent="0.25">
      <c r="A8">
        <v>4</v>
      </c>
      <c r="B8" s="3" t="s">
        <v>66</v>
      </c>
      <c r="C8" s="5">
        <f>COUNTIF(Réponses!$H:$H,Taux_info_rep)*Paramètres!$K5</f>
        <v>0</v>
      </c>
      <c r="D8" s="5">
        <f>COUNTIF(Réponses!$K:$K,Taux_info_rep)*Paramètres!$K5</f>
        <v>0</v>
      </c>
      <c r="E8" s="5">
        <f>COUNTIF(Réponses!$N:$N,Taux_info_rep)*Paramètres!$K5</f>
        <v>0</v>
      </c>
      <c r="F8" s="5">
        <f>COUNTIF(Réponses!$Q:$Q,Taux_info_rep)*Paramètres!$K5</f>
        <v>0</v>
      </c>
      <c r="G8" s="2">
        <f>SUM(C8:F8)</f>
        <v>0</v>
      </c>
      <c r="H8" s="2"/>
      <c r="I8" s="5">
        <f>COUNTIF(Réponses!$H:$H,Taux_info_rep)*Paramètres!$K5</f>
        <v>0</v>
      </c>
      <c r="J8" s="5">
        <f>COUNTIF(Réponses!$K:$K,Taux_info_rep)*Paramètres!$K5</f>
        <v>0</v>
      </c>
      <c r="K8" s="5">
        <f>COUNTIF(Réponses!$N:$N,Taux_info_rep)*Paramètres!$K5</f>
        <v>0</v>
      </c>
      <c r="L8" s="5">
        <f>COUNTIF(Réponses!$Q:$Q,Taux_info_rep)*Paramètres!$K5</f>
        <v>0</v>
      </c>
      <c r="M8" s="2">
        <f>SUM(I8:L8)</f>
        <v>0</v>
      </c>
      <c r="N8" s="2"/>
      <c r="O8" s="5">
        <f>COUNTIF(Réponses!$H:$H,Taux_info_rep)*Paramètres!$K5</f>
        <v>0</v>
      </c>
      <c r="P8" s="5">
        <f>COUNTIF(Réponses!$K:$K,Taux_info_rep)*Paramètres!$K5</f>
        <v>0</v>
      </c>
      <c r="Q8" s="5">
        <f>COUNTIF(Réponses!$N:$N,Taux_info_rep)*Paramètres!$K5</f>
        <v>0</v>
      </c>
      <c r="R8" s="5">
        <f>COUNTIF(Réponses!$Q:$Q,Taux_info_rep)*Paramètres!$K5</f>
        <v>0</v>
      </c>
      <c r="S8" s="2">
        <f>SUM(O8:R8)</f>
        <v>0</v>
      </c>
      <c r="T8" s="2"/>
      <c r="U8" s="5">
        <f>COUNTIF(Réponses!$H:$H,Taux_info_rep)*Paramètres!$K5</f>
        <v>0</v>
      </c>
      <c r="V8" s="5">
        <f>COUNTIF(Réponses!$K:$K,Taux_info_rep)*Paramètres!$K5</f>
        <v>0</v>
      </c>
      <c r="W8" s="5">
        <f>COUNTIF(Réponses!$N:$N,Taux_info_rep)*Paramètres!$K5</f>
        <v>0</v>
      </c>
      <c r="X8" s="5">
        <f>COUNTIF(Réponses!$Q:$Q,Taux_info_rep)*Paramètres!$K5</f>
        <v>0</v>
      </c>
      <c r="Y8" s="2">
        <f>SUM(U8:X8)</f>
        <v>0</v>
      </c>
      <c r="Z8" s="2"/>
    </row>
    <row r="9" spans="1:26" x14ac:dyDescent="0.25">
      <c r="A9">
        <v>3</v>
      </c>
      <c r="B9" s="3" t="s">
        <v>53</v>
      </c>
      <c r="C9" s="5">
        <f>COUNTIF(Réponses!$H:$H,Taux_info_rep)*Paramètres!$K6</f>
        <v>0</v>
      </c>
      <c r="D9" s="5">
        <f>COUNTIF(Réponses!$K:$K,Taux_info_rep)*Paramètres!$K6</f>
        <v>0</v>
      </c>
      <c r="E9" s="5">
        <f>COUNTIF(Réponses!$N:$N,Taux_info_rep)*Paramètres!$K6</f>
        <v>0</v>
      </c>
      <c r="F9" s="5">
        <f>COUNTIF(Réponses!$Q:$Q,Taux_info_rep)*Paramètres!$K6</f>
        <v>0</v>
      </c>
      <c r="G9" s="2">
        <f t="shared" ref="G9:G11" si="0">SUM(C9:F9)</f>
        <v>0</v>
      </c>
      <c r="H9" s="2"/>
      <c r="I9" s="5">
        <f>COUNTIF(Réponses!$H:$H,Taux_info_rep)*Paramètres!$K6</f>
        <v>0</v>
      </c>
      <c r="J9" s="5">
        <f>COUNTIF(Réponses!$K:$K,Taux_info_rep)*Paramètres!$K6</f>
        <v>0</v>
      </c>
      <c r="K9" s="5">
        <f>COUNTIF(Réponses!$N:$N,Taux_info_rep)*Paramètres!$K6</f>
        <v>0</v>
      </c>
      <c r="L9" s="5">
        <f>COUNTIF(Réponses!$Q:$Q,Taux_info_rep)*Paramètres!$K6</f>
        <v>0</v>
      </c>
      <c r="M9" s="2">
        <f t="shared" ref="M9:M11" si="1">SUM(I9:L9)</f>
        <v>0</v>
      </c>
      <c r="N9" s="2"/>
      <c r="O9" s="5">
        <f>COUNTIF(Réponses!$H:$H,Taux_info_rep)*Paramètres!$K6</f>
        <v>0</v>
      </c>
      <c r="P9" s="5">
        <f>COUNTIF(Réponses!$K:$K,Taux_info_rep)*Paramètres!$K6</f>
        <v>0</v>
      </c>
      <c r="Q9" s="5">
        <f>COUNTIF(Réponses!$N:$N,Taux_info_rep)*Paramètres!$K6</f>
        <v>0</v>
      </c>
      <c r="R9" s="5">
        <f>COUNTIF(Réponses!$Q:$Q,Taux_info_rep)*Paramètres!$K6</f>
        <v>0</v>
      </c>
      <c r="S9" s="2">
        <f t="shared" ref="S9:S11" si="2">SUM(O9:R9)</f>
        <v>0</v>
      </c>
      <c r="T9" s="2"/>
      <c r="U9" s="5">
        <f>COUNTIF(Réponses!$H:$H,Taux_info_rep)*Paramètres!$K6</f>
        <v>0</v>
      </c>
      <c r="V9" s="5">
        <f>COUNTIF(Réponses!$K:$K,Taux_info_rep)*Paramètres!$K6</f>
        <v>0</v>
      </c>
      <c r="W9" s="5">
        <f>COUNTIF(Réponses!$N:$N,Taux_info_rep)*Paramètres!$K6</f>
        <v>0</v>
      </c>
      <c r="X9" s="5">
        <f>COUNTIF(Réponses!$Q:$Q,Taux_info_rep)*Paramètres!$K6</f>
        <v>0</v>
      </c>
      <c r="Y9" s="2">
        <f t="shared" ref="Y9:Y11" si="3">SUM(U9:X9)</f>
        <v>0</v>
      </c>
      <c r="Z9" s="2"/>
    </row>
    <row r="10" spans="1:26" x14ac:dyDescent="0.25">
      <c r="A10">
        <v>2</v>
      </c>
      <c r="B10" s="3" t="s">
        <v>54</v>
      </c>
      <c r="C10" s="5">
        <f>COUNTIF(Réponses!$H:$H,Taux_info_rep)*Paramètres!$K7</f>
        <v>24</v>
      </c>
      <c r="D10" s="5">
        <f>COUNTIF(Réponses!$K:$K,Taux_info_rep)*Paramètres!$K7</f>
        <v>24</v>
      </c>
      <c r="E10" s="5">
        <f>COUNTIF(Réponses!$N:$N,Taux_info_rep)*Paramètres!$K7</f>
        <v>0</v>
      </c>
      <c r="F10" s="5">
        <f>COUNTIF(Réponses!$Q:$Q,Taux_info_rep)*Paramètres!$K7</f>
        <v>0</v>
      </c>
      <c r="G10" s="2">
        <f t="shared" si="0"/>
        <v>48</v>
      </c>
      <c r="H10" s="2"/>
      <c r="I10" s="5">
        <f>COUNTIF(Réponses!$H:$H,Taux_info_rep)*Paramètres!$K7</f>
        <v>24</v>
      </c>
      <c r="J10" s="5">
        <f>COUNTIF(Réponses!$K:$K,Taux_info_rep)*Paramètres!$K7</f>
        <v>24</v>
      </c>
      <c r="K10" s="5">
        <f>COUNTIF(Réponses!$N:$N,Taux_info_rep)*Paramètres!$K7</f>
        <v>0</v>
      </c>
      <c r="L10" s="5">
        <f>COUNTIF(Réponses!$Q:$Q,Taux_info_rep)*Paramètres!$K7</f>
        <v>0</v>
      </c>
      <c r="M10" s="2">
        <f t="shared" si="1"/>
        <v>48</v>
      </c>
      <c r="N10" s="2"/>
      <c r="O10" s="5">
        <f>COUNTIF(Réponses!$H:$H,Taux_info_rep)*Paramètres!$K7</f>
        <v>24</v>
      </c>
      <c r="P10" s="5">
        <f>COUNTIF(Réponses!$K:$K,Taux_info_rep)*Paramètres!$K7</f>
        <v>24</v>
      </c>
      <c r="Q10" s="5">
        <f>COUNTIF(Réponses!$N:$N,Taux_info_rep)*Paramètres!$K7</f>
        <v>0</v>
      </c>
      <c r="R10" s="5">
        <f>COUNTIF(Réponses!$Q:$Q,Taux_info_rep)*Paramètres!$K7</f>
        <v>0</v>
      </c>
      <c r="S10" s="2">
        <f t="shared" si="2"/>
        <v>48</v>
      </c>
      <c r="T10" s="2"/>
      <c r="U10" s="5">
        <f>COUNTIF(Réponses!$H:$H,Taux_info_rep)*Paramètres!$K7</f>
        <v>24</v>
      </c>
      <c r="V10" s="5">
        <f>COUNTIF(Réponses!$K:$K,Taux_info_rep)*Paramètres!$K7</f>
        <v>24</v>
      </c>
      <c r="W10" s="5">
        <f>COUNTIF(Réponses!$N:$N,Taux_info_rep)*Paramètres!$K7</f>
        <v>0</v>
      </c>
      <c r="X10" s="5">
        <f>COUNTIF(Réponses!$Q:$Q,Taux_info_rep)*Paramètres!$K7</f>
        <v>0</v>
      </c>
      <c r="Y10" s="2">
        <f t="shared" si="3"/>
        <v>48</v>
      </c>
      <c r="Z10" s="2"/>
    </row>
    <row r="11" spans="1:26" x14ac:dyDescent="0.25">
      <c r="A11">
        <v>1</v>
      </c>
      <c r="B11" s="3" t="s">
        <v>67</v>
      </c>
      <c r="C11" s="5">
        <f>COUNTIF(Réponses!$H:$H,Taux_info_rep)*Paramètres!$K8</f>
        <v>0</v>
      </c>
      <c r="D11" s="5">
        <f>COUNTIF(Réponses!$K:$K,Taux_info_rep)*Paramètres!$K8</f>
        <v>0</v>
      </c>
      <c r="E11" s="5">
        <f>COUNTIF(Réponses!$N:$N,Taux_info_rep)*Paramètres!$K8</f>
        <v>12</v>
      </c>
      <c r="F11" s="5">
        <f>COUNTIF(Réponses!$Q:$Q,Taux_info_rep)*Paramètres!$K8</f>
        <v>12</v>
      </c>
      <c r="G11" s="2">
        <f t="shared" si="0"/>
        <v>24</v>
      </c>
      <c r="H11" s="2"/>
      <c r="I11" s="5">
        <f>COUNTIF(Réponses!$H:$H,Taux_info_rep)*Paramètres!$K8</f>
        <v>0</v>
      </c>
      <c r="J11" s="5">
        <f>COUNTIF(Réponses!$K:$K,Taux_info_rep)*Paramètres!$K8</f>
        <v>0</v>
      </c>
      <c r="K11" s="5">
        <f>COUNTIF(Réponses!$N:$N,Taux_info_rep)*Paramètres!$K8</f>
        <v>12</v>
      </c>
      <c r="L11" s="5">
        <f>COUNTIF(Réponses!$Q:$Q,Taux_info_rep)*Paramètres!$K8</f>
        <v>12</v>
      </c>
      <c r="M11" s="2">
        <f t="shared" si="1"/>
        <v>24</v>
      </c>
      <c r="N11" s="2"/>
      <c r="O11" s="5">
        <f>COUNTIF(Réponses!$H:$H,Taux_info_rep)*Paramètres!$K8</f>
        <v>0</v>
      </c>
      <c r="P11" s="5">
        <f>COUNTIF(Réponses!$K:$K,Taux_info_rep)*Paramètres!$K8</f>
        <v>0</v>
      </c>
      <c r="Q11" s="5">
        <f>COUNTIF(Réponses!$N:$N,Taux_info_rep)*Paramètres!$K8</f>
        <v>12</v>
      </c>
      <c r="R11" s="5">
        <f>COUNTIF(Réponses!$Q:$Q,Taux_info_rep)*Paramètres!$K8</f>
        <v>12</v>
      </c>
      <c r="S11" s="2">
        <f t="shared" si="2"/>
        <v>24</v>
      </c>
      <c r="T11" s="2"/>
      <c r="U11" s="5">
        <f>COUNTIF(Réponses!$H:$H,Taux_info_rep)*Paramètres!$K8</f>
        <v>0</v>
      </c>
      <c r="V11" s="5">
        <f>COUNTIF(Réponses!$K:$K,Taux_info_rep)*Paramètres!$K8</f>
        <v>0</v>
      </c>
      <c r="W11" s="5">
        <f>COUNTIF(Réponses!$N:$N,Taux_info_rep)*Paramètres!$K8</f>
        <v>12</v>
      </c>
      <c r="X11" s="5">
        <f>COUNTIF(Réponses!$Q:$Q,Taux_info_rep)*Paramètres!$K8</f>
        <v>12</v>
      </c>
      <c r="Y11" s="2">
        <f t="shared" si="3"/>
        <v>24</v>
      </c>
      <c r="Z11" s="2"/>
    </row>
    <row r="12" spans="1:26" x14ac:dyDescent="0.25">
      <c r="B12" s="2"/>
      <c r="G12" s="2">
        <f>SUM(G8:G11)</f>
        <v>72</v>
      </c>
      <c r="H12" s="12">
        <f>G12/($H$4*16)</f>
        <v>0.9</v>
      </c>
      <c r="M12" s="2">
        <f>SUM(M8:M11)</f>
        <v>72</v>
      </c>
      <c r="N12" s="12" t="e">
        <f>M12/($I$4*16)</f>
        <v>#DIV/0!</v>
      </c>
      <c r="S12" s="2">
        <f>SUM(S8:S11)</f>
        <v>72</v>
      </c>
      <c r="T12" s="12">
        <f>S12/($T$4*16)</f>
        <v>2.25</v>
      </c>
      <c r="Y12" s="2">
        <f>SUM(Y8:Y11)</f>
        <v>72</v>
      </c>
      <c r="Z12" s="12">
        <f>Y12/($Z$4*16)</f>
        <v>2.25</v>
      </c>
    </row>
    <row r="13" spans="1:26" ht="45" x14ac:dyDescent="0.25">
      <c r="B13" s="1" t="s">
        <v>63</v>
      </c>
      <c r="C13" s="4" t="s">
        <v>16</v>
      </c>
      <c r="D13" s="4" t="s">
        <v>19</v>
      </c>
      <c r="E13" s="4" t="s">
        <v>22</v>
      </c>
      <c r="F13" s="4" t="s">
        <v>25</v>
      </c>
      <c r="G13" s="11" t="s">
        <v>73</v>
      </c>
      <c r="H13" s="11" t="s">
        <v>74</v>
      </c>
      <c r="I13" s="4" t="s">
        <v>16</v>
      </c>
      <c r="J13" s="4" t="s">
        <v>19</v>
      </c>
      <c r="K13" s="4" t="s">
        <v>22</v>
      </c>
      <c r="L13" s="4" t="s">
        <v>25</v>
      </c>
      <c r="M13" s="11" t="s">
        <v>73</v>
      </c>
      <c r="N13" s="11" t="s">
        <v>74</v>
      </c>
      <c r="O13" s="4" t="s">
        <v>16</v>
      </c>
      <c r="P13" s="4" t="s">
        <v>19</v>
      </c>
      <c r="Q13" s="4" t="s">
        <v>22</v>
      </c>
      <c r="R13" s="4" t="s">
        <v>25</v>
      </c>
      <c r="S13" s="11" t="s">
        <v>73</v>
      </c>
      <c r="T13" s="11" t="s">
        <v>74</v>
      </c>
      <c r="U13" s="4" t="s">
        <v>16</v>
      </c>
      <c r="V13" s="4" t="s">
        <v>19</v>
      </c>
      <c r="W13" s="4" t="s">
        <v>22</v>
      </c>
      <c r="X13" s="4" t="s">
        <v>25</v>
      </c>
      <c r="Y13" s="11" t="s">
        <v>73</v>
      </c>
      <c r="Z13" s="11" t="s">
        <v>74</v>
      </c>
    </row>
    <row r="14" spans="1:26" x14ac:dyDescent="0.25">
      <c r="A14" s="6">
        <v>4</v>
      </c>
      <c r="B14" s="3" t="s">
        <v>68</v>
      </c>
      <c r="C14" s="5">
        <f>COUNTIF(Réponses!$T:$T,Taux_compr_rep)*Paramètres!$K5</f>
        <v>0</v>
      </c>
      <c r="D14" s="5">
        <f>COUNTIF(Réponses!$W:$W,Taux_compr_rep)*Paramètres!$K5</f>
        <v>0</v>
      </c>
      <c r="E14" s="5">
        <f>COUNTIF(Réponses!$Z:$Z,Taux_compr_rep)*Paramètres!$K5</f>
        <v>0</v>
      </c>
      <c r="F14" s="5">
        <f>COUNTIF(Réponses!$AC:$AC,Taux_compr_rep)*Paramètres!$K5</f>
        <v>0</v>
      </c>
      <c r="G14" s="2">
        <f>SUM(C14:F14)</f>
        <v>0</v>
      </c>
      <c r="H14" s="2"/>
      <c r="I14" s="5">
        <f>COUNTIF(Réponses!$T:$T,Taux_compr_rep)*Paramètres!$K5</f>
        <v>0</v>
      </c>
      <c r="J14" s="5">
        <f>COUNTIF(Réponses!$W:$W,Taux_compr_rep)*Paramètres!$K5</f>
        <v>0</v>
      </c>
      <c r="K14" s="5">
        <f>COUNTIF(Réponses!$Z:$Z,Taux_compr_rep)*Paramètres!$K5</f>
        <v>0</v>
      </c>
      <c r="L14" s="5">
        <f>COUNTIF(Réponses!$AC:$AC,Taux_compr_rep)*Paramètres!$K5</f>
        <v>0</v>
      </c>
      <c r="M14" s="2">
        <f>SUM(I14:L14)</f>
        <v>0</v>
      </c>
      <c r="N14" s="2"/>
      <c r="O14" s="5">
        <f>COUNTIF(Réponses!$T:$T,Taux_compr_rep)*Paramètres!$K5</f>
        <v>0</v>
      </c>
      <c r="P14" s="5">
        <f>COUNTIF(Réponses!$W:$W,Taux_compr_rep)*Paramètres!$K5</f>
        <v>0</v>
      </c>
      <c r="Q14" s="5">
        <f>COUNTIF(Réponses!$Z:$Z,Taux_compr_rep)*Paramètres!$K5</f>
        <v>0</v>
      </c>
      <c r="R14" s="5">
        <f>COUNTIF(Réponses!$AC:$AC,Taux_compr_rep)*Paramètres!$K5</f>
        <v>0</v>
      </c>
      <c r="S14" s="2">
        <f>SUM(O14:R14)</f>
        <v>0</v>
      </c>
      <c r="T14" s="2"/>
      <c r="U14" s="5">
        <f>COUNTIF(Réponses!$T:$T,Taux_compr_rep)*Paramètres!$K5</f>
        <v>0</v>
      </c>
      <c r="V14" s="5">
        <f>COUNTIF(Réponses!$W:$W,Taux_compr_rep)*Paramètres!$K5</f>
        <v>0</v>
      </c>
      <c r="W14" s="5">
        <f>COUNTIF(Réponses!$Z:$Z,Taux_compr_rep)*Paramètres!$K5</f>
        <v>0</v>
      </c>
      <c r="X14" s="5">
        <f>COUNTIF(Réponses!$AC:$AC,Taux_compr_rep)*Paramètres!$K5</f>
        <v>0</v>
      </c>
      <c r="Y14" s="2">
        <f>SUM(U14:X14)</f>
        <v>0</v>
      </c>
      <c r="Z14" s="2"/>
    </row>
    <row r="15" spans="1:26" x14ac:dyDescent="0.25">
      <c r="A15" s="6">
        <v>3</v>
      </c>
      <c r="B15" s="3" t="s">
        <v>60</v>
      </c>
      <c r="C15" s="5">
        <f>COUNTIF(Réponses!$T:$T,Taux_compr_rep)*Paramètres!$K6</f>
        <v>0</v>
      </c>
      <c r="D15" s="5">
        <f>COUNTIF(Réponses!$W:$W,Taux_compr_rep)*Paramètres!$K6</f>
        <v>0</v>
      </c>
      <c r="E15" s="5">
        <f>COUNTIF(Réponses!$Z:$Z,Taux_compr_rep)*Paramètres!$K6</f>
        <v>0</v>
      </c>
      <c r="F15" s="5">
        <f>COUNTIF(Réponses!$AC:$AC,Taux_compr_rep)*Paramètres!$K6</f>
        <v>0</v>
      </c>
      <c r="G15" s="2">
        <f t="shared" ref="G15:G17" si="4">SUM(C15:F15)</f>
        <v>0</v>
      </c>
      <c r="H15" s="2"/>
      <c r="I15" s="5">
        <f>COUNTIF(Réponses!$T:$T,Taux_compr_rep)*Paramètres!$K6</f>
        <v>0</v>
      </c>
      <c r="J15" s="5">
        <f>COUNTIF(Réponses!$W:$W,Taux_compr_rep)*Paramètres!$K6</f>
        <v>0</v>
      </c>
      <c r="K15" s="5">
        <f>COUNTIF(Réponses!$Z:$Z,Taux_compr_rep)*Paramètres!$K6</f>
        <v>0</v>
      </c>
      <c r="L15" s="5">
        <f>COUNTIF(Réponses!$AC:$AC,Taux_compr_rep)*Paramètres!$K6</f>
        <v>0</v>
      </c>
      <c r="M15" s="2">
        <f t="shared" ref="M15:M17" si="5">SUM(I15:L15)</f>
        <v>0</v>
      </c>
      <c r="N15" s="2"/>
      <c r="O15" s="5">
        <f>COUNTIF(Réponses!$T:$T,Taux_compr_rep)*Paramètres!$K6</f>
        <v>0</v>
      </c>
      <c r="P15" s="5">
        <f>COUNTIF(Réponses!$W:$W,Taux_compr_rep)*Paramètres!$K6</f>
        <v>0</v>
      </c>
      <c r="Q15" s="5">
        <f>COUNTIF(Réponses!$Z:$Z,Taux_compr_rep)*Paramètres!$K6</f>
        <v>0</v>
      </c>
      <c r="R15" s="5">
        <f>COUNTIF(Réponses!$AC:$AC,Taux_compr_rep)*Paramètres!$K6</f>
        <v>0</v>
      </c>
      <c r="S15" s="2">
        <f t="shared" ref="S15:S17" si="6">SUM(O15:R15)</f>
        <v>0</v>
      </c>
      <c r="T15" s="2"/>
      <c r="U15" s="5">
        <f>COUNTIF(Réponses!$T:$T,Taux_compr_rep)*Paramètres!$K6</f>
        <v>0</v>
      </c>
      <c r="V15" s="5">
        <f>COUNTIF(Réponses!$W:$W,Taux_compr_rep)*Paramètres!$K6</f>
        <v>0</v>
      </c>
      <c r="W15" s="5">
        <f>COUNTIF(Réponses!$Z:$Z,Taux_compr_rep)*Paramètres!$K6</f>
        <v>0</v>
      </c>
      <c r="X15" s="5">
        <f>COUNTIF(Réponses!$AC:$AC,Taux_compr_rep)*Paramètres!$K6</f>
        <v>0</v>
      </c>
      <c r="Y15" s="2">
        <f t="shared" ref="Y15:Y17" si="7">SUM(U15:X15)</f>
        <v>0</v>
      </c>
      <c r="Z15" s="2"/>
    </row>
    <row r="16" spans="1:26" x14ac:dyDescent="0.25">
      <c r="A16" s="6">
        <v>2</v>
      </c>
      <c r="B16" s="3" t="s">
        <v>56</v>
      </c>
      <c r="C16" s="5">
        <f>COUNTIF(Réponses!$T:$T,Taux_compr_rep)*Paramètres!$K7</f>
        <v>0</v>
      </c>
      <c r="D16" s="5">
        <f>COUNTIF(Réponses!$W:$W,Taux_compr_rep)*Paramètres!$K7</f>
        <v>24</v>
      </c>
      <c r="E16" s="5">
        <f>COUNTIF(Réponses!$Z:$Z,Taux_compr_rep)*Paramètres!$K7</f>
        <v>0</v>
      </c>
      <c r="F16" s="5">
        <f>COUNTIF(Réponses!$AC:$AC,Taux_compr_rep)*Paramètres!$K7</f>
        <v>0</v>
      </c>
      <c r="G16" s="2">
        <f t="shared" si="4"/>
        <v>24</v>
      </c>
      <c r="H16" s="2"/>
      <c r="I16" s="5">
        <f>COUNTIF(Réponses!$T:$T,Taux_compr_rep)*Paramètres!$K7</f>
        <v>0</v>
      </c>
      <c r="J16" s="5">
        <f>COUNTIF(Réponses!$W:$W,Taux_compr_rep)*Paramètres!$K7</f>
        <v>24</v>
      </c>
      <c r="K16" s="5">
        <f>COUNTIF(Réponses!$Z:$Z,Taux_compr_rep)*Paramètres!$K7</f>
        <v>0</v>
      </c>
      <c r="L16" s="5">
        <f>COUNTIF(Réponses!$AC:$AC,Taux_compr_rep)*Paramètres!$K7</f>
        <v>0</v>
      </c>
      <c r="M16" s="2">
        <f t="shared" si="5"/>
        <v>24</v>
      </c>
      <c r="N16" s="2"/>
      <c r="O16" s="5">
        <f>COUNTIF(Réponses!$T:$T,Taux_compr_rep)*Paramètres!$K7</f>
        <v>0</v>
      </c>
      <c r="P16" s="5">
        <f>COUNTIF(Réponses!$W:$W,Taux_compr_rep)*Paramètres!$K7</f>
        <v>24</v>
      </c>
      <c r="Q16" s="5">
        <f>COUNTIF(Réponses!$Z:$Z,Taux_compr_rep)*Paramètres!$K7</f>
        <v>0</v>
      </c>
      <c r="R16" s="5">
        <f>COUNTIF(Réponses!$AC:$AC,Taux_compr_rep)*Paramètres!$K7</f>
        <v>0</v>
      </c>
      <c r="S16" s="2">
        <f t="shared" si="6"/>
        <v>24</v>
      </c>
      <c r="T16" s="2"/>
      <c r="U16" s="5">
        <f>COUNTIF(Réponses!$T:$T,Taux_compr_rep)*Paramètres!$K7</f>
        <v>0</v>
      </c>
      <c r="V16" s="5">
        <f>COUNTIF(Réponses!$W:$W,Taux_compr_rep)*Paramètres!$K7</f>
        <v>24</v>
      </c>
      <c r="W16" s="5">
        <f>COUNTIF(Réponses!$Z:$Z,Taux_compr_rep)*Paramètres!$K7</f>
        <v>0</v>
      </c>
      <c r="X16" s="5">
        <f>COUNTIF(Réponses!$AC:$AC,Taux_compr_rep)*Paramètres!$K7</f>
        <v>0</v>
      </c>
      <c r="Y16" s="2">
        <f t="shared" si="7"/>
        <v>24</v>
      </c>
      <c r="Z16" s="2"/>
    </row>
    <row r="17" spans="1:26" x14ac:dyDescent="0.25">
      <c r="A17" s="6">
        <v>1</v>
      </c>
      <c r="B17" s="3" t="s">
        <v>55</v>
      </c>
      <c r="C17" s="5">
        <f>COUNTIF(Réponses!$T:$T,Taux_compr_rep)*Paramètres!$K8</f>
        <v>12</v>
      </c>
      <c r="D17" s="5">
        <f>COUNTIF(Réponses!$W:$W,Taux_compr_rep)*Paramètres!$K8</f>
        <v>0</v>
      </c>
      <c r="E17" s="5">
        <f>COUNTIF(Réponses!$Z:$Z,Taux_compr_rep)*Paramètres!$K8</f>
        <v>12</v>
      </c>
      <c r="F17" s="5">
        <f>COUNTIF(Réponses!$AC:$AC,Taux_compr_rep)*Paramètres!$K8</f>
        <v>12</v>
      </c>
      <c r="G17" s="2">
        <f t="shared" si="4"/>
        <v>36</v>
      </c>
      <c r="H17" s="2"/>
      <c r="I17" s="5">
        <f>COUNTIF(Réponses!$T:$T,Taux_compr_rep)*Paramètres!$K8</f>
        <v>12</v>
      </c>
      <c r="J17" s="5">
        <f>COUNTIF(Réponses!$W:$W,Taux_compr_rep)*Paramètres!$K8</f>
        <v>0</v>
      </c>
      <c r="K17" s="5">
        <f>COUNTIF(Réponses!$Z:$Z,Taux_compr_rep)*Paramètres!$K8</f>
        <v>12</v>
      </c>
      <c r="L17" s="5">
        <f>COUNTIF(Réponses!$AC:$AC,Taux_compr_rep)*Paramètres!$K8</f>
        <v>12</v>
      </c>
      <c r="M17" s="2">
        <f t="shared" si="5"/>
        <v>36</v>
      </c>
      <c r="N17" s="2"/>
      <c r="O17" s="5">
        <f>COUNTIF(Réponses!$T:$T,Taux_compr_rep)*Paramètres!$K8</f>
        <v>12</v>
      </c>
      <c r="P17" s="5">
        <f>COUNTIF(Réponses!$W:$W,Taux_compr_rep)*Paramètres!$K8</f>
        <v>0</v>
      </c>
      <c r="Q17" s="5">
        <f>COUNTIF(Réponses!$Z:$Z,Taux_compr_rep)*Paramètres!$K8</f>
        <v>12</v>
      </c>
      <c r="R17" s="5">
        <f>COUNTIF(Réponses!$AC:$AC,Taux_compr_rep)*Paramètres!$K8</f>
        <v>12</v>
      </c>
      <c r="S17" s="2">
        <f t="shared" si="6"/>
        <v>36</v>
      </c>
      <c r="T17" s="2"/>
      <c r="U17" s="5">
        <f>COUNTIF(Réponses!$T:$T,Taux_compr_rep)*Paramètres!$K8</f>
        <v>12</v>
      </c>
      <c r="V17" s="5">
        <f>COUNTIF(Réponses!$W:$W,Taux_compr_rep)*Paramètres!$K8</f>
        <v>0</v>
      </c>
      <c r="W17" s="5">
        <f>COUNTIF(Réponses!$Z:$Z,Taux_compr_rep)*Paramètres!$K8</f>
        <v>12</v>
      </c>
      <c r="X17" s="5">
        <f>COUNTIF(Réponses!$AC:$AC,Taux_compr_rep)*Paramètres!$K8</f>
        <v>12</v>
      </c>
      <c r="Y17" s="2">
        <f t="shared" si="7"/>
        <v>36</v>
      </c>
      <c r="Z17" s="2"/>
    </row>
    <row r="18" spans="1:26" x14ac:dyDescent="0.25">
      <c r="B18" s="2"/>
      <c r="G18" s="2">
        <f>SUM(G14:G17)</f>
        <v>60</v>
      </c>
      <c r="H18" s="12">
        <f>G18/($H$4*16)</f>
        <v>0.75</v>
      </c>
      <c r="M18" s="2">
        <f>SUM(M14:M17)</f>
        <v>60</v>
      </c>
      <c r="N18" s="12" t="e">
        <f>M18/($I$4*16)</f>
        <v>#DIV/0!</v>
      </c>
      <c r="S18" s="2">
        <f>SUM(S14:S17)</f>
        <v>60</v>
      </c>
      <c r="T18" s="12">
        <f>S18/($T$4*16)</f>
        <v>1.875</v>
      </c>
      <c r="Y18" s="2">
        <f>SUM(Y14:Y17)</f>
        <v>60</v>
      </c>
      <c r="Z18" s="12">
        <f>Y18/($Z$4*16)</f>
        <v>1.875</v>
      </c>
    </row>
    <row r="19" spans="1:26" ht="45" x14ac:dyDescent="0.25">
      <c r="B19" s="1" t="s">
        <v>64</v>
      </c>
      <c r="C19" s="4" t="s">
        <v>28</v>
      </c>
      <c r="D19" s="4" t="s">
        <v>31</v>
      </c>
      <c r="E19" s="4" t="s">
        <v>34</v>
      </c>
      <c r="F19" s="4" t="s">
        <v>37</v>
      </c>
      <c r="G19" s="11" t="s">
        <v>73</v>
      </c>
      <c r="H19" s="11" t="s">
        <v>74</v>
      </c>
      <c r="I19" s="4" t="s">
        <v>28</v>
      </c>
      <c r="J19" s="4" t="s">
        <v>31</v>
      </c>
      <c r="K19" s="4" t="s">
        <v>34</v>
      </c>
      <c r="L19" s="4" t="s">
        <v>37</v>
      </c>
      <c r="M19" s="11" t="s">
        <v>73</v>
      </c>
      <c r="N19" s="11" t="s">
        <v>74</v>
      </c>
      <c r="O19" s="4" t="s">
        <v>28</v>
      </c>
      <c r="P19" s="4" t="s">
        <v>31</v>
      </c>
      <c r="Q19" s="4" t="s">
        <v>34</v>
      </c>
      <c r="R19" s="4" t="s">
        <v>37</v>
      </c>
      <c r="S19" s="11" t="s">
        <v>73</v>
      </c>
      <c r="T19" s="11" t="s">
        <v>74</v>
      </c>
      <c r="U19" s="4" t="s">
        <v>28</v>
      </c>
      <c r="V19" s="4" t="s">
        <v>31</v>
      </c>
      <c r="W19" s="4" t="s">
        <v>34</v>
      </c>
      <c r="X19" s="4" t="s">
        <v>37</v>
      </c>
      <c r="Y19" s="11" t="s">
        <v>73</v>
      </c>
      <c r="Z19" s="11" t="s">
        <v>74</v>
      </c>
    </row>
    <row r="20" spans="1:26" x14ac:dyDescent="0.25">
      <c r="A20" s="6">
        <v>4</v>
      </c>
      <c r="B20" s="3" t="s">
        <v>58</v>
      </c>
      <c r="C20" s="5">
        <f>COUNTIF(Réponses!$AF:$AF,Taux_adhesion_rep)*Paramètres!$K5</f>
        <v>44</v>
      </c>
      <c r="D20" s="5">
        <f>COUNTIF(Réponses!$AI:$AI,Taux_adhesion_rep)*Paramètres!$K5</f>
        <v>0</v>
      </c>
      <c r="E20" s="5">
        <f>COUNTIF(Réponses!$AL:$AL,Taux_adhesion_rep)*Paramètres!$K5</f>
        <v>4</v>
      </c>
      <c r="F20" s="5">
        <f>COUNTIF(Réponses!$AO:$AO,Taux_adhesion_rep)*Paramètres!$K5</f>
        <v>0</v>
      </c>
      <c r="G20" s="2">
        <f>SUM(C20:F20)</f>
        <v>48</v>
      </c>
      <c r="H20" s="2"/>
      <c r="I20" s="5">
        <f>COUNTIF(Réponses!$AF:$AF,Taux_adhesion_rep)*Paramètres!$K5</f>
        <v>44</v>
      </c>
      <c r="J20" s="5">
        <f>COUNTIF(Réponses!$AI:$AI,Taux_adhesion_rep)*Paramètres!$K5</f>
        <v>0</v>
      </c>
      <c r="K20" s="5">
        <f>COUNTIF(Réponses!$AL:$AL,Taux_adhesion_rep)*Paramètres!$K5</f>
        <v>4</v>
      </c>
      <c r="L20" s="5">
        <f>COUNTIF(Réponses!$AO:$AO,Taux_adhesion_rep)*Paramètres!$K5</f>
        <v>0</v>
      </c>
      <c r="M20" s="2">
        <f>SUM(I20:L20)</f>
        <v>48</v>
      </c>
      <c r="N20" s="2"/>
      <c r="O20" s="5">
        <f>COUNTIF(Réponses!$AF:$AF,Taux_adhesion_rep)*Paramètres!$K5</f>
        <v>44</v>
      </c>
      <c r="P20" s="5">
        <f>COUNTIF(Réponses!$AI:$AI,Taux_adhesion_rep)*Paramètres!$K5</f>
        <v>0</v>
      </c>
      <c r="Q20" s="5">
        <f>COUNTIF(Réponses!$AL:$AL,Taux_adhesion_rep)*Paramètres!$K5</f>
        <v>4</v>
      </c>
      <c r="R20" s="5">
        <f>COUNTIF(Réponses!$AO:$AO,Taux_adhesion_rep)*Paramètres!$K5</f>
        <v>0</v>
      </c>
      <c r="S20" s="2">
        <f>SUM(O20:R20)</f>
        <v>48</v>
      </c>
      <c r="T20" s="2"/>
      <c r="U20" s="5">
        <f>COUNTIF(Réponses!$AF:$AF,Taux_adhesion_rep)*Paramètres!$K5</f>
        <v>44</v>
      </c>
      <c r="V20" s="5">
        <f>COUNTIF(Réponses!$AI:$AI,Taux_adhesion_rep)*Paramètres!$K5</f>
        <v>0</v>
      </c>
      <c r="W20" s="5">
        <f>COUNTIF(Réponses!$AL:$AL,Taux_adhesion_rep)*Paramètres!$K5</f>
        <v>4</v>
      </c>
      <c r="X20" s="5">
        <f>COUNTIF(Réponses!$AO:$AO,Taux_adhesion_rep)*Paramètres!$K5</f>
        <v>0</v>
      </c>
      <c r="Y20" s="2">
        <f>SUM(U20:X20)</f>
        <v>48</v>
      </c>
      <c r="Z20" s="2"/>
    </row>
    <row r="21" spans="1:26" x14ac:dyDescent="0.25">
      <c r="A21" s="6">
        <v>3</v>
      </c>
      <c r="B21" s="3" t="s">
        <v>69</v>
      </c>
      <c r="C21" s="5">
        <f>COUNTIF(Réponses!$AF:$AF,Taux_adhesion_rep)*Paramètres!$K6</f>
        <v>0</v>
      </c>
      <c r="D21" s="5">
        <f>COUNTIF(Réponses!$AI:$AI,Taux_adhesion_rep)*Paramètres!$K6</f>
        <v>33</v>
      </c>
      <c r="E21" s="5">
        <f>COUNTIF(Réponses!$AL:$AL,Taux_adhesion_rep)*Paramètres!$K6</f>
        <v>0</v>
      </c>
      <c r="F21" s="5">
        <f>COUNTIF(Réponses!$AO:$AO,Taux_adhesion_rep)*Paramètres!$K6</f>
        <v>0</v>
      </c>
      <c r="G21" s="2">
        <f t="shared" ref="G21:G23" si="8">SUM(C21:F21)</f>
        <v>33</v>
      </c>
      <c r="H21" s="2"/>
      <c r="I21" s="5">
        <f>COUNTIF(Réponses!$AF:$AF,Taux_adhesion_rep)*Paramètres!$K6</f>
        <v>0</v>
      </c>
      <c r="J21" s="5">
        <f>COUNTIF(Réponses!$AI:$AI,Taux_adhesion_rep)*Paramètres!$K6</f>
        <v>33</v>
      </c>
      <c r="K21" s="5">
        <f>COUNTIF(Réponses!$AL:$AL,Taux_adhesion_rep)*Paramètres!$K6</f>
        <v>0</v>
      </c>
      <c r="L21" s="5">
        <f>COUNTIF(Réponses!$AO:$AO,Taux_adhesion_rep)*Paramètres!$K6</f>
        <v>0</v>
      </c>
      <c r="M21" s="2">
        <f t="shared" ref="M21:M23" si="9">SUM(I21:L21)</f>
        <v>33</v>
      </c>
      <c r="N21" s="2"/>
      <c r="O21" s="5">
        <f>COUNTIF(Réponses!$AF:$AF,Taux_adhesion_rep)*Paramètres!$K6</f>
        <v>0</v>
      </c>
      <c r="P21" s="5">
        <f>COUNTIF(Réponses!$AI:$AI,Taux_adhesion_rep)*Paramètres!$K6</f>
        <v>33</v>
      </c>
      <c r="Q21" s="5">
        <f>COUNTIF(Réponses!$AL:$AL,Taux_adhesion_rep)*Paramètres!$K6</f>
        <v>0</v>
      </c>
      <c r="R21" s="5">
        <f>COUNTIF(Réponses!$AO:$AO,Taux_adhesion_rep)*Paramètres!$K6</f>
        <v>0</v>
      </c>
      <c r="S21" s="2">
        <f t="shared" ref="S21:S23" si="10">SUM(O21:R21)</f>
        <v>33</v>
      </c>
      <c r="T21" s="2"/>
      <c r="U21" s="5">
        <f>COUNTIF(Réponses!$AF:$AF,Taux_adhesion_rep)*Paramètres!$K6</f>
        <v>0</v>
      </c>
      <c r="V21" s="5">
        <f>COUNTIF(Réponses!$AI:$AI,Taux_adhesion_rep)*Paramètres!$K6</f>
        <v>33</v>
      </c>
      <c r="W21" s="5">
        <f>COUNTIF(Réponses!$AL:$AL,Taux_adhesion_rep)*Paramètres!$K6</f>
        <v>0</v>
      </c>
      <c r="X21" s="5">
        <f>COUNTIF(Réponses!$AO:$AO,Taux_adhesion_rep)*Paramètres!$K6</f>
        <v>0</v>
      </c>
      <c r="Y21" s="2">
        <f t="shared" ref="Y21:Y23" si="11">SUM(U21:X21)</f>
        <v>33</v>
      </c>
      <c r="Z21" s="2"/>
    </row>
    <row r="22" spans="1:26" x14ac:dyDescent="0.25">
      <c r="A22" s="6">
        <v>2</v>
      </c>
      <c r="B22" s="3" t="s">
        <v>57</v>
      </c>
      <c r="C22" s="5">
        <f>COUNTIF(Réponses!$AF:$AF,Taux_adhesion_rep)*Paramètres!$K7</f>
        <v>0</v>
      </c>
      <c r="D22" s="5">
        <f>COUNTIF(Réponses!$AI:$AI,Taux_adhesion_rep)*Paramètres!$K7</f>
        <v>2</v>
      </c>
      <c r="E22" s="5">
        <f>COUNTIF(Réponses!$AL:$AL,Taux_adhesion_rep)*Paramètres!$K7</f>
        <v>22</v>
      </c>
      <c r="F22" s="5">
        <f>COUNTIF(Réponses!$AO:$AO,Taux_adhesion_rep)*Paramètres!$K7</f>
        <v>2</v>
      </c>
      <c r="G22" s="2">
        <f t="shared" si="8"/>
        <v>26</v>
      </c>
      <c r="H22" s="2"/>
      <c r="I22" s="5">
        <f>COUNTIF(Réponses!$AF:$AF,Taux_adhesion_rep)*Paramètres!$K7</f>
        <v>0</v>
      </c>
      <c r="J22" s="5">
        <f>COUNTIF(Réponses!$AI:$AI,Taux_adhesion_rep)*Paramètres!$K7</f>
        <v>2</v>
      </c>
      <c r="K22" s="5">
        <f>COUNTIF(Réponses!$AL:$AL,Taux_adhesion_rep)*Paramètres!$K7</f>
        <v>22</v>
      </c>
      <c r="L22" s="5">
        <f>COUNTIF(Réponses!$AO:$AO,Taux_adhesion_rep)*Paramètres!$K7</f>
        <v>2</v>
      </c>
      <c r="M22" s="2">
        <f t="shared" si="9"/>
        <v>26</v>
      </c>
      <c r="N22" s="2"/>
      <c r="O22" s="5">
        <f>COUNTIF(Réponses!$AF:$AF,Taux_adhesion_rep)*Paramètres!$K7</f>
        <v>0</v>
      </c>
      <c r="P22" s="5">
        <f>COUNTIF(Réponses!$AI:$AI,Taux_adhesion_rep)*Paramètres!$K7</f>
        <v>2</v>
      </c>
      <c r="Q22" s="5">
        <f>COUNTIF(Réponses!$AL:$AL,Taux_adhesion_rep)*Paramètres!$K7</f>
        <v>22</v>
      </c>
      <c r="R22" s="5">
        <f>COUNTIF(Réponses!$AO:$AO,Taux_adhesion_rep)*Paramètres!$K7</f>
        <v>2</v>
      </c>
      <c r="S22" s="2">
        <f t="shared" si="10"/>
        <v>26</v>
      </c>
      <c r="T22" s="2"/>
      <c r="U22" s="5">
        <f>COUNTIF(Réponses!$AF:$AF,Taux_adhesion_rep)*Paramètres!$K7</f>
        <v>0</v>
      </c>
      <c r="V22" s="5">
        <f>COUNTIF(Réponses!$AI:$AI,Taux_adhesion_rep)*Paramètres!$K7</f>
        <v>2</v>
      </c>
      <c r="W22" s="5">
        <f>COUNTIF(Réponses!$AL:$AL,Taux_adhesion_rep)*Paramètres!$K7</f>
        <v>22</v>
      </c>
      <c r="X22" s="5">
        <f>COUNTIF(Réponses!$AO:$AO,Taux_adhesion_rep)*Paramètres!$K7</f>
        <v>2</v>
      </c>
      <c r="Y22" s="2">
        <f t="shared" si="11"/>
        <v>26</v>
      </c>
      <c r="Z22" s="2"/>
    </row>
    <row r="23" spans="1:26" x14ac:dyDescent="0.25">
      <c r="A23" s="6">
        <v>1</v>
      </c>
      <c r="B23" s="3" t="s">
        <v>55</v>
      </c>
      <c r="C23" s="5">
        <f>COUNTIF(Réponses!$AF:$AF,Taux_adhesion_rep)*Paramètres!$K8</f>
        <v>1</v>
      </c>
      <c r="D23" s="5">
        <f>COUNTIF(Réponses!$AI:$AI,Taux_adhesion_rep)*Paramètres!$K8</f>
        <v>0</v>
      </c>
      <c r="E23" s="5">
        <f>COUNTIF(Réponses!$AL:$AL,Taux_adhesion_rep)*Paramètres!$K8</f>
        <v>0</v>
      </c>
      <c r="F23" s="5">
        <f>COUNTIF(Réponses!$AO:$AO,Taux_adhesion_rep)*Paramètres!$K8</f>
        <v>11</v>
      </c>
      <c r="G23" s="2">
        <f t="shared" si="8"/>
        <v>12</v>
      </c>
      <c r="H23" s="2"/>
      <c r="I23" s="5">
        <f>COUNTIF(Réponses!$AF:$AF,Taux_adhesion_rep)*Paramètres!$K8</f>
        <v>1</v>
      </c>
      <c r="J23" s="5">
        <f>COUNTIF(Réponses!$AI:$AI,Taux_adhesion_rep)*Paramètres!$K8</f>
        <v>0</v>
      </c>
      <c r="K23" s="5">
        <f>COUNTIF(Réponses!$AL:$AL,Taux_adhesion_rep)*Paramètres!$K8</f>
        <v>0</v>
      </c>
      <c r="L23" s="5">
        <f>COUNTIF(Réponses!$AO:$AO,Taux_adhesion_rep)*Paramètres!$K8</f>
        <v>11</v>
      </c>
      <c r="M23" s="2">
        <f t="shared" si="9"/>
        <v>12</v>
      </c>
      <c r="N23" s="2"/>
      <c r="O23" s="5">
        <f>COUNTIF(Réponses!$AF:$AF,Taux_adhesion_rep)*Paramètres!$K8</f>
        <v>1</v>
      </c>
      <c r="P23" s="5">
        <f>COUNTIF(Réponses!$AI:$AI,Taux_adhesion_rep)*Paramètres!$K8</f>
        <v>0</v>
      </c>
      <c r="Q23" s="5">
        <f>COUNTIF(Réponses!$AL:$AL,Taux_adhesion_rep)*Paramètres!$K8</f>
        <v>0</v>
      </c>
      <c r="R23" s="5">
        <f>COUNTIF(Réponses!$AO:$AO,Taux_adhesion_rep)*Paramètres!$K8</f>
        <v>11</v>
      </c>
      <c r="S23" s="2">
        <f t="shared" si="10"/>
        <v>12</v>
      </c>
      <c r="T23" s="2"/>
      <c r="U23" s="5">
        <f>COUNTIF(Réponses!$AF:$AF,Taux_adhesion_rep)*Paramètres!$K8</f>
        <v>1</v>
      </c>
      <c r="V23" s="5">
        <f>COUNTIF(Réponses!$AI:$AI,Taux_adhesion_rep)*Paramètres!$K8</f>
        <v>0</v>
      </c>
      <c r="W23" s="5">
        <f>COUNTIF(Réponses!$AL:$AL,Taux_adhesion_rep)*Paramètres!$K8</f>
        <v>0</v>
      </c>
      <c r="X23" s="5">
        <f>COUNTIF(Réponses!$AO:$AO,Taux_adhesion_rep)*Paramètres!$K8</f>
        <v>11</v>
      </c>
      <c r="Y23" s="2">
        <f t="shared" si="11"/>
        <v>12</v>
      </c>
      <c r="Z23" s="2"/>
    </row>
    <row r="24" spans="1:26" x14ac:dyDescent="0.25">
      <c r="B24" s="2"/>
      <c r="G24" s="2">
        <f>SUM(G20:G23)</f>
        <v>119</v>
      </c>
      <c r="H24" s="12">
        <f>G24/($H$4*16)</f>
        <v>1.4875</v>
      </c>
      <c r="M24" s="2">
        <f>SUM(M20:M23)</f>
        <v>119</v>
      </c>
      <c r="N24" s="12" t="e">
        <f>M24/($I$4*16)</f>
        <v>#DIV/0!</v>
      </c>
      <c r="S24" s="2">
        <f>SUM(S20:S23)</f>
        <v>119</v>
      </c>
      <c r="T24" s="12">
        <f>S24/($T$4*16)</f>
        <v>3.71875</v>
      </c>
      <c r="Y24" s="2">
        <f>SUM(Y20:Y23)</f>
        <v>119</v>
      </c>
      <c r="Z24" s="12">
        <f>Y24/($Z$4*16)</f>
        <v>3.71875</v>
      </c>
    </row>
    <row r="25" spans="1:26" ht="45" x14ac:dyDescent="0.25">
      <c r="B25" s="1" t="s">
        <v>65</v>
      </c>
      <c r="C25" s="4" t="s">
        <v>40</v>
      </c>
      <c r="D25" s="4" t="s">
        <v>43</v>
      </c>
      <c r="E25" s="4" t="s">
        <v>46</v>
      </c>
      <c r="F25" s="4" t="s">
        <v>49</v>
      </c>
      <c r="G25" s="11" t="s">
        <v>73</v>
      </c>
      <c r="H25" s="11" t="s">
        <v>74</v>
      </c>
      <c r="I25" s="4" t="s">
        <v>40</v>
      </c>
      <c r="J25" s="4" t="s">
        <v>43</v>
      </c>
      <c r="K25" s="4" t="s">
        <v>46</v>
      </c>
      <c r="L25" s="4" t="s">
        <v>49</v>
      </c>
      <c r="M25" s="11" t="s">
        <v>73</v>
      </c>
      <c r="N25" s="11" t="s">
        <v>74</v>
      </c>
      <c r="O25" s="4" t="s">
        <v>40</v>
      </c>
      <c r="P25" s="4" t="s">
        <v>43</v>
      </c>
      <c r="Q25" s="4" t="s">
        <v>46</v>
      </c>
      <c r="R25" s="4" t="s">
        <v>49</v>
      </c>
      <c r="S25" s="11" t="s">
        <v>73</v>
      </c>
      <c r="T25" s="11" t="s">
        <v>74</v>
      </c>
      <c r="U25" s="4" t="s">
        <v>40</v>
      </c>
      <c r="V25" s="4" t="s">
        <v>43</v>
      </c>
      <c r="W25" s="4" t="s">
        <v>46</v>
      </c>
      <c r="X25" s="4" t="s">
        <v>49</v>
      </c>
      <c r="Y25" s="11" t="s">
        <v>73</v>
      </c>
      <c r="Z25" s="11" t="s">
        <v>74</v>
      </c>
    </row>
    <row r="26" spans="1:26" x14ac:dyDescent="0.25">
      <c r="A26" s="6">
        <v>4</v>
      </c>
      <c r="B26" s="3" t="s">
        <v>70</v>
      </c>
      <c r="C26" s="5">
        <f>COUNTIF(Réponses!$AR:$AR,Taux_part_rep)*Paramètres!$K5</f>
        <v>0</v>
      </c>
      <c r="D26" s="5">
        <f>COUNTIF(Réponses!$AU:$AU,Taux_part_rep)*Paramètres!$K5</f>
        <v>0</v>
      </c>
      <c r="E26" s="5">
        <f>COUNTIF(Réponses!$AX:$AX,Taux_part_rep)*Paramètres!$K5</f>
        <v>0</v>
      </c>
      <c r="F26" s="5">
        <f>COUNTIF(Réponses!$BA:$BA,Taux_part_rep)*Paramètres!$K5</f>
        <v>0</v>
      </c>
      <c r="G26" s="2">
        <f>SUM(C26:F26)</f>
        <v>0</v>
      </c>
      <c r="H26" s="2"/>
      <c r="I26" s="5">
        <f>COUNTIF(Réponses!$AR:$AR,Taux_part_rep)*Paramètres!$K5</f>
        <v>0</v>
      </c>
      <c r="J26" s="5">
        <f>COUNTIF(Réponses!$AU:$AU,Taux_part_rep)*Paramètres!$K5</f>
        <v>0</v>
      </c>
      <c r="K26" s="5">
        <f>COUNTIF(Réponses!$AX:$AX,Taux_part_rep)*Paramètres!$K5</f>
        <v>0</v>
      </c>
      <c r="L26" s="5">
        <f>COUNTIF(Réponses!$BA:$BA,Taux_part_rep)*Paramètres!$K5</f>
        <v>0</v>
      </c>
      <c r="M26" s="2">
        <f>SUM(I26:L26)</f>
        <v>0</v>
      </c>
      <c r="N26" s="2"/>
      <c r="O26" s="5">
        <f>COUNTIF(Réponses!$AR:$AR,Taux_part_rep)*Paramètres!$K5</f>
        <v>0</v>
      </c>
      <c r="P26" s="5">
        <f>COUNTIF(Réponses!$AU:$AU,Taux_part_rep)*Paramètres!$K5</f>
        <v>0</v>
      </c>
      <c r="Q26" s="5">
        <f>COUNTIF(Réponses!$AX:$AX,Taux_part_rep)*Paramètres!$K5</f>
        <v>0</v>
      </c>
      <c r="R26" s="5">
        <f>COUNTIF(Réponses!$BA:$BA,Taux_part_rep)*Paramètres!$K5</f>
        <v>0</v>
      </c>
      <c r="S26" s="2">
        <f>SUM(O26:R26)</f>
        <v>0</v>
      </c>
      <c r="T26" s="2"/>
      <c r="U26" s="5">
        <f>COUNTIF(Réponses!$AR:$AR,Taux_part_rep)*Paramètres!$K5</f>
        <v>0</v>
      </c>
      <c r="V26" s="5">
        <f>COUNTIF(Réponses!$AU:$AU,Taux_part_rep)*Paramètres!$K5</f>
        <v>0</v>
      </c>
      <c r="W26" s="5">
        <f>COUNTIF(Réponses!$AX:$AX,Taux_part_rep)*Paramètres!$K5</f>
        <v>0</v>
      </c>
      <c r="X26" s="5">
        <f>COUNTIF(Réponses!$BA:$BA,Taux_part_rep)*Paramètres!$K5</f>
        <v>0</v>
      </c>
      <c r="Y26" s="2">
        <f>SUM(U26:X26)</f>
        <v>0</v>
      </c>
      <c r="Z26" s="2"/>
    </row>
    <row r="27" spans="1:26" x14ac:dyDescent="0.25">
      <c r="A27" s="6">
        <v>3</v>
      </c>
      <c r="B27" s="3" t="s">
        <v>60</v>
      </c>
      <c r="C27" s="5">
        <f>COUNTIF(Réponses!$AR:$AR,Taux_part_rep)*Paramètres!$K6</f>
        <v>0</v>
      </c>
      <c r="D27" s="5">
        <f>COUNTIF(Réponses!$AU:$AU,Taux_part_rep)*Paramètres!$K6</f>
        <v>3</v>
      </c>
      <c r="E27" s="5">
        <f>COUNTIF(Réponses!$AX:$AX,Taux_part_rep)*Paramètres!$K6</f>
        <v>0</v>
      </c>
      <c r="F27" s="5">
        <f>COUNTIF(Réponses!$BA:$BA,Taux_part_rep)*Paramètres!$K6</f>
        <v>33</v>
      </c>
      <c r="G27" s="2">
        <f t="shared" ref="G27:G29" si="12">SUM(C27:F27)</f>
        <v>36</v>
      </c>
      <c r="H27" s="2"/>
      <c r="I27" s="5">
        <f>COUNTIF(Réponses!$AR:$AR,Taux_part_rep)*Paramètres!$K6</f>
        <v>0</v>
      </c>
      <c r="J27" s="5">
        <f>COUNTIF(Réponses!$AU:$AU,Taux_part_rep)*Paramètres!$K6</f>
        <v>3</v>
      </c>
      <c r="K27" s="5">
        <f>COUNTIF(Réponses!$AX:$AX,Taux_part_rep)*Paramètres!$K6</f>
        <v>0</v>
      </c>
      <c r="L27" s="5">
        <f>COUNTIF(Réponses!$BA:$BA,Taux_part_rep)*Paramètres!$K6</f>
        <v>33</v>
      </c>
      <c r="M27" s="2">
        <f t="shared" ref="M27:M29" si="13">SUM(I27:L27)</f>
        <v>36</v>
      </c>
      <c r="N27" s="2"/>
      <c r="O27" s="5">
        <f>COUNTIF(Réponses!$AR:$AR,Taux_part_rep)*Paramètres!$K6</f>
        <v>0</v>
      </c>
      <c r="P27" s="5">
        <f>COUNTIF(Réponses!$AU:$AU,Taux_part_rep)*Paramètres!$K6</f>
        <v>3</v>
      </c>
      <c r="Q27" s="5">
        <f>COUNTIF(Réponses!$AX:$AX,Taux_part_rep)*Paramètres!$K6</f>
        <v>0</v>
      </c>
      <c r="R27" s="5">
        <f>COUNTIF(Réponses!$BA:$BA,Taux_part_rep)*Paramètres!$K6</f>
        <v>33</v>
      </c>
      <c r="S27" s="2">
        <f t="shared" ref="S27:S29" si="14">SUM(O27:R27)</f>
        <v>36</v>
      </c>
      <c r="T27" s="2"/>
      <c r="U27" s="5">
        <f>COUNTIF(Réponses!$AR:$AR,Taux_part_rep)*Paramètres!$K6</f>
        <v>0</v>
      </c>
      <c r="V27" s="5">
        <f>COUNTIF(Réponses!$AU:$AU,Taux_part_rep)*Paramètres!$K6</f>
        <v>3</v>
      </c>
      <c r="W27" s="5">
        <f>COUNTIF(Réponses!$AX:$AX,Taux_part_rep)*Paramètres!$K6</f>
        <v>0</v>
      </c>
      <c r="X27" s="5">
        <f>COUNTIF(Réponses!$BA:$BA,Taux_part_rep)*Paramètres!$K6</f>
        <v>33</v>
      </c>
      <c r="Y27" s="2">
        <f t="shared" ref="Y27:Y29" si="15">SUM(U27:X27)</f>
        <v>36</v>
      </c>
      <c r="Z27" s="2"/>
    </row>
    <row r="28" spans="1:26" x14ac:dyDescent="0.25">
      <c r="A28" s="6">
        <v>2</v>
      </c>
      <c r="B28" s="3" t="s">
        <v>56</v>
      </c>
      <c r="C28" s="5">
        <f>COUNTIF(Réponses!$AR:$AR,Taux_part_rep)*Paramètres!$K7</f>
        <v>0</v>
      </c>
      <c r="D28" s="5">
        <f>COUNTIF(Réponses!$AU:$AU,Taux_part_rep)*Paramètres!$K7</f>
        <v>22</v>
      </c>
      <c r="E28" s="5">
        <f>COUNTIF(Réponses!$AX:$AX,Taux_part_rep)*Paramètres!$K7</f>
        <v>24</v>
      </c>
      <c r="F28" s="5">
        <f>COUNTIF(Réponses!$BA:$BA,Taux_part_rep)*Paramètres!$K7</f>
        <v>0</v>
      </c>
      <c r="G28" s="2">
        <f t="shared" si="12"/>
        <v>46</v>
      </c>
      <c r="H28" s="2"/>
      <c r="I28" s="5">
        <f>COUNTIF(Réponses!$AR:$AR,Taux_part_rep)*Paramètres!$K7</f>
        <v>0</v>
      </c>
      <c r="J28" s="5">
        <f>COUNTIF(Réponses!$AU:$AU,Taux_part_rep)*Paramètres!$K7</f>
        <v>22</v>
      </c>
      <c r="K28" s="5">
        <f>COUNTIF(Réponses!$AX:$AX,Taux_part_rep)*Paramètres!$K7</f>
        <v>24</v>
      </c>
      <c r="L28" s="5">
        <f>COUNTIF(Réponses!$BA:$BA,Taux_part_rep)*Paramètres!$K7</f>
        <v>0</v>
      </c>
      <c r="M28" s="2">
        <f t="shared" si="13"/>
        <v>46</v>
      </c>
      <c r="N28" s="2"/>
      <c r="O28" s="5">
        <f>COUNTIF(Réponses!$AR:$AR,Taux_part_rep)*Paramètres!$K7</f>
        <v>0</v>
      </c>
      <c r="P28" s="5">
        <f>COUNTIF(Réponses!$AU:$AU,Taux_part_rep)*Paramètres!$K7</f>
        <v>22</v>
      </c>
      <c r="Q28" s="5">
        <f>COUNTIF(Réponses!$AX:$AX,Taux_part_rep)*Paramètres!$K7</f>
        <v>24</v>
      </c>
      <c r="R28" s="5">
        <f>COUNTIF(Réponses!$BA:$BA,Taux_part_rep)*Paramètres!$K7</f>
        <v>0</v>
      </c>
      <c r="S28" s="2">
        <f t="shared" si="14"/>
        <v>46</v>
      </c>
      <c r="T28" s="2"/>
      <c r="U28" s="5">
        <f>COUNTIF(Réponses!$AR:$AR,Taux_part_rep)*Paramètres!$K7</f>
        <v>0</v>
      </c>
      <c r="V28" s="5">
        <f>COUNTIF(Réponses!$AU:$AU,Taux_part_rep)*Paramètres!$K7</f>
        <v>22</v>
      </c>
      <c r="W28" s="5">
        <f>COUNTIF(Réponses!$AX:$AX,Taux_part_rep)*Paramètres!$K7</f>
        <v>24</v>
      </c>
      <c r="X28" s="5">
        <f>COUNTIF(Réponses!$BA:$BA,Taux_part_rep)*Paramètres!$K7</f>
        <v>0</v>
      </c>
      <c r="Y28" s="2">
        <f t="shared" si="15"/>
        <v>46</v>
      </c>
      <c r="Z28" s="2"/>
    </row>
    <row r="29" spans="1:26" x14ac:dyDescent="0.25">
      <c r="A29" s="6">
        <v>1</v>
      </c>
      <c r="B29" s="3" t="s">
        <v>59</v>
      </c>
      <c r="C29" s="5">
        <f>COUNTIF(Réponses!$AR:$AR,Taux_part_rep)*Paramètres!$K8</f>
        <v>12</v>
      </c>
      <c r="D29" s="5">
        <f>COUNTIF(Réponses!$AU:$AU,Taux_part_rep)*Paramètres!$K8</f>
        <v>0</v>
      </c>
      <c r="E29" s="5">
        <f>COUNTIF(Réponses!$AX:$AX,Taux_part_rep)*Paramètres!$K8</f>
        <v>0</v>
      </c>
      <c r="F29" s="5">
        <f>COUNTIF(Réponses!$BA:$BA,Taux_part_rep)*Paramètres!$K8</f>
        <v>1</v>
      </c>
      <c r="G29" s="2">
        <f t="shared" si="12"/>
        <v>13</v>
      </c>
      <c r="H29" s="2"/>
      <c r="I29" s="5">
        <f>COUNTIF(Réponses!$AR:$AR,Taux_part_rep)*Paramètres!$K8</f>
        <v>12</v>
      </c>
      <c r="J29" s="5">
        <f>COUNTIF(Réponses!$AU:$AU,Taux_part_rep)*Paramètres!$K8</f>
        <v>0</v>
      </c>
      <c r="K29" s="5">
        <f>COUNTIF(Réponses!$AX:$AX,Taux_part_rep)*Paramètres!$K8</f>
        <v>0</v>
      </c>
      <c r="L29" s="5">
        <f>COUNTIF(Réponses!$BA:$BA,Taux_part_rep)*Paramètres!$K8</f>
        <v>1</v>
      </c>
      <c r="M29" s="2">
        <f t="shared" si="13"/>
        <v>13</v>
      </c>
      <c r="N29" s="2"/>
      <c r="O29" s="5">
        <f>COUNTIF(Réponses!$AR:$AR,Taux_part_rep)*Paramètres!$K8</f>
        <v>12</v>
      </c>
      <c r="P29" s="5">
        <f>COUNTIF(Réponses!$AU:$AU,Taux_part_rep)*Paramètres!$K8</f>
        <v>0</v>
      </c>
      <c r="Q29" s="5">
        <f>COUNTIF(Réponses!$AX:$AX,Taux_part_rep)*Paramètres!$K8</f>
        <v>0</v>
      </c>
      <c r="R29" s="5">
        <f>COUNTIF(Réponses!$BA:$BA,Taux_part_rep)*Paramètres!$K8</f>
        <v>1</v>
      </c>
      <c r="S29" s="2">
        <f t="shared" si="14"/>
        <v>13</v>
      </c>
      <c r="T29" s="2"/>
      <c r="U29" s="5">
        <f>COUNTIF(Réponses!$AR:$AR,Taux_part_rep)*Paramètres!$K8</f>
        <v>12</v>
      </c>
      <c r="V29" s="5">
        <f>COUNTIF(Réponses!$AU:$AU,Taux_part_rep)*Paramètres!$K8</f>
        <v>0</v>
      </c>
      <c r="W29" s="5">
        <f>COUNTIF(Réponses!$AX:$AX,Taux_part_rep)*Paramètres!$K8</f>
        <v>0</v>
      </c>
      <c r="X29" s="5">
        <f>COUNTIF(Réponses!$BA:$BA,Taux_part_rep)*Paramètres!$K8</f>
        <v>1</v>
      </c>
      <c r="Y29" s="2">
        <f t="shared" si="15"/>
        <v>13</v>
      </c>
      <c r="Z29" s="2"/>
    </row>
    <row r="30" spans="1:26" x14ac:dyDescent="0.25">
      <c r="G30" s="2">
        <f>SUM(G26:G29)</f>
        <v>95</v>
      </c>
      <c r="H30" s="12">
        <f>G30/($H$4*16)</f>
        <v>1.1875</v>
      </c>
      <c r="M30" s="2">
        <f>SUM(M26:M29)</f>
        <v>95</v>
      </c>
      <c r="N30" s="12" t="e">
        <f>M30/($I$4*16)</f>
        <v>#DIV/0!</v>
      </c>
      <c r="S30" s="2">
        <f>SUM(S26:S29)</f>
        <v>95</v>
      </c>
      <c r="T30" s="12">
        <f>S30/($T$4*16)</f>
        <v>2.96875</v>
      </c>
      <c r="Y30" s="2">
        <f>SUM(Y26:Y29)</f>
        <v>95</v>
      </c>
      <c r="Z30" s="12">
        <f>Y30/($Z$4*16)</f>
        <v>2.96875</v>
      </c>
    </row>
  </sheetData>
  <mergeCells count="4">
    <mergeCell ref="C6:H6"/>
    <mergeCell ref="I6:N6"/>
    <mergeCell ref="O6:T6"/>
    <mergeCell ref="U6:Z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O28"/>
  <sheetViews>
    <sheetView workbookViewId="0">
      <selection activeCell="N8" sqref="N8"/>
    </sheetView>
  </sheetViews>
  <sheetFormatPr baseColWidth="10" defaultRowHeight="15" x14ac:dyDescent="0.25"/>
  <cols>
    <col min="1" max="2" width="11.42578125" style="6"/>
    <col min="3" max="3" width="22.42578125" style="6" hidden="1" customWidth="1"/>
    <col min="4" max="4" width="3.42578125" style="6" hidden="1" customWidth="1"/>
    <col min="5" max="5" width="25.7109375" style="6" hidden="1" customWidth="1"/>
    <col min="6" max="6" width="2.85546875" style="6" hidden="1" customWidth="1"/>
    <col min="7" max="7" width="26.7109375" style="6" hidden="1" customWidth="1"/>
    <col min="8" max="8" width="2.7109375" style="6" hidden="1" customWidth="1"/>
    <col min="9" max="9" width="27.28515625" style="6" hidden="1" customWidth="1"/>
    <col min="10" max="10" width="3.140625" style="6" hidden="1" customWidth="1"/>
    <col min="11" max="11" width="5.85546875" style="6" hidden="1" customWidth="1"/>
    <col min="12" max="12" width="4.28515625" style="6" customWidth="1"/>
    <col min="13" max="13" width="11.140625" style="6" bestFit="1" customWidth="1"/>
    <col min="14" max="14" width="16.28515625" style="6" customWidth="1"/>
    <col min="15" max="16384" width="11.42578125" style="6"/>
  </cols>
  <sheetData>
    <row r="4" spans="3:15" x14ac:dyDescent="0.25">
      <c r="C4" s="8" t="s">
        <v>61</v>
      </c>
      <c r="E4" s="8" t="s">
        <v>63</v>
      </c>
      <c r="G4" s="8" t="s">
        <v>64</v>
      </c>
      <c r="I4" s="8" t="s">
        <v>65</v>
      </c>
      <c r="K4" s="8" t="s">
        <v>75</v>
      </c>
      <c r="M4" s="8" t="s">
        <v>80</v>
      </c>
      <c r="N4" s="6" t="s">
        <v>81</v>
      </c>
    </row>
    <row r="5" spans="3:15" ht="15" customHeight="1" x14ac:dyDescent="0.25">
      <c r="C5" s="9" t="s">
        <v>66</v>
      </c>
      <c r="E5" s="9" t="s">
        <v>68</v>
      </c>
      <c r="G5" s="9" t="s">
        <v>58</v>
      </c>
      <c r="I5" s="9" t="s">
        <v>70</v>
      </c>
      <c r="K5" s="9">
        <v>4</v>
      </c>
      <c r="M5" s="14" t="s">
        <v>76</v>
      </c>
      <c r="N5" s="16">
        <v>44593</v>
      </c>
      <c r="O5" s="16"/>
    </row>
    <row r="6" spans="3:15" ht="15" customHeight="1" x14ac:dyDescent="0.25">
      <c r="C6" s="9" t="s">
        <v>53</v>
      </c>
      <c r="E6" s="9" t="s">
        <v>60</v>
      </c>
      <c r="G6" s="9" t="s">
        <v>69</v>
      </c>
      <c r="I6" s="9" t="s">
        <v>60</v>
      </c>
      <c r="K6" s="9">
        <v>3</v>
      </c>
      <c r="M6" s="14" t="s">
        <v>77</v>
      </c>
      <c r="N6" s="16">
        <v>44652</v>
      </c>
      <c r="O6" s="16"/>
    </row>
    <row r="7" spans="3:15" ht="15" customHeight="1" x14ac:dyDescent="0.25">
      <c r="C7" s="9" t="s">
        <v>54</v>
      </c>
      <c r="E7" s="9" t="s">
        <v>56</v>
      </c>
      <c r="G7" s="9" t="s">
        <v>57</v>
      </c>
      <c r="I7" s="9" t="s">
        <v>56</v>
      </c>
      <c r="K7" s="9">
        <v>2</v>
      </c>
      <c r="M7" s="14" t="s">
        <v>78</v>
      </c>
      <c r="N7" s="16">
        <v>44805</v>
      </c>
      <c r="O7" s="16"/>
    </row>
    <row r="8" spans="3:15" ht="15" customHeight="1" x14ac:dyDescent="0.25">
      <c r="C8" s="9" t="s">
        <v>67</v>
      </c>
      <c r="E8" s="9" t="s">
        <v>55</v>
      </c>
      <c r="G8" s="9" t="s">
        <v>55</v>
      </c>
      <c r="I8" s="9" t="s">
        <v>59</v>
      </c>
      <c r="K8" s="9">
        <v>1</v>
      </c>
      <c r="M8" s="14" t="s">
        <v>79</v>
      </c>
      <c r="N8" s="16">
        <v>44896</v>
      </c>
      <c r="O8" s="16"/>
    </row>
    <row r="9" spans="3:15" ht="15" customHeight="1" x14ac:dyDescent="0.25"/>
    <row r="10" spans="3:15" ht="15" customHeight="1" x14ac:dyDescent="0.25"/>
    <row r="11" spans="3:15" ht="15" customHeight="1" x14ac:dyDescent="0.25"/>
    <row r="12" spans="3:15" ht="15" customHeight="1" x14ac:dyDescent="0.25"/>
    <row r="13" spans="3:15" ht="15" customHeight="1" x14ac:dyDescent="0.25"/>
    <row r="14" spans="3:15" ht="15" customHeight="1" x14ac:dyDescent="0.25"/>
    <row r="15" spans="3:15" ht="15" customHeight="1" x14ac:dyDescent="0.25"/>
    <row r="16" spans="3:15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5F0F0A43DFAD347B29B39B48DE4FB7F" ma:contentTypeVersion="5" ma:contentTypeDescription="Create a new document." ma:contentTypeScope="" ma:versionID="4d049282f7435d1edcb957738fd4b1b7">
  <xsd:schema xmlns:xsd="http://www.w3.org/2001/XMLSchema" xmlns:xs="http://www.w3.org/2001/XMLSchema" xmlns:p="http://schemas.microsoft.com/office/2006/metadata/properties" xmlns:ns3="ec6588be-85e5-4dba-be87-2c8fdc4687f7" xmlns:ns4="fdd72ce6-cb49-4a02-8ff5-011bc6b38363" targetNamespace="http://schemas.microsoft.com/office/2006/metadata/properties" ma:root="true" ma:fieldsID="6795e86841d2c44f37ef15c7f7d2b54b" ns3:_="" ns4:_="">
    <xsd:import namespace="ec6588be-85e5-4dba-be87-2c8fdc4687f7"/>
    <xsd:import namespace="fdd72ce6-cb49-4a02-8ff5-011bc6b3836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6588be-85e5-4dba-be87-2c8fdc4687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d72ce6-cb49-4a02-8ff5-011bc6b3836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8467A3F-63FF-45C7-8108-FFAE3DB91E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6588be-85e5-4dba-be87-2c8fdc4687f7"/>
    <ds:schemaRef ds:uri="fdd72ce6-cb49-4a02-8ff5-011bc6b383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491A42-68C0-4DD3-9EBE-9A673A1F0D64}">
  <ds:schemaRefs>
    <ds:schemaRef ds:uri="fdd72ce6-cb49-4a02-8ff5-011bc6b38363"/>
    <ds:schemaRef ds:uri="http://schemas.microsoft.com/office/2006/documentManagement/types"/>
    <ds:schemaRef ds:uri="http://schemas.openxmlformats.org/package/2006/metadata/core-properties"/>
    <ds:schemaRef ds:uri="ec6588be-85e5-4dba-be87-2c8fdc4687f7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670873B-6BA2-49C9-BBBC-1E9B2503EFA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Réponses</vt:lpstr>
      <vt:lpstr>Stats</vt:lpstr>
      <vt:lpstr>Paramètres</vt:lpstr>
      <vt:lpstr>Taux_adhesion_rep</vt:lpstr>
      <vt:lpstr>Taux_compr_rep</vt:lpstr>
      <vt:lpstr>Taux_info_rep</vt:lpstr>
      <vt:lpstr>Taux_part_rep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ELOI WATINE (EXTERNAL)</dc:creator>
  <cp:lastModifiedBy>ELOI WATINE (EXTERNAL)</cp:lastModifiedBy>
  <dcterms:created xsi:type="dcterms:W3CDTF">2022-08-05T10:52:51Z</dcterms:created>
  <dcterms:modified xsi:type="dcterms:W3CDTF">2022-09-07T09:02:41Z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qinzen@microsoft.com</vt:lpwstr>
  </property>
  <property fmtid="{D5CDD505-2E9C-101B-9397-08002B2CF9AE}" pid="5" name="MSIP_Label_f42aa342-8706-4288-bd11-ebb85995028c_SetDate">
    <vt:lpwstr>2018-05-23T11:41:12.6969027Z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MSIP_Label_92ce4777-c256-4913-acca-fc5c2a5a05ee_Enabled">
    <vt:lpwstr>true</vt:lpwstr>
  </property>
  <property fmtid="{D5CDD505-2E9C-101B-9397-08002B2CF9AE}" pid="10" name="MSIP_Label_92ce4777-c256-4913-acca-fc5c2a5a05ee_SetDate">
    <vt:lpwstr>2022-08-05T10:56:14Z</vt:lpwstr>
  </property>
  <property fmtid="{D5CDD505-2E9C-101B-9397-08002B2CF9AE}" pid="11" name="MSIP_Label_92ce4777-c256-4913-acca-fc5c2a5a05ee_Method">
    <vt:lpwstr>Privileged</vt:lpwstr>
  </property>
  <property fmtid="{D5CDD505-2E9C-101B-9397-08002B2CF9AE}" pid="12" name="MSIP_Label_92ce4777-c256-4913-acca-fc5c2a5a05ee_Name">
    <vt:lpwstr>92ce4777-c256-4913-acca-fc5c2a5a05ee</vt:lpwstr>
  </property>
  <property fmtid="{D5CDD505-2E9C-101B-9397-08002B2CF9AE}" pid="13" name="MSIP_Label_92ce4777-c256-4913-acca-fc5c2a5a05ee_SiteId">
    <vt:lpwstr>d852d5cd-724c-4128-8812-ffa5db3f8507</vt:lpwstr>
  </property>
  <property fmtid="{D5CDD505-2E9C-101B-9397-08002B2CF9AE}" pid="14" name="MSIP_Label_92ce4777-c256-4913-acca-fc5c2a5a05ee_ActionId">
    <vt:lpwstr>281cd22d-7685-4c78-9e75-a0e3fbfcee69</vt:lpwstr>
  </property>
  <property fmtid="{D5CDD505-2E9C-101B-9397-08002B2CF9AE}" pid="15" name="MSIP_Label_92ce4777-c256-4913-acca-fc5c2a5a05ee_ContentBits">
    <vt:lpwstr>0</vt:lpwstr>
  </property>
  <property fmtid="{D5CDD505-2E9C-101B-9397-08002B2CF9AE}" pid="16" name="ContentTypeId">
    <vt:lpwstr>0x010100E5F0F0A43DFAD347B29B39B48DE4FB7F</vt:lpwstr>
  </property>
</Properties>
</file>