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Royerel\OneDrive - FAREVA\Bureau\"/>
    </mc:Choice>
  </mc:AlternateContent>
  <bookViews>
    <workbookView xWindow="0" yWindow="0" windowWidth="28800" windowHeight="11700" tabRatio="753" activeTab="1"/>
  </bookViews>
  <sheets>
    <sheet name="BDD_PRESTA_ESTIME 2023" sheetId="16" r:id="rId1"/>
    <sheet name="PLANNING_PRESTA" sheetId="2" r:id="rId2"/>
    <sheet name="Paramètres" sheetId="14" state="hidden" r:id="rId3"/>
  </sheets>
  <definedNames>
    <definedName name="_Feries">Tableau3[2023]</definedName>
    <definedName name="DonnéesExternes_1" localSheetId="0" hidden="1">'BDD_PRESTA_ESTIME 2023'!$B$2:$S$30</definedName>
    <definedName name="fériés">OFFSET(Paramètres!#REF!,,,COUNTA(Paramètres!#REF!)-1)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1" i="16" l="1"/>
  <c r="K31" i="16"/>
  <c r="L31" i="16"/>
  <c r="M31" i="16"/>
  <c r="N31" i="16"/>
  <c r="O31" i="16"/>
  <c r="P31" i="16"/>
  <c r="Q31" i="16"/>
  <c r="C4" i="14" l="1"/>
  <c r="C10" i="14" s="1"/>
  <c r="C15" i="14"/>
  <c r="C14" i="14"/>
  <c r="C13" i="14"/>
  <c r="C12" i="14"/>
  <c r="C11" i="14"/>
  <c r="C7" i="14"/>
  <c r="C6" i="14"/>
  <c r="C3" i="14"/>
  <c r="C5" i="14" l="1"/>
  <c r="C9" i="14"/>
  <c r="C8" i="14"/>
</calcChain>
</file>

<file path=xl/comments1.xml><?xml version="1.0" encoding="utf-8"?>
<comments xmlns="http://schemas.openxmlformats.org/spreadsheetml/2006/main">
  <authors>
    <author>Royer, Elodie</author>
  </authors>
  <commentList>
    <comment ref="T8" authorId="0" shapeId="0">
      <text>
        <r>
          <rPr>
            <b/>
            <sz val="9"/>
            <color indexed="81"/>
            <rFont val="Tahoma"/>
            <charset val="1"/>
          </rPr>
          <t>Royer, Elodie:</t>
        </r>
        <r>
          <rPr>
            <sz val="9"/>
            <color indexed="81"/>
            <rFont val="Tahoma"/>
            <charset val="1"/>
          </rPr>
          <t xml:space="preserve">
Travel costs</t>
        </r>
      </text>
    </comment>
    <comment ref="U8" authorId="0" shapeId="0">
      <text>
        <r>
          <rPr>
            <b/>
            <sz val="9"/>
            <color indexed="81"/>
            <rFont val="Tahoma"/>
            <charset val="1"/>
          </rPr>
          <t>Royer, Elodie:</t>
        </r>
        <r>
          <rPr>
            <sz val="9"/>
            <color indexed="81"/>
            <rFont val="Tahoma"/>
            <charset val="1"/>
          </rPr>
          <t xml:space="preserve">
Time &amp; material costs
</t>
        </r>
      </text>
    </comment>
    <comment ref="N10" authorId="0" shapeId="0">
      <text>
        <r>
          <rPr>
            <b/>
            <sz val="9"/>
            <color indexed="81"/>
            <rFont val="Tahoma"/>
            <family val="2"/>
          </rPr>
          <t>Royer, Elodie:</t>
        </r>
        <r>
          <rPr>
            <sz val="9"/>
            <color indexed="81"/>
            <rFont val="Tahoma"/>
            <family val="2"/>
          </rPr>
          <t xml:space="preserve">
4,5 jours sur commande 2022
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BDD_PRESTA_ESTIME3" description="Connexion à la requête « BDD_PRESTA_ESTIME3 » dans le classeur." type="5" refreshedVersion="6" background="1" saveData="1">
    <dbPr connection="Provider=Microsoft.Mashup.OleDb.1;Data Source=$Workbook$;Location=BDD_PRESTA_ESTIME3;Extended Properties=&quot;&quot;" command="SELECT * FROM [BDD_PRESTA_ESTIME3]"/>
  </connection>
  <connection id="2" keepAlive="1" name="Requête - Fériés" description="Connexion à la requête « Fériés » dans le classeur." type="5" refreshedVersion="0" background="1">
    <dbPr connection="Provider=Microsoft.Mashup.OleDb.1;Data Source=$Workbook$;Location=Fériés;Extended Properties=&quot;&quot;" command="SELECT * FROM [Fériés]"/>
  </connection>
</connections>
</file>

<file path=xl/sharedStrings.xml><?xml version="1.0" encoding="utf-8"?>
<sst xmlns="http://schemas.openxmlformats.org/spreadsheetml/2006/main" count="290" uniqueCount="105">
  <si>
    <t>PO</t>
  </si>
  <si>
    <t>Société</t>
  </si>
  <si>
    <t>Prestataires</t>
  </si>
  <si>
    <t>TJM</t>
  </si>
  <si>
    <t>Début</t>
  </si>
  <si>
    <t>Fin</t>
  </si>
  <si>
    <t>Total</t>
  </si>
  <si>
    <t>Projet</t>
  </si>
  <si>
    <t>Reliquat 2022</t>
  </si>
  <si>
    <t>Jours Fériés</t>
  </si>
  <si>
    <t>Jour de l'An</t>
  </si>
  <si>
    <t>Lundi de Pâques</t>
  </si>
  <si>
    <t>Fête du travail</t>
  </si>
  <si>
    <t>Armistice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</si>
  <si>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</si>
  <si>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</si>
  <si>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</si>
  <si>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</si>
  <si>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</si>
  <si>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</si>
  <si>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</si>
  <si>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Jours prév</t>
  </si>
  <si>
    <t>Jours trav</t>
  </si>
  <si>
    <t>Jours rest</t>
  </si>
  <si>
    <t>Pâques</t>
  </si>
  <si>
    <t>Pentecôte</t>
  </si>
  <si>
    <t>2023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</si>
  <si>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</si>
  <si>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</si>
  <si>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</si>
  <si>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</si>
  <si>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</si>
  <si>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</si>
  <si>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</si>
  <si>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</si>
  <si>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estimation</t>
  </si>
  <si>
    <t>Janvier</t>
  </si>
  <si>
    <t>Février</t>
  </si>
  <si>
    <t>Mars</t>
  </si>
  <si>
    <t>Mai</t>
  </si>
  <si>
    <t>Juin</t>
  </si>
  <si>
    <t>Juillet</t>
  </si>
  <si>
    <t>Septembre</t>
  </si>
  <si>
    <t>Octobre</t>
  </si>
  <si>
    <t>Novembre</t>
  </si>
  <si>
    <t>Décembre</t>
  </si>
  <si>
    <t>Liste dépenses engagées</t>
  </si>
  <si>
    <t xml:space="preserve">prestation </t>
  </si>
  <si>
    <t>contrat</t>
  </si>
  <si>
    <t>application</t>
  </si>
  <si>
    <t>Projet court</t>
  </si>
  <si>
    <t>matériel</t>
  </si>
  <si>
    <t>Catégories</t>
  </si>
  <si>
    <t>Nombre de jours ouvrés 2023</t>
  </si>
  <si>
    <t>Avril</t>
  </si>
  <si>
    <t>Août</t>
  </si>
  <si>
    <t>Phase de test</t>
  </si>
  <si>
    <t>GRA</t>
  </si>
  <si>
    <t>BRB</t>
  </si>
  <si>
    <t>FLO</t>
  </si>
  <si>
    <t>GLOT</t>
  </si>
  <si>
    <t>DUE</t>
  </si>
  <si>
    <t>OIU</t>
  </si>
  <si>
    <t>OSI</t>
  </si>
  <si>
    <t>22-1161-02250</t>
  </si>
  <si>
    <t>23-1161-00137</t>
  </si>
  <si>
    <t>22-1161-00162</t>
  </si>
  <si>
    <t>22-1161-01726</t>
  </si>
  <si>
    <t>22-1161-01323</t>
  </si>
  <si>
    <t>22-1161-02055</t>
  </si>
  <si>
    <t>22-1161-02358</t>
  </si>
  <si>
    <t>23-1161-00394</t>
  </si>
  <si>
    <t>23-1161-00127</t>
  </si>
  <si>
    <t>23-1161-00135</t>
  </si>
  <si>
    <t>23-1161-00206</t>
  </si>
  <si>
    <t>22-1161-01932</t>
  </si>
  <si>
    <t>XXXXXX</t>
  </si>
  <si>
    <t>22-1161-02065</t>
  </si>
  <si>
    <t>22-1161-02030</t>
  </si>
  <si>
    <t>23-1161-00015</t>
  </si>
  <si>
    <t>23-1161-00017</t>
  </si>
  <si>
    <t>23-1161-00019</t>
  </si>
  <si>
    <t>23-1161-00018</t>
  </si>
  <si>
    <t>23-1161-00193</t>
  </si>
  <si>
    <t>23-1161-00020</t>
  </si>
  <si>
    <t>23-1161-00016</t>
  </si>
  <si>
    <t>23-1161-00126</t>
  </si>
  <si>
    <t>22-1161-02245</t>
  </si>
  <si>
    <t>écriture rapport</t>
  </si>
  <si>
    <t>contrat 2023</t>
  </si>
  <si>
    <t>installation et service</t>
  </si>
  <si>
    <t>consultant</t>
  </si>
  <si>
    <t>rédaction procedure</t>
  </si>
  <si>
    <t>rédaction procédure</t>
  </si>
  <si>
    <t>projet rh</t>
  </si>
  <si>
    <t>601</t>
  </si>
  <si>
    <t>604</t>
  </si>
  <si>
    <t>605</t>
  </si>
  <si>
    <t>612</t>
  </si>
  <si>
    <t>606</t>
  </si>
  <si>
    <t>603</t>
  </si>
  <si>
    <t>615</t>
  </si>
  <si>
    <t>602</t>
  </si>
  <si>
    <t>Budget</t>
  </si>
  <si>
    <t>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</si>
</sst>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[$-40C]mmmm\-yy;@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Calibri"/>
      <scheme val="minor"/>
    </font>
    <font>
      <b/>
      <sz val="10"/>
      <name val="Calibri"/>
      <scheme val="minor"/>
    </font>
    <font>
      <sz val="11"/>
      <color theme="1"/>
      <name val="Calibri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B9C"/>
      </patternFill>
    </fill>
    <fill>
      <patternFill patternType="solid">
        <fgColor rgb="FFFFC000"/>
        <bgColor indexed="64"/>
      </patternFill>
    </fill>
    <fill>
      <patternFill patternType="solid">
        <bgColor theme="0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6" fillId="4" borderId="0" applyNumberFormat="0" applyBorder="0" applyAlignment="0" applyProtection="0"/>
    <xf numFmtId="0" fontId="10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8" fillId="7" borderId="0" applyNumberFormat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2" fontId="0" fillId="0" borderId="0" xfId="0" applyNumberFormat="1"/>
    <xf numFmtId="2" fontId="3" fillId="0" borderId="0" xfId="0" applyNumberFormat="1" applyFont="1"/>
    <xf numFmtId="2" fontId="2" fillId="0" borderId="0" xfId="0" applyNumberFormat="1" applyFont="1"/>
    <xf numFmtId="0" fontId="5" fillId="3" borderId="0" xfId="0" applyFont="1" applyFill="1" applyAlignment="1">
      <alignment horizontal="left" vertical="center" wrapText="1"/>
    </xf>
    <xf numFmtId="49" fontId="5" fillId="3" borderId="0" xfId="0" applyNumberFormat="1" applyFont="1" applyFill="1" applyAlignment="1">
      <alignment horizontal="left" vertical="center" wrapText="1"/>
    </xf>
    <xf numFmtId="14" fontId="5" fillId="3" borderId="0" xfId="0" applyNumberFormat="1" applyFont="1" applyFill="1" applyAlignment="1">
      <alignment horizontal="left" vertical="center" wrapText="1"/>
    </xf>
    <xf numFmtId="0" fontId="5" fillId="3" borderId="0" xfId="0" applyFont="1" applyFill="1" applyAlignment="1">
      <alignment horizontal="center" vertical="center" wrapText="1"/>
    </xf>
    <xf numFmtId="165" fontId="5" fillId="3" borderId="0" xfId="0" applyNumberFormat="1" applyFont="1" applyFill="1" applyAlignment="1">
      <alignment horizontal="left" vertical="center" wrapText="1"/>
    </xf>
    <xf numFmtId="0" fontId="5" fillId="3" borderId="0" xfId="0" applyFont="1" applyFill="1" applyAlignment="1">
      <alignment vertical="center" wrapText="1"/>
    </xf>
    <xf numFmtId="164" fontId="5" fillId="3" borderId="0" xfId="0" applyNumberFormat="1" applyFont="1" applyFill="1" applyAlignment="1">
      <alignment horizontal="left" vertical="center" wrapText="1"/>
    </xf>
    <xf numFmtId="0" fontId="7" fillId="2" borderId="0" xfId="0" applyFont="1" applyFill="1" applyAlignment="1">
      <alignment horizontal="left"/>
    </xf>
    <xf numFmtId="49" fontId="7" fillId="2" borderId="0" xfId="0" applyNumberFormat="1" applyFont="1" applyFill="1" applyAlignment="1">
      <alignment horizontal="left"/>
    </xf>
    <xf numFmtId="0" fontId="8" fillId="2" borderId="0" xfId="0" applyFont="1" applyFill="1" applyAlignment="1">
      <alignment horizontal="left"/>
    </xf>
    <xf numFmtId="0" fontId="7" fillId="2" borderId="0" xfId="0" applyFont="1" applyFill="1" applyAlignment="1">
      <alignment horizontal="center"/>
    </xf>
    <xf numFmtId="164" fontId="8" fillId="2" borderId="0" xfId="0" applyNumberFormat="1" applyFont="1" applyFill="1" applyAlignment="1">
      <alignment horizontal="left"/>
    </xf>
    <xf numFmtId="2" fontId="7" fillId="2" borderId="0" xfId="0" applyNumberFormat="1" applyFont="1" applyFill="1" applyAlignment="1">
      <alignment horizontal="left"/>
    </xf>
    <xf numFmtId="2" fontId="7" fillId="5" borderId="0" xfId="0" applyNumberFormat="1" applyFont="1" applyFill="1" applyAlignment="1">
      <alignment horizontal="left"/>
    </xf>
    <xf numFmtId="14" fontId="8" fillId="2" borderId="0" xfId="1" applyNumberFormat="1" applyFont="1" applyFill="1" applyAlignment="1">
      <alignment horizontal="left"/>
    </xf>
    <xf numFmtId="0" fontId="1" fillId="0" borderId="0" xfId="0" applyFont="1" applyAlignment="1">
      <alignment horizontal="left"/>
    </xf>
    <xf numFmtId="0" fontId="9" fillId="3" borderId="0" xfId="0" applyFont="1" applyFill="1" applyAlignment="1">
      <alignment horizontal="left" vertical="center" wrapText="1"/>
    </xf>
    <xf numFmtId="0" fontId="10" fillId="0" borderId="0" xfId="2"/>
    <xf numFmtId="14" fontId="0" fillId="0" borderId="0" xfId="0" applyNumberFormat="1" applyAlignment="1">
      <alignment horizontal="center"/>
    </xf>
    <xf numFmtId="44" fontId="0" fillId="0" borderId="0" xfId="3" applyFont="1"/>
    <xf numFmtId="0" fontId="0" fillId="0" borderId="0" xfId="0" applyNumberFormat="1"/>
    <xf numFmtId="0" fontId="7" fillId="2" borderId="0" xfId="0" applyNumberFormat="1" applyFont="1" applyFill="1" applyAlignment="1">
      <alignment horizontal="center"/>
    </xf>
    <xf numFmtId="0" fontId="0" fillId="0" borderId="0" xfId="3" applyNumberFormat="1" applyFont="1"/>
    <xf numFmtId="165" fontId="5" fillId="0" borderId="0" xfId="0" applyNumberFormat="1" applyFont="1" applyFill="1" applyAlignment="1">
      <alignment horizontal="left" vertical="center" wrapText="1"/>
    </xf>
    <xf numFmtId="2" fontId="1" fillId="0" borderId="0" xfId="0" applyNumberFormat="1" applyFont="1" applyFill="1" applyAlignment="1">
      <alignment horizontal="left"/>
    </xf>
    <xf numFmtId="164" fontId="0" fillId="0" borderId="0" xfId="0" applyNumberFormat="1" applyFill="1" applyAlignment="1">
      <alignment horizontal="left"/>
    </xf>
    <xf numFmtId="164" fontId="5" fillId="0" borderId="0" xfId="0" applyNumberFormat="1" applyFont="1" applyFill="1" applyAlignment="1">
      <alignment horizontal="left" vertical="center" wrapText="1"/>
    </xf>
    <xf numFmtId="164" fontId="8" fillId="0" borderId="0" xfId="0" applyNumberFormat="1" applyFont="1" applyFill="1" applyAlignment="1">
      <alignment horizontal="left"/>
    </xf>
    <xf numFmtId="44" fontId="0" fillId="0" borderId="0" xfId="3" applyFont="1" applyAlignment="1">
      <alignment horizontal="center"/>
    </xf>
    <xf numFmtId="14" fontId="15" fillId="2" borderId="0" xfId="1" applyNumberFormat="1" applyFont="1" applyFill="1" applyAlignment="1">
      <alignment horizontal="left"/>
    </xf>
    <xf numFmtId="0" fontId="14" fillId="2" borderId="0" xfId="0" applyFont="1" applyFill="1" applyAlignment="1">
      <alignment horizontal="center"/>
    </xf>
    <xf numFmtId="0" fontId="14" fillId="2" borderId="0" xfId="0" applyNumberFormat="1" applyFont="1" applyFill="1" applyAlignment="1">
      <alignment horizontal="center"/>
    </xf>
    <xf numFmtId="164" fontId="15" fillId="2" borderId="0" xfId="0" applyNumberFormat="1" applyFont="1" applyFill="1" applyAlignment="1">
      <alignment horizontal="left"/>
    </xf>
    <xf numFmtId="2" fontId="14" fillId="0" borderId="0" xfId="0" applyNumberFormat="1" applyFont="1" applyFill="1" applyAlignment="1">
      <alignment horizontal="left"/>
    </xf>
    <xf numFmtId="2" fontId="14" fillId="2" borderId="0" xfId="0" applyNumberFormat="1" applyFont="1" applyFill="1" applyAlignment="1">
      <alignment horizontal="left"/>
    </xf>
    <xf numFmtId="2" fontId="16" fillId="2" borderId="0" xfId="0" applyNumberFormat="1" applyFont="1" applyFill="1" applyAlignment="1">
      <alignment horizontal="left"/>
    </xf>
    <xf numFmtId="0" fontId="16" fillId="2" borderId="0" xfId="0" applyNumberFormat="1" applyFont="1" applyFill="1" applyAlignment="1">
      <alignment horizontal="center"/>
    </xf>
    <xf numFmtId="14" fontId="17" fillId="2" borderId="0" xfId="0" applyNumberFormat="1" applyFont="1" applyFill="1" applyAlignment="1">
      <alignment horizontal="left"/>
    </xf>
    <xf numFmtId="164" fontId="17" fillId="0" borderId="0" xfId="0" applyNumberFormat="1" applyFont="1" applyFill="1" applyAlignment="1">
      <alignment horizontal="left"/>
    </xf>
    <xf numFmtId="0" fontId="16" fillId="2" borderId="0" xfId="0" applyFont="1" applyFill="1" applyAlignment="1">
      <alignment horizontal="center" wrapText="1"/>
    </xf>
    <xf numFmtId="14" fontId="8" fillId="6" borderId="0" xfId="1" applyNumberFormat="1" applyFont="1" applyFill="1" applyAlignment="1">
      <alignment horizontal="left"/>
    </xf>
    <xf numFmtId="2" fontId="7" fillId="6" borderId="0" xfId="0" applyNumberFormat="1" applyFont="1" applyFill="1" applyAlignment="1">
      <alignment horizontal="left"/>
    </xf>
    <xf numFmtId="14" fontId="0" fillId="0" borderId="0" xfId="0" applyNumberFormat="1"/>
    <xf numFmtId="0" fontId="19" fillId="2" borderId="0" xfId="0" applyFont="1" applyFill="1" applyAlignment="1">
      <alignment horizontal="left"/>
    </xf>
    <xf numFmtId="49" fontId="19" fillId="2" borderId="0" xfId="0" applyNumberFormat="1" applyFont="1" applyFill="1" applyAlignment="1">
      <alignment horizontal="left"/>
    </xf>
    <xf numFmtId="14" fontId="20" fillId="2" borderId="0" xfId="0" applyNumberFormat="1" applyFont="1" applyFill="1" applyAlignment="1">
      <alignment horizontal="left"/>
    </xf>
    <xf numFmtId="0" fontId="20" fillId="2" borderId="0" xfId="0" applyFont="1" applyFill="1" applyAlignment="1">
      <alignment horizontal="left"/>
    </xf>
    <xf numFmtId="164" fontId="20" fillId="0" borderId="0" xfId="0" applyNumberFormat="1" applyFont="1" applyFill="1" applyAlignment="1">
      <alignment horizontal="left"/>
    </xf>
    <xf numFmtId="0" fontId="19" fillId="2" borderId="0" xfId="0" applyFont="1" applyFill="1" applyAlignment="1">
      <alignment horizontal="center"/>
    </xf>
    <xf numFmtId="0" fontId="19" fillId="2" borderId="0" xfId="0" applyNumberFormat="1" applyFont="1" applyFill="1" applyAlignment="1">
      <alignment horizontal="center"/>
    </xf>
    <xf numFmtId="164" fontId="20" fillId="2" borderId="0" xfId="0" applyNumberFormat="1" applyFont="1" applyFill="1" applyAlignment="1">
      <alignment horizontal="left"/>
    </xf>
    <xf numFmtId="2" fontId="19" fillId="0" borderId="0" xfId="0" applyNumberFormat="1" applyFont="1" applyFill="1" applyAlignment="1">
      <alignment horizontal="left"/>
    </xf>
    <xf numFmtId="2" fontId="20" fillId="0" borderId="0" xfId="0" applyNumberFormat="1" applyFont="1" applyFill="1" applyAlignment="1">
      <alignment horizontal="left"/>
    </xf>
    <xf numFmtId="2" fontId="19" fillId="2" borderId="0" xfId="0" applyNumberFormat="1" applyFont="1" applyFill="1" applyAlignment="1">
      <alignment horizontal="left"/>
    </xf>
    <xf numFmtId="2" fontId="19" fillId="2" borderId="0" xfId="0" applyNumberFormat="1" applyFont="1" applyFill="1"/>
    <xf numFmtId="164" fontId="19" fillId="0" borderId="0" xfId="0" applyNumberFormat="1" applyFont="1" applyFill="1" applyAlignment="1">
      <alignment horizontal="left"/>
    </xf>
    <xf numFmtId="164" fontId="19" fillId="2" borderId="0" xfId="0" applyNumberFormat="1" applyFont="1" applyFill="1" applyAlignment="1">
      <alignment horizontal="center"/>
    </xf>
    <xf numFmtId="44" fontId="21" fillId="0" borderId="0" xfId="0" applyNumberFormat="1" applyFont="1"/>
    <xf numFmtId="0" fontId="5" fillId="3" borderId="0" xfId="0" applyFont="1" applyFill="1" applyAlignment="1">
      <alignment wrapText="1"/>
    </xf>
    <xf numFmtId="0" fontId="8" fillId="2" borderId="0" xfId="0" applyFont="1" applyFill="1" applyAlignment="1">
      <alignment horizontal="left" wrapText="1"/>
    </xf>
    <xf numFmtId="44" fontId="0" fillId="0" borderId="0" xfId="3" applyFont="1" applyAlignment="1"/>
    <xf numFmtId="164" fontId="17" fillId="2" borderId="0" xfId="0" applyNumberFormat="1" applyFont="1" applyFill="1" applyAlignment="1">
      <alignment horizontal="left" wrapText="1"/>
    </xf>
    <xf numFmtId="2" fontId="16" fillId="0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left" wrapText="1"/>
    </xf>
    <xf numFmtId="0" fontId="16" fillId="2" borderId="0" xfId="0" applyFont="1" applyFill="1" applyAlignment="1">
      <alignment wrapText="1"/>
    </xf>
    <xf numFmtId="0" fontId="16" fillId="2" borderId="0" xfId="0" applyFont="1" applyFill="1" applyAlignment="1">
      <alignment horizontal="left" wrapText="1"/>
    </xf>
    <xf numFmtId="44" fontId="16" fillId="0" borderId="0" xfId="3" applyFont="1" applyFill="1" applyAlignment="1">
      <alignment horizontal="left" wrapText="1"/>
    </xf>
    <xf numFmtId="0" fontId="7" fillId="2" borderId="0" xfId="0" applyFont="1" applyFill="1" applyAlignment="1"/>
    <xf numFmtId="0" fontId="7" fillId="6" borderId="0" xfId="0" applyFont="1" applyFill="1" applyAlignment="1"/>
    <xf numFmtId="0" fontId="19" fillId="2" borderId="0" xfId="0" applyFont="1" applyFill="1" applyAlignment="1"/>
    <xf numFmtId="2" fontId="7" fillId="2" borderId="0" xfId="0" applyNumberFormat="1" applyFont="1" applyFill="1" applyAlignment="1"/>
    <xf numFmtId="2" fontId="19" fillId="2" borderId="0" xfId="0" applyNumberFormat="1" applyFont="1" applyFill="1" applyAlignment="1"/>
    <xf numFmtId="2" fontId="3" fillId="0" borderId="0" xfId="0" applyNumberFormat="1" applyFont="1" applyAlignment="1"/>
    <xf numFmtId="0" fontId="0" fillId="0" borderId="0" xfId="0" applyAlignment="1"/>
    <xf numFmtId="44" fontId="16" fillId="2" borderId="0" xfId="3" applyFont="1" applyFill="1" applyAlignment="1">
      <alignment horizontal="left" wrapText="1"/>
    </xf>
    <xf numFmtId="49" fontId="7" fillId="8" borderId="0" xfId="0" applyNumberFormat="1" applyFont="1" applyFill="1" applyAlignment="1">
      <alignment horizontal="left"/>
    </xf>
    <xf numFmtId="44" fontId="18" fillId="7" borderId="0" xfId="5" applyNumberFormat="1" applyAlignment="1">
      <alignment horizontal="left" wrapText="1"/>
    </xf>
    <xf numFmtId="44" fontId="18" fillId="7" borderId="0" xfId="5" applyNumberFormat="1" applyAlignment="1">
      <alignment horizontal="left"/>
    </xf>
    <xf numFmtId="17" fontId="0" fillId="0" borderId="0" xfId="0" applyNumberFormat="1"/>
    <xf numFmtId="14" fontId="5" fillId="3" borderId="0" xfId="0" applyNumberFormat="1" applyFont="1" applyFill="1" applyAlignment="1">
      <alignment horizontal="right" vertical="center" wrapText="1"/>
    </xf>
    <xf numFmtId="14" fontId="17" fillId="2" borderId="0" xfId="0" applyNumberFormat="1" applyFont="1" applyFill="1" applyAlignment="1">
      <alignment horizontal="right" wrapText="1"/>
    </xf>
    <xf numFmtId="14" fontId="8" fillId="2" borderId="0" xfId="0" applyNumberFormat="1" applyFont="1" applyFill="1" applyAlignment="1">
      <alignment horizontal="right"/>
    </xf>
    <xf numFmtId="14" fontId="15" fillId="2" borderId="0" xfId="0" applyNumberFormat="1" applyFont="1" applyFill="1" applyAlignment="1">
      <alignment horizontal="right"/>
    </xf>
    <xf numFmtId="14" fontId="8" fillId="6" borderId="0" xfId="0" applyNumberFormat="1" applyFont="1" applyFill="1" applyAlignment="1">
      <alignment horizontal="right"/>
    </xf>
    <xf numFmtId="14" fontId="20" fillId="2" borderId="0" xfId="0" applyNumberFormat="1" applyFont="1" applyFill="1" applyAlignment="1">
      <alignment horizontal="right"/>
    </xf>
    <xf numFmtId="14" fontId="19" fillId="2" borderId="0" xfId="0" applyNumberFormat="1" applyFont="1" applyFill="1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3" applyNumberFormat="1" applyFont="1" applyFill="1"/>
    <xf numFmtId="44" fontId="0" fillId="0" borderId="0" xfId="3" applyNumberFormat="1" applyFont="1"/>
    <xf numFmtId="44" fontId="0" fillId="0" borderId="0" xfId="0" applyNumberFormat="1" applyFont="1"/>
    <xf numFmtId="0" fontId="0" fillId="0" borderId="0" xfId="0" applyNumberFormat="1" applyFont="1"/>
    <xf numFmtId="44" fontId="21" fillId="0" borderId="0" xfId="3" applyNumberFormat="1" applyFont="1"/>
    <xf numFmtId="44" fontId="21" fillId="0" borderId="0" xfId="3" applyNumberFormat="1" applyFont="1" applyFill="1"/>
    <xf numFmtId="0" fontId="0" fillId="9" borderId="0" xfId="0" applyFill="1"/>
  </cellXfs>
  <cellStyles count="6">
    <cellStyle name="Insatisfaisant" xfId="1" builtinId="27"/>
    <cellStyle name="Lien hypertexte" xfId="2" builtinId="8"/>
    <cellStyle name="Monétaire" xfId="3" builtinId="4"/>
    <cellStyle name="Monétaire 2" xfId="4"/>
    <cellStyle name="Neutre" xfId="5" builtinId="28"/>
    <cellStyle name="Normal" xfId="0" builtinId="0"/>
  </cellStyles>
  <dxfs count="8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numFmt numFmtId="0" formatCode="General"/>
    </dxf>
    <dxf>
      <font>
        <color rgb="FF006100"/>
      </font>
      <fill>
        <patternFill>
          <bgColor rgb="FFC6EFCE"/>
        </patternFill>
      </fill>
    </dxf>
    <dxf>
      <numFmt numFmtId="0" formatCode="General"/>
    </dxf>
    <dxf>
      <fill>
        <patternFill patternType="solid">
          <fgColor indexed="64"/>
          <bgColor theme="0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19" formatCode="dd/mm/yyyy"/>
    </dxf>
    <dxf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vertical="bottom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>
          <fgColor indexed="64"/>
          <bgColor theme="0"/>
        </patternFill>
      </fill>
      <alignment horizontal="left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bottom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vertical="bottom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>
          <fgColor indexed="64"/>
          <bgColor theme="0"/>
        </patternFill>
      </fill>
      <alignment horizontal="right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alignment horizontal="left" vertical="bottom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name val="Calibri"/>
        <scheme val="minor"/>
      </font>
      <fill>
        <patternFill>
          <fgColor indexed="64"/>
          <bgColor theme="0" tint="-0.249977111117893"/>
        </patternFill>
      </fill>
      <alignment horizontal="general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A1F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127000</xdr:colOff>
      <xdr:row>13</xdr:row>
      <xdr:rowOff>95250</xdr:rowOff>
    </xdr:from>
    <xdr:to>
      <xdr:col>16</xdr:col>
      <xdr:colOff>793750</xdr:colOff>
      <xdr:row>15</xdr:row>
      <xdr:rowOff>116416</xdr:rowOff>
    </xdr:to>
    <xdr:sp macro="" textlink="">
      <xdr:nvSpPr>
        <xdr:cNvPr id="2" name="ZoneTexte 1"/>
        <xdr:cNvSpPr txBox="1"/>
      </xdr:nvSpPr>
      <xdr:spPr>
        <a:xfrm>
          <a:off x="10900833" y="3227917"/>
          <a:ext cx="2317750" cy="4656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Saisi du nombres de jours travaillés par consultant</a:t>
          </a:r>
        </a:p>
      </xdr:txBody>
    </xdr:sp>
    <xdr:clientData/>
  </xdr:twoCellAnchor>
  <xdr:twoCellAnchor>
    <xdr:from>
      <xdr:col>13</xdr:col>
      <xdr:colOff>571500</xdr:colOff>
      <xdr:row>14</xdr:row>
      <xdr:rowOff>105833</xdr:rowOff>
    </xdr:from>
    <xdr:to>
      <xdr:col>14</xdr:col>
      <xdr:colOff>127000</xdr:colOff>
      <xdr:row>15</xdr:row>
      <xdr:rowOff>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10519833" y="3460750"/>
          <a:ext cx="381000" cy="11641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529167</xdr:colOff>
      <xdr:row>14</xdr:row>
      <xdr:rowOff>105833</xdr:rowOff>
    </xdr:from>
    <xdr:to>
      <xdr:col>14</xdr:col>
      <xdr:colOff>127000</xdr:colOff>
      <xdr:row>16</xdr:row>
      <xdr:rowOff>190500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>
          <a:off x="10477500" y="3460750"/>
          <a:ext cx="423333" cy="52916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660400</xdr:colOff>
      <xdr:row>1</xdr:row>
      <xdr:rowOff>247649</xdr:rowOff>
    </xdr:from>
    <xdr:to>
      <xdr:col>19</xdr:col>
      <xdr:colOff>501650</xdr:colOff>
      <xdr:row>4</xdr:row>
      <xdr:rowOff>169332</xdr:rowOff>
    </xdr:to>
    <xdr:sp macro="" textlink="">
      <xdr:nvSpPr>
        <xdr:cNvPr id="7" name="ZoneTexte 6"/>
        <xdr:cNvSpPr txBox="1"/>
      </xdr:nvSpPr>
      <xdr:spPr>
        <a:xfrm>
          <a:off x="13085233" y="554566"/>
          <a:ext cx="2317750" cy="7471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Saisi des montants prévus à facturer pour</a:t>
          </a:r>
          <a:r>
            <a:rPr lang="fr-FR" sz="1100" baseline="0"/>
            <a:t> provisionner les </a:t>
          </a:r>
          <a:r>
            <a:rPr lang="fr-FR" sz="1100"/>
            <a:t>charges sur 2023 </a:t>
          </a:r>
        </a:p>
      </xdr:txBody>
    </xdr:sp>
    <xdr:clientData/>
  </xdr:twoCellAnchor>
  <xdr:twoCellAnchor>
    <xdr:from>
      <xdr:col>16</xdr:col>
      <xdr:colOff>14816</xdr:colOff>
      <xdr:row>3</xdr:row>
      <xdr:rowOff>17991</xdr:rowOff>
    </xdr:from>
    <xdr:to>
      <xdr:col>16</xdr:col>
      <xdr:colOff>660400</xdr:colOff>
      <xdr:row>4</xdr:row>
      <xdr:rowOff>4233</xdr:rowOff>
    </xdr:to>
    <xdr:cxnSp macro="">
      <xdr:nvCxnSpPr>
        <xdr:cNvPr id="8" name="Connecteur droit avec flèche 7"/>
        <xdr:cNvCxnSpPr>
          <a:stCxn id="7" idx="1"/>
        </xdr:cNvCxnSpPr>
      </xdr:nvCxnSpPr>
      <xdr:spPr>
        <a:xfrm flipH="1">
          <a:off x="12439649" y="928158"/>
          <a:ext cx="645584" cy="20849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338668</xdr:colOff>
      <xdr:row>3</xdr:row>
      <xdr:rowOff>201083</xdr:rowOff>
    </xdr:from>
    <xdr:to>
      <xdr:col>16</xdr:col>
      <xdr:colOff>613834</xdr:colOff>
      <xdr:row>6</xdr:row>
      <xdr:rowOff>201083</xdr:rowOff>
    </xdr:to>
    <xdr:cxnSp macro="">
      <xdr:nvCxnSpPr>
        <xdr:cNvPr id="10" name="Connecteur droit avec flèche 9"/>
        <xdr:cNvCxnSpPr/>
      </xdr:nvCxnSpPr>
      <xdr:spPr>
        <a:xfrm flipH="1">
          <a:off x="12763501" y="1111250"/>
          <a:ext cx="275166" cy="666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391044</xdr:colOff>
      <xdr:row>1</xdr:row>
      <xdr:rowOff>152472</xdr:rowOff>
    </xdr:from>
    <xdr:to>
      <xdr:col>7</xdr:col>
      <xdr:colOff>169513</xdr:colOff>
      <xdr:row>4</xdr:row>
      <xdr:rowOff>193728</xdr:rowOff>
    </xdr:to>
    <xdr:sp macro="" textlink="">
      <xdr:nvSpPr>
        <xdr:cNvPr id="13" name="ZoneTexte 12"/>
        <xdr:cNvSpPr txBox="1"/>
      </xdr:nvSpPr>
      <xdr:spPr>
        <a:xfrm>
          <a:off x="5516786" y="459209"/>
          <a:ext cx="1304083" cy="8565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Modification de l'intitulé</a:t>
          </a:r>
          <a:r>
            <a:rPr lang="fr-FR" sz="1100" baseline="0"/>
            <a:t>? </a:t>
          </a:r>
          <a:endParaRPr lang="fr-FR" sz="1100"/>
        </a:p>
      </xdr:txBody>
    </xdr:sp>
    <xdr:clientData/>
  </xdr:twoCellAnchor>
  <xdr:twoCellAnchor>
    <xdr:from>
      <xdr:col>6</xdr:col>
      <xdr:colOff>1154301</xdr:colOff>
      <xdr:row>0</xdr:row>
      <xdr:rowOff>217945</xdr:rowOff>
    </xdr:from>
    <xdr:to>
      <xdr:col>6</xdr:col>
      <xdr:colOff>1162372</xdr:colOff>
      <xdr:row>1</xdr:row>
      <xdr:rowOff>226017</xdr:rowOff>
    </xdr:to>
    <xdr:cxnSp macro="">
      <xdr:nvCxnSpPr>
        <xdr:cNvPr id="14" name="Connecteur droit avec flèche 13"/>
        <xdr:cNvCxnSpPr/>
      </xdr:nvCxnSpPr>
      <xdr:spPr>
        <a:xfrm flipH="1" flipV="1">
          <a:off x="6280043" y="217945"/>
          <a:ext cx="8071" cy="31480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84308</xdr:colOff>
      <xdr:row>1</xdr:row>
      <xdr:rowOff>87895</xdr:rowOff>
    </xdr:from>
    <xdr:to>
      <xdr:col>11</xdr:col>
      <xdr:colOff>880210</xdr:colOff>
      <xdr:row>4</xdr:row>
      <xdr:rowOff>209872</xdr:rowOff>
    </xdr:to>
    <xdr:sp macro="" textlink="">
      <xdr:nvSpPr>
        <xdr:cNvPr id="16" name="ZoneTexte 15"/>
        <xdr:cNvSpPr txBox="1"/>
      </xdr:nvSpPr>
      <xdr:spPr>
        <a:xfrm>
          <a:off x="7567083" y="394632"/>
          <a:ext cx="2329589" cy="9372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Est ce judicieux de laisser les colonnes I,J,K</a:t>
          </a:r>
          <a:r>
            <a:rPr lang="fr-FR" sz="1100" baseline="0"/>
            <a:t> sachant qu'il y a du matériels dans les commandes à saisir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37">
    <queryTableFields count="18">
      <queryTableField id="1" name="Projet" tableColumnId="1"/>
      <queryTableField id="2" name="PO" tableColumnId="2"/>
      <queryTableField id="3" name="Société" tableColumnId="3"/>
      <queryTableField id="4" name="Prestataires" tableColumnId="4"/>
      <queryTableField id="5" name="Début" tableColumnId="5"/>
      <queryTableField id="6" name="Fin" tableColumnId="6"/>
      <queryTableField id="33" name="Reliquat 2022" tableColumnId="20"/>
      <queryTableField id="16" name="TJM" tableColumnId="12"/>
      <queryTableField id="8" name="Janvier" tableColumnId="8"/>
      <queryTableField id="9" name="Février" tableColumnId="9"/>
      <queryTableField id="10" name="Mars" tableColumnId="10"/>
      <queryTableField id="19" name="avril" tableColumnId="13"/>
      <queryTableField id="22" name="mai" tableColumnId="14"/>
      <queryTableField id="23" name="juin" tableColumnId="15"/>
      <queryTableField id="24" name="juillet" tableColumnId="16"/>
      <queryTableField id="27" name="août" tableColumnId="19"/>
      <queryTableField id="34" name="Total" tableColumnId="21"/>
      <queryTableField id="36" name="Projet court" tableColumnId="22"/>
    </queryTableFields>
    <queryTableDeletedFields count="2">
      <deletedField name="Total"/>
      <deletedField name="Reliquat 2022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BDD_PRESTA_ESTIME3_2" displayName="BDD_PRESTA_ESTIME3_2" ref="B2:S31" tableType="queryTable" totalsRowCount="1" headerRowDxfId="84">
  <autoFilter ref="B2:S30"/>
  <tableColumns count="18">
    <tableColumn id="1" uniqueName="1" name="Projet" totalsRowLabel="Total" queryTableFieldId="1" dataDxfId="38" totalsRowDxfId="40"/>
    <tableColumn id="2" uniqueName="2" name="PO" queryTableFieldId="2"/>
    <tableColumn id="3" uniqueName="3" name="Société" queryTableFieldId="3"/>
    <tableColumn id="4" uniqueName="4" name="Prestataires" queryTableFieldId="4" dataDxfId="37" totalsRowDxfId="41"/>
    <tableColumn id="5" uniqueName="5" name="Début" queryTableFieldId="5" dataDxfId="36" totalsRowDxfId="42"/>
    <tableColumn id="6" uniqueName="6" name="Fin" queryTableFieldId="6" dataDxfId="35" totalsRowDxfId="43"/>
    <tableColumn id="20" uniqueName="20" name="Reliquat 2022" queryTableFieldId="33" dataDxfId="34" totalsRowDxfId="44" dataCellStyle="Monétaire"/>
    <tableColumn id="12" uniqueName="12" name="TJM" queryTableFieldId="16" dataDxfId="33" totalsRowDxfId="45" dataCellStyle="Monétaire"/>
    <tableColumn id="8" uniqueName="8" name="janvier" totalsRowFunction="sum" queryTableFieldId="8" dataDxfId="32" totalsRowDxfId="46" dataCellStyle="Monétaire"/>
    <tableColumn id="9" uniqueName="9" name="février" totalsRowFunction="sum" queryTableFieldId="9" dataDxfId="31" totalsRowDxfId="47" dataCellStyle="Monétaire"/>
    <tableColumn id="10" uniqueName="10" name="mars" totalsRowFunction="sum" queryTableFieldId="10" dataDxfId="30" totalsRowDxfId="48" dataCellStyle="Monétaire"/>
    <tableColumn id="13" uniqueName="13" name="avril" totalsRowFunction="sum" queryTableFieldId="19" dataDxfId="29" totalsRowDxfId="49" dataCellStyle="Monétaire"/>
    <tableColumn id="14" uniqueName="14" name="mai" totalsRowFunction="sum" queryTableFieldId="22" dataDxfId="28" totalsRowDxfId="50" dataCellStyle="Monétaire"/>
    <tableColumn id="15" uniqueName="15" name="juin" totalsRowFunction="sum" queryTableFieldId="23" dataDxfId="27" totalsRowDxfId="51" dataCellStyle="Monétaire"/>
    <tableColumn id="16" uniqueName="16" name="juillet" totalsRowFunction="sum" queryTableFieldId="24" dataDxfId="26" totalsRowDxfId="52" dataCellStyle="Monétaire"/>
    <tableColumn id="19" uniqueName="19" name="août" totalsRowFunction="sum" queryTableFieldId="27" dataDxfId="25" totalsRowDxfId="53" dataCellStyle="Monétaire"/>
    <tableColumn id="21" uniqueName="21" name="Total" queryTableFieldId="34" dataDxfId="24" totalsRowDxfId="54" dataCellStyle="Monétaire"/>
    <tableColumn id="22" uniqueName="22" name="Projet court" queryTableFieldId="36" dataCellStyle="Monétaire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id="1" name="BDD_PRESTA_ESTIME3" displayName="BDD_PRESTA_ESTIME3" ref="B1:Y30" totalsRowCount="1" headerRowDxfId="83" dataDxfId="82" totalsRowDxfId="81">
  <autoFilter ref="B1:Y29"/>
  <tableColumns count="24">
    <tableColumn id="1" name="Budget" dataDxfId="80" totalsRowDxfId="23"/>
    <tableColumn id="2" name="Commandes" dataDxfId="79" totalsRowDxfId="22"/>
    <tableColumn id="28" name="Société" dataDxfId="78" totalsRowDxfId="21"/>
    <tableColumn id="8" name="Début" dataDxfId="77" totalsRowDxfId="20"/>
    <tableColumn id="11" name="Fin" dataDxfId="76" totalsRowDxfId="19"/>
    <tableColumn id="12" name="Prestataires" dataDxfId="75" totalsRowDxfId="18"/>
    <tableColumn id="27" name="TJM" dataDxfId="74" totalsRowDxfId="17"/>
    <tableColumn id="6" name="Jours prév" dataDxfId="73" totalsRowDxfId="16"/>
    <tableColumn id="13" name="Jours trav" dataDxfId="72" totalsRowDxfId="15"/>
    <tableColumn id="14" name="Jours rest" dataDxfId="71" totalsRowDxfId="14"/>
    <tableColumn id="9" name="Total" dataDxfId="70" totalsRowDxfId="13"/>
    <tableColumn id="3" name="Reliquat 2022" dataDxfId="55" totalsRowDxfId="12"/>
    <tableColumn id="15" name="Janvier" dataDxfId="69" totalsRowDxfId="11"/>
    <tableColumn id="16" name="Février" dataDxfId="68" totalsRowDxfId="10"/>
    <tableColumn id="17" name="Mars" dataDxfId="67" totalsRowDxfId="9"/>
    <tableColumn id="18" name="Avril" dataDxfId="66" totalsRowDxfId="8"/>
    <tableColumn id="34" name="Mai" dataDxfId="65" totalsRowDxfId="7"/>
    <tableColumn id="20" name="Juin" dataDxfId="64" totalsRowDxfId="6"/>
    <tableColumn id="21" name="Juillet" dataDxfId="63" totalsRowDxfId="5"/>
    <tableColumn id="22" name="Août" dataDxfId="62" totalsRowDxfId="4"/>
    <tableColumn id="29" name="Septembre" dataDxfId="61" totalsRowDxfId="3"/>
    <tableColumn id="30" name="Octobre" dataDxfId="60" totalsRowDxfId="2"/>
    <tableColumn id="31" name="Novembre" dataDxfId="59" totalsRowDxfId="1"/>
    <tableColumn id="41" name="Décembre" dataDxfId="58" totalsRowDxfId="0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2:C15" totalsRowShown="0">
  <autoFilter ref="B2:C15">
    <filterColumn colId="0" hiddenButton="1"/>
    <filterColumn colId="1" hiddenButton="1"/>
  </autoFilter>
  <tableColumns count="2">
    <tableColumn id="1" name="Jours Fériés"/>
    <tableColumn id="2" name="2023" dataDxfId="57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F2:F13" totalsRowShown="0">
  <autoFilter ref="F2:F13"/>
  <tableColumns count="1">
    <tableColumn id="1" name="Liste dépenses engagées" dataDxfId="5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H2:H6" totalsRowShown="0">
  <autoFilter ref="H2:H6"/>
  <tableColumns count="1">
    <tableColumn id="1" name="Catégorie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AH81"/>
  <sheetViews>
    <sheetView showGridLines="0" zoomScaleNormal="100" workbookViewId="0">
      <selection activeCell="F17" sqref="F17"/>
    </sheetView>
  </sheetViews>
  <sheetFormatPr baseColWidth="10" defaultRowHeight="15" x14ac:dyDescent="0.25"/>
  <cols>
    <col min="1" max="1" width="3.7109375" customWidth="1"/>
    <col min="2" max="2" width="34.7109375" bestFit="1" customWidth="1"/>
    <col min="3" max="3" width="16.85546875" bestFit="1" customWidth="1"/>
    <col min="4" max="4" width="15.140625" bestFit="1" customWidth="1"/>
    <col min="5" max="5" width="17.42578125" customWidth="1"/>
    <col min="6" max="7" width="11.140625" bestFit="1" customWidth="1"/>
    <col min="8" max="8" width="11.85546875" bestFit="1" customWidth="1"/>
    <col min="9" max="10" width="14.28515625" style="26" bestFit="1" customWidth="1"/>
    <col min="11" max="16" width="13.5703125" style="26" bestFit="1" customWidth="1"/>
    <col min="17" max="23" width="12.85546875" style="26" customWidth="1"/>
    <col min="24" max="24" width="11.85546875" style="26" customWidth="1"/>
    <col min="25" max="25" width="34.85546875" style="26" bestFit="1" customWidth="1"/>
    <col min="26" max="26" width="19" style="26" bestFit="1" customWidth="1"/>
    <col min="27" max="27" width="26.5703125" bestFit="1" customWidth="1"/>
    <col min="28" max="28" width="69" bestFit="1" customWidth="1"/>
    <col min="29" max="30" width="11.28515625" bestFit="1" customWidth="1"/>
    <col min="31" max="31" width="15.5703125" bestFit="1" customWidth="1"/>
    <col min="32" max="32" width="9.7109375" bestFit="1" customWidth="1"/>
    <col min="33" max="33" width="10.85546875" bestFit="1" customWidth="1"/>
    <col min="34" max="34" width="15.42578125" style="26" bestFit="1" customWidth="1"/>
    <col min="35" max="35" width="14.7109375" bestFit="1" customWidth="1"/>
    <col min="36" max="36" width="14.28515625" bestFit="1" customWidth="1"/>
  </cols>
  <sheetData>
    <row r="2" spans="2:34" x14ac:dyDescent="0.25">
      <c r="B2" s="3" t="s">
        <v>7</v>
      </c>
      <c r="C2" s="3" t="s">
        <v>0</v>
      </c>
      <c r="D2" s="3" t="s">
        <v>1</v>
      </c>
      <c r="E2" s="3" t="s">
        <v>2</v>
      </c>
      <c r="F2" s="3" t="s">
        <v>4</v>
      </c>
      <c r="G2" s="3" t="s">
        <v>5</v>
      </c>
      <c r="H2" t="s">
        <v>8</v>
      </c>
      <c r="I2" t="s">
        <v>3</v>
      </c>
      <c r="J2" s="35" t="s">
        <v>27</v>
      </c>
      <c r="K2" s="35" t="s">
        <v>28</v>
      </c>
      <c r="L2" s="35" t="s">
        <v>29</v>
      </c>
      <c r="M2" s="26" t="s">
        <v>30</v>
      </c>
      <c r="N2" s="26" t="s">
        <v>31</v>
      </c>
      <c r="O2" s="26" t="s">
        <v>32</v>
      </c>
      <c r="P2" s="26" t="s">
        <v>33</v>
      </c>
      <c r="Q2" s="26" t="s">
        <v>34</v>
      </c>
      <c r="R2" t="s">
        <v>6</v>
      </c>
      <c r="S2" t="s">
        <v>50</v>
      </c>
      <c r="T2"/>
      <c r="W2"/>
      <c r="X2"/>
      <c r="Y2"/>
      <c r="Z2"/>
      <c r="AD2" s="26"/>
      <c r="AH2"/>
    </row>
    <row r="3" spans="2:34" x14ac:dyDescent="0.25">
      <c r="B3" s="27" t="s">
        <v>95</v>
      </c>
      <c r="C3" t="s">
        <v>65</v>
      </c>
      <c r="D3" t="s">
        <v>58</v>
      </c>
      <c r="E3" s="100" t="s">
        <v>88</v>
      </c>
      <c r="F3" s="25">
        <v>44927</v>
      </c>
      <c r="G3" s="25">
        <v>45169</v>
      </c>
      <c r="H3" s="95">
        <v>0</v>
      </c>
      <c r="I3" s="29">
        <v>1420.02</v>
      </c>
      <c r="J3" s="98">
        <v>31240.44</v>
      </c>
      <c r="K3" s="98">
        <v>28400.400000000001</v>
      </c>
      <c r="L3" s="98">
        <v>32660.46</v>
      </c>
      <c r="M3" s="98">
        <v>26980.38</v>
      </c>
      <c r="N3" s="98">
        <v>26980.38</v>
      </c>
      <c r="O3" s="98">
        <v>31240.44</v>
      </c>
      <c r="P3" s="98">
        <v>28400.400000000001</v>
      </c>
      <c r="Q3" s="29">
        <v>31240.44</v>
      </c>
      <c r="R3" s="95">
        <v>237143.34</v>
      </c>
      <c r="S3"/>
      <c r="T3"/>
      <c r="W3"/>
      <c r="X3"/>
      <c r="Y3"/>
      <c r="Z3"/>
      <c r="AD3" s="26"/>
      <c r="AH3"/>
    </row>
    <row r="4" spans="2:34" x14ac:dyDescent="0.25">
      <c r="B4" s="27" t="s">
        <v>96</v>
      </c>
      <c r="C4" t="s">
        <v>69</v>
      </c>
      <c r="D4" t="s">
        <v>58</v>
      </c>
      <c r="E4" s="100" t="s">
        <v>92</v>
      </c>
      <c r="F4" s="25">
        <v>44927</v>
      </c>
      <c r="G4" s="25">
        <v>44985</v>
      </c>
      <c r="H4" s="95">
        <v>0</v>
      </c>
      <c r="I4" s="29">
        <v>500.5</v>
      </c>
      <c r="J4" s="98">
        <v>11011</v>
      </c>
      <c r="K4" s="98">
        <v>10010</v>
      </c>
      <c r="L4" s="98"/>
      <c r="M4" s="98"/>
      <c r="N4" s="98"/>
      <c r="O4" s="98"/>
      <c r="P4" s="98"/>
      <c r="Q4" s="29"/>
      <c r="R4" s="95">
        <v>21021</v>
      </c>
      <c r="S4"/>
      <c r="T4"/>
      <c r="W4"/>
      <c r="X4"/>
      <c r="Y4"/>
      <c r="Z4"/>
      <c r="AD4" s="26"/>
      <c r="AH4"/>
    </row>
    <row r="5" spans="2:34" x14ac:dyDescent="0.25">
      <c r="B5" s="27" t="s">
        <v>96</v>
      </c>
      <c r="C5" t="s">
        <v>76</v>
      </c>
      <c r="D5" t="s">
        <v>58</v>
      </c>
      <c r="E5" s="100" t="s">
        <v>91</v>
      </c>
      <c r="F5" s="25">
        <v>45022</v>
      </c>
      <c r="G5" s="25">
        <v>45156</v>
      </c>
      <c r="H5" s="95">
        <v>0</v>
      </c>
      <c r="I5" s="29">
        <v>680</v>
      </c>
      <c r="J5" s="98"/>
      <c r="K5" s="98"/>
      <c r="L5" s="98"/>
      <c r="M5" s="98">
        <v>10880</v>
      </c>
      <c r="N5" s="98">
        <v>12920</v>
      </c>
      <c r="O5" s="98">
        <v>14960</v>
      </c>
      <c r="P5" s="98">
        <v>13600</v>
      </c>
      <c r="Q5" s="29">
        <v>8840</v>
      </c>
      <c r="R5" s="95">
        <v>61200</v>
      </c>
      <c r="S5"/>
      <c r="T5"/>
      <c r="W5"/>
      <c r="X5"/>
      <c r="Y5"/>
      <c r="Z5"/>
      <c r="AD5" s="26"/>
      <c r="AH5"/>
    </row>
    <row r="6" spans="2:34" x14ac:dyDescent="0.25">
      <c r="B6" s="27" t="s">
        <v>97</v>
      </c>
      <c r="C6" t="s">
        <v>87</v>
      </c>
      <c r="D6" t="s">
        <v>58</v>
      </c>
      <c r="E6" s="100" t="s">
        <v>91</v>
      </c>
      <c r="F6" s="25">
        <v>44928</v>
      </c>
      <c r="G6" s="25">
        <v>44953</v>
      </c>
      <c r="H6" s="95">
        <v>0</v>
      </c>
      <c r="I6" s="94">
        <v>590</v>
      </c>
      <c r="J6" s="99">
        <v>11800</v>
      </c>
      <c r="K6" s="99"/>
      <c r="L6" s="99"/>
      <c r="M6" s="98"/>
      <c r="N6" s="98"/>
      <c r="O6" s="98"/>
      <c r="P6" s="98"/>
      <c r="Q6" s="29"/>
      <c r="R6" s="95">
        <v>11800</v>
      </c>
      <c r="S6"/>
      <c r="T6"/>
      <c r="W6"/>
      <c r="X6"/>
      <c r="Y6"/>
      <c r="Z6"/>
      <c r="AD6" s="26"/>
      <c r="AH6"/>
    </row>
    <row r="7" spans="2:34" x14ac:dyDescent="0.25">
      <c r="B7" s="27" t="s">
        <v>98</v>
      </c>
      <c r="C7" t="s">
        <v>72</v>
      </c>
      <c r="D7" t="s">
        <v>58</v>
      </c>
      <c r="E7" s="100" t="s">
        <v>91</v>
      </c>
      <c r="F7" s="25">
        <v>44942</v>
      </c>
      <c r="G7" s="25">
        <v>44978</v>
      </c>
      <c r="H7" s="95">
        <v>0</v>
      </c>
      <c r="I7" s="29">
        <v>474</v>
      </c>
      <c r="J7" s="98">
        <v>5688</v>
      </c>
      <c r="K7" s="98">
        <v>7110</v>
      </c>
      <c r="L7" s="98"/>
      <c r="M7" s="98"/>
      <c r="N7" s="98"/>
      <c r="O7" s="98"/>
      <c r="P7" s="98"/>
      <c r="Q7" s="29"/>
      <c r="R7" s="95">
        <v>12798</v>
      </c>
      <c r="S7"/>
      <c r="T7"/>
      <c r="W7"/>
      <c r="X7"/>
      <c r="Y7"/>
      <c r="Z7"/>
      <c r="AD7" s="26"/>
      <c r="AH7"/>
    </row>
    <row r="8" spans="2:34" x14ac:dyDescent="0.25">
      <c r="B8" s="27" t="s">
        <v>95</v>
      </c>
      <c r="C8" t="s">
        <v>81</v>
      </c>
      <c r="D8" t="s">
        <v>61</v>
      </c>
      <c r="E8" s="100" t="s">
        <v>91</v>
      </c>
      <c r="F8" s="25">
        <v>45000</v>
      </c>
      <c r="G8" s="25">
        <v>45097</v>
      </c>
      <c r="H8" s="95">
        <v>0</v>
      </c>
      <c r="I8" s="29">
        <v>480</v>
      </c>
      <c r="J8" s="98"/>
      <c r="K8" s="98"/>
      <c r="L8" s="98">
        <v>6240</v>
      </c>
      <c r="M8" s="98">
        <v>9120</v>
      </c>
      <c r="N8" s="98">
        <v>9120</v>
      </c>
      <c r="O8" s="98">
        <v>6720</v>
      </c>
      <c r="P8" s="98"/>
      <c r="Q8" s="29"/>
      <c r="R8" s="95">
        <v>31200</v>
      </c>
      <c r="S8"/>
      <c r="T8"/>
      <c r="W8"/>
      <c r="X8"/>
      <c r="Y8"/>
      <c r="Z8"/>
      <c r="AD8" s="26"/>
      <c r="AH8"/>
    </row>
    <row r="9" spans="2:34" x14ac:dyDescent="0.25">
      <c r="B9" s="27" t="s">
        <v>99</v>
      </c>
      <c r="C9" t="s">
        <v>74</v>
      </c>
      <c r="D9" t="s">
        <v>61</v>
      </c>
      <c r="E9" s="100" t="s">
        <v>91</v>
      </c>
      <c r="F9" s="25">
        <v>44959</v>
      </c>
      <c r="G9" s="25">
        <v>45028</v>
      </c>
      <c r="H9" s="95">
        <v>0</v>
      </c>
      <c r="I9" s="29">
        <v>493</v>
      </c>
      <c r="J9" s="98"/>
      <c r="K9" s="98">
        <v>9367</v>
      </c>
      <c r="L9" s="98">
        <v>11339</v>
      </c>
      <c r="M9" s="98">
        <v>3451</v>
      </c>
      <c r="N9" s="98"/>
      <c r="O9" s="98"/>
      <c r="P9" s="98"/>
      <c r="Q9" s="29"/>
      <c r="R9" s="95">
        <v>24157</v>
      </c>
      <c r="S9"/>
      <c r="T9"/>
      <c r="W9"/>
      <c r="X9"/>
      <c r="Y9"/>
      <c r="Z9"/>
      <c r="AD9" s="26"/>
      <c r="AH9"/>
    </row>
    <row r="10" spans="2:34" x14ac:dyDescent="0.25">
      <c r="B10" s="27" t="s">
        <v>95</v>
      </c>
      <c r="C10" t="s">
        <v>80</v>
      </c>
      <c r="D10" t="s">
        <v>59</v>
      </c>
      <c r="E10" s="100" t="s">
        <v>91</v>
      </c>
      <c r="F10" s="25">
        <v>44928</v>
      </c>
      <c r="G10" s="25">
        <v>45016</v>
      </c>
      <c r="H10" s="95">
        <v>0</v>
      </c>
      <c r="I10" s="29">
        <v>460</v>
      </c>
      <c r="J10" s="98">
        <v>10120</v>
      </c>
      <c r="K10" s="98">
        <v>9200</v>
      </c>
      <c r="L10" s="98">
        <v>10580</v>
      </c>
      <c r="M10" s="98"/>
      <c r="N10" s="98"/>
      <c r="O10" s="98"/>
      <c r="P10" s="98"/>
      <c r="Q10" s="29"/>
      <c r="R10" s="95">
        <v>29900</v>
      </c>
      <c r="S10"/>
      <c r="T10"/>
      <c r="W10"/>
      <c r="X10"/>
      <c r="Y10"/>
      <c r="Z10"/>
      <c r="AD10" s="26"/>
      <c r="AH10"/>
    </row>
    <row r="11" spans="2:34" x14ac:dyDescent="0.25">
      <c r="B11" s="27" t="s">
        <v>95</v>
      </c>
      <c r="C11" t="s">
        <v>73</v>
      </c>
      <c r="D11" t="s">
        <v>59</v>
      </c>
      <c r="E11" s="100" t="s">
        <v>91</v>
      </c>
      <c r="F11" s="25">
        <v>44946</v>
      </c>
      <c r="G11" s="25">
        <v>45027</v>
      </c>
      <c r="H11" s="95">
        <v>0</v>
      </c>
      <c r="I11" s="29">
        <v>515</v>
      </c>
      <c r="J11" s="98">
        <v>4120</v>
      </c>
      <c r="K11" s="98">
        <v>10300</v>
      </c>
      <c r="L11" s="98">
        <v>11845</v>
      </c>
      <c r="M11" s="98">
        <v>3090</v>
      </c>
      <c r="N11" s="98"/>
      <c r="O11" s="98"/>
      <c r="P11" s="98"/>
      <c r="Q11" s="29"/>
      <c r="R11" s="95">
        <v>29355</v>
      </c>
      <c r="S11"/>
      <c r="T11"/>
      <c r="W11"/>
      <c r="X11"/>
      <c r="Y11"/>
      <c r="Z11"/>
      <c r="AD11" s="26"/>
      <c r="AH11"/>
    </row>
    <row r="12" spans="2:34" x14ac:dyDescent="0.25">
      <c r="B12" s="27" t="s">
        <v>100</v>
      </c>
      <c r="C12" t="s">
        <v>66</v>
      </c>
      <c r="D12" t="s">
        <v>59</v>
      </c>
      <c r="E12" s="100" t="s">
        <v>89</v>
      </c>
      <c r="F12" s="25">
        <v>45139</v>
      </c>
      <c r="G12" s="25">
        <v>45166</v>
      </c>
      <c r="H12" s="95">
        <v>0</v>
      </c>
      <c r="I12" s="29">
        <v>913</v>
      </c>
      <c r="J12" s="98"/>
      <c r="K12" s="98"/>
      <c r="L12" s="98"/>
      <c r="M12" s="98"/>
      <c r="N12" s="98"/>
      <c r="O12" s="98"/>
      <c r="P12" s="98"/>
      <c r="Q12" s="29">
        <v>17347</v>
      </c>
      <c r="R12" s="95">
        <v>17347</v>
      </c>
      <c r="S12"/>
      <c r="T12"/>
      <c r="W12"/>
      <c r="X12"/>
      <c r="Y12"/>
      <c r="Z12"/>
      <c r="AD12" s="26"/>
      <c r="AH12"/>
    </row>
    <row r="13" spans="2:34" x14ac:dyDescent="0.25">
      <c r="B13" s="27" t="s">
        <v>96</v>
      </c>
      <c r="C13" t="s">
        <v>70</v>
      </c>
      <c r="D13" t="s">
        <v>59</v>
      </c>
      <c r="E13" s="100" t="s">
        <v>93</v>
      </c>
      <c r="F13" s="25">
        <v>44927</v>
      </c>
      <c r="G13" s="25">
        <v>45166</v>
      </c>
      <c r="H13" s="95">
        <v>0</v>
      </c>
      <c r="I13" s="29">
        <v>1090.54</v>
      </c>
      <c r="J13" s="98">
        <v>23991.879999999997</v>
      </c>
      <c r="K13" s="98">
        <v>21810.799999999999</v>
      </c>
      <c r="L13" s="98">
        <v>25082.42</v>
      </c>
      <c r="M13" s="98">
        <v>20720.259999999998</v>
      </c>
      <c r="N13" s="98">
        <v>20720.259999999998</v>
      </c>
      <c r="O13" s="98">
        <v>23991.879999999997</v>
      </c>
      <c r="P13" s="98">
        <v>21810.799999999999</v>
      </c>
      <c r="Q13" s="29">
        <v>20720.259999999998</v>
      </c>
      <c r="R13" s="95">
        <v>178848.55999999997</v>
      </c>
      <c r="S13"/>
      <c r="T13"/>
      <c r="W13"/>
      <c r="X13"/>
      <c r="Y13"/>
      <c r="Z13"/>
      <c r="AD13" s="26"/>
      <c r="AH13"/>
    </row>
    <row r="14" spans="2:34" x14ac:dyDescent="0.25">
      <c r="B14" s="27" t="s">
        <v>95</v>
      </c>
      <c r="C14" t="s">
        <v>35</v>
      </c>
      <c r="D14" t="s">
        <v>60</v>
      </c>
      <c r="E14" s="100" t="s">
        <v>91</v>
      </c>
      <c r="F14" s="25">
        <v>45018</v>
      </c>
      <c r="G14" s="25">
        <v>45152</v>
      </c>
      <c r="H14" s="95">
        <v>0</v>
      </c>
      <c r="I14" s="29">
        <v>460</v>
      </c>
      <c r="J14" s="98"/>
      <c r="K14" s="98"/>
      <c r="L14" s="98"/>
      <c r="M14" s="98">
        <v>8740</v>
      </c>
      <c r="N14" s="98">
        <v>8740</v>
      </c>
      <c r="O14" s="98">
        <v>10120</v>
      </c>
      <c r="P14" s="98">
        <v>9200</v>
      </c>
      <c r="Q14" s="29">
        <v>4600</v>
      </c>
      <c r="R14" s="95">
        <v>41400</v>
      </c>
      <c r="S14"/>
      <c r="T14"/>
      <c r="W14"/>
      <c r="X14"/>
      <c r="Y14"/>
      <c r="Z14"/>
      <c r="AD14" s="26"/>
      <c r="AH14"/>
    </row>
    <row r="15" spans="2:34" x14ac:dyDescent="0.25">
      <c r="B15" s="27" t="s">
        <v>95</v>
      </c>
      <c r="C15" t="s">
        <v>83</v>
      </c>
      <c r="D15" t="s">
        <v>60</v>
      </c>
      <c r="E15" s="100" t="s">
        <v>91</v>
      </c>
      <c r="F15" s="25">
        <v>44980</v>
      </c>
      <c r="G15" s="25">
        <v>45071</v>
      </c>
      <c r="H15" s="95">
        <v>0</v>
      </c>
      <c r="I15" s="29">
        <v>515</v>
      </c>
      <c r="J15" s="98"/>
      <c r="K15" s="98">
        <v>2060</v>
      </c>
      <c r="L15" s="98">
        <v>11845</v>
      </c>
      <c r="M15" s="98">
        <v>9785</v>
      </c>
      <c r="N15" s="98">
        <v>8240</v>
      </c>
      <c r="O15" s="98"/>
      <c r="P15" s="98"/>
      <c r="Q15" s="29"/>
      <c r="R15" s="95">
        <v>31930</v>
      </c>
      <c r="S15"/>
      <c r="T15"/>
      <c r="W15"/>
      <c r="X15"/>
      <c r="Y15"/>
      <c r="Z15"/>
      <c r="AD15" s="26"/>
      <c r="AH15"/>
    </row>
    <row r="16" spans="2:34" x14ac:dyDescent="0.25">
      <c r="B16" s="27" t="s">
        <v>95</v>
      </c>
      <c r="C16" t="s">
        <v>73</v>
      </c>
      <c r="D16" t="s">
        <v>60</v>
      </c>
      <c r="E16" s="100" t="s">
        <v>91</v>
      </c>
      <c r="F16" s="25">
        <v>45028</v>
      </c>
      <c r="G16" s="25">
        <v>45161</v>
      </c>
      <c r="H16" s="95">
        <v>0</v>
      </c>
      <c r="I16" s="29">
        <v>515</v>
      </c>
      <c r="J16" s="98"/>
      <c r="K16" s="98"/>
      <c r="L16" s="98"/>
      <c r="M16" s="98">
        <v>6695</v>
      </c>
      <c r="N16" s="98">
        <v>9785</v>
      </c>
      <c r="O16" s="98">
        <v>11330</v>
      </c>
      <c r="P16" s="98">
        <v>10300</v>
      </c>
      <c r="Q16" s="29">
        <v>8240</v>
      </c>
      <c r="R16" s="95">
        <v>46350</v>
      </c>
      <c r="S16"/>
      <c r="T16"/>
      <c r="W16"/>
      <c r="X16"/>
      <c r="Y16"/>
      <c r="Z16"/>
      <c r="AD16" s="26"/>
      <c r="AH16"/>
    </row>
    <row r="17" spans="2:34" x14ac:dyDescent="0.25">
      <c r="B17" s="27" t="s">
        <v>101</v>
      </c>
      <c r="C17" t="s">
        <v>71</v>
      </c>
      <c r="D17" t="s">
        <v>60</v>
      </c>
      <c r="E17" s="100" t="s">
        <v>94</v>
      </c>
      <c r="F17" s="25">
        <v>44977</v>
      </c>
      <c r="G17" s="25">
        <v>45107</v>
      </c>
      <c r="H17" s="95">
        <v>0</v>
      </c>
      <c r="I17" s="29"/>
      <c r="J17" s="98"/>
      <c r="K17" s="98"/>
      <c r="L17" s="98"/>
      <c r="M17" s="98"/>
      <c r="N17" s="98"/>
      <c r="O17" s="98"/>
      <c r="P17" s="98"/>
      <c r="Q17" s="29"/>
      <c r="R17" s="95"/>
      <c r="S17"/>
      <c r="T17"/>
      <c r="W17"/>
      <c r="X17"/>
      <c r="Y17"/>
      <c r="Z17"/>
      <c r="AD17" s="26"/>
      <c r="AH17"/>
    </row>
    <row r="18" spans="2:34" x14ac:dyDescent="0.25">
      <c r="B18" s="27" t="s">
        <v>95</v>
      </c>
      <c r="C18" t="s">
        <v>64</v>
      </c>
      <c r="D18" t="s">
        <v>57</v>
      </c>
      <c r="E18" s="100" t="s">
        <v>56</v>
      </c>
      <c r="F18" s="25">
        <v>44927</v>
      </c>
      <c r="G18" s="25">
        <v>45169</v>
      </c>
      <c r="H18" s="95">
        <v>0</v>
      </c>
      <c r="I18" s="29">
        <v>10037.57</v>
      </c>
      <c r="J18" s="98">
        <v>220826.53999999998</v>
      </c>
      <c r="K18" s="98">
        <v>200751.4</v>
      </c>
      <c r="L18" s="98">
        <v>230864.11</v>
      </c>
      <c r="M18" s="98">
        <v>190713.83</v>
      </c>
      <c r="N18" s="98">
        <v>190713.83</v>
      </c>
      <c r="O18" s="98">
        <v>220826.53999999998</v>
      </c>
      <c r="P18" s="98">
        <v>200751.4</v>
      </c>
      <c r="Q18" s="29">
        <v>220826.53999999998</v>
      </c>
      <c r="R18" s="95">
        <v>1676274.1899999997</v>
      </c>
      <c r="S18"/>
      <c r="T18"/>
      <c r="W18"/>
      <c r="X18"/>
      <c r="Y18"/>
      <c r="Z18"/>
      <c r="AD18" s="26"/>
      <c r="AH18"/>
    </row>
    <row r="19" spans="2:34" x14ac:dyDescent="0.25">
      <c r="B19" s="27" t="s">
        <v>96</v>
      </c>
      <c r="C19" t="s">
        <v>79</v>
      </c>
      <c r="D19" t="s">
        <v>57</v>
      </c>
      <c r="E19" s="100" t="s">
        <v>91</v>
      </c>
      <c r="F19" s="25">
        <v>44931</v>
      </c>
      <c r="G19" s="25">
        <v>45021</v>
      </c>
      <c r="H19" s="95">
        <v>0</v>
      </c>
      <c r="I19" s="29">
        <v>680</v>
      </c>
      <c r="J19" s="98">
        <v>12920</v>
      </c>
      <c r="K19" s="98">
        <v>13600</v>
      </c>
      <c r="L19" s="98">
        <v>15640</v>
      </c>
      <c r="M19" s="98">
        <v>2040</v>
      </c>
      <c r="N19" s="98"/>
      <c r="O19" s="98"/>
      <c r="P19" s="98"/>
      <c r="Q19" s="29"/>
      <c r="R19" s="95">
        <v>44200</v>
      </c>
      <c r="S19"/>
      <c r="T19"/>
      <c r="W19"/>
      <c r="X19"/>
      <c r="Y19"/>
      <c r="Z19"/>
      <c r="AD19" s="26"/>
      <c r="AH19"/>
    </row>
    <row r="20" spans="2:34" x14ac:dyDescent="0.25">
      <c r="B20" s="27" t="s">
        <v>96</v>
      </c>
      <c r="C20" t="s">
        <v>68</v>
      </c>
      <c r="D20" t="s">
        <v>57</v>
      </c>
      <c r="E20" s="100" t="s">
        <v>91</v>
      </c>
      <c r="F20" s="25">
        <v>44927</v>
      </c>
      <c r="G20" s="25">
        <v>44953</v>
      </c>
      <c r="H20" s="95">
        <v>0</v>
      </c>
      <c r="I20" s="29">
        <v>399</v>
      </c>
      <c r="J20" s="98">
        <v>7980</v>
      </c>
      <c r="K20" s="98"/>
      <c r="L20" s="98"/>
      <c r="M20" s="98"/>
      <c r="N20" s="98"/>
      <c r="O20" s="98"/>
      <c r="P20" s="98"/>
      <c r="Q20" s="29"/>
      <c r="R20" s="95">
        <v>7980</v>
      </c>
      <c r="S20"/>
      <c r="T20"/>
      <c r="W20"/>
      <c r="X20"/>
      <c r="Y20"/>
      <c r="Z20"/>
      <c r="AD20" s="26"/>
      <c r="AH20"/>
    </row>
    <row r="21" spans="2:34" x14ac:dyDescent="0.25">
      <c r="B21" s="27" t="s">
        <v>97</v>
      </c>
      <c r="C21" t="s">
        <v>86</v>
      </c>
      <c r="D21" t="s">
        <v>57</v>
      </c>
      <c r="E21" s="100" t="s">
        <v>91</v>
      </c>
      <c r="F21" s="25">
        <v>44928</v>
      </c>
      <c r="G21" s="25">
        <v>44959</v>
      </c>
      <c r="H21" s="95">
        <v>0</v>
      </c>
      <c r="I21" s="29">
        <v>720</v>
      </c>
      <c r="J21" s="98">
        <v>15840</v>
      </c>
      <c r="K21" s="98">
        <v>1440</v>
      </c>
      <c r="L21" s="98"/>
      <c r="M21" s="98"/>
      <c r="N21" s="98"/>
      <c r="O21" s="98"/>
      <c r="P21" s="98"/>
      <c r="Q21" s="29"/>
      <c r="R21" s="95">
        <v>17280</v>
      </c>
      <c r="S21"/>
      <c r="T21"/>
      <c r="W21"/>
      <c r="X21"/>
      <c r="Y21"/>
      <c r="Z21"/>
      <c r="AD21" s="26"/>
      <c r="AH21"/>
    </row>
    <row r="22" spans="2:34" x14ac:dyDescent="0.25">
      <c r="B22" s="27" t="s">
        <v>95</v>
      </c>
      <c r="C22" t="s">
        <v>82</v>
      </c>
      <c r="D22" t="s">
        <v>62</v>
      </c>
      <c r="E22" s="100" t="s">
        <v>91</v>
      </c>
      <c r="F22" s="25">
        <v>44928</v>
      </c>
      <c r="G22" s="25">
        <v>45016</v>
      </c>
      <c r="H22" s="95">
        <v>0</v>
      </c>
      <c r="I22" s="29">
        <v>735</v>
      </c>
      <c r="J22" s="98">
        <v>16170</v>
      </c>
      <c r="K22" s="98">
        <v>14700</v>
      </c>
      <c r="L22" s="98">
        <v>16905</v>
      </c>
      <c r="M22" s="98"/>
      <c r="N22" s="98"/>
      <c r="O22" s="98"/>
      <c r="P22" s="98"/>
      <c r="Q22" s="29"/>
      <c r="R22" s="95">
        <v>47775</v>
      </c>
      <c r="S22"/>
      <c r="T22"/>
      <c r="W22"/>
      <c r="X22"/>
      <c r="Y22"/>
      <c r="Z22"/>
      <c r="AD22" s="26"/>
      <c r="AH22"/>
    </row>
    <row r="23" spans="2:34" x14ac:dyDescent="0.25">
      <c r="B23" s="27" t="s">
        <v>95</v>
      </c>
      <c r="C23" t="s">
        <v>84</v>
      </c>
      <c r="D23" t="s">
        <v>62</v>
      </c>
      <c r="E23" s="100" t="s">
        <v>91</v>
      </c>
      <c r="F23" s="25">
        <v>44928</v>
      </c>
      <c r="G23" s="25">
        <v>44959</v>
      </c>
      <c r="H23" s="95">
        <v>0</v>
      </c>
      <c r="I23" s="29">
        <v>650</v>
      </c>
      <c r="J23" s="98">
        <v>14300</v>
      </c>
      <c r="K23" s="98">
        <v>1300</v>
      </c>
      <c r="L23" s="98"/>
      <c r="M23" s="98"/>
      <c r="N23" s="98"/>
      <c r="O23" s="98"/>
      <c r="P23" s="98"/>
      <c r="Q23" s="29"/>
      <c r="R23" s="95">
        <v>15600</v>
      </c>
      <c r="S23"/>
      <c r="T23"/>
      <c r="W23"/>
      <c r="X23"/>
      <c r="Y23"/>
      <c r="Z23"/>
      <c r="AD23" s="26"/>
      <c r="AH23"/>
    </row>
    <row r="24" spans="2:34" x14ac:dyDescent="0.25">
      <c r="B24" s="27" t="s">
        <v>96</v>
      </c>
      <c r="C24" t="s">
        <v>77</v>
      </c>
      <c r="D24" t="s">
        <v>62</v>
      </c>
      <c r="E24" s="100" t="s">
        <v>91</v>
      </c>
      <c r="F24" s="25">
        <v>44928</v>
      </c>
      <c r="G24" s="25">
        <v>44936</v>
      </c>
      <c r="H24" s="95">
        <v>0</v>
      </c>
      <c r="I24" s="29">
        <v>500</v>
      </c>
      <c r="J24" s="98">
        <v>3500</v>
      </c>
      <c r="K24" s="98"/>
      <c r="L24" s="98"/>
      <c r="M24" s="98"/>
      <c r="N24" s="98"/>
      <c r="O24" s="98"/>
      <c r="P24" s="98"/>
      <c r="Q24" s="29"/>
      <c r="R24" s="95">
        <v>3500</v>
      </c>
      <c r="S24"/>
      <c r="T24"/>
      <c r="W24"/>
      <c r="X24"/>
      <c r="Y24"/>
      <c r="Z24"/>
      <c r="AD24" s="26"/>
      <c r="AH24"/>
    </row>
    <row r="25" spans="2:34" x14ac:dyDescent="0.25">
      <c r="B25" s="27" t="s">
        <v>99</v>
      </c>
      <c r="C25" t="s">
        <v>35</v>
      </c>
      <c r="D25" t="s">
        <v>62</v>
      </c>
      <c r="E25" s="100" t="s">
        <v>91</v>
      </c>
      <c r="F25" s="25">
        <v>45029</v>
      </c>
      <c r="G25" s="25">
        <v>45162</v>
      </c>
      <c r="H25" s="95">
        <v>0</v>
      </c>
      <c r="I25" s="29">
        <v>493</v>
      </c>
      <c r="J25" s="98"/>
      <c r="K25" s="98"/>
      <c r="L25" s="98"/>
      <c r="M25" s="98">
        <v>5916</v>
      </c>
      <c r="N25" s="98">
        <v>9367</v>
      </c>
      <c r="O25" s="98">
        <v>10846</v>
      </c>
      <c r="P25" s="98">
        <v>9860</v>
      </c>
      <c r="Q25" s="29">
        <v>8381</v>
      </c>
      <c r="R25" s="95">
        <v>44370</v>
      </c>
      <c r="S25"/>
      <c r="T25"/>
      <c r="W25"/>
      <c r="X25"/>
      <c r="Y25"/>
      <c r="Z25"/>
      <c r="AD25" s="26"/>
      <c r="AH25"/>
    </row>
    <row r="26" spans="2:34" x14ac:dyDescent="0.25">
      <c r="B26" s="27" t="s">
        <v>95</v>
      </c>
      <c r="C26" t="s">
        <v>85</v>
      </c>
      <c r="D26" t="s">
        <v>63</v>
      </c>
      <c r="E26" s="100" t="s">
        <v>91</v>
      </c>
      <c r="F26" s="25">
        <v>44928</v>
      </c>
      <c r="G26" s="25">
        <v>45002</v>
      </c>
      <c r="H26" s="95">
        <v>0</v>
      </c>
      <c r="I26" s="29">
        <v>560</v>
      </c>
      <c r="J26" s="98">
        <v>12320</v>
      </c>
      <c r="K26" s="98">
        <v>11200</v>
      </c>
      <c r="L26" s="98">
        <v>7280</v>
      </c>
      <c r="M26" s="98"/>
      <c r="N26" s="98"/>
      <c r="O26" s="98"/>
      <c r="P26" s="98"/>
      <c r="Q26" s="29"/>
      <c r="R26" s="95">
        <v>30800</v>
      </c>
      <c r="S26"/>
      <c r="T26"/>
      <c r="W26"/>
      <c r="X26"/>
      <c r="Y26"/>
      <c r="Z26"/>
      <c r="AD26" s="26"/>
      <c r="AH26"/>
    </row>
    <row r="27" spans="2:34" x14ac:dyDescent="0.25">
      <c r="B27" s="27" t="s">
        <v>95</v>
      </c>
      <c r="C27" t="s">
        <v>75</v>
      </c>
      <c r="D27" t="s">
        <v>63</v>
      </c>
      <c r="E27" s="100" t="s">
        <v>91</v>
      </c>
      <c r="F27" s="25">
        <v>44928</v>
      </c>
      <c r="G27" s="25">
        <v>44942</v>
      </c>
      <c r="H27" s="95">
        <v>0</v>
      </c>
      <c r="I27" s="29">
        <v>493</v>
      </c>
      <c r="J27" s="98">
        <v>5423</v>
      </c>
      <c r="K27" s="98"/>
      <c r="L27" s="98"/>
      <c r="M27" s="98"/>
      <c r="N27" s="98"/>
      <c r="O27" s="98"/>
      <c r="P27" s="98"/>
      <c r="Q27" s="29"/>
      <c r="R27" s="95">
        <v>5423</v>
      </c>
      <c r="S27"/>
      <c r="T27"/>
      <c r="W27"/>
      <c r="X27"/>
      <c r="Y27"/>
      <c r="Z27"/>
      <c r="AD27" s="26"/>
      <c r="AH27"/>
    </row>
    <row r="28" spans="2:34" x14ac:dyDescent="0.25">
      <c r="B28" s="27" t="s">
        <v>95</v>
      </c>
      <c r="C28" t="s">
        <v>35</v>
      </c>
      <c r="D28" t="s">
        <v>63</v>
      </c>
      <c r="E28" s="100" t="s">
        <v>91</v>
      </c>
      <c r="F28" s="25">
        <v>45018</v>
      </c>
      <c r="G28" s="25">
        <v>45152</v>
      </c>
      <c r="H28" s="95">
        <v>0</v>
      </c>
      <c r="I28" s="29">
        <v>735</v>
      </c>
      <c r="J28" s="98"/>
      <c r="K28" s="98"/>
      <c r="L28" s="98"/>
      <c r="M28" s="98">
        <v>13965</v>
      </c>
      <c r="N28" s="98">
        <v>13965</v>
      </c>
      <c r="O28" s="98">
        <v>16170</v>
      </c>
      <c r="P28" s="98">
        <v>14700</v>
      </c>
      <c r="Q28" s="29">
        <v>7350</v>
      </c>
      <c r="R28" s="95">
        <v>66150</v>
      </c>
      <c r="S28"/>
      <c r="T28"/>
      <c r="W28"/>
      <c r="X28"/>
      <c r="Y28"/>
      <c r="Z28"/>
      <c r="AD28" s="26"/>
      <c r="AH28"/>
    </row>
    <row r="29" spans="2:34" x14ac:dyDescent="0.25">
      <c r="B29" s="27" t="s">
        <v>102</v>
      </c>
      <c r="C29" t="s">
        <v>67</v>
      </c>
      <c r="D29" t="s">
        <v>63</v>
      </c>
      <c r="E29" s="100" t="s">
        <v>90</v>
      </c>
      <c r="F29" s="25">
        <v>44986</v>
      </c>
      <c r="G29" s="25">
        <v>45016</v>
      </c>
      <c r="H29" s="95">
        <v>0</v>
      </c>
      <c r="I29" s="29">
        <v>191.35</v>
      </c>
      <c r="J29" s="98"/>
      <c r="K29" s="98"/>
      <c r="L29" s="98">
        <v>4401.05</v>
      </c>
      <c r="M29" s="98"/>
      <c r="N29" s="98"/>
      <c r="O29" s="98"/>
      <c r="P29" s="98"/>
      <c r="Q29" s="29"/>
      <c r="R29" s="95">
        <v>4401.05</v>
      </c>
      <c r="S29"/>
      <c r="T29"/>
      <c r="W29"/>
      <c r="X29"/>
      <c r="Y29"/>
      <c r="Z29"/>
      <c r="AD29" s="26"/>
      <c r="AH29"/>
    </row>
    <row r="30" spans="2:34" x14ac:dyDescent="0.25">
      <c r="B30" s="27" t="s">
        <v>96</v>
      </c>
      <c r="C30" t="s">
        <v>78</v>
      </c>
      <c r="D30" t="s">
        <v>63</v>
      </c>
      <c r="E30" s="100" t="s">
        <v>91</v>
      </c>
      <c r="F30" s="25">
        <v>44928</v>
      </c>
      <c r="G30" s="25">
        <v>44931</v>
      </c>
      <c r="H30" s="95">
        <v>0</v>
      </c>
      <c r="I30" s="29">
        <v>680</v>
      </c>
      <c r="J30" s="98">
        <v>2720</v>
      </c>
      <c r="K30" s="98"/>
      <c r="L30" s="98"/>
      <c r="M30" s="98"/>
      <c r="N30" s="98"/>
      <c r="O30" s="98"/>
      <c r="P30" s="98"/>
      <c r="Q30" s="29"/>
      <c r="R30" s="95">
        <v>2720</v>
      </c>
      <c r="S30"/>
      <c r="T30"/>
      <c r="W30"/>
      <c r="X30"/>
      <c r="Y30"/>
      <c r="Z30"/>
      <c r="AD30" s="26"/>
      <c r="AH30"/>
    </row>
    <row r="31" spans="2:34" x14ac:dyDescent="0.25">
      <c r="B31" s="27" t="s">
        <v>6</v>
      </c>
      <c r="E31" s="100"/>
      <c r="F31" s="25"/>
      <c r="G31" s="25"/>
      <c r="H31" s="96"/>
      <c r="I31" s="97"/>
      <c r="J31" s="64">
        <f>SUBTOTAL(109,BDD_PRESTA_ESTIME3_2[janvier])</f>
        <v>409970.86</v>
      </c>
      <c r="K31" s="64">
        <f>SUBTOTAL(109,BDD_PRESTA_ESTIME3_2[février])</f>
        <v>341249.6</v>
      </c>
      <c r="L31" s="64">
        <f>SUBTOTAL(109,BDD_PRESTA_ESTIME3_2[mars])</f>
        <v>384682.04</v>
      </c>
      <c r="M31" s="64">
        <f>SUBTOTAL(109,BDD_PRESTA_ESTIME3_2[avril])</f>
        <v>312096.46999999997</v>
      </c>
      <c r="N31" s="64">
        <f>SUBTOTAL(109,BDD_PRESTA_ESTIME3_2[mai])</f>
        <v>310551.46999999997</v>
      </c>
      <c r="O31" s="64">
        <f>SUBTOTAL(109,BDD_PRESTA_ESTIME3_2[juin])</f>
        <v>346204.86</v>
      </c>
      <c r="P31" s="64">
        <f>SUBTOTAL(109,BDD_PRESTA_ESTIME3_2[juillet])</f>
        <v>308622.59999999998</v>
      </c>
      <c r="Q31" s="97">
        <f>SUBTOTAL(109,BDD_PRESTA_ESTIME3_2[août])</f>
        <v>327545.24</v>
      </c>
      <c r="R31" s="96"/>
      <c r="S31"/>
      <c r="T31"/>
      <c r="W31"/>
      <c r="X31"/>
      <c r="Y31"/>
      <c r="Z31"/>
      <c r="AD31" s="26"/>
      <c r="AH31"/>
    </row>
    <row r="32" spans="2:34" x14ac:dyDescent="0.25">
      <c r="T32"/>
      <c r="W32"/>
      <c r="X32"/>
      <c r="Y32"/>
      <c r="Z32"/>
      <c r="AD32" s="26"/>
      <c r="AH32"/>
    </row>
    <row r="33" spans="20:34" x14ac:dyDescent="0.25">
      <c r="T33"/>
      <c r="W33"/>
      <c r="X33"/>
      <c r="Y33"/>
      <c r="Z33"/>
      <c r="AD33" s="26"/>
      <c r="AH33"/>
    </row>
    <row r="34" spans="20:34" x14ac:dyDescent="0.25">
      <c r="T34"/>
      <c r="W34"/>
      <c r="X34"/>
      <c r="Y34"/>
      <c r="Z34"/>
      <c r="AD34" s="26"/>
      <c r="AH34"/>
    </row>
    <row r="35" spans="20:34" x14ac:dyDescent="0.25">
      <c r="T35"/>
      <c r="W35"/>
      <c r="X35"/>
      <c r="Y35"/>
      <c r="Z35"/>
      <c r="AD35" s="26"/>
      <c r="AH35"/>
    </row>
    <row r="36" spans="20:34" x14ac:dyDescent="0.25">
      <c r="T36"/>
      <c r="W36"/>
      <c r="X36"/>
      <c r="Y36"/>
      <c r="Z36"/>
      <c r="AD36" s="26"/>
      <c r="AH36"/>
    </row>
    <row r="37" spans="20:34" x14ac:dyDescent="0.25">
      <c r="T37"/>
      <c r="W37"/>
      <c r="X37"/>
      <c r="Y37"/>
      <c r="Z37"/>
      <c r="AD37" s="26"/>
      <c r="AH37"/>
    </row>
    <row r="38" spans="20:34" x14ac:dyDescent="0.25">
      <c r="T38"/>
      <c r="W38"/>
      <c r="X38"/>
      <c r="Y38"/>
      <c r="Z38"/>
      <c r="AD38" s="26"/>
      <c r="AH38"/>
    </row>
    <row r="39" spans="20:34" x14ac:dyDescent="0.25">
      <c r="T39"/>
      <c r="W39"/>
      <c r="X39"/>
      <c r="Y39"/>
      <c r="Z39"/>
      <c r="AD39" s="26"/>
      <c r="AH39"/>
    </row>
    <row r="40" spans="20:34" x14ac:dyDescent="0.25">
      <c r="T40"/>
      <c r="W40"/>
      <c r="X40"/>
      <c r="Y40"/>
      <c r="Z40"/>
      <c r="AD40" s="26"/>
      <c r="AH40"/>
    </row>
    <row r="41" spans="20:34" x14ac:dyDescent="0.25">
      <c r="T41"/>
      <c r="W41"/>
      <c r="X41"/>
      <c r="Y41"/>
      <c r="Z41"/>
      <c r="AD41" s="26"/>
      <c r="AH41"/>
    </row>
    <row r="42" spans="20:34" x14ac:dyDescent="0.25">
      <c r="T42"/>
      <c r="W42"/>
      <c r="X42"/>
      <c r="Y42"/>
      <c r="Z42"/>
      <c r="AD42" s="26"/>
      <c r="AH42"/>
    </row>
    <row r="43" spans="20:34" x14ac:dyDescent="0.25">
      <c r="W43"/>
      <c r="X43"/>
      <c r="Y43"/>
      <c r="Z43"/>
      <c r="AD43" s="26"/>
      <c r="AH43"/>
    </row>
    <row r="44" spans="20:34" x14ac:dyDescent="0.25">
      <c r="W44"/>
      <c r="X44"/>
      <c r="Y44"/>
      <c r="Z44"/>
      <c r="AD44" s="26"/>
      <c r="AH44"/>
    </row>
    <row r="45" spans="20:34" x14ac:dyDescent="0.25">
      <c r="W45"/>
      <c r="X45"/>
      <c r="Y45"/>
      <c r="Z45"/>
      <c r="AD45" s="26"/>
      <c r="AH45"/>
    </row>
    <row r="46" spans="20:34" x14ac:dyDescent="0.25">
      <c r="W46"/>
      <c r="X46"/>
      <c r="Y46"/>
      <c r="Z46"/>
      <c r="AD46" s="26"/>
      <c r="AH46"/>
    </row>
    <row r="47" spans="20:34" x14ac:dyDescent="0.25">
      <c r="W47"/>
      <c r="X47"/>
      <c r="Y47"/>
      <c r="Z47"/>
      <c r="AD47" s="26"/>
      <c r="AH47"/>
    </row>
    <row r="48" spans="20:34" x14ac:dyDescent="0.25">
      <c r="W48"/>
      <c r="X48"/>
      <c r="Y48"/>
      <c r="Z48"/>
      <c r="AD48" s="26"/>
      <c r="AH48"/>
    </row>
    <row r="49" spans="23:34" x14ac:dyDescent="0.25">
      <c r="W49"/>
      <c r="X49"/>
      <c r="Y49"/>
      <c r="Z49"/>
      <c r="AD49" s="26"/>
      <c r="AH49"/>
    </row>
    <row r="50" spans="23:34" x14ac:dyDescent="0.25">
      <c r="W50"/>
      <c r="X50"/>
      <c r="Y50"/>
      <c r="Z50"/>
      <c r="AD50" s="26"/>
      <c r="AH50"/>
    </row>
    <row r="51" spans="23:34" x14ac:dyDescent="0.25">
      <c r="W51"/>
      <c r="X51"/>
      <c r="Y51"/>
      <c r="Z51"/>
      <c r="AD51" s="26"/>
      <c r="AH51"/>
    </row>
    <row r="52" spans="23:34" x14ac:dyDescent="0.25">
      <c r="W52"/>
      <c r="X52"/>
      <c r="Y52"/>
      <c r="Z52"/>
      <c r="AD52" s="26"/>
      <c r="AH52"/>
    </row>
    <row r="53" spans="23:34" x14ac:dyDescent="0.25">
      <c r="W53"/>
      <c r="X53"/>
      <c r="Y53"/>
      <c r="Z53"/>
      <c r="AD53" s="26"/>
      <c r="AH53"/>
    </row>
    <row r="54" spans="23:34" x14ac:dyDescent="0.25">
      <c r="W54"/>
      <c r="X54"/>
      <c r="Y54"/>
      <c r="Z54"/>
      <c r="AD54" s="26"/>
      <c r="AH54"/>
    </row>
    <row r="55" spans="23:34" x14ac:dyDescent="0.25">
      <c r="W55"/>
      <c r="X55"/>
      <c r="Y55"/>
      <c r="Z55"/>
      <c r="AD55" s="26"/>
      <c r="AH55"/>
    </row>
    <row r="56" spans="23:34" x14ac:dyDescent="0.25">
      <c r="W56"/>
      <c r="X56"/>
      <c r="Y56"/>
      <c r="Z56"/>
      <c r="AD56" s="26"/>
      <c r="AH56"/>
    </row>
    <row r="57" spans="23:34" x14ac:dyDescent="0.25">
      <c r="W57"/>
      <c r="X57"/>
      <c r="Y57"/>
      <c r="Z57"/>
      <c r="AD57" s="26"/>
      <c r="AH57"/>
    </row>
    <row r="58" spans="23:34" x14ac:dyDescent="0.25">
      <c r="W58"/>
      <c r="X58"/>
      <c r="Y58"/>
      <c r="Z58"/>
      <c r="AD58" s="26"/>
      <c r="AH58"/>
    </row>
    <row r="59" spans="23:34" x14ac:dyDescent="0.25">
      <c r="W59"/>
      <c r="X59"/>
      <c r="Y59"/>
      <c r="Z59"/>
      <c r="AD59" s="26"/>
      <c r="AH59"/>
    </row>
    <row r="60" spans="23:34" x14ac:dyDescent="0.25">
      <c r="W60"/>
      <c r="X60"/>
      <c r="Y60"/>
      <c r="Z60"/>
      <c r="AD60" s="26"/>
      <c r="AH60"/>
    </row>
    <row r="61" spans="23:34" x14ac:dyDescent="0.25">
      <c r="W61"/>
      <c r="X61"/>
      <c r="Y61"/>
      <c r="Z61"/>
      <c r="AD61" s="26"/>
      <c r="AH61"/>
    </row>
    <row r="62" spans="23:34" x14ac:dyDescent="0.25">
      <c r="W62"/>
      <c r="X62"/>
      <c r="Y62"/>
      <c r="Z62"/>
      <c r="AD62" s="26"/>
      <c r="AH62"/>
    </row>
    <row r="63" spans="23:34" x14ac:dyDescent="0.25">
      <c r="W63"/>
      <c r="X63"/>
      <c r="Y63"/>
      <c r="Z63"/>
      <c r="AD63" s="26"/>
      <c r="AH63"/>
    </row>
    <row r="64" spans="23:34" x14ac:dyDescent="0.25">
      <c r="W64"/>
      <c r="X64"/>
      <c r="Y64"/>
      <c r="Z64"/>
      <c r="AD64" s="26"/>
      <c r="AH64"/>
    </row>
    <row r="65" spans="23:34" x14ac:dyDescent="0.25">
      <c r="W65"/>
      <c r="X65"/>
      <c r="Y65"/>
      <c r="Z65"/>
      <c r="AD65" s="26"/>
      <c r="AH65"/>
    </row>
    <row r="66" spans="23:34" x14ac:dyDescent="0.25">
      <c r="W66"/>
      <c r="X66"/>
      <c r="Y66"/>
      <c r="Z66"/>
      <c r="AD66" s="26"/>
      <c r="AH66"/>
    </row>
    <row r="67" spans="23:34" x14ac:dyDescent="0.25">
      <c r="W67"/>
      <c r="X67"/>
      <c r="Y67"/>
      <c r="Z67"/>
      <c r="AD67" s="26"/>
      <c r="AH67"/>
    </row>
    <row r="68" spans="23:34" x14ac:dyDescent="0.25">
      <c r="W68"/>
      <c r="X68"/>
      <c r="Y68"/>
      <c r="Z68"/>
      <c r="AD68" s="26"/>
      <c r="AH68"/>
    </row>
    <row r="69" spans="23:34" x14ac:dyDescent="0.25">
      <c r="W69"/>
      <c r="X69"/>
      <c r="Y69"/>
      <c r="Z69"/>
      <c r="AD69" s="26"/>
      <c r="AH69"/>
    </row>
    <row r="70" spans="23:34" x14ac:dyDescent="0.25">
      <c r="W70"/>
      <c r="X70"/>
      <c r="Y70"/>
      <c r="Z70"/>
      <c r="AD70" s="26"/>
      <c r="AH70"/>
    </row>
    <row r="71" spans="23:34" x14ac:dyDescent="0.25">
      <c r="W71"/>
      <c r="X71"/>
      <c r="Y71"/>
      <c r="Z71"/>
      <c r="AD71" s="26"/>
      <c r="AH71"/>
    </row>
    <row r="72" spans="23:34" x14ac:dyDescent="0.25">
      <c r="W72"/>
      <c r="X72"/>
      <c r="Y72"/>
      <c r="Z72"/>
      <c r="AD72" s="26"/>
      <c r="AH72"/>
    </row>
    <row r="73" spans="23:34" x14ac:dyDescent="0.25">
      <c r="W73"/>
      <c r="X73"/>
      <c r="Y73"/>
      <c r="Z73"/>
      <c r="AD73" s="26"/>
      <c r="AH73"/>
    </row>
    <row r="74" spans="23:34" x14ac:dyDescent="0.25">
      <c r="W74"/>
      <c r="X74"/>
      <c r="Y74"/>
      <c r="Z74"/>
      <c r="AD74" s="26"/>
      <c r="AH74"/>
    </row>
    <row r="75" spans="23:34" x14ac:dyDescent="0.25">
      <c r="W75"/>
      <c r="X75"/>
      <c r="Y75"/>
      <c r="Z75"/>
      <c r="AD75" s="26"/>
      <c r="AH75"/>
    </row>
    <row r="76" spans="23:34" x14ac:dyDescent="0.25">
      <c r="W76"/>
      <c r="X76"/>
      <c r="Y76"/>
      <c r="Z76"/>
      <c r="AD76" s="26"/>
      <c r="AH76"/>
    </row>
    <row r="77" spans="23:34" x14ac:dyDescent="0.25">
      <c r="W77"/>
      <c r="X77"/>
      <c r="Y77"/>
      <c r="Z77"/>
      <c r="AD77" s="26"/>
      <c r="AH77"/>
    </row>
    <row r="78" spans="23:34" x14ac:dyDescent="0.25">
      <c r="W78"/>
      <c r="X78"/>
      <c r="Y78"/>
      <c r="Z78"/>
      <c r="AD78" s="26"/>
      <c r="AH78"/>
    </row>
    <row r="79" spans="23:34" x14ac:dyDescent="0.25">
      <c r="W79"/>
      <c r="X79"/>
      <c r="Y79"/>
      <c r="Z79"/>
      <c r="AD79" s="26"/>
      <c r="AH79"/>
    </row>
    <row r="80" spans="23:34" x14ac:dyDescent="0.25">
      <c r="W80"/>
      <c r="X80"/>
      <c r="Y80"/>
      <c r="Z80"/>
      <c r="AD80" s="26"/>
      <c r="AH80"/>
    </row>
    <row r="81" spans="23:34" x14ac:dyDescent="0.25">
      <c r="W81"/>
      <c r="X81"/>
      <c r="Y81"/>
      <c r="Z81"/>
      <c r="AD81" s="26"/>
      <c r="AH81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0"/>
    <pageSetUpPr autoPageBreaks="0"/>
  </sheetPr>
  <dimension ref="A1:Z30"/>
  <sheetViews>
    <sheetView tabSelected="1" zoomScale="118" zoomScaleNormal="118" workbookViewId="0">
      <pane xSplit="2" ySplit="1" topLeftCell="C2" activePane="bottomRight" state="frozen"/>
      <selection pane="topRight" activeCell="B1" sqref="B1"/>
      <selection pane="bottomLeft" activeCell="A3" sqref="A3"/>
      <selection pane="bottomRight" activeCell="G1" sqref="G1"/>
    </sheetView>
  </sheetViews>
  <sheetFormatPr baseColWidth="10" defaultRowHeight="15" x14ac:dyDescent="0.25"/>
  <cols>
    <col min="2" max="2" width="11" style="1" customWidth="1"/>
    <col min="3" max="3" width="16.140625" style="2" bestFit="1" customWidth="1"/>
    <col min="4" max="4" width="11.28515625" style="1" customWidth="1"/>
    <col min="5" max="5" width="13.5703125" style="1" customWidth="1"/>
    <col min="6" max="6" width="13.5703125" style="93" customWidth="1"/>
    <col min="7" max="7" width="22.85546875" style="22" customWidth="1"/>
    <col min="8" max="8" width="12.42578125" style="32" bestFit="1" customWidth="1"/>
    <col min="9" max="9" width="7.28515625" customWidth="1"/>
    <col min="10" max="11" width="7.85546875" style="3" customWidth="1"/>
    <col min="12" max="12" width="13.5703125" style="3" bestFit="1" customWidth="1"/>
    <col min="13" max="13" width="13.5703125" style="3" customWidth="1"/>
    <col min="14" max="14" width="12.42578125" style="31" customWidth="1"/>
    <col min="15" max="22" width="12.42578125" style="4" customWidth="1"/>
    <col min="23" max="23" width="12.42578125" style="6" customWidth="1"/>
    <col min="24" max="25" width="12.42578125" style="5" customWidth="1"/>
    <col min="26" max="26" width="5.5703125" style="5" customWidth="1"/>
  </cols>
  <sheetData>
    <row r="1" spans="1:26" s="12" customFormat="1" ht="24" x14ac:dyDescent="0.25">
      <c r="A1" s="12" t="s">
        <v>52</v>
      </c>
      <c r="B1" s="7" t="s">
        <v>103</v>
      </c>
      <c r="C1" s="8" t="s">
        <v>104</v>
      </c>
      <c r="D1" s="7" t="s">
        <v>1</v>
      </c>
      <c r="E1" s="9" t="s">
        <v>4</v>
      </c>
      <c r="F1" s="86" t="s">
        <v>5</v>
      </c>
      <c r="G1" s="23" t="s">
        <v>2</v>
      </c>
      <c r="H1" s="33" t="s">
        <v>3</v>
      </c>
      <c r="I1" s="10" t="s">
        <v>21</v>
      </c>
      <c r="J1" s="10" t="s">
        <v>22</v>
      </c>
      <c r="K1" s="10" t="s">
        <v>23</v>
      </c>
      <c r="L1" s="13" t="s">
        <v>6</v>
      </c>
      <c r="M1" s="13" t="s">
        <v>8</v>
      </c>
      <c r="N1" s="30" t="s">
        <v>36</v>
      </c>
      <c r="O1" s="11" t="s">
        <v>37</v>
      </c>
      <c r="P1" s="11" t="s">
        <v>38</v>
      </c>
      <c r="Q1" s="11" t="s">
        <v>54</v>
      </c>
      <c r="R1" s="11" t="s">
        <v>39</v>
      </c>
      <c r="S1" s="30" t="s">
        <v>40</v>
      </c>
      <c r="T1" s="11" t="s">
        <v>41</v>
      </c>
      <c r="U1" s="11" t="s">
        <v>55</v>
      </c>
      <c r="V1" s="11" t="s">
        <v>42</v>
      </c>
      <c r="W1" s="11" t="s">
        <v>43</v>
      </c>
      <c r="X1" s="30" t="s">
        <v>44</v>
      </c>
      <c r="Y1" s="11" t="s">
        <v>45</v>
      </c>
    </row>
    <row r="2" spans="1:26" s="65" customFormat="1" ht="30" customHeight="1" x14ac:dyDescent="0.25">
      <c r="A2" s="65" t="s">
        <v>47</v>
      </c>
      <c r="B2" s="14">
        <v>601</v>
      </c>
      <c r="C2" s="15" t="s">
        <v>64</v>
      </c>
      <c r="D2" s="14" t="s">
        <v>57</v>
      </c>
      <c r="E2" s="44">
        <v>44927</v>
      </c>
      <c r="F2" s="87">
        <v>45169</v>
      </c>
      <c r="G2" s="66" t="s">
        <v>56</v>
      </c>
      <c r="H2" s="67">
        <v>10037.57</v>
      </c>
      <c r="I2" s="46">
        <v>7</v>
      </c>
      <c r="J2" s="17">
        <v>0</v>
      </c>
      <c r="K2" s="43">
        <v>7</v>
      </c>
      <c r="L2" s="68">
        <v>1003757</v>
      </c>
      <c r="M2" s="68"/>
      <c r="N2" s="69"/>
      <c r="O2" s="70"/>
      <c r="P2" s="70"/>
      <c r="Q2" s="70"/>
      <c r="R2" s="42"/>
      <c r="S2" s="70"/>
      <c r="T2" s="70"/>
      <c r="U2" s="70"/>
      <c r="V2" s="71"/>
      <c r="W2" s="71"/>
      <c r="X2" s="71"/>
      <c r="Y2" s="72"/>
    </row>
    <row r="3" spans="1:26" s="65" customFormat="1" ht="17.25" customHeight="1" x14ac:dyDescent="0.25">
      <c r="A3" s="65" t="s">
        <v>47</v>
      </c>
      <c r="B3" s="14">
        <v>601</v>
      </c>
      <c r="C3" s="15" t="s">
        <v>65</v>
      </c>
      <c r="D3" s="14" t="s">
        <v>58</v>
      </c>
      <c r="E3" s="44">
        <v>44927</v>
      </c>
      <c r="F3" s="87">
        <v>45169</v>
      </c>
      <c r="G3" s="66" t="s">
        <v>88</v>
      </c>
      <c r="H3" s="67">
        <v>1420.02</v>
      </c>
      <c r="I3" s="46"/>
      <c r="J3" s="17">
        <v>0</v>
      </c>
      <c r="K3" s="43">
        <v>0</v>
      </c>
      <c r="L3" s="68">
        <v>31240.37</v>
      </c>
      <c r="M3" s="68"/>
      <c r="N3" s="69"/>
      <c r="O3" s="70"/>
      <c r="P3" s="70"/>
      <c r="Q3" s="70"/>
      <c r="R3" s="42"/>
      <c r="S3" s="70"/>
      <c r="T3" s="70"/>
      <c r="U3" s="70"/>
      <c r="V3" s="71"/>
      <c r="W3" s="71"/>
      <c r="X3" s="71"/>
      <c r="Y3" s="72"/>
    </row>
    <row r="4" spans="1:26" s="65" customFormat="1" ht="17.25" customHeight="1" x14ac:dyDescent="0.25">
      <c r="A4" s="65" t="s">
        <v>48</v>
      </c>
      <c r="B4" s="14">
        <v>603</v>
      </c>
      <c r="C4" s="15" t="s">
        <v>66</v>
      </c>
      <c r="D4" s="14" t="s">
        <v>59</v>
      </c>
      <c r="E4" s="44">
        <v>45139</v>
      </c>
      <c r="F4" s="87">
        <v>45166</v>
      </c>
      <c r="G4" s="66" t="s">
        <v>89</v>
      </c>
      <c r="H4" s="45">
        <v>913</v>
      </c>
      <c r="I4" s="46">
        <v>4</v>
      </c>
      <c r="J4" s="17"/>
      <c r="K4" s="43">
        <v>4</v>
      </c>
      <c r="L4" s="68">
        <v>34700</v>
      </c>
      <c r="M4" s="68"/>
      <c r="N4" s="73">
        <v>17350</v>
      </c>
      <c r="O4" s="70"/>
      <c r="P4" s="70"/>
      <c r="Q4" s="70"/>
      <c r="R4" s="42"/>
      <c r="S4" s="70"/>
      <c r="T4" s="70"/>
      <c r="U4" s="84">
        <v>17350</v>
      </c>
      <c r="V4" s="71"/>
      <c r="W4" s="71"/>
      <c r="X4" s="71"/>
      <c r="Y4" s="72"/>
    </row>
    <row r="5" spans="1:26" s="74" customFormat="1" ht="17.25" customHeight="1" x14ac:dyDescent="0.25">
      <c r="A5" s="65" t="s">
        <v>47</v>
      </c>
      <c r="B5" s="14">
        <v>602</v>
      </c>
      <c r="C5" s="15" t="s">
        <v>67</v>
      </c>
      <c r="D5" s="14" t="s">
        <v>63</v>
      </c>
      <c r="E5" s="21">
        <v>44986</v>
      </c>
      <c r="F5" s="89">
        <v>45016</v>
      </c>
      <c r="G5" s="16" t="s">
        <v>90</v>
      </c>
      <c r="H5" s="34">
        <v>191.35</v>
      </c>
      <c r="I5" s="17"/>
      <c r="J5" s="17">
        <v>0</v>
      </c>
      <c r="K5" s="28">
        <v>0</v>
      </c>
      <c r="L5" s="18">
        <v>4400</v>
      </c>
      <c r="M5" s="18"/>
      <c r="N5" s="69"/>
      <c r="O5" s="70"/>
      <c r="P5" s="83">
        <v>4400</v>
      </c>
      <c r="Q5" s="70"/>
      <c r="R5" s="42"/>
      <c r="S5" s="70"/>
      <c r="T5" s="70"/>
      <c r="U5" s="70"/>
      <c r="V5" s="19"/>
      <c r="W5" s="19"/>
      <c r="X5" s="19"/>
      <c r="Y5" s="19"/>
    </row>
    <row r="6" spans="1:26" s="74" customFormat="1" ht="17.25" customHeight="1" x14ac:dyDescent="0.25">
      <c r="A6" s="65" t="s">
        <v>47</v>
      </c>
      <c r="B6" s="14">
        <v>604</v>
      </c>
      <c r="C6" s="15" t="s">
        <v>68</v>
      </c>
      <c r="D6" s="14" t="s">
        <v>57</v>
      </c>
      <c r="E6" s="36">
        <v>44927</v>
      </c>
      <c r="F6" s="89">
        <v>44953</v>
      </c>
      <c r="G6" s="16" t="s">
        <v>91</v>
      </c>
      <c r="H6" s="34">
        <v>399</v>
      </c>
      <c r="I6" s="37">
        <v>20</v>
      </c>
      <c r="J6" s="17">
        <v>0</v>
      </c>
      <c r="K6" s="38">
        <v>20</v>
      </c>
      <c r="L6" s="39">
        <v>17010</v>
      </c>
      <c r="M6" s="39"/>
      <c r="N6" s="69"/>
      <c r="O6" s="83">
        <v>7987.5</v>
      </c>
      <c r="P6" s="70"/>
      <c r="Q6" s="70"/>
      <c r="R6" s="42"/>
      <c r="S6" s="70"/>
      <c r="T6" s="70"/>
      <c r="U6" s="70"/>
      <c r="V6" s="41"/>
      <c r="W6" s="41"/>
      <c r="X6" s="41"/>
      <c r="Y6" s="41"/>
    </row>
    <row r="7" spans="1:26" s="75" customFormat="1" ht="17.25" customHeight="1" x14ac:dyDescent="0.2">
      <c r="A7" s="65" t="s">
        <v>47</v>
      </c>
      <c r="B7" s="14">
        <v>604</v>
      </c>
      <c r="C7" s="82" t="s">
        <v>69</v>
      </c>
      <c r="D7" s="14" t="s">
        <v>58</v>
      </c>
      <c r="E7" s="47">
        <v>44927</v>
      </c>
      <c r="F7" s="90">
        <v>44985</v>
      </c>
      <c r="G7" s="16" t="s">
        <v>92</v>
      </c>
      <c r="H7" s="34">
        <v>500.5</v>
      </c>
      <c r="I7" s="37">
        <v>42</v>
      </c>
      <c r="J7" s="17">
        <v>0</v>
      </c>
      <c r="K7" s="38">
        <v>42</v>
      </c>
      <c r="L7" s="39">
        <v>21021</v>
      </c>
      <c r="M7" s="39"/>
      <c r="N7" s="69"/>
      <c r="O7" s="70"/>
      <c r="P7" s="70"/>
      <c r="Q7" s="70"/>
      <c r="R7" s="42"/>
      <c r="S7" s="70"/>
      <c r="T7" s="70"/>
      <c r="U7" s="70"/>
      <c r="V7" s="48"/>
      <c r="W7" s="48"/>
      <c r="X7" s="48"/>
      <c r="Y7" s="48"/>
    </row>
    <row r="8" spans="1:26" s="74" customFormat="1" ht="17.25" customHeight="1" x14ac:dyDescent="0.25">
      <c r="A8" s="65" t="s">
        <v>47</v>
      </c>
      <c r="B8" s="14">
        <v>604</v>
      </c>
      <c r="C8" s="15" t="s">
        <v>70</v>
      </c>
      <c r="D8" s="14" t="s">
        <v>59</v>
      </c>
      <c r="E8" s="21">
        <v>44927</v>
      </c>
      <c r="F8" s="88">
        <v>45166</v>
      </c>
      <c r="G8" s="16" t="s">
        <v>93</v>
      </c>
      <c r="H8" s="34">
        <v>1090.54</v>
      </c>
      <c r="I8" s="17">
        <v>84</v>
      </c>
      <c r="J8" s="17">
        <v>0</v>
      </c>
      <c r="K8" s="28">
        <v>84</v>
      </c>
      <c r="L8" s="18">
        <v>91605.36</v>
      </c>
      <c r="M8" s="18"/>
      <c r="N8" s="69"/>
      <c r="O8" s="70"/>
      <c r="P8" s="83">
        <v>11520</v>
      </c>
      <c r="Q8" s="83">
        <v>2840</v>
      </c>
      <c r="R8" s="84">
        <v>61510</v>
      </c>
      <c r="S8" s="81"/>
      <c r="T8" s="83">
        <v>9415</v>
      </c>
      <c r="U8" s="83">
        <v>6320</v>
      </c>
      <c r="V8" s="19"/>
      <c r="W8" s="19"/>
      <c r="X8" s="19"/>
      <c r="Y8" s="19"/>
    </row>
    <row r="9" spans="1:26" s="74" customFormat="1" ht="17.25" customHeight="1" x14ac:dyDescent="0.2">
      <c r="A9" s="65" t="s">
        <v>47</v>
      </c>
      <c r="B9" s="14">
        <v>615</v>
      </c>
      <c r="C9" s="15" t="s">
        <v>71</v>
      </c>
      <c r="D9" s="14" t="s">
        <v>60</v>
      </c>
      <c r="E9" s="21">
        <v>44977</v>
      </c>
      <c r="F9" s="88">
        <v>45107</v>
      </c>
      <c r="G9" s="16" t="s">
        <v>94</v>
      </c>
      <c r="H9" s="34"/>
      <c r="I9" s="17"/>
      <c r="J9" s="17">
        <v>0</v>
      </c>
      <c r="K9" s="28" t="e">
        <v>#REF!</v>
      </c>
      <c r="L9" s="18">
        <v>16725</v>
      </c>
      <c r="M9" s="18"/>
      <c r="N9" s="69"/>
      <c r="O9" s="70"/>
      <c r="P9" s="70"/>
      <c r="Q9" s="70"/>
      <c r="R9" s="42"/>
      <c r="S9" s="70"/>
      <c r="T9" s="70"/>
      <c r="U9" s="70"/>
      <c r="V9" s="19"/>
      <c r="W9" s="19"/>
      <c r="X9" s="19"/>
      <c r="Y9" s="19"/>
    </row>
    <row r="10" spans="1:26" s="74" customFormat="1" ht="17.25" customHeight="1" x14ac:dyDescent="0.2">
      <c r="A10" s="65" t="s">
        <v>47</v>
      </c>
      <c r="B10" s="14">
        <v>612</v>
      </c>
      <c r="C10" s="15" t="s">
        <v>72</v>
      </c>
      <c r="D10" s="14" t="s">
        <v>58</v>
      </c>
      <c r="E10" s="21">
        <v>44942</v>
      </c>
      <c r="F10" s="88">
        <v>44978</v>
      </c>
      <c r="G10" s="16" t="s">
        <v>91</v>
      </c>
      <c r="H10" s="34">
        <v>474</v>
      </c>
      <c r="I10" s="17">
        <v>27</v>
      </c>
      <c r="J10" s="17">
        <v>17.5</v>
      </c>
      <c r="K10" s="28">
        <v>9.5</v>
      </c>
      <c r="L10" s="18">
        <v>12798</v>
      </c>
      <c r="M10" s="18"/>
      <c r="N10" s="20">
        <v>17.5</v>
      </c>
      <c r="O10" s="42"/>
      <c r="P10" s="42"/>
      <c r="Q10" s="70"/>
      <c r="R10" s="42"/>
      <c r="S10" s="70"/>
      <c r="T10" s="70"/>
      <c r="U10" s="70"/>
      <c r="V10" s="19"/>
      <c r="W10" s="19"/>
      <c r="X10" s="19"/>
      <c r="Y10" s="19"/>
    </row>
    <row r="11" spans="1:26" s="74" customFormat="1" ht="17.25" customHeight="1" x14ac:dyDescent="0.2">
      <c r="A11" s="65" t="s">
        <v>47</v>
      </c>
      <c r="B11" s="14">
        <v>601</v>
      </c>
      <c r="C11" s="15" t="s">
        <v>73</v>
      </c>
      <c r="D11" s="14" t="s">
        <v>59</v>
      </c>
      <c r="E11" s="36">
        <v>44946</v>
      </c>
      <c r="F11" s="89">
        <v>45027</v>
      </c>
      <c r="G11" s="16" t="s">
        <v>91</v>
      </c>
      <c r="H11" s="34">
        <v>515</v>
      </c>
      <c r="I11" s="37">
        <v>57</v>
      </c>
      <c r="J11" s="17">
        <v>0</v>
      </c>
      <c r="K11" s="38">
        <v>57</v>
      </c>
      <c r="L11" s="39">
        <v>29355</v>
      </c>
      <c r="M11" s="39"/>
      <c r="N11" s="40"/>
      <c r="O11" s="41"/>
      <c r="P11" s="41"/>
      <c r="Q11" s="70"/>
      <c r="R11" s="42"/>
      <c r="S11" s="70"/>
      <c r="T11" s="70"/>
      <c r="U11" s="70"/>
      <c r="V11" s="41"/>
      <c r="W11" s="41"/>
      <c r="X11" s="41"/>
      <c r="Y11" s="41"/>
    </row>
    <row r="12" spans="1:26" s="74" customFormat="1" ht="17.25" customHeight="1" x14ac:dyDescent="0.2">
      <c r="A12" s="65" t="s">
        <v>47</v>
      </c>
      <c r="B12" s="50">
        <v>601</v>
      </c>
      <c r="C12" s="51" t="s">
        <v>73</v>
      </c>
      <c r="D12" s="14" t="s">
        <v>60</v>
      </c>
      <c r="E12" s="52">
        <v>45028</v>
      </c>
      <c r="F12" s="91">
        <v>45161</v>
      </c>
      <c r="G12" s="16" t="s">
        <v>91</v>
      </c>
      <c r="H12" s="54">
        <v>515</v>
      </c>
      <c r="I12" s="55">
        <v>90</v>
      </c>
      <c r="J12" s="56">
        <v>0</v>
      </c>
      <c r="K12" s="56">
        <v>90</v>
      </c>
      <c r="L12" s="57">
        <v>46350</v>
      </c>
      <c r="M12" s="57"/>
      <c r="N12" s="58"/>
      <c r="O12" s="60"/>
      <c r="P12" s="60"/>
      <c r="Q12" s="70"/>
      <c r="R12" s="42"/>
      <c r="S12" s="70"/>
      <c r="T12" s="70"/>
      <c r="U12" s="70"/>
      <c r="V12" s="76"/>
      <c r="W12" s="76"/>
      <c r="X12" s="76"/>
      <c r="Y12" s="50"/>
      <c r="Z12" s="77"/>
    </row>
    <row r="13" spans="1:26" s="80" customFormat="1" ht="17.25" customHeight="1" x14ac:dyDescent="0.25">
      <c r="A13" s="65" t="s">
        <v>47</v>
      </c>
      <c r="B13" s="50">
        <v>606</v>
      </c>
      <c r="C13" s="51" t="s">
        <v>74</v>
      </c>
      <c r="D13" s="14" t="s">
        <v>61</v>
      </c>
      <c r="E13" s="52">
        <v>44959</v>
      </c>
      <c r="F13" s="91">
        <v>45028</v>
      </c>
      <c r="G13" s="16" t="s">
        <v>91</v>
      </c>
      <c r="H13" s="54">
        <v>493</v>
      </c>
      <c r="I13" s="55">
        <v>49</v>
      </c>
      <c r="J13" s="56">
        <v>0</v>
      </c>
      <c r="K13" s="56">
        <v>49</v>
      </c>
      <c r="L13" s="57">
        <v>24157</v>
      </c>
      <c r="M13" s="57"/>
      <c r="N13" s="59"/>
      <c r="O13" s="60"/>
      <c r="P13" s="60"/>
      <c r="Q13" s="70"/>
      <c r="R13" s="42"/>
      <c r="S13" s="70"/>
      <c r="T13" s="70"/>
      <c r="U13" s="70"/>
      <c r="V13" s="78"/>
      <c r="W13" s="78"/>
      <c r="X13" s="78"/>
      <c r="Y13" s="60"/>
      <c r="Z13" s="79"/>
    </row>
    <row r="14" spans="1:26" s="80" customFormat="1" ht="17.25" customHeight="1" x14ac:dyDescent="0.25">
      <c r="A14" s="65" t="s">
        <v>47</v>
      </c>
      <c r="B14" s="50">
        <v>606</v>
      </c>
      <c r="C14" s="51" t="s">
        <v>35</v>
      </c>
      <c r="D14" s="14" t="s">
        <v>62</v>
      </c>
      <c r="E14" s="52">
        <v>45029</v>
      </c>
      <c r="F14" s="91">
        <v>45162</v>
      </c>
      <c r="G14" s="16" t="s">
        <v>91</v>
      </c>
      <c r="H14" s="54">
        <v>493</v>
      </c>
      <c r="I14" s="55">
        <v>90</v>
      </c>
      <c r="J14" s="56">
        <v>0</v>
      </c>
      <c r="K14" s="56">
        <v>90</v>
      </c>
      <c r="L14" s="57">
        <v>44370</v>
      </c>
      <c r="M14" s="57"/>
      <c r="N14" s="59"/>
      <c r="O14" s="60"/>
      <c r="P14" s="60"/>
      <c r="Q14" s="70"/>
      <c r="R14" s="42"/>
      <c r="S14" s="70"/>
      <c r="T14" s="70"/>
      <c r="U14" s="70"/>
      <c r="V14" s="78"/>
      <c r="W14" s="78"/>
      <c r="X14" s="78"/>
      <c r="Y14" s="60"/>
      <c r="Z14" s="79"/>
    </row>
    <row r="15" spans="1:26" s="80" customFormat="1" ht="17.25" customHeight="1" x14ac:dyDescent="0.25">
      <c r="A15" s="65" t="s">
        <v>47</v>
      </c>
      <c r="B15" s="50">
        <v>601</v>
      </c>
      <c r="C15" s="51" t="s">
        <v>75</v>
      </c>
      <c r="D15" s="14" t="s">
        <v>63</v>
      </c>
      <c r="E15" s="52">
        <v>44928</v>
      </c>
      <c r="F15" s="91">
        <v>44942</v>
      </c>
      <c r="G15" s="16" t="s">
        <v>91</v>
      </c>
      <c r="H15" s="54">
        <v>493</v>
      </c>
      <c r="I15" s="55">
        <v>11.5</v>
      </c>
      <c r="J15" s="56">
        <v>5</v>
      </c>
      <c r="K15" s="56">
        <v>6.5</v>
      </c>
      <c r="L15" s="57">
        <v>5669.5</v>
      </c>
      <c r="M15" s="57"/>
      <c r="N15" s="59">
        <v>5</v>
      </c>
      <c r="O15" s="60"/>
      <c r="P15" s="60"/>
      <c r="Q15" s="60"/>
      <c r="R15" s="60"/>
      <c r="S15" s="60"/>
      <c r="T15" s="60"/>
      <c r="U15" s="60"/>
      <c r="V15" s="78"/>
      <c r="W15" s="78"/>
      <c r="X15" s="78"/>
      <c r="Y15" s="60"/>
      <c r="Z15" s="79"/>
    </row>
    <row r="16" spans="1:26" s="80" customFormat="1" ht="17.25" customHeight="1" x14ac:dyDescent="0.25">
      <c r="A16" s="65" t="s">
        <v>47</v>
      </c>
      <c r="B16" s="50">
        <v>604</v>
      </c>
      <c r="C16" s="51" t="s">
        <v>77</v>
      </c>
      <c r="D16" s="14" t="s">
        <v>62</v>
      </c>
      <c r="E16" s="52">
        <v>44928</v>
      </c>
      <c r="F16" s="91">
        <v>44936</v>
      </c>
      <c r="G16" s="16" t="s">
        <v>91</v>
      </c>
      <c r="H16" s="54">
        <v>500</v>
      </c>
      <c r="I16" s="55">
        <v>7</v>
      </c>
      <c r="J16" s="56">
        <v>7</v>
      </c>
      <c r="K16" s="56">
        <v>0</v>
      </c>
      <c r="L16" s="57">
        <v>3500</v>
      </c>
      <c r="M16" s="57"/>
      <c r="N16" s="59">
        <v>7</v>
      </c>
      <c r="O16" s="60"/>
      <c r="P16" s="60"/>
      <c r="Q16" s="60"/>
      <c r="R16" s="60"/>
      <c r="S16" s="60"/>
      <c r="T16" s="60"/>
      <c r="U16" s="60"/>
      <c r="V16" s="78"/>
      <c r="W16" s="78"/>
      <c r="X16" s="78"/>
      <c r="Y16" s="60"/>
      <c r="Z16" s="79"/>
    </row>
    <row r="17" spans="1:26" s="80" customFormat="1" ht="17.25" customHeight="1" x14ac:dyDescent="0.25">
      <c r="A17" s="65" t="s">
        <v>47</v>
      </c>
      <c r="B17" s="50">
        <v>604</v>
      </c>
      <c r="C17" s="51" t="s">
        <v>78</v>
      </c>
      <c r="D17" s="14" t="s">
        <v>63</v>
      </c>
      <c r="E17" s="52">
        <v>44928</v>
      </c>
      <c r="F17" s="91">
        <v>44931</v>
      </c>
      <c r="G17" s="16" t="s">
        <v>91</v>
      </c>
      <c r="H17" s="54">
        <v>680</v>
      </c>
      <c r="I17" s="55">
        <v>4.5</v>
      </c>
      <c r="J17" s="56">
        <v>4.5</v>
      </c>
      <c r="K17" s="56">
        <v>0</v>
      </c>
      <c r="L17" s="57">
        <v>3060</v>
      </c>
      <c r="M17" s="57"/>
      <c r="N17" s="59">
        <v>4.5</v>
      </c>
      <c r="O17" s="60"/>
      <c r="P17" s="60"/>
      <c r="Q17" s="60"/>
      <c r="R17" s="60"/>
      <c r="S17" s="60"/>
      <c r="T17" s="60"/>
      <c r="U17" s="60"/>
      <c r="V17" s="78"/>
      <c r="W17" s="78"/>
      <c r="X17" s="78"/>
      <c r="Y17" s="60"/>
      <c r="Z17" s="79"/>
    </row>
    <row r="18" spans="1:26" s="80" customFormat="1" ht="17.25" customHeight="1" x14ac:dyDescent="0.25">
      <c r="A18" s="65" t="s">
        <v>47</v>
      </c>
      <c r="B18" s="50">
        <v>604</v>
      </c>
      <c r="C18" s="51" t="s">
        <v>79</v>
      </c>
      <c r="D18" s="14" t="s">
        <v>57</v>
      </c>
      <c r="E18" s="52">
        <v>44931</v>
      </c>
      <c r="F18" s="91">
        <v>45021</v>
      </c>
      <c r="G18" s="16" t="s">
        <v>91</v>
      </c>
      <c r="H18" s="54">
        <v>680</v>
      </c>
      <c r="I18" s="55">
        <v>65</v>
      </c>
      <c r="J18" s="56">
        <v>15.5</v>
      </c>
      <c r="K18" s="56">
        <v>49.5</v>
      </c>
      <c r="L18" s="57">
        <v>44200</v>
      </c>
      <c r="M18" s="57"/>
      <c r="N18" s="59">
        <v>15.5</v>
      </c>
      <c r="O18" s="60"/>
      <c r="P18" s="60"/>
      <c r="Q18" s="60"/>
      <c r="R18" s="60"/>
      <c r="S18" s="60"/>
      <c r="T18" s="60"/>
      <c r="U18" s="60"/>
      <c r="V18" s="78"/>
      <c r="W18" s="78"/>
      <c r="X18" s="78"/>
      <c r="Y18" s="60"/>
      <c r="Z18" s="79"/>
    </row>
    <row r="19" spans="1:26" s="80" customFormat="1" ht="17.25" customHeight="1" x14ac:dyDescent="0.25">
      <c r="A19" s="65" t="s">
        <v>47</v>
      </c>
      <c r="B19" s="50">
        <v>604</v>
      </c>
      <c r="C19" s="51" t="s">
        <v>76</v>
      </c>
      <c r="D19" s="14" t="s">
        <v>58</v>
      </c>
      <c r="E19" s="52">
        <v>45022</v>
      </c>
      <c r="F19" s="91">
        <v>45156</v>
      </c>
      <c r="G19" s="16" t="s">
        <v>91</v>
      </c>
      <c r="H19" s="54">
        <v>680</v>
      </c>
      <c r="I19" s="55">
        <v>90</v>
      </c>
      <c r="J19" s="56">
        <v>0</v>
      </c>
      <c r="K19" s="56">
        <v>90</v>
      </c>
      <c r="L19" s="57">
        <v>61200</v>
      </c>
      <c r="M19" s="57"/>
      <c r="N19" s="59"/>
      <c r="O19" s="60"/>
      <c r="P19" s="60"/>
      <c r="Q19" s="60"/>
      <c r="R19" s="60"/>
      <c r="S19" s="60"/>
      <c r="T19" s="60"/>
      <c r="U19" s="60"/>
      <c r="V19" s="78"/>
      <c r="W19" s="78"/>
      <c r="X19" s="78"/>
      <c r="Y19" s="60"/>
      <c r="Z19" s="79"/>
    </row>
    <row r="20" spans="1:26" s="80" customFormat="1" ht="17.25" customHeight="1" x14ac:dyDescent="0.25">
      <c r="A20" s="65" t="s">
        <v>47</v>
      </c>
      <c r="B20" s="50">
        <v>601</v>
      </c>
      <c r="C20" s="51" t="s">
        <v>80</v>
      </c>
      <c r="D20" s="14" t="s">
        <v>59</v>
      </c>
      <c r="E20" s="52">
        <v>44928</v>
      </c>
      <c r="F20" s="91">
        <v>45016</v>
      </c>
      <c r="G20" s="16" t="s">
        <v>91</v>
      </c>
      <c r="H20" s="54">
        <v>460</v>
      </c>
      <c r="I20" s="55">
        <v>65</v>
      </c>
      <c r="J20" s="56">
        <v>21</v>
      </c>
      <c r="K20" s="56">
        <v>44</v>
      </c>
      <c r="L20" s="57">
        <v>29900</v>
      </c>
      <c r="M20" s="57"/>
      <c r="N20" s="59">
        <v>21</v>
      </c>
      <c r="O20" s="60"/>
      <c r="P20" s="60"/>
      <c r="Q20" s="60"/>
      <c r="R20" s="60"/>
      <c r="S20" s="60"/>
      <c r="T20" s="60"/>
      <c r="U20" s="60"/>
      <c r="V20" s="78"/>
      <c r="W20" s="78"/>
      <c r="X20" s="78"/>
      <c r="Y20" s="60"/>
      <c r="Z20" s="79"/>
    </row>
    <row r="21" spans="1:26" s="80" customFormat="1" ht="17.25" customHeight="1" x14ac:dyDescent="0.25">
      <c r="A21" s="65" t="s">
        <v>47</v>
      </c>
      <c r="B21" s="50">
        <v>601</v>
      </c>
      <c r="C21" s="51" t="s">
        <v>35</v>
      </c>
      <c r="D21" s="14" t="s">
        <v>60</v>
      </c>
      <c r="E21" s="52">
        <v>45018</v>
      </c>
      <c r="F21" s="91">
        <v>45152</v>
      </c>
      <c r="G21" s="16" t="s">
        <v>91</v>
      </c>
      <c r="H21" s="54">
        <v>460</v>
      </c>
      <c r="I21" s="55">
        <v>90</v>
      </c>
      <c r="J21" s="56">
        <v>0</v>
      </c>
      <c r="K21" s="56">
        <v>90</v>
      </c>
      <c r="L21" s="57">
        <v>41400</v>
      </c>
      <c r="M21" s="57"/>
      <c r="N21" s="59"/>
      <c r="O21" s="60"/>
      <c r="P21" s="60"/>
      <c r="Q21" s="60"/>
      <c r="R21" s="60"/>
      <c r="S21" s="60"/>
      <c r="T21" s="60"/>
      <c r="U21" s="60"/>
      <c r="V21" s="78"/>
      <c r="W21" s="78"/>
      <c r="X21" s="78"/>
      <c r="Y21" s="60"/>
      <c r="Z21" s="79"/>
    </row>
    <row r="22" spans="1:26" s="80" customFormat="1" ht="17.25" customHeight="1" x14ac:dyDescent="0.25">
      <c r="A22" s="65" t="s">
        <v>47</v>
      </c>
      <c r="B22" s="50">
        <v>601</v>
      </c>
      <c r="C22" s="51" t="s">
        <v>81</v>
      </c>
      <c r="D22" s="14" t="s">
        <v>61</v>
      </c>
      <c r="E22" s="52">
        <v>45000</v>
      </c>
      <c r="F22" s="91">
        <v>45097</v>
      </c>
      <c r="G22" s="16" t="s">
        <v>91</v>
      </c>
      <c r="H22" s="54">
        <v>480</v>
      </c>
      <c r="I22" s="55">
        <v>65</v>
      </c>
      <c r="J22" s="56">
        <v>0</v>
      </c>
      <c r="K22" s="56">
        <v>65</v>
      </c>
      <c r="L22" s="57">
        <v>31200</v>
      </c>
      <c r="M22" s="57"/>
      <c r="N22" s="59"/>
      <c r="O22" s="60"/>
      <c r="P22" s="60"/>
      <c r="Q22" s="60"/>
      <c r="R22" s="60"/>
      <c r="S22" s="60"/>
      <c r="T22" s="60"/>
      <c r="U22" s="60"/>
      <c r="V22" s="78"/>
      <c r="W22" s="78"/>
      <c r="X22" s="78"/>
      <c r="Y22" s="60"/>
      <c r="Z22" s="79"/>
    </row>
    <row r="23" spans="1:26" s="80" customFormat="1" ht="17.25" customHeight="1" x14ac:dyDescent="0.25">
      <c r="A23" s="65" t="s">
        <v>47</v>
      </c>
      <c r="B23" s="50">
        <v>601</v>
      </c>
      <c r="C23" s="51" t="s">
        <v>82</v>
      </c>
      <c r="D23" s="14" t="s">
        <v>62</v>
      </c>
      <c r="E23" s="52">
        <v>44928</v>
      </c>
      <c r="F23" s="91">
        <v>45016</v>
      </c>
      <c r="G23" s="16" t="s">
        <v>91</v>
      </c>
      <c r="H23" s="54">
        <v>735</v>
      </c>
      <c r="I23" s="55">
        <v>65</v>
      </c>
      <c r="J23" s="56">
        <v>22</v>
      </c>
      <c r="K23" s="56">
        <v>43</v>
      </c>
      <c r="L23" s="57">
        <v>47775</v>
      </c>
      <c r="M23" s="57"/>
      <c r="N23" s="59">
        <v>22</v>
      </c>
      <c r="O23" s="60"/>
      <c r="P23" s="60"/>
      <c r="Q23" s="60"/>
      <c r="R23" s="60"/>
      <c r="S23" s="60"/>
      <c r="T23" s="60"/>
      <c r="U23" s="60"/>
      <c r="V23" s="78"/>
      <c r="W23" s="78"/>
      <c r="X23" s="78"/>
      <c r="Y23" s="60"/>
      <c r="Z23" s="79"/>
    </row>
    <row r="24" spans="1:26" s="80" customFormat="1" ht="17.25" customHeight="1" x14ac:dyDescent="0.25">
      <c r="A24" s="65" t="s">
        <v>47</v>
      </c>
      <c r="B24" s="50">
        <v>601</v>
      </c>
      <c r="C24" s="51" t="s">
        <v>35</v>
      </c>
      <c r="D24" s="14" t="s">
        <v>63</v>
      </c>
      <c r="E24" s="52">
        <v>45018</v>
      </c>
      <c r="F24" s="91">
        <v>45152</v>
      </c>
      <c r="G24" s="16" t="s">
        <v>91</v>
      </c>
      <c r="H24" s="54">
        <v>735</v>
      </c>
      <c r="I24" s="55">
        <v>90</v>
      </c>
      <c r="J24" s="56">
        <v>0</v>
      </c>
      <c r="K24" s="56">
        <v>90</v>
      </c>
      <c r="L24" s="57">
        <v>66150</v>
      </c>
      <c r="M24" s="57"/>
      <c r="N24" s="59"/>
      <c r="O24" s="60"/>
      <c r="P24" s="60"/>
      <c r="Q24" s="60"/>
      <c r="R24" s="60"/>
      <c r="S24" s="60"/>
      <c r="T24" s="60"/>
      <c r="U24" s="60"/>
      <c r="V24" s="78"/>
      <c r="W24" s="78"/>
      <c r="X24" s="78"/>
      <c r="Y24" s="60"/>
      <c r="Z24" s="79"/>
    </row>
    <row r="25" spans="1:26" s="80" customFormat="1" ht="17.25" customHeight="1" x14ac:dyDescent="0.25">
      <c r="A25" s="65" t="s">
        <v>47</v>
      </c>
      <c r="B25" s="50">
        <v>601</v>
      </c>
      <c r="C25" s="51" t="s">
        <v>83</v>
      </c>
      <c r="D25" s="14" t="s">
        <v>60</v>
      </c>
      <c r="E25" s="52">
        <v>44980</v>
      </c>
      <c r="F25" s="91">
        <v>45071</v>
      </c>
      <c r="G25" s="16" t="s">
        <v>91</v>
      </c>
      <c r="H25" s="54">
        <v>515</v>
      </c>
      <c r="I25" s="55">
        <v>62</v>
      </c>
      <c r="J25" s="56">
        <v>0</v>
      </c>
      <c r="K25" s="56">
        <v>62</v>
      </c>
      <c r="L25" s="57">
        <v>31930</v>
      </c>
      <c r="M25" s="57"/>
      <c r="N25" s="59"/>
      <c r="O25" s="60"/>
      <c r="P25" s="60"/>
      <c r="Q25" s="60"/>
      <c r="R25" s="60"/>
      <c r="S25" s="60"/>
      <c r="T25" s="60"/>
      <c r="U25" s="60"/>
      <c r="V25" s="78"/>
      <c r="W25" s="78"/>
      <c r="X25" s="78"/>
      <c r="Y25" s="60"/>
      <c r="Z25" s="79"/>
    </row>
    <row r="26" spans="1:26" s="80" customFormat="1" ht="17.25" customHeight="1" x14ac:dyDescent="0.25">
      <c r="A26" s="65" t="s">
        <v>47</v>
      </c>
      <c r="B26" s="50">
        <v>601</v>
      </c>
      <c r="C26" s="51" t="s">
        <v>84</v>
      </c>
      <c r="D26" s="14" t="s">
        <v>62</v>
      </c>
      <c r="E26" s="52">
        <v>44928</v>
      </c>
      <c r="F26" s="91">
        <v>44959</v>
      </c>
      <c r="G26" s="16" t="s">
        <v>91</v>
      </c>
      <c r="H26" s="54">
        <v>650</v>
      </c>
      <c r="I26" s="55">
        <v>24</v>
      </c>
      <c r="J26" s="56">
        <v>0</v>
      </c>
      <c r="K26" s="56">
        <v>24</v>
      </c>
      <c r="L26" s="57">
        <v>15600</v>
      </c>
      <c r="M26" s="57"/>
      <c r="N26" s="59"/>
      <c r="O26" s="60"/>
      <c r="P26" s="60"/>
      <c r="Q26" s="60"/>
      <c r="R26" s="60"/>
      <c r="S26" s="60"/>
      <c r="T26" s="60"/>
      <c r="U26" s="60"/>
      <c r="V26" s="78"/>
      <c r="W26" s="78"/>
      <c r="X26" s="78"/>
      <c r="Y26" s="60"/>
      <c r="Z26" s="79"/>
    </row>
    <row r="27" spans="1:26" s="80" customFormat="1" ht="17.25" customHeight="1" x14ac:dyDescent="0.25">
      <c r="A27" s="65" t="s">
        <v>47</v>
      </c>
      <c r="B27" s="50">
        <v>601</v>
      </c>
      <c r="C27" s="51" t="s">
        <v>85</v>
      </c>
      <c r="D27" s="14" t="s">
        <v>63</v>
      </c>
      <c r="E27" s="52">
        <v>44928</v>
      </c>
      <c r="F27" s="91">
        <v>45002</v>
      </c>
      <c r="G27" s="16" t="s">
        <v>91</v>
      </c>
      <c r="H27" s="54">
        <v>560</v>
      </c>
      <c r="I27" s="55">
        <v>55</v>
      </c>
      <c r="J27" s="56">
        <v>20</v>
      </c>
      <c r="K27" s="56">
        <v>35</v>
      </c>
      <c r="L27" s="57">
        <v>30800</v>
      </c>
      <c r="M27" s="57"/>
      <c r="N27" s="59">
        <v>20</v>
      </c>
      <c r="O27" s="60"/>
      <c r="P27" s="60"/>
      <c r="Q27" s="60"/>
      <c r="R27" s="60"/>
      <c r="S27" s="60"/>
      <c r="T27" s="60"/>
      <c r="U27" s="60"/>
      <c r="V27" s="78"/>
      <c r="W27" s="78"/>
      <c r="X27" s="78"/>
      <c r="Y27" s="60"/>
      <c r="Z27" s="79"/>
    </row>
    <row r="28" spans="1:26" s="80" customFormat="1" ht="17.25" customHeight="1" x14ac:dyDescent="0.25">
      <c r="A28" s="65" t="s">
        <v>47</v>
      </c>
      <c r="B28" s="50">
        <v>605</v>
      </c>
      <c r="C28" s="51" t="s">
        <v>86</v>
      </c>
      <c r="D28" s="14" t="s">
        <v>57</v>
      </c>
      <c r="E28" s="52">
        <v>44928</v>
      </c>
      <c r="F28" s="91">
        <v>44959</v>
      </c>
      <c r="G28" s="16" t="s">
        <v>91</v>
      </c>
      <c r="H28" s="54">
        <v>720</v>
      </c>
      <c r="I28" s="55">
        <v>24</v>
      </c>
      <c r="J28" s="56">
        <v>18</v>
      </c>
      <c r="K28" s="56">
        <v>6</v>
      </c>
      <c r="L28" s="57">
        <v>17280</v>
      </c>
      <c r="M28" s="57"/>
      <c r="N28" s="59">
        <v>18</v>
      </c>
      <c r="O28" s="60"/>
      <c r="P28" s="60"/>
      <c r="Q28" s="60"/>
      <c r="R28" s="60"/>
      <c r="S28" s="60"/>
      <c r="T28" s="60"/>
      <c r="U28" s="60"/>
      <c r="V28" s="78"/>
      <c r="W28" s="78"/>
      <c r="X28" s="78"/>
      <c r="Y28" s="60"/>
      <c r="Z28" s="79"/>
    </row>
    <row r="29" spans="1:26" s="80" customFormat="1" ht="17.25" customHeight="1" x14ac:dyDescent="0.25">
      <c r="A29" s="65" t="s">
        <v>47</v>
      </c>
      <c r="B29" s="50">
        <v>605</v>
      </c>
      <c r="C29" s="51" t="s">
        <v>87</v>
      </c>
      <c r="D29" s="14" t="s">
        <v>58</v>
      </c>
      <c r="E29" s="52">
        <v>44928</v>
      </c>
      <c r="F29" s="91">
        <v>44953</v>
      </c>
      <c r="G29" s="16" t="s">
        <v>91</v>
      </c>
      <c r="H29" s="54">
        <v>590</v>
      </c>
      <c r="I29" s="55">
        <v>20</v>
      </c>
      <c r="J29" s="56">
        <v>11.5</v>
      </c>
      <c r="K29" s="56">
        <v>8.5</v>
      </c>
      <c r="L29" s="57">
        <v>11800</v>
      </c>
      <c r="M29" s="57"/>
      <c r="N29" s="59">
        <v>11.5</v>
      </c>
      <c r="O29" s="60"/>
      <c r="P29" s="60"/>
      <c r="Q29" s="60"/>
      <c r="R29" s="60"/>
      <c r="S29" s="60"/>
      <c r="T29" s="60"/>
      <c r="U29" s="60"/>
      <c r="V29" s="78"/>
      <c r="W29" s="78"/>
      <c r="X29" s="78"/>
      <c r="Y29" s="60"/>
      <c r="Z29" s="79"/>
    </row>
    <row r="30" spans="1:26" x14ac:dyDescent="0.25">
      <c r="B30" s="50"/>
      <c r="C30" s="51"/>
      <c r="E30" s="50"/>
      <c r="F30" s="92"/>
      <c r="G30" s="53"/>
      <c r="H30" s="62"/>
      <c r="I30" s="63"/>
      <c r="J30" s="55"/>
      <c r="K30" s="55"/>
      <c r="L30" s="57"/>
      <c r="M30" s="57"/>
      <c r="N30" s="58"/>
      <c r="O30" s="60"/>
      <c r="P30" s="60"/>
      <c r="Q30" s="60"/>
      <c r="R30" s="60"/>
      <c r="S30" s="60"/>
      <c r="T30" s="60"/>
      <c r="U30" s="60"/>
      <c r="V30" s="61"/>
      <c r="W30" s="61"/>
      <c r="X30" s="61"/>
      <c r="Y30" s="50"/>
    </row>
  </sheetData>
  <phoneticPr fontId="4" type="noConversion"/>
  <conditionalFormatting sqref="N2:Y29">
    <cfRule type="cellIs" dxfId="39" priority="6" operator="greaterThan">
      <formula>0</formula>
    </cfRule>
  </conditionalFormatting>
  <conditionalFormatting sqref="E2:F29">
    <cfRule type="colorScale" priority="44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  <headerFooter>
    <oddHeader>&amp;L&amp;"Calibri"&amp;12&amp;K00B294Interne-Proprietary&amp;1#</oddHead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L15"/>
  <sheetViews>
    <sheetView showGridLines="0" workbookViewId="0">
      <selection activeCell="L2" sqref="L2"/>
    </sheetView>
  </sheetViews>
  <sheetFormatPr baseColWidth="10" defaultRowHeight="15" x14ac:dyDescent="0.25"/>
  <cols>
    <col min="1" max="1" width="3.7109375" customWidth="1"/>
    <col min="2" max="2" width="16.7109375" bestFit="1" customWidth="1"/>
    <col min="4" max="4" width="3.7109375" customWidth="1"/>
    <col min="6" max="6" width="25.5703125" bestFit="1" customWidth="1"/>
    <col min="8" max="8" width="12.5703125" customWidth="1"/>
    <col min="11" max="11" width="27.140625" bestFit="1" customWidth="1"/>
  </cols>
  <sheetData>
    <row r="2" spans="2:12" x14ac:dyDescent="0.25">
      <c r="B2" t="s">
        <v>9</v>
      </c>
      <c r="C2" s="3" t="s">
        <v>26</v>
      </c>
      <c r="F2" t="s">
        <v>46</v>
      </c>
      <c r="H2" t="s">
        <v>52</v>
      </c>
      <c r="K2" t="s">
        <v>53</v>
      </c>
      <c r="L2">
        <v>226</v>
      </c>
    </row>
    <row r="3" spans="2:12" x14ac:dyDescent="0.25">
      <c r="B3" t="s">
        <v>10</v>
      </c>
      <c r="C3" s="25">
        <f>DATE($C$2,1,1)</f>
        <v>44927</v>
      </c>
      <c r="E3" s="24"/>
      <c r="F3" s="49">
        <v>44958</v>
      </c>
      <c r="H3" t="s">
        <v>51</v>
      </c>
      <c r="K3" s="85">
        <v>44927</v>
      </c>
      <c r="L3">
        <v>22</v>
      </c>
    </row>
    <row r="4" spans="2:12" x14ac:dyDescent="0.25">
      <c r="B4" t="s">
        <v>24</v>
      </c>
      <c r="C4" s="25">
        <f>FLOOR(DAY(MINUTE($C$2/38)/2+56)&amp;"/5/"&amp;$C$2,7)-34</f>
        <v>45025</v>
      </c>
      <c r="F4" s="49">
        <v>44986</v>
      </c>
      <c r="H4" t="s">
        <v>47</v>
      </c>
      <c r="K4" s="85">
        <v>44958</v>
      </c>
      <c r="L4">
        <v>20</v>
      </c>
    </row>
    <row r="5" spans="2:12" x14ac:dyDescent="0.25">
      <c r="B5" t="s">
        <v>11</v>
      </c>
      <c r="C5" s="25">
        <f>C4+1</f>
        <v>45026</v>
      </c>
      <c r="F5" s="49">
        <v>45017</v>
      </c>
      <c r="H5" t="s">
        <v>48</v>
      </c>
      <c r="K5" s="85">
        <v>44986</v>
      </c>
      <c r="L5">
        <v>23</v>
      </c>
    </row>
    <row r="6" spans="2:12" x14ac:dyDescent="0.25">
      <c r="B6" t="s">
        <v>12</v>
      </c>
      <c r="C6" s="25">
        <f>DATE($C$2,5,1)</f>
        <v>45047</v>
      </c>
      <c r="F6" s="49">
        <v>45047</v>
      </c>
      <c r="H6" t="s">
        <v>49</v>
      </c>
      <c r="K6" s="85">
        <v>45017</v>
      </c>
      <c r="L6">
        <v>19</v>
      </c>
    </row>
    <row r="7" spans="2:12" x14ac:dyDescent="0.25">
      <c r="B7" t="s">
        <v>13</v>
      </c>
      <c r="C7" s="25">
        <f>DATE($C$2,5,8)</f>
        <v>45054</v>
      </c>
      <c r="F7" s="49">
        <v>45078</v>
      </c>
      <c r="K7" s="85">
        <v>45047</v>
      </c>
      <c r="L7">
        <v>19</v>
      </c>
    </row>
    <row r="8" spans="2:12" x14ac:dyDescent="0.25">
      <c r="B8" t="s">
        <v>14</v>
      </c>
      <c r="C8" s="25">
        <f>C4+39</f>
        <v>45064</v>
      </c>
      <c r="F8" s="49">
        <v>45108</v>
      </c>
      <c r="K8" s="85">
        <v>45078</v>
      </c>
      <c r="L8">
        <v>22</v>
      </c>
    </row>
    <row r="9" spans="2:12" x14ac:dyDescent="0.25">
      <c r="B9" t="s">
        <v>25</v>
      </c>
      <c r="C9" s="25">
        <f>C4+49</f>
        <v>45074</v>
      </c>
      <c r="F9" s="49">
        <v>45139</v>
      </c>
      <c r="K9" s="85">
        <v>45108</v>
      </c>
      <c r="L9">
        <v>20</v>
      </c>
    </row>
    <row r="10" spans="2:12" x14ac:dyDescent="0.25">
      <c r="B10" t="s">
        <v>15</v>
      </c>
      <c r="C10" s="25">
        <f>C4+50</f>
        <v>45075</v>
      </c>
      <c r="F10" s="49">
        <v>45170</v>
      </c>
      <c r="K10" s="85">
        <v>45139</v>
      </c>
      <c r="L10">
        <v>22</v>
      </c>
    </row>
    <row r="11" spans="2:12" x14ac:dyDescent="0.25">
      <c r="B11" t="s">
        <v>16</v>
      </c>
      <c r="C11" s="25">
        <f>DATE($C$2,7,14)</f>
        <v>45121</v>
      </c>
      <c r="F11" s="49">
        <v>45200</v>
      </c>
      <c r="K11" s="85">
        <v>45170</v>
      </c>
      <c r="L11">
        <v>21</v>
      </c>
    </row>
    <row r="12" spans="2:12" x14ac:dyDescent="0.25">
      <c r="B12" t="s">
        <v>17</v>
      </c>
      <c r="C12" s="25">
        <f>DATE($C$2,8,15)</f>
        <v>45153</v>
      </c>
      <c r="F12" s="49">
        <v>45231</v>
      </c>
      <c r="K12" s="85">
        <v>45200</v>
      </c>
      <c r="L12">
        <v>22</v>
      </c>
    </row>
    <row r="13" spans="2:12" x14ac:dyDescent="0.25">
      <c r="B13" t="s">
        <v>18</v>
      </c>
      <c r="C13" s="25">
        <f>DATE($C$2,11,1)</f>
        <v>45231</v>
      </c>
      <c r="F13" s="49">
        <v>45261</v>
      </c>
      <c r="K13" s="85">
        <v>45231</v>
      </c>
      <c r="L13">
        <v>21</v>
      </c>
    </row>
    <row r="14" spans="2:12" x14ac:dyDescent="0.25">
      <c r="B14" t="s">
        <v>19</v>
      </c>
      <c r="C14" s="25">
        <f>DATE($C$2,11,11)</f>
        <v>45241</v>
      </c>
      <c r="K14" s="85">
        <v>45261</v>
      </c>
      <c r="L14">
        <v>20</v>
      </c>
    </row>
    <row r="15" spans="2:12" x14ac:dyDescent="0.25">
      <c r="B15" t="s">
        <v>20</v>
      </c>
      <c r="C15" s="25">
        <f>DATE($C$2,12,25)</f>
        <v>45285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aad6fde-e1c3-41a8-8819-296bdae5f87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C3B5FCB2C53C4DA669666DFB1705E1" ma:contentTypeVersion="3" ma:contentTypeDescription="Crée un document." ma:contentTypeScope="" ma:versionID="0310dff2424acfc4c984fededbb08366">
  <xsd:schema xmlns:xsd="http://www.w3.org/2001/XMLSchema" xmlns:xs="http://www.w3.org/2001/XMLSchema" xmlns:p="http://schemas.microsoft.com/office/2006/metadata/properties" xmlns:ns3="4aad6fde-e1c3-41a8-8819-296bdae5f873" targetNamespace="http://schemas.microsoft.com/office/2006/metadata/properties" ma:root="true" ma:fieldsID="31778a5c26ba003ce642f20d5a0be3c0" ns3:_="">
    <xsd:import namespace="4aad6fde-e1c3-41a8-8819-296bdae5f87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6fde-e1c3-41a8-8819-296bdae5f8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703226A9-F426-491B-83D5-2217D13707E3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4aad6fde-e1c3-41a8-8819-296bdae5f87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EAE46E5-CF4E-455D-88D5-3A3E908167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6fde-e1c3-41a8-8819-296bdae5f8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BC7210-A6B2-47B3-A616-207E7F4D6D7B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A4E2EE2-5CD4-4C41-890B-DFDFD481FA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BDD_PRESTA_ESTIME 2023</vt:lpstr>
      <vt:lpstr>PLANNING_PRESTA</vt:lpstr>
      <vt:lpstr>Paramètres</vt:lpstr>
      <vt:lpstr>_Feries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Royer, Elodie</cp:lastModifiedBy>
  <dcterms:created xsi:type="dcterms:W3CDTF">2021-12-23T11:25:24Z</dcterms:created>
  <dcterms:modified xsi:type="dcterms:W3CDTF">2023-02-24T10:37:02Z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1e3ad-c799-4853-a6fa-a1843e00f4cc_Enabled">
    <vt:lpwstr>true</vt:lpwstr>
  </property>
  <property fmtid="{D5CDD505-2E9C-101B-9397-08002B2CF9AE}" pid="3" name="MSIP_Label_afd1e3ad-c799-4853-a6fa-a1843e00f4cc_SetDate">
    <vt:lpwstr>2021-12-23T11:26:12Z</vt:lpwstr>
  </property>
  <property fmtid="{D5CDD505-2E9C-101B-9397-08002B2CF9AE}" pid="4" name="MSIP_Label_afd1e3ad-c799-4853-a6fa-a1843e00f4cc_Method">
    <vt:lpwstr>Privileged</vt:lpwstr>
  </property>
  <property fmtid="{D5CDD505-2E9C-101B-9397-08002B2CF9AE}" pid="5" name="MSIP_Label_afd1e3ad-c799-4853-a6fa-a1843e00f4cc_Name">
    <vt:lpwstr>French - Proprietary</vt:lpwstr>
  </property>
  <property fmtid="{D5CDD505-2E9C-101B-9397-08002B2CF9AE}" pid="6" name="MSIP_Label_afd1e3ad-c799-4853-a6fa-a1843e00f4cc_SiteId">
    <vt:lpwstr>a00de4ec-48a8-43a6-be74-e31274e2060d</vt:lpwstr>
  </property>
  <property fmtid="{D5CDD505-2E9C-101B-9397-08002B2CF9AE}" pid="7" name="MSIP_Label_afd1e3ad-c799-4853-a6fa-a1843e00f4cc_ActionId">
    <vt:lpwstr>8725851a-c5fb-48f6-b686-664cba237718</vt:lpwstr>
  </property>
  <property fmtid="{D5CDD505-2E9C-101B-9397-08002B2CF9AE}" pid="8" name="MSIP_Label_afd1e3ad-c799-4853-a6fa-a1843e00f4cc_ContentBits">
    <vt:lpwstr>1</vt:lpwstr>
  </property>
  <property fmtid="{D5CDD505-2E9C-101B-9397-08002B2CF9AE}" pid="9" name="MerckAIPLabel">
    <vt:lpwstr>Proprietary</vt:lpwstr>
  </property>
  <property fmtid="{D5CDD505-2E9C-101B-9397-08002B2CF9AE}" pid="10" name="MerckAIPDataExchange">
    <vt:lpwstr>!MRKMIP@Proprietary</vt:lpwstr>
  </property>
  <property fmtid="{D5CDD505-2E9C-101B-9397-08002B2CF9AE}" pid="11" name="ContentTypeId">
    <vt:lpwstr>0x010100A2C3B5FCB2C53C4DA669666DFB1705E1</vt:lpwstr>
  </property>
</Properties>
</file>