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yerel\OneDrive - FAREVA\Bureau\"/>
    </mc:Choice>
  </mc:AlternateContent>
  <bookViews>
    <workbookView xWindow="0" yWindow="0" windowWidth="28800" windowHeight="12300" tabRatio="753" activeTab="2"/>
  </bookViews>
  <sheets>
    <sheet name="BDD_PRESTA_ESTIME&amp;REEL" sheetId="16" r:id="rId1"/>
    <sheet name="PLANNING_PRESTA" sheetId="2" r:id="rId2"/>
    <sheet name="PLANNING_MAT" sheetId="18" r:id="rId3"/>
    <sheet name="Paramètres" sheetId="14" r:id="rId4"/>
    <sheet name="Liste déroulante" sheetId="11" state="hidden" r:id="rId5"/>
  </sheets>
  <definedNames>
    <definedName name="_Feries">Tableau3[2023]</definedName>
    <definedName name="DonnéesExternes_1" localSheetId="0" hidden="1">'BDD_PRESTA_ESTIME&amp;REEL'!$B$2:$Y$9</definedName>
    <definedName name="fériés">OFFSET(Paramètres!#REF!,,,COUNTA(Paramètres!#REF!)-1)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7" i="2"/>
  <c r="K8" i="2"/>
  <c r="K9" i="2"/>
  <c r="I6" i="2"/>
  <c r="J6" i="2" s="1"/>
  <c r="K10" i="16" l="1"/>
  <c r="M10" i="16"/>
  <c r="O10" i="16"/>
  <c r="Q10" i="16"/>
  <c r="J3" i="16"/>
  <c r="J4" i="16"/>
  <c r="J5" i="16"/>
  <c r="J6" i="16"/>
  <c r="J7" i="16"/>
  <c r="J8" i="16"/>
  <c r="J9" i="16"/>
  <c r="L3" i="16"/>
  <c r="L4" i="16"/>
  <c r="L5" i="16"/>
  <c r="L6" i="16"/>
  <c r="L7" i="16"/>
  <c r="L8" i="16"/>
  <c r="L9" i="16"/>
  <c r="N3" i="16"/>
  <c r="N4" i="16"/>
  <c r="N5" i="16"/>
  <c r="N6" i="16"/>
  <c r="N7" i="16"/>
  <c r="N8" i="16"/>
  <c r="N9" i="16"/>
  <c r="P3" i="16"/>
  <c r="P4" i="16"/>
  <c r="P5" i="16"/>
  <c r="P6" i="16"/>
  <c r="P7" i="16"/>
  <c r="P8" i="16"/>
  <c r="P9" i="16"/>
  <c r="R3" i="16"/>
  <c r="R4" i="16"/>
  <c r="R5" i="16"/>
  <c r="R6" i="16"/>
  <c r="R7" i="16"/>
  <c r="R8" i="16"/>
  <c r="R9" i="16"/>
  <c r="T3" i="16"/>
  <c r="T4" i="16"/>
  <c r="T5" i="16"/>
  <c r="T6" i="16"/>
  <c r="T7" i="16"/>
  <c r="T8" i="16"/>
  <c r="T9" i="16"/>
  <c r="V3" i="16"/>
  <c r="V4" i="16"/>
  <c r="V5" i="16"/>
  <c r="V6" i="16"/>
  <c r="V7" i="16"/>
  <c r="V8" i="16"/>
  <c r="V9" i="16"/>
  <c r="I9" i="2" l="1"/>
  <c r="J9" i="2" s="1"/>
  <c r="I7" i="2"/>
  <c r="J7" i="2" s="1"/>
  <c r="I2" i="2" l="1"/>
  <c r="J2" i="2" s="1"/>
  <c r="I3" i="2"/>
  <c r="J3" i="2" s="1"/>
  <c r="I4" i="2"/>
  <c r="J4" i="2" s="1"/>
  <c r="I5" i="2"/>
  <c r="J5" i="2" s="1"/>
  <c r="I8" i="2"/>
  <c r="J8" i="2" s="1"/>
  <c r="C4" i="14" l="1"/>
  <c r="C10" i="14" s="1"/>
  <c r="C15" i="14"/>
  <c r="C14" i="14"/>
  <c r="C13" i="14"/>
  <c r="C12" i="14"/>
  <c r="C11" i="14"/>
  <c r="C7" i="14"/>
  <c r="C6" i="14"/>
  <c r="C3" i="14"/>
  <c r="E7" i="2" l="1"/>
  <c r="E3" i="2"/>
  <c r="E4" i="2"/>
  <c r="E5" i="2"/>
  <c r="E8" i="2"/>
  <c r="C5" i="14"/>
  <c r="E9" i="2" s="1"/>
  <c r="C9" i="14"/>
  <c r="C8" i="14"/>
  <c r="E2" i="2" l="1"/>
</calcChain>
</file>

<file path=xl/connections.xml><?xml version="1.0" encoding="utf-8"?>
<connections xmlns="http://schemas.openxmlformats.org/spreadsheetml/2006/main">
  <connection id="1" keepAlive="1" name="Requête - BDD_PRESTA_ESTIME3" description="Connexion à la requête « BDD_PRESTA_ESTIME3 » dans le classeur." type="5" refreshedVersion="7" background="1" saveData="1">
    <dbPr connection="Provider=Microsoft.Mashup.OleDb.1;Data Source=$Workbook$;Location=BDD_PRESTA_ESTIME3;Extended Properties=&quot;&quot;" command="SELECT * FROM [BDD_PRESTA_ESTIME3]"/>
  </connection>
  <connection id="2" keepAlive="1" name="Requête - Fériés" description="Connexion à la requête « Fériés » dans le classeur." type="5" refreshedVersion="0" background="1">
    <dbPr connection="Provider=Microsoft.Mashup.OleDb.1;Data Source=$Workbook$;Location=Fériés;Extended Properties=&quot;&quot;" command="SELECT * FROM [Fériés]"/>
  </connection>
</connections>
</file>

<file path=xl/sharedStrings.xml><?xml version="1.0" encoding="utf-8"?>
<sst xmlns="http://schemas.openxmlformats.org/spreadsheetml/2006/main" count="191" uniqueCount="105">
  <si>
    <t>PO</t>
  </si>
  <si>
    <t>Société</t>
  </si>
  <si>
    <t>Prestataires</t>
  </si>
  <si>
    <t>601004 - PAS-X</t>
  </si>
  <si>
    <t>601000 - SAP 4 HANA</t>
  </si>
  <si>
    <t>601079 - Modernisation B80 L2 - 2022</t>
  </si>
  <si>
    <t>601005 - INFRA IT</t>
  </si>
  <si>
    <t>601007 - GLIMS</t>
  </si>
  <si>
    <t>601008 - EMPOWER</t>
  </si>
  <si>
    <t>600716 - Equipement Production OFM</t>
  </si>
  <si>
    <t>601072 - PILOTAGE</t>
  </si>
  <si>
    <t>601006 - MASTER CONTROL</t>
  </si>
  <si>
    <t>601009 - ONGUARD</t>
  </si>
  <si>
    <t xml:space="preserve">601006 - MASTER CONTROL </t>
  </si>
  <si>
    <t>601068 - PROCAL</t>
  </si>
  <si>
    <t>TJM</t>
  </si>
  <si>
    <t>Début</t>
  </si>
  <si>
    <t>Fin</t>
  </si>
  <si>
    <t>Total</t>
  </si>
  <si>
    <t>Projet</t>
  </si>
  <si>
    <t>Colonne1</t>
  </si>
  <si>
    <t>Reliquat 2022</t>
  </si>
  <si>
    <t>Jours Fériés</t>
  </si>
  <si>
    <t>Jour de l'An</t>
  </si>
  <si>
    <t>Lundi de Pâques</t>
  </si>
  <si>
    <t>Fête du travail</t>
  </si>
  <si>
    <t>Armistice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</si>
  <si>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</si>
  <si>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</si>
  <si>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</si>
  <si>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</si>
  <si>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</si>
  <si>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</si>
  <si>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</si>
  <si>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prév Janv</t>
  </si>
  <si>
    <t>prév Fév</t>
  </si>
  <si>
    <t>Prév Mars</t>
  </si>
  <si>
    <t>Prév Avr</t>
  </si>
  <si>
    <t>Prév Mai</t>
  </si>
  <si>
    <t>Prév Juin</t>
  </si>
  <si>
    <t>Prév Juil</t>
  </si>
  <si>
    <t>Reçu Juil</t>
  </si>
  <si>
    <t>Prév Août</t>
  </si>
  <si>
    <t>Reçu Août</t>
  </si>
  <si>
    <t>Prév Sept</t>
  </si>
  <si>
    <t>Reçu Sept</t>
  </si>
  <si>
    <t>Prév Oct</t>
  </si>
  <si>
    <t>Reçu Oct</t>
  </si>
  <si>
    <t>Prév Nov</t>
  </si>
  <si>
    <t>Reçu Nov</t>
  </si>
  <si>
    <t>Prév Déc</t>
  </si>
  <si>
    <t>Reçu Déc</t>
  </si>
  <si>
    <t>Reçu Mai</t>
  </si>
  <si>
    <t>Reçu Juin</t>
  </si>
  <si>
    <t>Jours prév</t>
  </si>
  <si>
    <t>Jours trav</t>
  </si>
  <si>
    <t>Jours rest</t>
  </si>
  <si>
    <t>https://forum.excel-pratique.com/excel/tcd-automatique-mois-par-mois-179744</t>
  </si>
  <si>
    <t>Pâques</t>
  </si>
  <si>
    <t>Pentecôte</t>
  </si>
  <si>
    <t>2023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</si>
  <si>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</si>
  <si>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</si>
  <si>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</si>
  <si>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</si>
  <si>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</si>
  <si>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</si>
  <si>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</si>
  <si>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</si>
  <si>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ET</t>
  </si>
  <si>
    <t>CM</t>
  </si>
  <si>
    <t>CL</t>
  </si>
  <si>
    <t>EP</t>
  </si>
  <si>
    <t>MU</t>
  </si>
  <si>
    <t>ACT</t>
  </si>
  <si>
    <t>IOP</t>
  </si>
  <si>
    <t>OIOP</t>
  </si>
  <si>
    <t>12345</t>
  </si>
  <si>
    <t>1398</t>
  </si>
  <si>
    <t>9549</t>
  </si>
  <si>
    <t>20496</t>
  </si>
  <si>
    <t>31443</t>
  </si>
  <si>
    <t>42390</t>
  </si>
  <si>
    <t>53337</t>
  </si>
  <si>
    <t>11610356</t>
  </si>
  <si>
    <t>600716</t>
  </si>
  <si>
    <t>601000</t>
  </si>
  <si>
    <t>601006</t>
  </si>
  <si>
    <t>601102</t>
  </si>
  <si>
    <t>estimé</t>
  </si>
  <si>
    <t>janvier2</t>
  </si>
  <si>
    <t>facturé</t>
  </si>
  <si>
    <t>février2</t>
  </si>
  <si>
    <t>mars2</t>
  </si>
  <si>
    <t>avril2</t>
  </si>
  <si>
    <t>mai2</t>
  </si>
  <si>
    <t>juin2</t>
  </si>
  <si>
    <t>juillet2</t>
  </si>
  <si>
    <t>Facturé Janv</t>
  </si>
  <si>
    <t>Facturé Fév</t>
  </si>
  <si>
    <t>Facturé Mars</t>
  </si>
  <si>
    <t>Facturé Avr</t>
  </si>
  <si>
    <t>4444</t>
  </si>
  <si>
    <t>ESSAI</t>
  </si>
  <si>
    <t>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</si>
</sst>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[$-40C]mmmm\-yy;@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name val="Calibri"/>
      <scheme val="minor"/>
    </font>
    <font>
      <b/>
      <sz val="10"/>
      <name val="Calibri"/>
      <scheme val="minor"/>
    </font>
    <font>
      <b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4">
    <xf numFmtId="0" fontId="0" fillId="0" borderId="0"/>
    <xf numFmtId="0" fontId="7" fillId="4" borderId="0" applyNumberFormat="0" applyBorder="0" applyAlignment="0" applyProtection="0"/>
    <xf numFmtId="0" fontId="11" fillId="0" borderId="0" applyNumberFormat="0" applyFill="0" applyBorder="0" applyAlignment="0" applyProtection="0"/>
    <xf numFmtId="44" fontId="12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left"/>
    </xf>
    <xf numFmtId="2" fontId="0" fillId="0" borderId="0" xfId="0" applyNumberFormat="1"/>
    <xf numFmtId="2" fontId="3" fillId="0" borderId="0" xfId="0" applyNumberFormat="1" applyFont="1"/>
    <xf numFmtId="2" fontId="2" fillId="0" borderId="0" xfId="0" applyNumberFormat="1" applyFont="1"/>
    <xf numFmtId="14" fontId="0" fillId="0" borderId="0" xfId="0" applyNumberFormat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49" fontId="5" fillId="3" borderId="0" xfId="0" applyNumberFormat="1" applyFont="1" applyFill="1" applyAlignment="1">
      <alignment horizontal="left" vertical="center" wrapText="1"/>
    </xf>
    <xf numFmtId="14" fontId="5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horizontal="center" vertical="center" wrapText="1"/>
    </xf>
    <xf numFmtId="165" fontId="5" fillId="3" borderId="0" xfId="0" applyNumberFormat="1" applyFont="1" applyFill="1" applyAlignment="1">
      <alignment horizontal="left" vertical="center" wrapText="1"/>
    </xf>
    <xf numFmtId="165" fontId="6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164" fontId="5" fillId="3" borderId="0" xfId="0" applyNumberFormat="1" applyFont="1" applyFill="1" applyAlignment="1">
      <alignment horizontal="left" vertical="center" wrapText="1"/>
    </xf>
    <xf numFmtId="2" fontId="5" fillId="3" borderId="0" xfId="0" applyNumberFormat="1" applyFont="1" applyFill="1" applyAlignment="1">
      <alignment horizontal="left" vertical="center" wrapText="1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164" fontId="9" fillId="2" borderId="0" xfId="0" applyNumberFormat="1" applyFont="1" applyFill="1" applyAlignment="1">
      <alignment horizontal="left"/>
    </xf>
    <xf numFmtId="2" fontId="9" fillId="2" borderId="0" xfId="0" applyNumberFormat="1" applyFont="1" applyFill="1" applyAlignment="1">
      <alignment horizontal="left"/>
    </xf>
    <xf numFmtId="0" fontId="8" fillId="2" borderId="0" xfId="0" applyFont="1" applyFill="1"/>
    <xf numFmtId="2" fontId="8" fillId="2" borderId="0" xfId="0" applyNumberFormat="1" applyFont="1" applyFill="1"/>
    <xf numFmtId="2" fontId="8" fillId="2" borderId="0" xfId="0" applyNumberFormat="1" applyFont="1" applyFill="1" applyAlignment="1">
      <alignment horizontal="left"/>
    </xf>
    <xf numFmtId="2" fontId="9" fillId="5" borderId="0" xfId="0" applyNumberFormat="1" applyFont="1" applyFill="1" applyAlignment="1">
      <alignment horizontal="left"/>
    </xf>
    <xf numFmtId="2" fontId="8" fillId="5" borderId="0" xfId="0" applyNumberFormat="1" applyFont="1" applyFill="1" applyAlignment="1">
      <alignment horizontal="left"/>
    </xf>
    <xf numFmtId="14" fontId="9" fillId="2" borderId="0" xfId="0" applyNumberFormat="1" applyFont="1" applyFill="1" applyAlignment="1">
      <alignment horizontal="left"/>
    </xf>
    <xf numFmtId="14" fontId="9" fillId="2" borderId="0" xfId="1" applyNumberFormat="1" applyFont="1" applyFill="1" applyAlignment="1">
      <alignment horizontal="left"/>
    </xf>
    <xf numFmtId="0" fontId="1" fillId="0" borderId="0" xfId="0" applyFont="1" applyAlignment="1">
      <alignment horizontal="left"/>
    </xf>
    <xf numFmtId="0" fontId="10" fillId="3" borderId="0" xfId="0" applyFont="1" applyFill="1" applyAlignment="1">
      <alignment horizontal="left" vertical="center" wrapText="1"/>
    </xf>
    <xf numFmtId="0" fontId="11" fillId="0" borderId="0" xfId="2"/>
    <xf numFmtId="14" fontId="0" fillId="0" borderId="0" xfId="0" applyNumberFormat="1" applyAlignment="1">
      <alignment horizontal="center"/>
    </xf>
    <xf numFmtId="44" fontId="0" fillId="0" borderId="0" xfId="3" applyFont="1"/>
    <xf numFmtId="0" fontId="0" fillId="0" borderId="0" xfId="0" applyNumberFormat="1"/>
    <xf numFmtId="0" fontId="0" fillId="0" borderId="0" xfId="0" applyNumberFormat="1" applyFill="1"/>
    <xf numFmtId="44" fontId="0" fillId="0" borderId="0" xfId="3" applyFont="1" applyFill="1"/>
    <xf numFmtId="0" fontId="8" fillId="2" borderId="0" xfId="0" applyNumberFormat="1" applyFont="1" applyFill="1" applyAlignment="1">
      <alignment horizontal="center"/>
    </xf>
    <xf numFmtId="0" fontId="0" fillId="0" borderId="0" xfId="3" applyNumberFormat="1" applyFont="1"/>
    <xf numFmtId="2" fontId="8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left"/>
    </xf>
    <xf numFmtId="164" fontId="5" fillId="0" borderId="0" xfId="0" applyNumberFormat="1" applyFont="1" applyFill="1" applyAlignment="1">
      <alignment horizontal="left" vertical="center" wrapText="1"/>
    </xf>
    <xf numFmtId="164" fontId="9" fillId="0" borderId="0" xfId="0" applyNumberFormat="1" applyFont="1" applyFill="1" applyAlignment="1">
      <alignment horizontal="left"/>
    </xf>
    <xf numFmtId="164" fontId="0" fillId="0" borderId="0" xfId="0" applyNumberFormat="1" applyFill="1" applyAlignment="1">
      <alignment horizontal="center"/>
    </xf>
    <xf numFmtId="44" fontId="0" fillId="0" borderId="0" xfId="3" applyFont="1" applyAlignment="1">
      <alignment horizontal="center"/>
    </xf>
    <xf numFmtId="0" fontId="0" fillId="2" borderId="0" xfId="0" applyFill="1"/>
    <xf numFmtId="44" fontId="13" fillId="0" borderId="0" xfId="0" applyNumberFormat="1" applyFont="1"/>
    <xf numFmtId="0" fontId="14" fillId="2" borderId="0" xfId="0" applyFont="1" applyFill="1" applyAlignment="1">
      <alignment horizontal="left"/>
    </xf>
    <xf numFmtId="49" fontId="14" fillId="2" borderId="0" xfId="0" applyNumberFormat="1" applyFont="1" applyFill="1" applyAlignment="1">
      <alignment horizontal="left"/>
    </xf>
    <xf numFmtId="14" fontId="15" fillId="2" borderId="0" xfId="1" applyNumberFormat="1" applyFont="1" applyFill="1" applyAlignment="1">
      <alignment horizontal="left"/>
    </xf>
    <xf numFmtId="14" fontId="15" fillId="2" borderId="0" xfId="0" applyNumberFormat="1" applyFont="1" applyFill="1" applyAlignment="1">
      <alignment horizontal="left"/>
    </xf>
    <xf numFmtId="0" fontId="15" fillId="2" borderId="0" xfId="0" applyFont="1" applyFill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164" fontId="15" fillId="2" borderId="0" xfId="0" applyNumberFormat="1" applyFont="1" applyFill="1" applyAlignment="1">
      <alignment horizontal="left"/>
    </xf>
    <xf numFmtId="2" fontId="15" fillId="2" borderId="0" xfId="0" applyNumberFormat="1" applyFont="1" applyFill="1" applyAlignment="1">
      <alignment horizontal="left"/>
    </xf>
    <xf numFmtId="2" fontId="14" fillId="0" borderId="0" xfId="0" applyNumberFormat="1" applyFont="1" applyFill="1" applyAlignment="1">
      <alignment horizontal="left"/>
    </xf>
    <xf numFmtId="2" fontId="14" fillId="2" borderId="0" xfId="0" applyNumberFormat="1" applyFont="1" applyFill="1" applyAlignment="1">
      <alignment horizontal="left"/>
    </xf>
    <xf numFmtId="14" fontId="14" fillId="2" borderId="0" xfId="0" applyNumberFormat="1" applyFont="1" applyFill="1" applyAlignment="1">
      <alignment horizontal="left"/>
    </xf>
    <xf numFmtId="164" fontId="14" fillId="0" borderId="0" xfId="0" applyNumberFormat="1" applyFont="1" applyFill="1" applyAlignment="1">
      <alignment horizontal="left"/>
    </xf>
    <xf numFmtId="164" fontId="14" fillId="2" borderId="0" xfId="0" applyNumberFormat="1" applyFont="1" applyFill="1" applyAlignment="1">
      <alignment horizontal="center"/>
    </xf>
    <xf numFmtId="2" fontId="14" fillId="2" borderId="0" xfId="0" applyNumberFormat="1" applyFont="1" applyFill="1"/>
    <xf numFmtId="44" fontId="0" fillId="6" borderId="0" xfId="3" applyFont="1" applyFill="1"/>
    <xf numFmtId="165" fontId="5" fillId="7" borderId="0" xfId="0" applyNumberFormat="1" applyFont="1" applyFill="1" applyAlignment="1">
      <alignment horizontal="left" vertical="center" wrapText="1"/>
    </xf>
    <xf numFmtId="2" fontId="8" fillId="7" borderId="0" xfId="0" applyNumberFormat="1" applyFont="1" applyFill="1" applyAlignment="1">
      <alignment horizontal="left"/>
    </xf>
    <xf numFmtId="2" fontId="14" fillId="7" borderId="0" xfId="0" applyNumberFormat="1" applyFont="1" applyFill="1" applyAlignment="1">
      <alignment horizontal="left"/>
    </xf>
    <xf numFmtId="2" fontId="1" fillId="7" borderId="0" xfId="0" applyNumberFormat="1" applyFont="1" applyFill="1" applyAlignment="1">
      <alignment horizontal="left"/>
    </xf>
    <xf numFmtId="2" fontId="0" fillId="7" borderId="0" xfId="0" applyNumberFormat="1" applyFill="1"/>
    <xf numFmtId="44" fontId="0" fillId="8" borderId="0" xfId="3" applyFont="1" applyFill="1"/>
    <xf numFmtId="0" fontId="14" fillId="6" borderId="0" xfId="0" applyFont="1" applyFill="1" applyAlignment="1">
      <alignment horizontal="left"/>
    </xf>
    <xf numFmtId="49" fontId="14" fillId="6" borderId="0" xfId="0" applyNumberFormat="1" applyFont="1" applyFill="1" applyAlignment="1">
      <alignment horizontal="left"/>
    </xf>
    <xf numFmtId="14" fontId="15" fillId="6" borderId="0" xfId="1" applyNumberFormat="1" applyFont="1" applyFill="1" applyAlignment="1">
      <alignment horizontal="left"/>
    </xf>
    <xf numFmtId="14" fontId="15" fillId="6" borderId="0" xfId="0" applyNumberFormat="1" applyFont="1" applyFill="1" applyAlignment="1">
      <alignment horizontal="left"/>
    </xf>
    <xf numFmtId="0" fontId="15" fillId="6" borderId="0" xfId="0" applyFont="1" applyFill="1" applyAlignment="1">
      <alignment horizontal="left"/>
    </xf>
    <xf numFmtId="164" fontId="15" fillId="6" borderId="0" xfId="0" applyNumberFormat="1" applyFont="1" applyFill="1" applyAlignment="1">
      <alignment horizontal="left"/>
    </xf>
    <xf numFmtId="0" fontId="14" fillId="6" borderId="0" xfId="0" applyFont="1" applyFill="1" applyAlignment="1">
      <alignment horizontal="center"/>
    </xf>
    <xf numFmtId="0" fontId="14" fillId="6" borderId="0" xfId="0" applyNumberFormat="1" applyFont="1" applyFill="1" applyAlignment="1">
      <alignment horizontal="center"/>
    </xf>
    <xf numFmtId="2" fontId="15" fillId="6" borderId="0" xfId="0" applyNumberFormat="1" applyFont="1" applyFill="1" applyAlignment="1">
      <alignment horizontal="left"/>
    </xf>
    <xf numFmtId="2" fontId="14" fillId="6" borderId="0" xfId="0" applyNumberFormat="1" applyFont="1" applyFill="1" applyAlignment="1">
      <alignment horizontal="left"/>
    </xf>
    <xf numFmtId="0" fontId="8" fillId="6" borderId="0" xfId="0" applyFont="1" applyFill="1"/>
    <xf numFmtId="44" fontId="14" fillId="6" borderId="0" xfId="3" applyFont="1" applyFill="1" applyAlignment="1">
      <alignment horizontal="left"/>
    </xf>
    <xf numFmtId="44" fontId="15" fillId="6" borderId="0" xfId="3" applyFont="1" applyFill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14" fontId="10" fillId="3" borderId="1" xfId="0" applyNumberFormat="1" applyFont="1" applyFill="1" applyBorder="1" applyAlignment="1">
      <alignment horizontal="left" vertical="center" wrapText="1"/>
    </xf>
    <xf numFmtId="165" fontId="10" fillId="3" borderId="1" xfId="0" applyNumberFormat="1" applyFont="1" applyFill="1" applyBorder="1" applyAlignment="1">
      <alignment horizontal="left" vertical="center" wrapText="1"/>
    </xf>
    <xf numFmtId="165" fontId="10" fillId="7" borderId="1" xfId="0" applyNumberFormat="1" applyFont="1" applyFill="1" applyBorder="1" applyAlignment="1">
      <alignment horizontal="left" vertical="center" wrapText="1"/>
    </xf>
    <xf numFmtId="165" fontId="16" fillId="3" borderId="1" xfId="0" applyNumberFormat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horizontal="left"/>
    </xf>
    <xf numFmtId="49" fontId="8" fillId="6" borderId="2" xfId="0" applyNumberFormat="1" applyFont="1" applyFill="1" applyBorder="1" applyAlignment="1">
      <alignment horizontal="left"/>
    </xf>
    <xf numFmtId="14" fontId="9" fillId="6" borderId="2" xfId="1" applyNumberFormat="1" applyFont="1" applyFill="1" applyBorder="1" applyAlignment="1">
      <alignment horizontal="left"/>
    </xf>
    <xf numFmtId="14" fontId="9" fillId="6" borderId="2" xfId="0" applyNumberFormat="1" applyFont="1" applyFill="1" applyBorder="1" applyAlignment="1">
      <alignment horizontal="left"/>
    </xf>
    <xf numFmtId="0" fontId="9" fillId="6" borderId="2" xfId="0" applyFont="1" applyFill="1" applyBorder="1" applyAlignment="1">
      <alignment horizontal="left"/>
    </xf>
    <xf numFmtId="44" fontId="9" fillId="6" borderId="2" xfId="3" applyNumberFormat="1" applyFont="1" applyFill="1" applyBorder="1" applyAlignment="1">
      <alignment horizontal="left"/>
    </xf>
    <xf numFmtId="2" fontId="8" fillId="6" borderId="2" xfId="0" applyNumberFormat="1" applyFont="1" applyFill="1" applyBorder="1" applyAlignment="1">
      <alignment horizontal="left"/>
    </xf>
    <xf numFmtId="44" fontId="8" fillId="6" borderId="2" xfId="3" applyNumberFormat="1" applyFont="1" applyFill="1" applyBorder="1" applyAlignment="1">
      <alignment horizontal="left"/>
    </xf>
  </cellXfs>
  <cellStyles count="4">
    <cellStyle name="Insatisfaisant" xfId="1" builtinId="27"/>
    <cellStyle name="Lien hypertexte" xfId="2" builtinId="8"/>
    <cellStyle name="Monétaire" xfId="3" builtinId="4"/>
    <cellStyle name="Normal" xfId="0" builtinId="0"/>
  </cellStyles>
  <dxfs count="117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none">
          <fgColor indexed="64"/>
          <bgColor rgb="FFFFC000"/>
        </patternFill>
      </fill>
      <alignment horizontal="left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>
          <fgColor indexed="64"/>
          <bgColor theme="0"/>
        </patternFill>
      </fill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alignment horizontal="left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9"/>
        <name val="Calibri"/>
        <scheme val="minor"/>
      </font>
      <fill>
        <patternFill>
          <fgColor indexed="64"/>
          <bgColor theme="0" tint="-0.249977111117893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FD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45">
    <queryTableFields count="24">
      <queryTableField id="1" name="Projet" tableColumnId="1"/>
      <queryTableField id="2" name="PO" tableColumnId="2"/>
      <queryTableField id="3" name="Société" tableColumnId="3"/>
      <queryTableField id="4" name="Prestataires" tableColumnId="4"/>
      <queryTableField id="5" name="Début" tableColumnId="5"/>
      <queryTableField id="6" name="Fin" tableColumnId="6"/>
      <queryTableField id="35" name="Reliquat 2022" tableColumnId="23"/>
      <queryTableField id="16" name="TJM" tableColumnId="12"/>
      <queryTableField id="28" dataBound="0" tableColumnId="7"/>
      <queryTableField id="8" name="Janvier" tableColumnId="8"/>
      <queryTableField id="29" dataBound="0" tableColumnId="11"/>
      <queryTableField id="9" name="Février" tableColumnId="9"/>
      <queryTableField id="30" dataBound="0" tableColumnId="17"/>
      <queryTableField id="10" name="Mars" tableColumnId="10"/>
      <queryTableField id="31" dataBound="0" tableColumnId="18"/>
      <queryTableField id="19" name="avril" tableColumnId="13"/>
      <queryTableField id="32" dataBound="0" tableColumnId="20"/>
      <queryTableField id="22" name="mai" tableColumnId="14"/>
      <queryTableField id="33" dataBound="0" tableColumnId="21"/>
      <queryTableField id="23" name="juin" tableColumnId="15"/>
      <queryTableField id="34" dataBound="0" tableColumnId="22"/>
      <queryTableField id="24" name="juillet" tableColumnId="16"/>
      <queryTableField id="27" name="août" tableColumnId="19"/>
      <queryTableField id="36" name="Total" tableColumnId="24"/>
    </queryTableFields>
    <queryTableDeletedFields count="2">
      <deletedField name="Total"/>
      <deletedField name="Reliquat 202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BDD_PRESTA_ESTIME3_2" displayName="BDD_PRESTA_ESTIME3_2" ref="B2:Y10" tableType="queryTable" totalsRowCount="1" headerRowDxfId="116">
  <tableColumns count="24">
    <tableColumn id="1" uniqueName="1" name="Projet" totalsRowLabel="Total" queryTableFieldId="1" dataDxfId="115"/>
    <tableColumn id="2" uniqueName="2" name="PO" queryTableFieldId="2"/>
    <tableColumn id="3" uniqueName="3" name="Société" queryTableFieldId="3"/>
    <tableColumn id="4" uniqueName="4" name="Prestataires" queryTableFieldId="4" dataDxfId="114"/>
    <tableColumn id="5" uniqueName="5" name="Début" queryTableFieldId="5" dataDxfId="113" totalsRowDxfId="112"/>
    <tableColumn id="6" uniqueName="6" name="Fin" queryTableFieldId="6" dataDxfId="111" totalsRowDxfId="110"/>
    <tableColumn id="23" uniqueName="23" name="Reliquat 2022" queryTableFieldId="35" dataCellStyle="Monétaire"/>
    <tableColumn id="12" uniqueName="12" name="TJM" queryTableFieldId="16" dataDxfId="109" totalsRowDxfId="108" dataCellStyle="Monétaire"/>
    <tableColumn id="7" uniqueName="7" name="janvier2" queryTableFieldId="28" dataDxfId="107" totalsRowDxfId="106" dataCellStyle="Monétaire">
      <calculatedColumnFormula>PLANNING_PRESTA!$G2*PLANNING_PRESTA!N2</calculatedColumnFormula>
    </tableColumn>
    <tableColumn id="8" uniqueName="8" name="janvier" totalsRowFunction="sum" queryTableFieldId="8" dataDxfId="105" totalsRowDxfId="104" dataCellStyle="Monétaire"/>
    <tableColumn id="11" uniqueName="11" name="février2" queryTableFieldId="29" dataDxfId="103" totalsRowDxfId="102" dataCellStyle="Monétaire">
      <calculatedColumnFormula>PLANNING_PRESTA!$G2*PLANNING_PRESTA!P2</calculatedColumnFormula>
    </tableColumn>
    <tableColumn id="9" uniqueName="9" name="février" totalsRowFunction="sum" queryTableFieldId="9" dataDxfId="101" totalsRowDxfId="100" dataCellStyle="Monétaire"/>
    <tableColumn id="17" uniqueName="17" name="mars2" queryTableFieldId="30" dataDxfId="99" totalsRowDxfId="98" dataCellStyle="Monétaire">
      <calculatedColumnFormula>PLANNING_PRESTA!$G2*PLANNING_PRESTA!R2</calculatedColumnFormula>
    </tableColumn>
    <tableColumn id="10" uniqueName="10" name="mars" totalsRowFunction="sum" queryTableFieldId="10" dataDxfId="97" totalsRowDxfId="96" dataCellStyle="Monétaire"/>
    <tableColumn id="18" uniqueName="18" name="avril2" queryTableFieldId="31" dataDxfId="95" totalsRowDxfId="94" dataCellStyle="Monétaire">
      <calculatedColumnFormula>PLANNING_PRESTA!$G2*PLANNING_PRESTA!T2</calculatedColumnFormula>
    </tableColumn>
    <tableColumn id="13" uniqueName="13" name="avril" totalsRowFunction="sum" queryTableFieldId="19" dataDxfId="93" totalsRowDxfId="92" dataCellStyle="Monétaire"/>
    <tableColumn id="20" uniqueName="20" name="mai2" queryTableFieldId="32" dataDxfId="91" totalsRowDxfId="90" dataCellStyle="Monétaire">
      <calculatedColumnFormula>PLANNING_PRESTA!$G2*PLANNING_PRESTA!V2</calculatedColumnFormula>
    </tableColumn>
    <tableColumn id="14" uniqueName="14" name="mai" queryTableFieldId="22" dataDxfId="89" totalsRowDxfId="88" dataCellStyle="Monétaire"/>
    <tableColumn id="21" uniqueName="21" name="juin2" queryTableFieldId="33" dataDxfId="87" totalsRowDxfId="86" dataCellStyle="Monétaire">
      <calculatedColumnFormula>PLANNING_PRESTA!$G2*PLANNING_PRESTA!X2</calculatedColumnFormula>
    </tableColumn>
    <tableColumn id="15" uniqueName="15" name="juin" queryTableFieldId="23" dataDxfId="85" totalsRowDxfId="84" dataCellStyle="Monétaire"/>
    <tableColumn id="22" uniqueName="22" name="juillet2" queryTableFieldId="34" dataDxfId="83" totalsRowDxfId="82" dataCellStyle="Monétaire">
      <calculatedColumnFormula>PLANNING_PRESTA!$G2*PLANNING_PRESTA!Z2</calculatedColumnFormula>
    </tableColumn>
    <tableColumn id="16" uniqueName="16" name="juillet" queryTableFieldId="24" dataDxfId="81" totalsRowDxfId="80" dataCellStyle="Monétaire"/>
    <tableColumn id="19" uniqueName="19" name="août" queryTableFieldId="27" dataDxfId="79" totalsRowDxfId="78" dataCellStyle="Monétaire"/>
    <tableColumn id="24" uniqueName="24" name="Total" queryTableFieldId="36" dataCellStyle="Monétaire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id="1" name="BDD_PRESTA_ESTIME3" displayName="BDD_PRESTA_ESTIME3" ref="A1:AJ10" totalsRowCount="1" headerRowDxfId="77" dataDxfId="76" totalsRowDxfId="75">
  <autoFilter ref="A1:AJ9"/>
  <tableColumns count="36">
    <tableColumn id="1" name="Projet" dataDxfId="74" totalsRowDxfId="73"/>
    <tableColumn id="2" name="PO" dataDxfId="72" totalsRowDxfId="71"/>
    <tableColumn id="28" name="Société" dataDxfId="70" totalsRowDxfId="69"/>
    <tableColumn id="8" name="Début" dataDxfId="68" totalsRowDxfId="67"/>
    <tableColumn id="11" name="Fin" dataDxfId="66" totalsRowDxfId="65">
      <calculatedColumnFormula>WORKDAY.INTL(BDD_PRESTA_ESTIME3[[#This Row],[Début]]-1,BDD_PRESTA_ESTIME3[[#This Row],[Jours prév]],1,_Feries)</calculatedColumnFormula>
    </tableColumn>
    <tableColumn id="12" name="Prestataires" dataDxfId="64" totalsRowDxfId="63"/>
    <tableColumn id="27" name="TJM" dataDxfId="62" totalsRowDxfId="61"/>
    <tableColumn id="6" name="Jours prév" dataDxfId="60" totalsRowDxfId="59"/>
    <tableColumn id="13" name="Jours trav" dataDxfId="58" totalsRowDxfId="57">
      <calculatedColumnFormula>SUM(#REF!)</calculatedColumnFormula>
    </tableColumn>
    <tableColumn id="14" name="Jours rest" dataDxfId="56" totalsRowDxfId="55">
      <calculatedColumnFormula>BDD_PRESTA_ESTIME3[[#This Row],[Jours prév]]-BDD_PRESTA_ESTIME3[[#This Row],[Jours trav]]</calculatedColumnFormula>
    </tableColumn>
    <tableColumn id="9" name="Total" dataDxfId="54" totalsRowDxfId="53">
      <calculatedColumnFormula>BDD_PRESTA_ESTIME3[[#This Row],[Jours prév]]*BDD_PRESTA_ESTIME3[[#This Row],[TJM]]</calculatedColumnFormula>
    </tableColumn>
    <tableColumn id="7" name="Reliquat 2022" dataDxfId="52" totalsRowDxfId="51"/>
    <tableColumn id="23" name="prév Janv" dataDxfId="50" totalsRowDxfId="49"/>
    <tableColumn id="15" name="Facturé Janv" dataDxfId="48" totalsRowDxfId="47"/>
    <tableColumn id="16" name="prév Fév" dataDxfId="46" totalsRowDxfId="45"/>
    <tableColumn id="24" name="Facturé Fév" dataDxfId="44" totalsRowDxfId="43"/>
    <tableColumn id="17" name="Prév Mars" dataDxfId="42" totalsRowDxfId="41"/>
    <tableColumn id="25" name="Facturé Mars" dataDxfId="40" totalsRowDxfId="39"/>
    <tableColumn id="18" name="Prév Avr" dataDxfId="38" totalsRowDxfId="37"/>
    <tableColumn id="26" name="Facturé Avr" dataDxfId="36" totalsRowDxfId="35"/>
    <tableColumn id="19" name="Prév Mai" dataDxfId="34" totalsRowDxfId="33"/>
    <tableColumn id="34" name="Reçu Mai" dataDxfId="32" totalsRowDxfId="31"/>
    <tableColumn id="20" name="Prév Juin" dataDxfId="30" totalsRowDxfId="29"/>
    <tableColumn id="35" name="Reçu Juin" dataDxfId="28" totalsRowDxfId="27"/>
    <tableColumn id="21" name="Prév Juil" dataDxfId="26" totalsRowDxfId="25"/>
    <tableColumn id="36" name="Reçu Juil" dataDxfId="24" totalsRowDxfId="23"/>
    <tableColumn id="22" name="Prév Août" dataDxfId="22" totalsRowDxfId="21"/>
    <tableColumn id="37" name="Reçu Août" dataDxfId="20" totalsRowDxfId="19"/>
    <tableColumn id="29" name="Prév Sept" dataDxfId="18" totalsRowDxfId="17"/>
    <tableColumn id="38" name="Reçu Sept" dataDxfId="16" totalsRowDxfId="15"/>
    <tableColumn id="30" name="Prév Oct" dataDxfId="14" totalsRowDxfId="13"/>
    <tableColumn id="39" name="Reçu Oct" dataDxfId="12" totalsRowDxfId="11"/>
    <tableColumn id="31" name="Prév Nov" dataDxfId="10" totalsRowDxfId="9"/>
    <tableColumn id="40" name="Reçu Nov" dataDxfId="8" totalsRowDxfId="7"/>
    <tableColumn id="32" name="Prév Déc" dataDxfId="6" totalsRowDxfId="5"/>
    <tableColumn id="41" name="Reçu Déc" dataDxfId="4" totalsRowDxfId="3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C15" totalsRowShown="0">
  <autoFilter ref="B2:C15">
    <filterColumn colId="0" hiddenButton="1"/>
    <filterColumn colId="1" hiddenButton="1"/>
  </autoFilter>
  <tableColumns count="2">
    <tableColumn id="1" name="Jours Fériés"/>
    <tableColumn id="2" name="2023" dataDxfId="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IO" displayName="IO" ref="A1:A13" totalsRowShown="0">
  <autoFilter ref="A1:A13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tcd-automatique-mois-par-mois-179744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40"/>
  <sheetViews>
    <sheetView showGridLines="0" workbookViewId="0">
      <selection activeCell="I3" sqref="I3"/>
    </sheetView>
  </sheetViews>
  <sheetFormatPr baseColWidth="10" defaultRowHeight="15" x14ac:dyDescent="0.25"/>
  <cols>
    <col min="1" max="1" width="3.7109375" customWidth="1"/>
    <col min="2" max="2" width="34.7109375" bestFit="1" customWidth="1"/>
    <col min="3" max="3" width="16.85546875" bestFit="1" customWidth="1"/>
    <col min="4" max="4" width="15.140625" bestFit="1" customWidth="1"/>
    <col min="5" max="5" width="25.5703125" bestFit="1" customWidth="1"/>
    <col min="6" max="7" width="10.5703125" bestFit="1" customWidth="1"/>
    <col min="8" max="8" width="11.85546875" bestFit="1" customWidth="1"/>
    <col min="9" max="9" width="12.85546875" style="35" bestFit="1" customWidth="1"/>
    <col min="10" max="10" width="12.85546875" style="35" customWidth="1"/>
    <col min="11" max="11" width="12.85546875" style="35" bestFit="1" customWidth="1"/>
    <col min="12" max="12" width="12.85546875" style="35" customWidth="1"/>
    <col min="13" max="13" width="12.85546875" style="35" bestFit="1" customWidth="1"/>
    <col min="14" max="14" width="12.85546875" style="35" customWidth="1"/>
    <col min="15" max="15" width="12.85546875" style="35" bestFit="1" customWidth="1"/>
    <col min="16" max="16" width="12.85546875" style="35" customWidth="1"/>
    <col min="17" max="27" width="11.85546875" style="35" customWidth="1"/>
    <col min="28" max="28" width="11.85546875" bestFit="1" customWidth="1"/>
    <col min="29" max="30" width="8.85546875" bestFit="1" customWidth="1"/>
    <col min="32" max="32" width="11.85546875" bestFit="1" customWidth="1"/>
    <col min="35" max="35" width="11.85546875" bestFit="1" customWidth="1"/>
  </cols>
  <sheetData>
    <row r="1" spans="2:27" x14ac:dyDescent="0.25">
      <c r="I1" s="64" t="s">
        <v>89</v>
      </c>
      <c r="J1" s="64" t="s">
        <v>91</v>
      </c>
      <c r="K1" s="64" t="s">
        <v>89</v>
      </c>
      <c r="L1" s="64" t="s">
        <v>91</v>
      </c>
      <c r="M1" s="64" t="s">
        <v>89</v>
      </c>
      <c r="N1" s="64" t="s">
        <v>91</v>
      </c>
      <c r="O1" s="64" t="s">
        <v>89</v>
      </c>
      <c r="P1" s="64" t="s">
        <v>91</v>
      </c>
      <c r="Q1" s="64" t="s">
        <v>89</v>
      </c>
      <c r="R1" s="64" t="s">
        <v>91</v>
      </c>
      <c r="S1" s="64" t="s">
        <v>89</v>
      </c>
      <c r="T1" s="64" t="s">
        <v>91</v>
      </c>
      <c r="U1" s="64" t="s">
        <v>89</v>
      </c>
      <c r="V1" s="64" t="s">
        <v>91</v>
      </c>
      <c r="W1" s="64" t="s">
        <v>89</v>
      </c>
      <c r="X1" s="64"/>
      <c r="Y1" s="64"/>
      <c r="Z1" s="35" t="s">
        <v>18</v>
      </c>
    </row>
    <row r="2" spans="2:27" x14ac:dyDescent="0.25">
      <c r="B2" s="3" t="s">
        <v>19</v>
      </c>
      <c r="C2" s="3" t="s">
        <v>0</v>
      </c>
      <c r="D2" s="3" t="s">
        <v>1</v>
      </c>
      <c r="E2" s="3" t="s">
        <v>2</v>
      </c>
      <c r="F2" s="3" t="s">
        <v>16</v>
      </c>
      <c r="G2" s="3" t="s">
        <v>17</v>
      </c>
      <c r="H2" t="s">
        <v>21</v>
      </c>
      <c r="I2" t="s">
        <v>15</v>
      </c>
      <c r="J2" s="46" t="s">
        <v>90</v>
      </c>
      <c r="K2" s="46" t="s">
        <v>61</v>
      </c>
      <c r="L2" s="46" t="s">
        <v>92</v>
      </c>
      <c r="M2" s="46" t="s">
        <v>62</v>
      </c>
      <c r="N2" s="46" t="s">
        <v>93</v>
      </c>
      <c r="O2" s="46" t="s">
        <v>63</v>
      </c>
      <c r="P2" s="35" t="s">
        <v>94</v>
      </c>
      <c r="Q2" s="35" t="s">
        <v>64</v>
      </c>
      <c r="R2" s="35" t="s">
        <v>95</v>
      </c>
      <c r="S2" s="35" t="s">
        <v>65</v>
      </c>
      <c r="T2" s="35" t="s">
        <v>96</v>
      </c>
      <c r="U2" s="35" t="s">
        <v>66</v>
      </c>
      <c r="V2" s="35" t="s">
        <v>97</v>
      </c>
      <c r="W2" s="35" t="s">
        <v>67</v>
      </c>
      <c r="X2" s="35" t="s">
        <v>68</v>
      </c>
      <c r="Y2" t="s">
        <v>18</v>
      </c>
      <c r="Z2"/>
      <c r="AA2"/>
    </row>
    <row r="3" spans="2:27" x14ac:dyDescent="0.25">
      <c r="B3" t="s">
        <v>84</v>
      </c>
      <c r="C3" t="s">
        <v>77</v>
      </c>
      <c r="D3" t="s">
        <v>74</v>
      </c>
      <c r="E3" s="47" t="s">
        <v>69</v>
      </c>
      <c r="F3" s="34">
        <v>44928</v>
      </c>
      <c r="G3" s="34">
        <v>44957</v>
      </c>
      <c r="H3">
        <v>0</v>
      </c>
      <c r="I3" s="36">
        <v>653</v>
      </c>
      <c r="J3" s="70">
        <f>PLANNING_PRESTA!$G2*PLANNING_PRESTA!N2</f>
        <v>2612</v>
      </c>
      <c r="K3" s="35">
        <v>14366</v>
      </c>
      <c r="L3" s="35">
        <f>PLANNING_PRESTA!$G2*PLANNING_PRESTA!P2</f>
        <v>0</v>
      </c>
      <c r="N3" s="35">
        <f>PLANNING_PRESTA!$G2*PLANNING_PRESTA!R2</f>
        <v>0</v>
      </c>
      <c r="P3" s="35">
        <f>PLANNING_PRESTA!$G2*PLANNING_PRESTA!T2</f>
        <v>0</v>
      </c>
      <c r="R3" s="35">
        <f>PLANNING_PRESTA!$G2*PLANNING_PRESTA!V2</f>
        <v>0</v>
      </c>
      <c r="T3" s="35">
        <f>PLANNING_PRESTA!$G2*PLANNING_PRESTA!X2</f>
        <v>0</v>
      </c>
      <c r="V3" s="35">
        <f>PLANNING_PRESTA!$G2*PLANNING_PRESTA!Z2</f>
        <v>0</v>
      </c>
      <c r="X3" s="40"/>
      <c r="Y3">
        <v>14366</v>
      </c>
      <c r="Z3"/>
      <c r="AA3"/>
    </row>
    <row r="4" spans="2:27" x14ac:dyDescent="0.25">
      <c r="B4" t="s">
        <v>85</v>
      </c>
      <c r="C4" t="s">
        <v>78</v>
      </c>
      <c r="D4" t="s">
        <v>74</v>
      </c>
      <c r="E4" s="47" t="s">
        <v>70</v>
      </c>
      <c r="F4" s="34">
        <v>44978</v>
      </c>
      <c r="G4" s="34">
        <v>45010</v>
      </c>
      <c r="H4">
        <v>22</v>
      </c>
      <c r="I4" s="36">
        <v>448</v>
      </c>
      <c r="J4" s="35">
        <f>PLANNING_PRESTA!$G3*PLANNING_PRESTA!N3</f>
        <v>0</v>
      </c>
      <c r="L4" s="35">
        <f>PLANNING_PRESTA!$G3*PLANNING_PRESTA!P3</f>
        <v>5824</v>
      </c>
      <c r="M4" s="35">
        <v>2688</v>
      </c>
      <c r="N4" s="35">
        <f>PLANNING_PRESTA!$G3*PLANNING_PRESTA!R3</f>
        <v>0</v>
      </c>
      <c r="O4" s="35">
        <v>8064</v>
      </c>
      <c r="P4" s="35">
        <f>PLANNING_PRESTA!$G3*PLANNING_PRESTA!T3</f>
        <v>0</v>
      </c>
      <c r="R4" s="35">
        <f>PLANNING_PRESTA!$G3*PLANNING_PRESTA!V3</f>
        <v>0</v>
      </c>
      <c r="T4" s="35">
        <f>PLANNING_PRESTA!$G3*PLANNING_PRESTA!X3</f>
        <v>0</v>
      </c>
      <c r="V4" s="35">
        <f>PLANNING_PRESTA!$G3*PLANNING_PRESTA!Z3</f>
        <v>0</v>
      </c>
      <c r="X4" s="40"/>
      <c r="Y4">
        <v>10752</v>
      </c>
      <c r="Z4"/>
      <c r="AA4"/>
    </row>
    <row r="5" spans="2:27" x14ac:dyDescent="0.25">
      <c r="B5" t="s">
        <v>86</v>
      </c>
      <c r="C5" t="s">
        <v>81</v>
      </c>
      <c r="D5" t="s">
        <v>74</v>
      </c>
      <c r="E5" s="47" t="s">
        <v>72</v>
      </c>
      <c r="F5" s="34">
        <v>45028</v>
      </c>
      <c r="G5" s="34">
        <v>45161</v>
      </c>
      <c r="H5">
        <v>0</v>
      </c>
      <c r="I5" s="36">
        <v>515</v>
      </c>
      <c r="J5" s="35">
        <f>PLANNING_PRESTA!$G4*PLANNING_PRESTA!N4</f>
        <v>0</v>
      </c>
      <c r="L5" s="35">
        <f>PLANNING_PRESTA!$G4*PLANNING_PRESTA!P4</f>
        <v>0</v>
      </c>
      <c r="N5" s="35">
        <f>PLANNING_PRESTA!$G4*PLANNING_PRESTA!R4</f>
        <v>0</v>
      </c>
      <c r="P5" s="35">
        <f>PLANNING_PRESTA!$G4*PLANNING_PRESTA!T4</f>
        <v>0</v>
      </c>
      <c r="Q5" s="35">
        <v>6695</v>
      </c>
      <c r="R5" s="35">
        <f>PLANNING_PRESTA!$G4*PLANNING_PRESTA!V4</f>
        <v>0</v>
      </c>
      <c r="S5" s="35">
        <v>9785</v>
      </c>
      <c r="T5" s="35">
        <f>PLANNING_PRESTA!$G4*PLANNING_PRESTA!X4</f>
        <v>0</v>
      </c>
      <c r="U5" s="35">
        <v>11330</v>
      </c>
      <c r="V5" s="35">
        <f>PLANNING_PRESTA!$G4*PLANNING_PRESTA!Z4</f>
        <v>0</v>
      </c>
      <c r="W5" s="35">
        <v>10300</v>
      </c>
      <c r="X5" s="40">
        <v>8240</v>
      </c>
      <c r="Y5">
        <v>46350</v>
      </c>
      <c r="Z5"/>
      <c r="AA5"/>
    </row>
    <row r="6" spans="2:27" x14ac:dyDescent="0.25">
      <c r="B6" t="s">
        <v>87</v>
      </c>
      <c r="C6" t="s">
        <v>83</v>
      </c>
      <c r="D6" t="s">
        <v>74</v>
      </c>
      <c r="E6" s="47" t="s">
        <v>73</v>
      </c>
      <c r="F6" s="34">
        <v>45029</v>
      </c>
      <c r="G6" s="34">
        <v>45162</v>
      </c>
      <c r="H6">
        <v>0</v>
      </c>
      <c r="I6" s="37">
        <v>493</v>
      </c>
      <c r="J6" s="38">
        <f>PLANNING_PRESTA!$G5*PLANNING_PRESTA!N5</f>
        <v>0</v>
      </c>
      <c r="K6" s="38"/>
      <c r="L6" s="38">
        <f>PLANNING_PRESTA!$G5*PLANNING_PRESTA!P5</f>
        <v>0</v>
      </c>
      <c r="M6" s="38"/>
      <c r="N6" s="38">
        <f>PLANNING_PRESTA!$G5*PLANNING_PRESTA!R5</f>
        <v>0</v>
      </c>
      <c r="O6" s="38"/>
      <c r="P6" s="35">
        <f>PLANNING_PRESTA!$G5*PLANNING_PRESTA!T5</f>
        <v>0</v>
      </c>
      <c r="Q6" s="35">
        <v>5916</v>
      </c>
      <c r="R6" s="35">
        <f>PLANNING_PRESTA!$G5*PLANNING_PRESTA!V5</f>
        <v>0</v>
      </c>
      <c r="S6" s="35">
        <v>9367</v>
      </c>
      <c r="T6" s="35">
        <f>PLANNING_PRESTA!$G5*PLANNING_PRESTA!X5</f>
        <v>0</v>
      </c>
      <c r="U6" s="35">
        <v>10846</v>
      </c>
      <c r="V6" s="35">
        <f>PLANNING_PRESTA!$G5*PLANNING_PRESTA!Z5</f>
        <v>0</v>
      </c>
      <c r="W6" s="35">
        <v>9860</v>
      </c>
      <c r="X6" s="40">
        <v>8381</v>
      </c>
      <c r="Y6">
        <v>44370</v>
      </c>
      <c r="Z6"/>
      <c r="AA6"/>
    </row>
    <row r="7" spans="2:27" x14ac:dyDescent="0.25">
      <c r="B7" t="s">
        <v>87</v>
      </c>
      <c r="C7" t="s">
        <v>82</v>
      </c>
      <c r="D7" t="s">
        <v>74</v>
      </c>
      <c r="E7" s="47" t="s">
        <v>73</v>
      </c>
      <c r="F7" s="34">
        <v>44983</v>
      </c>
      <c r="G7" s="34">
        <v>45052</v>
      </c>
      <c r="H7">
        <v>24.5</v>
      </c>
      <c r="I7" s="36">
        <v>493</v>
      </c>
      <c r="J7" s="35">
        <f>PLANNING_PRESTA!$G7*PLANNING_PRESTA!N7</f>
        <v>0</v>
      </c>
      <c r="L7" s="35">
        <f>PLANNING_PRESTA!$G7*PLANNING_PRESTA!P7</f>
        <v>0</v>
      </c>
      <c r="M7" s="35">
        <v>986</v>
      </c>
      <c r="N7" s="35">
        <f>PLANNING_PRESTA!$G7*PLANNING_PRESTA!R7</f>
        <v>0</v>
      </c>
      <c r="O7" s="35">
        <v>11339</v>
      </c>
      <c r="P7" s="35">
        <f>PLANNING_PRESTA!$G7*PLANNING_PRESTA!T7</f>
        <v>0</v>
      </c>
      <c r="Q7" s="35">
        <v>9367</v>
      </c>
      <c r="R7" s="35">
        <f>PLANNING_PRESTA!$G7*PLANNING_PRESTA!V7</f>
        <v>0</v>
      </c>
      <c r="S7" s="35">
        <v>1725.5</v>
      </c>
      <c r="T7" s="35">
        <f>PLANNING_PRESTA!$G7*PLANNING_PRESTA!X7</f>
        <v>0</v>
      </c>
      <c r="V7" s="35">
        <f>PLANNING_PRESTA!$G7*PLANNING_PRESTA!Z7</f>
        <v>0</v>
      </c>
      <c r="X7" s="40"/>
      <c r="Y7">
        <v>23417.5</v>
      </c>
      <c r="Z7"/>
      <c r="AA7"/>
    </row>
    <row r="8" spans="2:27" x14ac:dyDescent="0.25">
      <c r="B8" t="s">
        <v>88</v>
      </c>
      <c r="C8" t="s">
        <v>79</v>
      </c>
      <c r="D8" t="s">
        <v>75</v>
      </c>
      <c r="E8" s="47" t="s">
        <v>71</v>
      </c>
      <c r="F8" s="34">
        <v>44952</v>
      </c>
      <c r="G8" s="34">
        <v>44988</v>
      </c>
      <c r="H8">
        <v>10</v>
      </c>
      <c r="I8" s="36">
        <v>474</v>
      </c>
      <c r="J8" s="35">
        <f>PLANNING_PRESTA!$G8*PLANNING_PRESTA!N8</f>
        <v>0</v>
      </c>
      <c r="K8" s="35">
        <v>1896</v>
      </c>
      <c r="L8" s="35">
        <f>PLANNING_PRESTA!$G8*PLANNING_PRESTA!P8</f>
        <v>0</v>
      </c>
      <c r="M8" s="35">
        <v>9480</v>
      </c>
      <c r="N8" s="35">
        <f>PLANNING_PRESTA!$G8*PLANNING_PRESTA!R8</f>
        <v>0</v>
      </c>
      <c r="O8" s="35">
        <v>1422</v>
      </c>
      <c r="P8" s="35">
        <f>PLANNING_PRESTA!$G8*PLANNING_PRESTA!T8</f>
        <v>0</v>
      </c>
      <c r="R8" s="35">
        <f>PLANNING_PRESTA!$G8*PLANNING_PRESTA!V8</f>
        <v>0</v>
      </c>
      <c r="T8" s="35">
        <f>PLANNING_PRESTA!$G8*PLANNING_PRESTA!X8</f>
        <v>0</v>
      </c>
      <c r="V8" s="35">
        <f>PLANNING_PRESTA!$G8*PLANNING_PRESTA!Z8</f>
        <v>0</v>
      </c>
      <c r="X8" s="40"/>
      <c r="Y8">
        <v>12798</v>
      </c>
      <c r="Z8"/>
      <c r="AA8"/>
    </row>
    <row r="9" spans="2:27" x14ac:dyDescent="0.25">
      <c r="B9" s="36" t="s">
        <v>86</v>
      </c>
      <c r="C9" t="s">
        <v>80</v>
      </c>
      <c r="D9" t="s">
        <v>76</v>
      </c>
      <c r="E9" s="47" t="s">
        <v>72</v>
      </c>
      <c r="F9" s="34">
        <v>44961</v>
      </c>
      <c r="G9" s="34">
        <v>45042</v>
      </c>
      <c r="H9">
        <v>15</v>
      </c>
      <c r="I9" s="40">
        <v>515</v>
      </c>
      <c r="J9" s="35">
        <f>PLANNING_PRESTA!$G9*PLANNING_PRESTA!N9</f>
        <v>0</v>
      </c>
      <c r="L9" s="35">
        <f>PLANNING_PRESTA!$G9*PLANNING_PRESTA!P9</f>
        <v>0</v>
      </c>
      <c r="M9" s="35">
        <v>8755</v>
      </c>
      <c r="N9" s="35">
        <f>PLANNING_PRESTA!$G9*PLANNING_PRESTA!R9</f>
        <v>0</v>
      </c>
      <c r="O9" s="35">
        <v>11845</v>
      </c>
      <c r="P9" s="35">
        <f>PLANNING_PRESTA!$G9*PLANNING_PRESTA!T9</f>
        <v>0</v>
      </c>
      <c r="Q9" s="35">
        <v>8755</v>
      </c>
      <c r="R9" s="35">
        <f>PLANNING_PRESTA!$G9*PLANNING_PRESTA!V9</f>
        <v>0</v>
      </c>
      <c r="T9" s="35">
        <f>PLANNING_PRESTA!$G9*PLANNING_PRESTA!X9</f>
        <v>0</v>
      </c>
      <c r="V9" s="35">
        <f>PLANNING_PRESTA!$G9*PLANNING_PRESTA!Z9</f>
        <v>0</v>
      </c>
      <c r="X9" s="40"/>
      <c r="Y9">
        <v>29355</v>
      </c>
      <c r="Z9"/>
      <c r="AA9"/>
    </row>
    <row r="10" spans="2:27" x14ac:dyDescent="0.25">
      <c r="B10" t="s">
        <v>18</v>
      </c>
      <c r="F10" s="34"/>
      <c r="G10" s="34"/>
      <c r="I10" s="36"/>
      <c r="J10" s="48"/>
      <c r="K10" s="48">
        <f>SUBTOTAL(109,BDD_PRESTA_ESTIME3_2[janvier])</f>
        <v>16262</v>
      </c>
      <c r="L10" s="48"/>
      <c r="M10" s="48">
        <f>SUBTOTAL(109,BDD_PRESTA_ESTIME3_2[février])</f>
        <v>21909</v>
      </c>
      <c r="N10" s="48"/>
      <c r="O10" s="48">
        <f>SUBTOTAL(109,BDD_PRESTA_ESTIME3_2[mars])</f>
        <v>32670</v>
      </c>
      <c r="P10" s="48"/>
      <c r="Q10" s="48">
        <f>SUBTOTAL(109,BDD_PRESTA_ESTIME3_2[avril])</f>
        <v>30733</v>
      </c>
      <c r="R10" s="48"/>
      <c r="S10" s="48"/>
      <c r="T10" s="48"/>
      <c r="U10" s="48"/>
      <c r="V10" s="48"/>
      <c r="W10" s="48"/>
      <c r="X10" s="48"/>
      <c r="Y10"/>
      <c r="Z10"/>
      <c r="AA10"/>
    </row>
    <row r="11" spans="2:27" x14ac:dyDescent="0.25">
      <c r="Z11"/>
      <c r="AA11"/>
    </row>
    <row r="12" spans="2:27" x14ac:dyDescent="0.25">
      <c r="Z12"/>
      <c r="AA12"/>
    </row>
    <row r="13" spans="2:27" x14ac:dyDescent="0.25">
      <c r="Z13"/>
      <c r="AA13"/>
    </row>
    <row r="14" spans="2:27" x14ac:dyDescent="0.25">
      <c r="Z14"/>
      <c r="AA14"/>
    </row>
    <row r="15" spans="2:27" x14ac:dyDescent="0.25">
      <c r="Z15"/>
      <c r="AA15"/>
    </row>
    <row r="16" spans="2:27" x14ac:dyDescent="0.25">
      <c r="Z16"/>
      <c r="AA16"/>
    </row>
    <row r="17" spans="26:27" x14ac:dyDescent="0.25">
      <c r="Z17"/>
      <c r="AA17"/>
    </row>
    <row r="18" spans="26:27" x14ac:dyDescent="0.25">
      <c r="Z18"/>
      <c r="AA18"/>
    </row>
    <row r="19" spans="26:27" x14ac:dyDescent="0.25">
      <c r="Z19"/>
      <c r="AA19"/>
    </row>
    <row r="20" spans="26:27" x14ac:dyDescent="0.25">
      <c r="Z20"/>
      <c r="AA20"/>
    </row>
    <row r="21" spans="26:27" x14ac:dyDescent="0.25">
      <c r="Z21"/>
      <c r="AA21"/>
    </row>
    <row r="22" spans="26:27" x14ac:dyDescent="0.25">
      <c r="Z22"/>
      <c r="AA22"/>
    </row>
    <row r="23" spans="26:27" x14ac:dyDescent="0.25">
      <c r="Z23"/>
      <c r="AA23"/>
    </row>
    <row r="24" spans="26:27" x14ac:dyDescent="0.25">
      <c r="Z24"/>
      <c r="AA24"/>
    </row>
    <row r="25" spans="26:27" x14ac:dyDescent="0.25">
      <c r="Z25"/>
      <c r="AA25"/>
    </row>
    <row r="26" spans="26:27" x14ac:dyDescent="0.25">
      <c r="Z26"/>
      <c r="AA26"/>
    </row>
    <row r="27" spans="26:27" x14ac:dyDescent="0.25">
      <c r="Z27"/>
      <c r="AA27"/>
    </row>
    <row r="28" spans="26:27" x14ac:dyDescent="0.25">
      <c r="Z28"/>
      <c r="AA28"/>
    </row>
    <row r="29" spans="26:27" x14ac:dyDescent="0.25">
      <c r="Z29"/>
      <c r="AA29"/>
    </row>
    <row r="30" spans="26:27" x14ac:dyDescent="0.25">
      <c r="Z30"/>
      <c r="AA30"/>
    </row>
    <row r="31" spans="26:27" x14ac:dyDescent="0.25">
      <c r="Z31"/>
      <c r="AA31"/>
    </row>
    <row r="32" spans="26:27" x14ac:dyDescent="0.25">
      <c r="Z32"/>
      <c r="AA32"/>
    </row>
    <row r="33" spans="26:27" x14ac:dyDescent="0.25">
      <c r="Z33"/>
      <c r="AA33"/>
    </row>
    <row r="34" spans="26:27" x14ac:dyDescent="0.25">
      <c r="Z34"/>
      <c r="AA34"/>
    </row>
    <row r="35" spans="26:27" x14ac:dyDescent="0.25">
      <c r="Z35"/>
      <c r="AA35"/>
    </row>
    <row r="36" spans="26:27" x14ac:dyDescent="0.25">
      <c r="Z36"/>
      <c r="AA36"/>
    </row>
    <row r="37" spans="26:27" x14ac:dyDescent="0.25">
      <c r="Z37"/>
      <c r="AA37"/>
    </row>
    <row r="38" spans="26:27" x14ac:dyDescent="0.25">
      <c r="Z38"/>
      <c r="AA38"/>
    </row>
    <row r="39" spans="26:27" x14ac:dyDescent="0.25">
      <c r="Z39"/>
      <c r="AA39"/>
    </row>
    <row r="40" spans="26:27" x14ac:dyDescent="0.25">
      <c r="Z40"/>
      <c r="AA40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  <pageSetUpPr autoPageBreaks="0"/>
  </sheetPr>
  <dimension ref="A1:AK12"/>
  <sheetViews>
    <sheetView topLeftCell="K1" zoomScaleNormal="100" workbookViewId="0">
      <pane ySplit="1" topLeftCell="A2" activePane="bottomLeft" state="frozen"/>
      <selection pane="bottomLeft" activeCell="M1" sqref="M1:AJ9"/>
    </sheetView>
  </sheetViews>
  <sheetFormatPr baseColWidth="10" defaultRowHeight="15" x14ac:dyDescent="0.25"/>
  <cols>
    <col min="1" max="1" width="31.28515625" style="1" bestFit="1" customWidth="1"/>
    <col min="2" max="2" width="16.140625" style="2" bestFit="1" customWidth="1"/>
    <col min="3" max="4" width="13.5703125" style="1" customWidth="1"/>
    <col min="5" max="5" width="13.5703125" style="8" customWidth="1"/>
    <col min="6" max="6" width="13.5703125" style="31" customWidth="1"/>
    <col min="7" max="7" width="10.7109375" style="42" customWidth="1"/>
    <col min="8" max="8" width="7.85546875" customWidth="1"/>
    <col min="9" max="10" width="7.85546875" style="3" customWidth="1"/>
    <col min="11" max="11" width="13.140625" style="3" customWidth="1"/>
    <col min="12" max="12" width="7.5703125" style="4" customWidth="1"/>
    <col min="13" max="13" width="10.42578125" style="4" bestFit="1" customWidth="1"/>
    <col min="14" max="14" width="6.7109375" style="68" bestFit="1" customWidth="1"/>
    <col min="15" max="15" width="10.42578125" style="5" bestFit="1" customWidth="1"/>
    <col min="16" max="16" width="6.5703125" style="69" customWidth="1"/>
    <col min="17" max="17" width="10.42578125" style="5" bestFit="1" customWidth="1"/>
    <col min="18" max="18" width="7.140625" style="69" bestFit="1" customWidth="1"/>
    <col min="19" max="19" width="10.42578125" style="5" bestFit="1" customWidth="1"/>
    <col min="20" max="20" width="4.7109375" style="69" customWidth="1"/>
    <col min="21" max="21" width="10.42578125" style="5" bestFit="1" customWidth="1"/>
    <col min="22" max="22" width="4.7109375" style="5" customWidth="1"/>
    <col min="23" max="23" width="10.42578125" style="5" bestFit="1" customWidth="1"/>
    <col min="24" max="26" width="4.7109375" style="5" customWidth="1"/>
    <col min="27" max="27" width="10.42578125" style="5" bestFit="1" customWidth="1"/>
    <col min="28" max="30" width="4.7109375" style="5" customWidth="1"/>
    <col min="31" max="32" width="4.7109375" style="7" customWidth="1"/>
    <col min="33" max="35" width="4.7109375" style="6" customWidth="1"/>
    <col min="36" max="37" width="5.5703125" style="6" customWidth="1"/>
  </cols>
  <sheetData>
    <row r="1" spans="1:37" s="15" customFormat="1" ht="36" x14ac:dyDescent="0.25">
      <c r="A1" s="9" t="s">
        <v>19</v>
      </c>
      <c r="B1" s="10" t="s">
        <v>0</v>
      </c>
      <c r="C1" s="9" t="s">
        <v>1</v>
      </c>
      <c r="D1" s="11" t="s">
        <v>16</v>
      </c>
      <c r="E1" s="11" t="s">
        <v>17</v>
      </c>
      <c r="F1" s="32" t="s">
        <v>2</v>
      </c>
      <c r="G1" s="43" t="s">
        <v>15</v>
      </c>
      <c r="H1" s="12" t="s">
        <v>54</v>
      </c>
      <c r="I1" s="12" t="s">
        <v>55</v>
      </c>
      <c r="J1" s="12" t="s">
        <v>56</v>
      </c>
      <c r="K1" s="16" t="s">
        <v>18</v>
      </c>
      <c r="L1" s="17" t="s">
        <v>21</v>
      </c>
      <c r="M1" s="13" t="s">
        <v>34</v>
      </c>
      <c r="N1" s="65" t="s">
        <v>98</v>
      </c>
      <c r="O1" s="13" t="s">
        <v>35</v>
      </c>
      <c r="P1" s="65" t="s">
        <v>99</v>
      </c>
      <c r="Q1" s="13" t="s">
        <v>36</v>
      </c>
      <c r="R1" s="65" t="s">
        <v>100</v>
      </c>
      <c r="S1" s="13" t="s">
        <v>37</v>
      </c>
      <c r="T1" s="65" t="s">
        <v>101</v>
      </c>
      <c r="U1" s="13" t="s">
        <v>38</v>
      </c>
      <c r="V1" s="13" t="s">
        <v>52</v>
      </c>
      <c r="W1" s="14" t="s">
        <v>39</v>
      </c>
      <c r="X1" s="13" t="s">
        <v>53</v>
      </c>
      <c r="Y1" s="13" t="s">
        <v>40</v>
      </c>
      <c r="Z1" s="13" t="s">
        <v>41</v>
      </c>
      <c r="AA1" s="15" t="s">
        <v>42</v>
      </c>
      <c r="AB1" s="15" t="s">
        <v>43</v>
      </c>
      <c r="AC1" s="15" t="s">
        <v>44</v>
      </c>
      <c r="AD1" s="15" t="s">
        <v>45</v>
      </c>
      <c r="AE1" s="15" t="s">
        <v>46</v>
      </c>
      <c r="AF1" s="15" t="s">
        <v>47</v>
      </c>
      <c r="AG1" s="15" t="s">
        <v>48</v>
      </c>
      <c r="AH1" s="15" t="s">
        <v>49</v>
      </c>
      <c r="AI1" s="15" t="s">
        <v>50</v>
      </c>
      <c r="AJ1" s="15" t="s">
        <v>51</v>
      </c>
    </row>
    <row r="2" spans="1:37" s="24" customFormat="1" ht="12.75" x14ac:dyDescent="0.2">
      <c r="A2" s="18">
        <v>11610356</v>
      </c>
      <c r="B2" s="19" t="s">
        <v>77</v>
      </c>
      <c r="C2" s="18" t="s">
        <v>74</v>
      </c>
      <c r="D2" s="30">
        <v>44928</v>
      </c>
      <c r="E2" s="29">
        <f>WORKDAY.INTL(BDD_PRESTA_ESTIME3[[#This Row],[Début]]-1,BDD_PRESTA_ESTIME3[[#This Row],[Jours prév]],1,_Feries)</f>
        <v>44957</v>
      </c>
      <c r="F2" s="20" t="s">
        <v>69</v>
      </c>
      <c r="G2" s="44">
        <v>653</v>
      </c>
      <c r="H2" s="21">
        <v>22</v>
      </c>
      <c r="I2" s="21">
        <f>SUM(BDD_PRESTA_ESTIME3[[#This Row],[Facturé Janv]:[Prév Déc]])</f>
        <v>4</v>
      </c>
      <c r="J2" s="39">
        <f>BDD_PRESTA_ESTIME3[[#This Row],[Jours prév]]-BDD_PRESTA_ESTIME3[[#This Row],[Jours trav]]</f>
        <v>18</v>
      </c>
      <c r="K2" s="22">
        <f>BDD_PRESTA_ESTIME3[[#This Row],[Jours prév]]*BDD_PRESTA_ESTIME3[[#This Row],[TJM]]</f>
        <v>14366</v>
      </c>
      <c r="L2" s="23"/>
      <c r="M2" s="27"/>
      <c r="N2" s="66">
        <v>4</v>
      </c>
      <c r="O2" s="26"/>
      <c r="P2" s="66"/>
      <c r="Q2" s="26"/>
      <c r="R2" s="66"/>
      <c r="S2" s="26"/>
      <c r="T2" s="6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</row>
    <row r="3" spans="1:37" s="24" customFormat="1" ht="12.75" x14ac:dyDescent="0.2">
      <c r="A3" s="18">
        <v>600716</v>
      </c>
      <c r="B3" s="19" t="s">
        <v>78</v>
      </c>
      <c r="C3" s="18" t="s">
        <v>74</v>
      </c>
      <c r="D3" s="30">
        <v>44956</v>
      </c>
      <c r="E3" s="29">
        <f>WORKDAY.INTL(BDD_PRESTA_ESTIME3[[#This Row],[Début]]-1,BDD_PRESTA_ESTIME3[[#This Row],[Jours prév]],1,_Feries)</f>
        <v>44988</v>
      </c>
      <c r="F3" s="20" t="s">
        <v>70</v>
      </c>
      <c r="G3" s="44">
        <v>448</v>
      </c>
      <c r="H3" s="21">
        <v>25</v>
      </c>
      <c r="I3" s="21">
        <f>SUM(BDD_PRESTA_ESTIME3[[#This Row],[Facturé Janv]:[Prév Déc]])</f>
        <v>13</v>
      </c>
      <c r="J3" s="39">
        <f>BDD_PRESTA_ESTIME3[[#This Row],[Jours prév]]-BDD_PRESTA_ESTIME3[[#This Row],[Jours trav]]</f>
        <v>12</v>
      </c>
      <c r="K3" s="22">
        <f>BDD_PRESTA_ESTIME3[[#This Row],[Jours prév]]*BDD_PRESTA_ESTIME3[[#This Row],[TJM]]</f>
        <v>11200</v>
      </c>
      <c r="L3" s="23">
        <v>22</v>
      </c>
      <c r="M3" s="23"/>
      <c r="N3" s="66"/>
      <c r="O3" s="28"/>
      <c r="P3" s="66">
        <v>13</v>
      </c>
      <c r="Q3" s="26"/>
      <c r="R3" s="66"/>
      <c r="S3" s="26"/>
      <c r="T3" s="6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</row>
    <row r="4" spans="1:37" s="24" customFormat="1" ht="12.75" x14ac:dyDescent="0.2">
      <c r="A4" s="18">
        <v>601102</v>
      </c>
      <c r="B4" s="19" t="s">
        <v>79</v>
      </c>
      <c r="C4" s="18" t="s">
        <v>75</v>
      </c>
      <c r="D4" s="30">
        <v>44942</v>
      </c>
      <c r="E4" s="29">
        <f>WORKDAY.INTL(BDD_PRESTA_ESTIME3[[#This Row],[Début]]-1,BDD_PRESTA_ESTIME3[[#This Row],[Jours prév]],1,_Feries)</f>
        <v>44978</v>
      </c>
      <c r="F4" s="20" t="s">
        <v>71</v>
      </c>
      <c r="G4" s="44">
        <v>474</v>
      </c>
      <c r="H4" s="21">
        <v>27</v>
      </c>
      <c r="I4" s="21">
        <f>SUM(BDD_PRESTA_ESTIME3[[#This Row],[Facturé Janv]:[Prév Déc]])</f>
        <v>0</v>
      </c>
      <c r="J4" s="39">
        <f>BDD_PRESTA_ESTIME3[[#This Row],[Jours prév]]-BDD_PRESTA_ESTIME3[[#This Row],[Jours trav]]</f>
        <v>27</v>
      </c>
      <c r="K4" s="22">
        <f>BDD_PRESTA_ESTIME3[[#This Row],[Jours prév]]*BDD_PRESTA_ESTIME3[[#This Row],[TJM]]</f>
        <v>12798</v>
      </c>
      <c r="L4" s="23">
        <v>10</v>
      </c>
      <c r="M4" s="27"/>
      <c r="N4" s="66"/>
      <c r="O4" s="28"/>
      <c r="P4" s="66"/>
      <c r="Q4" s="26"/>
      <c r="R4" s="66"/>
      <c r="S4" s="41"/>
      <c r="T4" s="66"/>
      <c r="U4" s="41"/>
      <c r="V4" s="41"/>
      <c r="W4" s="41"/>
      <c r="X4" s="41"/>
      <c r="Y4" s="41"/>
      <c r="Z4" s="41"/>
      <c r="AA4" s="41"/>
      <c r="AB4" s="41"/>
      <c r="AC4" s="41"/>
      <c r="AD4" s="41"/>
      <c r="AE4" s="26"/>
      <c r="AF4" s="26"/>
      <c r="AG4" s="26"/>
      <c r="AH4" s="26"/>
      <c r="AI4" s="26"/>
      <c r="AJ4" s="26"/>
    </row>
    <row r="5" spans="1:37" s="24" customFormat="1" ht="12.75" x14ac:dyDescent="0.2">
      <c r="A5" s="18">
        <v>601000</v>
      </c>
      <c r="B5" s="19" t="s">
        <v>80</v>
      </c>
      <c r="C5" s="18" t="s">
        <v>76</v>
      </c>
      <c r="D5" s="30">
        <v>44946</v>
      </c>
      <c r="E5" s="29">
        <f>WORKDAY.INTL(BDD_PRESTA_ESTIME3[[#This Row],[Début]]-1,BDD_PRESTA_ESTIME3[[#This Row],[Jours prév]],1,_Feries)</f>
        <v>45027</v>
      </c>
      <c r="F5" s="20" t="s">
        <v>72</v>
      </c>
      <c r="G5" s="44">
        <v>515</v>
      </c>
      <c r="H5" s="21">
        <v>57</v>
      </c>
      <c r="I5" s="21">
        <f>SUM(BDD_PRESTA_ESTIME3[[#This Row],[Facturé Janv]:[Prév Déc]])</f>
        <v>0</v>
      </c>
      <c r="J5" s="39">
        <f>BDD_PRESTA_ESTIME3[[#This Row],[Jours prév]]-BDD_PRESTA_ESTIME3[[#This Row],[Jours trav]]</f>
        <v>57</v>
      </c>
      <c r="K5" s="22">
        <f>BDD_PRESTA_ESTIME3[[#This Row],[Jours prév]]*BDD_PRESTA_ESTIME3[[#This Row],[TJM]]</f>
        <v>29355</v>
      </c>
      <c r="L5" s="23">
        <v>15</v>
      </c>
      <c r="M5" s="27"/>
      <c r="N5" s="66"/>
      <c r="O5" s="28"/>
      <c r="P5" s="66"/>
      <c r="Q5" s="28"/>
      <c r="R5" s="66"/>
      <c r="S5" s="41"/>
      <c r="T5" s="66"/>
      <c r="U5" s="41"/>
      <c r="V5" s="41"/>
      <c r="W5" s="41"/>
      <c r="X5" s="41"/>
      <c r="Y5" s="41"/>
      <c r="Z5" s="41"/>
      <c r="AA5" s="41"/>
      <c r="AB5" s="41"/>
      <c r="AC5" s="41"/>
      <c r="AD5" s="41"/>
      <c r="AE5" s="26"/>
      <c r="AF5" s="26"/>
      <c r="AG5" s="26"/>
      <c r="AH5" s="26"/>
      <c r="AI5" s="26"/>
      <c r="AJ5" s="26"/>
    </row>
    <row r="6" spans="1:37" s="81" customFormat="1" ht="12.75" x14ac:dyDescent="0.2">
      <c r="A6" s="71">
        <v>601000</v>
      </c>
      <c r="B6" s="72" t="s">
        <v>102</v>
      </c>
      <c r="C6" s="71" t="s">
        <v>103</v>
      </c>
      <c r="D6" s="73">
        <v>44938</v>
      </c>
      <c r="E6" s="74">
        <v>45199</v>
      </c>
      <c r="F6" s="75" t="s">
        <v>103</v>
      </c>
      <c r="G6" s="76"/>
      <c r="H6" s="77"/>
      <c r="I6" s="78" t="e">
        <f>SUM(#REF!)</f>
        <v>#REF!</v>
      </c>
      <c r="J6" s="78" t="e">
        <f>BDD_PRESTA_ESTIME3[[#This Row],[Jours prév]]-BDD_PRESTA_ESTIME3[[#This Row],[Jours trav]]</f>
        <v>#REF!</v>
      </c>
      <c r="K6" s="76">
        <v>31240.37</v>
      </c>
      <c r="L6" s="79"/>
      <c r="M6" s="83">
        <v>5355.74</v>
      </c>
      <c r="N6" s="80"/>
      <c r="O6" s="82">
        <v>3124.04</v>
      </c>
      <c r="P6" s="80"/>
      <c r="Q6" s="82">
        <v>3124.04</v>
      </c>
      <c r="R6" s="80"/>
      <c r="S6" s="82">
        <v>3124.04</v>
      </c>
      <c r="T6" s="80"/>
      <c r="U6" s="82">
        <v>3124.04</v>
      </c>
      <c r="V6" s="80"/>
      <c r="W6" s="82">
        <v>3124.04</v>
      </c>
      <c r="X6" s="80"/>
      <c r="Y6" s="80"/>
      <c r="Z6" s="80"/>
      <c r="AA6" s="82">
        <v>3124.04</v>
      </c>
      <c r="AB6" s="80"/>
      <c r="AC6" s="80"/>
      <c r="AD6" s="80"/>
      <c r="AE6" s="80"/>
      <c r="AF6" s="80"/>
      <c r="AG6" s="80"/>
      <c r="AH6" s="80"/>
      <c r="AI6" s="80"/>
      <c r="AJ6" s="80"/>
    </row>
    <row r="7" spans="1:37" s="24" customFormat="1" ht="12.75" x14ac:dyDescent="0.2">
      <c r="A7" s="18">
        <v>601000</v>
      </c>
      <c r="B7" s="19" t="s">
        <v>81</v>
      </c>
      <c r="C7" s="18" t="s">
        <v>74</v>
      </c>
      <c r="D7" s="51">
        <v>45028</v>
      </c>
      <c r="E7" s="52">
        <f>WORKDAY.INTL(BDD_PRESTA_ESTIME3[[#This Row],[Début]]-1,BDD_PRESTA_ESTIME3[[#This Row],[Jours prév]],1,_Feries)</f>
        <v>45161</v>
      </c>
      <c r="F7" s="20" t="s">
        <v>72</v>
      </c>
      <c r="G7" s="44">
        <v>515</v>
      </c>
      <c r="H7" s="54">
        <v>90</v>
      </c>
      <c r="I7" s="21">
        <f>SUM(BDD_PRESTA_ESTIME3[[#This Row],[Facturé Janv]:[Prév Déc]])</f>
        <v>0</v>
      </c>
      <c r="J7" s="55">
        <f>BDD_PRESTA_ESTIME3[[#This Row],[Jours prév]]-BDD_PRESTA_ESTIME3[[#This Row],[Jours trav]]</f>
        <v>90</v>
      </c>
      <c r="K7" s="56">
        <f>BDD_PRESTA_ESTIME3[[#This Row],[Jours prév]]*BDD_PRESTA_ESTIME3[[#This Row],[TJM]]</f>
        <v>46350</v>
      </c>
      <c r="L7" s="57"/>
      <c r="M7" s="57"/>
      <c r="N7" s="67"/>
      <c r="O7" s="59"/>
      <c r="P7" s="67"/>
      <c r="Q7" s="59"/>
      <c r="R7" s="67"/>
      <c r="S7" s="58"/>
      <c r="T7" s="67"/>
      <c r="U7" s="58"/>
      <c r="V7" s="58"/>
      <c r="W7" s="58"/>
      <c r="X7" s="58"/>
      <c r="Y7" s="58"/>
      <c r="Z7" s="58"/>
      <c r="AA7" s="58"/>
      <c r="AB7" s="58"/>
      <c r="AC7" s="58"/>
      <c r="AD7" s="58"/>
      <c r="AE7" s="59"/>
      <c r="AF7" s="59"/>
      <c r="AG7" s="59"/>
      <c r="AH7" s="59"/>
      <c r="AI7" s="59"/>
      <c r="AJ7" s="59"/>
    </row>
    <row r="8" spans="1:37" s="24" customFormat="1" ht="12.75" x14ac:dyDescent="0.2">
      <c r="A8" s="18">
        <v>601006</v>
      </c>
      <c r="B8" s="19" t="s">
        <v>82</v>
      </c>
      <c r="C8" s="18" t="s">
        <v>74</v>
      </c>
      <c r="D8" s="30">
        <v>44959</v>
      </c>
      <c r="E8" s="29">
        <f>WORKDAY.INTL(BDD_PRESTA_ESTIME3[[#This Row],[Début]]-1,BDD_PRESTA_ESTIME3[[#This Row],[Jours prév]],1,_Feries)</f>
        <v>45028</v>
      </c>
      <c r="F8" s="20" t="s">
        <v>73</v>
      </c>
      <c r="G8" s="44">
        <v>493</v>
      </c>
      <c r="H8" s="21">
        <v>49</v>
      </c>
      <c r="I8" s="21">
        <f>SUM(BDD_PRESTA_ESTIME3[[#This Row],[Facturé Janv]:[Prév Déc]])</f>
        <v>0</v>
      </c>
      <c r="J8" s="39">
        <f>BDD_PRESTA_ESTIME3[[#This Row],[Jours prév]]-BDD_PRESTA_ESTIME3[[#This Row],[Jours trav]]</f>
        <v>49</v>
      </c>
      <c r="K8" s="22">
        <f>BDD_PRESTA_ESTIME3[[#This Row],[Jours prév]]*BDD_PRESTA_ESTIME3[[#This Row],[TJM]]</f>
        <v>24157</v>
      </c>
      <c r="L8" s="23">
        <v>24.5</v>
      </c>
      <c r="M8" s="23"/>
      <c r="N8" s="66"/>
      <c r="O8" s="28"/>
      <c r="P8" s="66"/>
      <c r="Q8" s="28"/>
      <c r="R8" s="66"/>
      <c r="S8" s="41"/>
      <c r="T8" s="66"/>
      <c r="U8" s="41"/>
      <c r="V8" s="41"/>
      <c r="W8" s="41"/>
      <c r="X8" s="41"/>
      <c r="Y8" s="41"/>
      <c r="Z8" s="41"/>
      <c r="AA8" s="41"/>
      <c r="AB8" s="41"/>
      <c r="AC8" s="41"/>
      <c r="AD8" s="41"/>
      <c r="AE8" s="26"/>
      <c r="AF8" s="26"/>
      <c r="AG8" s="26"/>
      <c r="AH8" s="26"/>
      <c r="AI8" s="26"/>
      <c r="AJ8" s="26"/>
    </row>
    <row r="9" spans="1:37" s="24" customFormat="1" ht="12.75" x14ac:dyDescent="0.2">
      <c r="A9" s="18">
        <v>601006</v>
      </c>
      <c r="B9" s="19" t="s">
        <v>83</v>
      </c>
      <c r="C9" s="18" t="s">
        <v>74</v>
      </c>
      <c r="D9" s="51">
        <v>45029</v>
      </c>
      <c r="E9" s="52">
        <f>WORKDAY.INTL(BDD_PRESTA_ESTIME3[[#This Row],[Début]]-1,BDD_PRESTA_ESTIME3[[#This Row],[Jours prév]],1,_Feries)</f>
        <v>45162</v>
      </c>
      <c r="F9" s="20" t="s">
        <v>73</v>
      </c>
      <c r="G9" s="44">
        <v>493</v>
      </c>
      <c r="H9" s="54">
        <v>90</v>
      </c>
      <c r="I9" s="21">
        <f>SUM(BDD_PRESTA_ESTIME3[[#This Row],[Facturé Janv]:[Prév Déc]])</f>
        <v>0</v>
      </c>
      <c r="J9" s="55">
        <f>BDD_PRESTA_ESTIME3[[#This Row],[Jours prév]]-BDD_PRESTA_ESTIME3[[#This Row],[Jours trav]]</f>
        <v>90</v>
      </c>
      <c r="K9" s="56">
        <f>BDD_PRESTA_ESTIME3[[#This Row],[Jours prév]]*BDD_PRESTA_ESTIME3[[#This Row],[TJM]]</f>
        <v>44370</v>
      </c>
      <c r="L9" s="57"/>
      <c r="M9" s="57"/>
      <c r="N9" s="67"/>
      <c r="O9" s="59"/>
      <c r="P9" s="67"/>
      <c r="Q9" s="59"/>
      <c r="R9" s="67"/>
      <c r="S9" s="58"/>
      <c r="T9" s="67"/>
      <c r="U9" s="58"/>
      <c r="V9" s="58"/>
      <c r="W9" s="58"/>
      <c r="X9" s="58"/>
      <c r="Y9" s="58"/>
      <c r="Z9" s="58"/>
      <c r="AA9" s="58"/>
      <c r="AB9" s="58"/>
      <c r="AC9" s="58"/>
      <c r="AD9" s="58"/>
      <c r="AE9" s="59"/>
      <c r="AF9" s="59"/>
      <c r="AG9" s="59"/>
      <c r="AH9" s="59"/>
      <c r="AI9" s="59"/>
      <c r="AJ9" s="59"/>
    </row>
    <row r="10" spans="1:37" s="24" customFormat="1" ht="12.75" x14ac:dyDescent="0.2">
      <c r="A10" s="49"/>
      <c r="B10" s="50"/>
      <c r="C10" s="49"/>
      <c r="D10" s="49"/>
      <c r="E10" s="60"/>
      <c r="F10" s="53"/>
      <c r="G10" s="61"/>
      <c r="H10" s="62"/>
      <c r="I10" s="54"/>
      <c r="J10" s="54"/>
      <c r="K10" s="56"/>
      <c r="L10" s="57"/>
      <c r="M10" s="57"/>
      <c r="N10" s="67"/>
      <c r="O10" s="59"/>
      <c r="P10" s="67"/>
      <c r="Q10" s="59"/>
      <c r="R10" s="67"/>
      <c r="S10" s="59"/>
      <c r="T10" s="67"/>
      <c r="U10" s="59"/>
      <c r="V10" s="59"/>
      <c r="W10" s="59"/>
      <c r="X10" s="59"/>
      <c r="Y10" s="59"/>
      <c r="Z10" s="59"/>
      <c r="AA10" s="59"/>
      <c r="AB10" s="59"/>
      <c r="AC10" s="63"/>
      <c r="AD10" s="63"/>
      <c r="AE10" s="63"/>
      <c r="AF10" s="63"/>
      <c r="AG10" s="63"/>
      <c r="AH10" s="63"/>
      <c r="AI10" s="63"/>
      <c r="AJ10" s="49"/>
      <c r="AK10" s="25"/>
    </row>
    <row r="11" spans="1:37" x14ac:dyDescent="0.25">
      <c r="G11" s="45"/>
    </row>
    <row r="12" spans="1:37" x14ac:dyDescent="0.25">
      <c r="G12" s="45"/>
    </row>
  </sheetData>
  <phoneticPr fontId="4" type="noConversion"/>
  <conditionalFormatting sqref="N2:AJ9">
    <cfRule type="cellIs" dxfId="1" priority="2" operator="greaterThan">
      <formula>0</formula>
    </cfRule>
  </conditionalFormatting>
  <conditionalFormatting sqref="D2:E9">
    <cfRule type="colorScale" priority="2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  <headerFooter>
    <oddHeader>&amp;L&amp;"Calibri"&amp;12&amp;K00B294Interne-Proprietary&amp;1#</oddHeader>
    <oddFooter>&amp;L&amp;"Times New Roman,Regular"&amp;12&amp;K00C0C0Interne&amp;K0000FF-&amp;K00C0C0Proprietary</oddFooter>
    <evenFooter>&amp;L&amp;"Times New Roman,Regular"&amp;12&amp;K00C0C0Interne&amp;K0000FF-&amp;K00C0C0Proprietary</evenFooter>
    <firstFooter>&amp;L&amp;"Times New Roman,Regular"&amp;12&amp;K00C0C0Interne&amp;K0000FF-&amp;K00C0C0Proprietary</first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"/>
  <sheetViews>
    <sheetView tabSelected="1" workbookViewId="0">
      <selection activeCell="H9" sqref="H9"/>
    </sheetView>
  </sheetViews>
  <sheetFormatPr baseColWidth="10" defaultRowHeight="15" x14ac:dyDescent="0.25"/>
  <sheetData>
    <row r="1" spans="1:30" ht="15.75" thickBot="1" x14ac:dyDescent="0.3">
      <c r="A1" s="84" t="s">
        <v>19</v>
      </c>
      <c r="B1" s="85" t="s">
        <v>0</v>
      </c>
      <c r="C1" s="84" t="s">
        <v>1</v>
      </c>
      <c r="D1" s="86" t="s">
        <v>16</v>
      </c>
      <c r="E1" s="86" t="s">
        <v>17</v>
      </c>
      <c r="F1" s="84" t="s">
        <v>104</v>
      </c>
      <c r="G1" s="87" t="s">
        <v>34</v>
      </c>
      <c r="H1" s="88" t="s">
        <v>98</v>
      </c>
      <c r="I1" s="87" t="s">
        <v>35</v>
      </c>
      <c r="J1" s="88" t="s">
        <v>99</v>
      </c>
      <c r="K1" s="87" t="s">
        <v>36</v>
      </c>
      <c r="L1" s="88" t="s">
        <v>100</v>
      </c>
      <c r="M1" s="87" t="s">
        <v>37</v>
      </c>
      <c r="N1" s="88" t="s">
        <v>101</v>
      </c>
      <c r="O1" s="87" t="s">
        <v>38</v>
      </c>
      <c r="P1" s="87" t="s">
        <v>52</v>
      </c>
      <c r="Q1" s="89" t="s">
        <v>39</v>
      </c>
      <c r="R1" s="87" t="s">
        <v>53</v>
      </c>
      <c r="S1" s="87" t="s">
        <v>40</v>
      </c>
      <c r="T1" s="87" t="s">
        <v>41</v>
      </c>
      <c r="U1" s="90" t="s">
        <v>42</v>
      </c>
      <c r="V1" s="90" t="s">
        <v>43</v>
      </c>
      <c r="W1" s="90" t="s">
        <v>44</v>
      </c>
      <c r="X1" s="90" t="s">
        <v>45</v>
      </c>
      <c r="Y1" s="90" t="s">
        <v>46</v>
      </c>
      <c r="Z1" s="90" t="s">
        <v>47</v>
      </c>
      <c r="AA1" s="90" t="s">
        <v>48</v>
      </c>
      <c r="AB1" s="90" t="s">
        <v>49</v>
      </c>
      <c r="AC1" s="90" t="s">
        <v>50</v>
      </c>
      <c r="AD1" s="90" t="s">
        <v>51</v>
      </c>
    </row>
    <row r="2" spans="1:30" x14ac:dyDescent="0.25">
      <c r="A2" s="91">
        <v>601000</v>
      </c>
      <c r="B2" s="92" t="s">
        <v>102</v>
      </c>
      <c r="C2" s="91" t="s">
        <v>103</v>
      </c>
      <c r="D2" s="93">
        <v>44938</v>
      </c>
      <c r="E2" s="94">
        <v>45199</v>
      </c>
      <c r="F2" s="95" t="s">
        <v>103</v>
      </c>
      <c r="G2" s="96">
        <v>5355.74</v>
      </c>
      <c r="H2" s="97"/>
      <c r="I2" s="98">
        <v>3124.04</v>
      </c>
      <c r="J2" s="97"/>
      <c r="K2" s="98">
        <v>3124.04</v>
      </c>
      <c r="L2" s="97"/>
      <c r="M2" s="98">
        <v>3124.04</v>
      </c>
      <c r="N2" s="97"/>
      <c r="O2" s="98">
        <v>3124.04</v>
      </c>
      <c r="P2" s="97"/>
      <c r="Q2" s="98">
        <v>3124.04</v>
      </c>
      <c r="R2" s="97"/>
      <c r="S2" s="97"/>
      <c r="T2" s="97"/>
      <c r="U2" s="98">
        <v>3124.04</v>
      </c>
      <c r="V2" s="97"/>
      <c r="W2" s="97"/>
      <c r="X2" s="97"/>
      <c r="Y2" s="97"/>
      <c r="Z2" s="97"/>
      <c r="AA2" s="97"/>
      <c r="AB2" s="97"/>
      <c r="AC2" s="97"/>
      <c r="AD2" s="97"/>
    </row>
  </sheetData>
  <conditionalFormatting sqref="H2:AD2">
    <cfRule type="cellIs" dxfId="0" priority="1" operator="greaterThan">
      <formula>0</formula>
    </cfRule>
  </conditionalFormatting>
  <conditionalFormatting sqref="D2:E2">
    <cfRule type="colorScale" priority="2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5"/>
  <sheetViews>
    <sheetView showGridLines="0" workbookViewId="0">
      <selection activeCell="E39" sqref="E39"/>
    </sheetView>
  </sheetViews>
  <sheetFormatPr baseColWidth="10" defaultRowHeight="15" x14ac:dyDescent="0.25"/>
  <cols>
    <col min="1" max="1" width="3.7109375" customWidth="1"/>
    <col min="2" max="2" width="16.7109375" bestFit="1" customWidth="1"/>
    <col min="4" max="4" width="3.7109375" customWidth="1"/>
  </cols>
  <sheetData>
    <row r="2" spans="2:5" x14ac:dyDescent="0.25">
      <c r="B2" t="s">
        <v>22</v>
      </c>
      <c r="C2" s="3" t="s">
        <v>60</v>
      </c>
    </row>
    <row r="3" spans="2:5" x14ac:dyDescent="0.25">
      <c r="B3" t="s">
        <v>23</v>
      </c>
      <c r="C3" s="34">
        <f>DATE($C$2,1,1)</f>
        <v>44927</v>
      </c>
      <c r="E3" s="33" t="s">
        <v>57</v>
      </c>
    </row>
    <row r="4" spans="2:5" x14ac:dyDescent="0.25">
      <c r="B4" t="s">
        <v>58</v>
      </c>
      <c r="C4" s="34">
        <f>FLOOR(DAY(MINUTE($C$2/38)/2+56)&amp;"/5/"&amp;$C$2,7)-34</f>
        <v>45025</v>
      </c>
    </row>
    <row r="5" spans="2:5" x14ac:dyDescent="0.25">
      <c r="B5" t="s">
        <v>24</v>
      </c>
      <c r="C5" s="34">
        <f>C4+1</f>
        <v>45026</v>
      </c>
    </row>
    <row r="6" spans="2:5" x14ac:dyDescent="0.25">
      <c r="B6" t="s">
        <v>25</v>
      </c>
      <c r="C6" s="34">
        <f>DATE($C$2,5,1)</f>
        <v>45047</v>
      </c>
    </row>
    <row r="7" spans="2:5" x14ac:dyDescent="0.25">
      <c r="B7" t="s">
        <v>26</v>
      </c>
      <c r="C7" s="34">
        <f>DATE($C$2,5,8)</f>
        <v>45054</v>
      </c>
    </row>
    <row r="8" spans="2:5" x14ac:dyDescent="0.25">
      <c r="B8" t="s">
        <v>27</v>
      </c>
      <c r="C8" s="34">
        <f>C4+39</f>
        <v>45064</v>
      </c>
    </row>
    <row r="9" spans="2:5" x14ac:dyDescent="0.25">
      <c r="B9" t="s">
        <v>59</v>
      </c>
      <c r="C9" s="34">
        <f>C4+49</f>
        <v>45074</v>
      </c>
    </row>
    <row r="10" spans="2:5" x14ac:dyDescent="0.25">
      <c r="B10" t="s">
        <v>28</v>
      </c>
      <c r="C10" s="34">
        <f>C4+50</f>
        <v>45075</v>
      </c>
    </row>
    <row r="11" spans="2:5" x14ac:dyDescent="0.25">
      <c r="B11" t="s">
        <v>29</v>
      </c>
      <c r="C11" s="34">
        <f>DATE($C$2,7,14)</f>
        <v>45121</v>
      </c>
    </row>
    <row r="12" spans="2:5" x14ac:dyDescent="0.25">
      <c r="B12" t="s">
        <v>30</v>
      </c>
      <c r="C12" s="34">
        <f>DATE($C$2,8,15)</f>
        <v>45153</v>
      </c>
    </row>
    <row r="13" spans="2:5" x14ac:dyDescent="0.25">
      <c r="B13" t="s">
        <v>31</v>
      </c>
      <c r="C13" s="34">
        <f>DATE($C$2,11,1)</f>
        <v>45231</v>
      </c>
    </row>
    <row r="14" spans="2:5" x14ac:dyDescent="0.25">
      <c r="B14" t="s">
        <v>32</v>
      </c>
      <c r="C14" s="34">
        <f>DATE($C$2,11,11)</f>
        <v>45241</v>
      </c>
    </row>
    <row r="15" spans="2:5" x14ac:dyDescent="0.25">
      <c r="B15" t="s">
        <v>33</v>
      </c>
      <c r="C15" s="34">
        <f>DATE($C$2,12,25)</f>
        <v>45285</v>
      </c>
    </row>
  </sheetData>
  <hyperlinks>
    <hyperlink ref="E3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3"/>
  <sheetViews>
    <sheetView workbookViewId="0">
      <selection activeCell="A2" sqref="A2:A13"/>
    </sheetView>
  </sheetViews>
  <sheetFormatPr baseColWidth="10" defaultRowHeight="15" x14ac:dyDescent="0.25"/>
  <cols>
    <col min="1" max="1" width="46.28515625" bestFit="1" customWidth="1"/>
  </cols>
  <sheetData>
    <row r="1" spans="1:1" x14ac:dyDescent="0.25">
      <c r="A1" t="s">
        <v>20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  <row r="6" spans="1:1" x14ac:dyDescent="0.25">
      <c r="A6" t="s">
        <v>7</v>
      </c>
    </row>
    <row r="7" spans="1:1" x14ac:dyDescent="0.25">
      <c r="A7" t="s">
        <v>8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11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</sheetData>
  <pageMargins left="0.7" right="0.7" top="0.75" bottom="0.75" header="0.3" footer="0.3"/>
  <pageSetup paperSize="9" orientation="portrait" r:id="rId1"/>
  <headerFooter>
    <oddHeader>&amp;L&amp;"Calibri"&amp;12&amp;K00B294Interne-Proprietary&amp;1#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aad6fde-e1c3-41a8-8819-296bdae5f87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3" ma:contentTypeDescription="Crée un document." ma:contentTypeScope="" ma:versionID="0310dff2424acfc4c984fededbb08366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31778a5c26ba003ce642f20d5a0be3c0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E6747B-576D-490A-8547-711CBC0526CB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D3531EF3-EEFE-436B-910A-C1990A8AFB03}">
  <ds:schemaRefs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4aad6fde-e1c3-41a8-8819-296bdae5f87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41C6E0A-A082-4BF8-9A5A-F74CAF5BDE1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D15AA7C-9A53-4A60-B428-D3D2B7CCC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BDD_PRESTA_ESTIME&amp;REEL</vt:lpstr>
      <vt:lpstr>PLANNING_PRESTA</vt:lpstr>
      <vt:lpstr>PLANNING_MAT</vt:lpstr>
      <vt:lpstr>Paramètres</vt:lpstr>
      <vt:lpstr>Liste déroulante</vt:lpstr>
      <vt:lpstr>_Feries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Royer, Elodie</cp:lastModifiedBy>
  <dcterms:created xsi:type="dcterms:W3CDTF">2021-12-23T11:25:24Z</dcterms:created>
  <dcterms:modified xsi:type="dcterms:W3CDTF">2023-02-02T08:21:42Z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2021-12-23T11:26:12Z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8725851a-c5fb-48f6-b686-664cba237718</vt:lpwstr>
  </property>
  <property fmtid="{D5CDD505-2E9C-101B-9397-08002B2CF9AE}" pid="8" name="MSIP_Label_afd1e3ad-c799-4853-a6fa-a1843e00f4cc_ContentBits">
    <vt:lpwstr>1</vt:lpwstr>
  </property>
  <property fmtid="{D5CDD505-2E9C-101B-9397-08002B2CF9AE}" pid="9" name="MerckAIPLabel">
    <vt:lpwstr>Proprietary</vt:lpwstr>
  </property>
  <property fmtid="{D5CDD505-2E9C-101B-9397-08002B2CF9AE}" pid="10" name="MerckAIPDataExchange">
    <vt:lpwstr>!MRKMIP@Proprietary</vt:lpwstr>
  </property>
  <property fmtid="{D5CDD505-2E9C-101B-9397-08002B2CF9AE}" pid="11" name="ContentTypeId">
    <vt:lpwstr>0x010100A2C3B5FCB2C53C4DA669666DFB1705E1</vt:lpwstr>
  </property>
</Properties>
</file>