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belok\Downloads\"/>
    </mc:Choice>
  </mc:AlternateContent>
  <xr:revisionPtr revIDLastSave="0" documentId="13_ncr:1_{83221D84-9DF7-467C-987B-6DD35A5CED3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ettings" sheetId="3" r:id="rId1"/>
    <sheet name="Gantt" sheetId="1" r:id="rId2"/>
  </sheets>
  <definedNames>
    <definedName name="base_end" localSheetId="1">Gantt!$V1</definedName>
    <definedName name="base_start" localSheetId="1">Gantt!$U1</definedName>
    <definedName name="color_by">Gantt!$X$6</definedName>
    <definedName name="color_code" localSheetId="1">_xlfn.SWITCH(color_by,"Project Structure",Gantt!color_code_project_structure,"Team Roles",Gantt!color_code_team_roles,"Issues",Gantt!color_code_issues,Gantt!color_code_default)</definedName>
    <definedName name="color_code_default" localSheetId="1">IF(Gantt!type&lt;&gt;"",_xlfn.SWITCH(Gantt!type,"S",1,"T",2,"M",3),-1)</definedName>
    <definedName name="color_code_issues" localSheetId="1">IF(Gantt!issue="!",_xlfn.SWITCH(Gantt!type,"S",901,"T",901,"M",902),Gantt!color_code_default)</definedName>
    <definedName name="color_code_project_structure" localSheetId="1">IF(Gantt!stage_id=-1,-1,_xlfn.NUMBERVALUE(IF(MOD(Gantt!stage_id,8)=0,8,MOD(Gantt!stage_id,8))&amp;_xlfn.SWITCH(Gantt!type,"S","01","T","02","M","03")))</definedName>
    <definedName name="color_code_team_roles" localSheetId="1">IF(Gantt!role_id=-1,Gantt!color_code_default,_xlfn.NUMBERVALUE(Gantt!role_id&amp;_xlfn.SWITCH(Gantt!type,"T","01","M","04")))</definedName>
    <definedName name="d.conn" localSheetId="1">Gantt!$P1</definedName>
    <definedName name="d.id" localSheetId="1">Gantt!$M1</definedName>
    <definedName name="d.lag" localSheetId="1">Gantt!$Q1</definedName>
    <definedName name="d.name" localSheetId="1">INDEX(Gantt!$F:$F,Gantt!d.row)</definedName>
    <definedName name="d.row" localSheetId="1">MATCH(Gantt!d.id,Gantt!$B:$B,0)</definedName>
    <definedName name="d.type" localSheetId="1">INDEX(Gantt!$E:$E,Gantt!d.row)</definedName>
    <definedName name="date" localSheetId="1">Gantt!A$10</definedName>
    <definedName name="Display">Gantt!$AE$6</definedName>
    <definedName name="ff_calculation" localSheetId="1">WORKDAY(INDEX(Gantt!$T:$T,Gantt!d.row),Gantt!d.lag)</definedName>
    <definedName name="fs_calculation" localSheetId="1">WORKDAY(INDEX(Gantt!$T:$T,Gantt!d.row),1+Gantt!d.lag)</definedName>
    <definedName name="highlight">Gantt!$AS$6</definedName>
    <definedName name="id" localSheetId="1">Gantt!$B1</definedName>
    <definedName name="ind.end" localSheetId="1">Gantt!$L1</definedName>
    <definedName name="ind.start" localSheetId="1">Gantt!$K1</definedName>
    <definedName name="issue" localSheetId="1">Gantt!$J1</definedName>
    <definedName name="item_in_base" localSheetId="1">AND(Gantt!date&gt;=Gantt!base_start,Gantt!date&lt;=Gantt!base_end)</definedName>
    <definedName name="item_in_complete" localSheetId="1">AND(Gantt!date&gt;=Gantt!plan_start,Gantt!date&lt;=WORKDAY(Gantt!plan_start,Gantt!percentage_complete*Gantt!workdays-1))</definedName>
    <definedName name="item_in_plan" localSheetId="1">AND(Gantt!date&gt;=Gantt!plan_start,Gantt!date&lt;=Gantt!plan_end)</definedName>
    <definedName name="next_date" localSheetId="1">Gantt!B$10</definedName>
    <definedName name="percentage_complete" localSheetId="1">Gantt!$W1</definedName>
    <definedName name="plan_end" localSheetId="1">Gantt!$T1</definedName>
    <definedName name="plan_end_calculation" localSheetId="1">WORKDAY(Gantt!plan_start,Gantt!workdays-1)</definedName>
    <definedName name="plan_start" localSheetId="1">Gantt!$S1</definedName>
    <definedName name="plan_start_calculation" localSheetId="1">WORKDAY(Gantt!plan_end,(-1)*Gantt!workdays+1)</definedName>
    <definedName name="prev_col_range" localSheetId="1">Gantt!A$13:A1048576</definedName>
    <definedName name="project_base_start" localSheetId="1">MIN(Gantt!$U$13:$U$1000)</definedName>
    <definedName name="project_duration" localSheetId="1">NETWORKDAYS(Gantt!project_start,Gantt!project_end)</definedName>
    <definedName name="project_end" localSheetId="1">MAX(Gantt!$T$13:$T$1000)</definedName>
    <definedName name="project_start" localSheetId="1">MIN(Gantt!$S$13:$S$1000)</definedName>
    <definedName name="role" localSheetId="1">Gantt!$H1</definedName>
    <definedName name="role_id" localSheetId="1">Gantt!$D1</definedName>
    <definedName name="scroll">Gantt!$W$11</definedName>
    <definedName name="sf_calculation" localSheetId="1">WORKDAY(INDEX(Gantt!$S:$S,Gantt!d.row),(-1)+Gantt!d.lag)</definedName>
    <definedName name="show_progress">Gantt!$AL$6</definedName>
    <definedName name="ss_calculation" localSheetId="1">WORKDAY(INDEX(Gantt!$S:$S,Gantt!d.row),Gantt!d.lag)</definedName>
    <definedName name="stage_id" localSheetId="1">Gantt!$C1</definedName>
    <definedName name="team_member" localSheetId="1">Gantt!$I1</definedName>
    <definedName name="timeline_base_start" localSheetId="1">Gantt!project_base_start-WEEKDAY(Gantt!project_base_start,3)</definedName>
    <definedName name="timeline_plan_start" localSheetId="1">IF(Gantt!project_start=0,TODAY()-WEEKDAY(TODAY(),3),Gantt!project_start-WEEKDAY(Gantt!project_start,3))</definedName>
    <definedName name="timeline_start" localSheetId="1">IF(Display="Plan vs Base",IF(Gantt!timeline_base_start&gt;0,MIN(Gantt!timeline_base_start,Gantt!timeline_plan_start),Gantt!timeline_plan_start),Gantt!timeline_plan_start)</definedName>
    <definedName name="type" localSheetId="1">Gantt!$E1</definedName>
    <definedName name="weekend">Settings!$U$8</definedName>
    <definedName name="workdays" localSheetId="1">MAX(Gantt!$R1,1)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W106" i="1" a="1"/>
  <c r="W106" i="1"/>
  <c r="W109" i="1" a="1"/>
  <c r="W109" i="1"/>
  <c r="W95" i="1" a="1"/>
  <c r="W95" i="1"/>
  <c r="W84" i="1" a="1"/>
  <c r="W84" i="1"/>
  <c r="W73" i="1" a="1"/>
  <c r="W73" i="1"/>
  <c r="W67" i="1" a="1"/>
  <c r="W67" i="1"/>
  <c r="W62" i="1" a="1"/>
  <c r="W62" i="1"/>
  <c r="W59" i="1" a="1"/>
  <c r="W59" i="1"/>
  <c r="W53" i="1" a="1"/>
  <c r="W53" i="1"/>
  <c r="W49" i="1" a="1"/>
  <c r="W49" i="1"/>
  <c r="W45" i="1" a="1"/>
  <c r="W45" i="1"/>
  <c r="W41" i="1" a="1"/>
  <c r="W41" i="1"/>
  <c r="W39" i="1"/>
  <c r="W34" i="1" a="1"/>
  <c r="W34" i="1"/>
  <c r="W30" i="1" a="1"/>
  <c r="W30" i="1"/>
  <c r="W27" i="1" a="1"/>
  <c r="W27" i="1"/>
  <c r="N104" i="1"/>
  <c r="N72" i="1"/>
  <c r="N71" i="1"/>
  <c r="W15" i="1"/>
  <c r="W17" i="1" a="1"/>
  <c r="W17" i="1"/>
  <c r="D17" i="1"/>
  <c r="D27" i="1"/>
  <c r="D30" i="1"/>
  <c r="D34" i="1"/>
  <c r="D39" i="1"/>
  <c r="D41" i="1"/>
  <c r="D45" i="1"/>
  <c r="D49" i="1"/>
  <c r="D53" i="1"/>
  <c r="D59" i="1"/>
  <c r="D62" i="1"/>
  <c r="D67" i="1"/>
  <c r="D73" i="1"/>
  <c r="D84" i="1"/>
  <c r="D95" i="1"/>
  <c r="D106" i="1"/>
  <c r="D109" i="1"/>
  <c r="D114" i="1"/>
  <c r="D15" i="1"/>
  <c r="C15" i="1"/>
  <c r="N34" i="1"/>
  <c r="N39" i="1"/>
  <c r="N40" i="1"/>
  <c r="N41" i="1"/>
  <c r="N42" i="1"/>
  <c r="N43" i="1"/>
  <c r="N44" i="1"/>
  <c r="N45" i="1"/>
  <c r="N49" i="1"/>
  <c r="N53" i="1"/>
  <c r="N59" i="1"/>
  <c r="N62" i="1"/>
  <c r="N67" i="1"/>
  <c r="N68" i="1"/>
  <c r="N70" i="1"/>
  <c r="N73" i="1"/>
  <c r="N74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6" i="1"/>
  <c r="N107" i="1"/>
  <c r="N109" i="1"/>
  <c r="N27" i="1"/>
  <c r="N30" i="1"/>
  <c r="N15" i="1"/>
  <c r="N17" i="1"/>
  <c r="S28" i="1"/>
  <c r="T28" i="1" s="1"/>
  <c r="C16" i="1"/>
  <c r="C17" i="1"/>
  <c r="M28" i="1"/>
  <c r="H17" i="1"/>
  <c r="H27" i="1"/>
  <c r="H30" i="1"/>
  <c r="H32" i="1"/>
  <c r="D32" i="1" s="1"/>
  <c r="H33" i="1"/>
  <c r="D33" i="1" s="1"/>
  <c r="H34" i="1"/>
  <c r="H35" i="1"/>
  <c r="D35" i="1" s="1"/>
  <c r="H36" i="1"/>
  <c r="D36" i="1" s="1"/>
  <c r="H37" i="1"/>
  <c r="D37" i="1" s="1"/>
  <c r="H38" i="1"/>
  <c r="D38" i="1" s="1"/>
  <c r="H39" i="1"/>
  <c r="H40" i="1"/>
  <c r="D40" i="1" s="1"/>
  <c r="H41" i="1"/>
  <c r="H42" i="1"/>
  <c r="D42" i="1" s="1"/>
  <c r="H43" i="1"/>
  <c r="D43" i="1" s="1"/>
  <c r="H44" i="1"/>
  <c r="D44" i="1" s="1"/>
  <c r="H45" i="1"/>
  <c r="H46" i="1"/>
  <c r="D46" i="1"/>
  <c r="H47" i="1"/>
  <c r="D47" i="1" s="1"/>
  <c r="H48" i="1"/>
  <c r="D48" i="1"/>
  <c r="H49" i="1"/>
  <c r="H50" i="1"/>
  <c r="D50" i="1" s="1"/>
  <c r="H51" i="1"/>
  <c r="D51" i="1"/>
  <c r="H52" i="1"/>
  <c r="D52" i="1" s="1"/>
  <c r="H53" i="1"/>
  <c r="H54" i="1"/>
  <c r="D54" i="1" s="1"/>
  <c r="H55" i="1"/>
  <c r="D55" i="1"/>
  <c r="H56" i="1"/>
  <c r="D56" i="1" s="1"/>
  <c r="H57" i="1"/>
  <c r="D57" i="1"/>
  <c r="H58" i="1"/>
  <c r="D58" i="1" s="1"/>
  <c r="H59" i="1"/>
  <c r="H60" i="1"/>
  <c r="D60" i="1"/>
  <c r="H61" i="1"/>
  <c r="D61" i="1" s="1"/>
  <c r="H62" i="1"/>
  <c r="H63" i="1"/>
  <c r="D63" i="1" s="1"/>
  <c r="H64" i="1"/>
  <c r="D64" i="1"/>
  <c r="H65" i="1"/>
  <c r="D65" i="1" s="1"/>
  <c r="H66" i="1"/>
  <c r="D66" i="1" s="1"/>
  <c r="H67" i="1"/>
  <c r="H68" i="1"/>
  <c r="D68" i="1" s="1"/>
  <c r="H69" i="1"/>
  <c r="D69" i="1"/>
  <c r="H70" i="1"/>
  <c r="D70" i="1" s="1"/>
  <c r="H71" i="1"/>
  <c r="D71" i="1" s="1"/>
  <c r="H72" i="1"/>
  <c r="D72" i="1" s="1"/>
  <c r="H73" i="1"/>
  <c r="H74" i="1"/>
  <c r="D74" i="1" s="1"/>
  <c r="H75" i="1"/>
  <c r="D75" i="1" s="1"/>
  <c r="H76" i="1"/>
  <c r="D76" i="1" s="1"/>
  <c r="H77" i="1"/>
  <c r="D77" i="1" s="1"/>
  <c r="H78" i="1"/>
  <c r="D78" i="1" s="1"/>
  <c r="H79" i="1"/>
  <c r="D79" i="1"/>
  <c r="H80" i="1"/>
  <c r="D80" i="1" s="1"/>
  <c r="H81" i="1"/>
  <c r="D81" i="1" s="1"/>
  <c r="H82" i="1"/>
  <c r="D82" i="1" s="1"/>
  <c r="H83" i="1"/>
  <c r="D83" i="1" s="1"/>
  <c r="H84" i="1"/>
  <c r="H85" i="1"/>
  <c r="D85" i="1" s="1"/>
  <c r="H86" i="1"/>
  <c r="D86" i="1"/>
  <c r="H87" i="1"/>
  <c r="D87" i="1" s="1"/>
  <c r="H88" i="1"/>
  <c r="D88" i="1"/>
  <c r="H89" i="1"/>
  <c r="D89" i="1" s="1"/>
  <c r="H90" i="1"/>
  <c r="D90" i="1" s="1"/>
  <c r="H91" i="1"/>
  <c r="D91" i="1" s="1"/>
  <c r="H92" i="1"/>
  <c r="D92" i="1" s="1"/>
  <c r="H93" i="1"/>
  <c r="D93" i="1" s="1"/>
  <c r="H94" i="1"/>
  <c r="D94" i="1"/>
  <c r="H95" i="1"/>
  <c r="H96" i="1"/>
  <c r="D96" i="1" s="1"/>
  <c r="H97" i="1"/>
  <c r="D97" i="1" s="1"/>
  <c r="H98" i="1"/>
  <c r="D98" i="1" s="1"/>
  <c r="H99" i="1"/>
  <c r="D99" i="1" s="1"/>
  <c r="H100" i="1"/>
  <c r="D100" i="1"/>
  <c r="H101" i="1"/>
  <c r="D101" i="1" s="1"/>
  <c r="H102" i="1"/>
  <c r="D102" i="1" s="1"/>
  <c r="H103" i="1"/>
  <c r="D103" i="1" s="1"/>
  <c r="H104" i="1"/>
  <c r="D104" i="1" s="1"/>
  <c r="H105" i="1"/>
  <c r="D105" i="1" s="1"/>
  <c r="H106" i="1"/>
  <c r="H107" i="1"/>
  <c r="D107" i="1" s="1"/>
  <c r="H108" i="1"/>
  <c r="D108" i="1" s="1"/>
  <c r="H109" i="1"/>
  <c r="H110" i="1"/>
  <c r="D110" i="1" s="1"/>
  <c r="H111" i="1"/>
  <c r="D111" i="1" s="1"/>
  <c r="H112" i="1"/>
  <c r="D112" i="1" s="1"/>
  <c r="H113" i="1"/>
  <c r="D113" i="1" s="1"/>
  <c r="H114" i="1"/>
  <c r="H15" i="1"/>
  <c r="N18" i="1"/>
  <c r="N16" i="1"/>
  <c r="BB2" i="1"/>
  <c r="B2" i="1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J16" i="3"/>
  <c r="P15" i="3"/>
  <c r="H18" i="1"/>
  <c r="D18" i="1"/>
  <c r="J15" i="3"/>
  <c r="P14" i="3"/>
  <c r="J14" i="3"/>
  <c r="P13" i="3"/>
  <c r="J13" i="3"/>
  <c r="P12" i="3"/>
  <c r="J12" i="3"/>
  <c r="P11" i="3"/>
  <c r="J11" i="3"/>
  <c r="P10" i="3"/>
  <c r="J10" i="3"/>
  <c r="P9" i="3"/>
  <c r="J9" i="3"/>
  <c r="H29" i="1"/>
  <c r="D29" i="1" s="1"/>
  <c r="H28" i="1"/>
  <c r="D28" i="1" s="1"/>
  <c r="H21" i="1"/>
  <c r="D21" i="1" s="1"/>
  <c r="H25" i="1"/>
  <c r="D25" i="1" s="1"/>
  <c r="H22" i="1"/>
  <c r="D22" i="1" s="1"/>
  <c r="H26" i="1"/>
  <c r="D26" i="1"/>
  <c r="H23" i="1"/>
  <c r="D23" i="1" s="1"/>
  <c r="H31" i="1"/>
  <c r="D31" i="1"/>
  <c r="H19" i="1"/>
  <c r="D19" i="1" s="1"/>
  <c r="H16" i="1"/>
  <c r="D16" i="1" s="1"/>
  <c r="H20" i="1"/>
  <c r="D20" i="1" s="1"/>
  <c r="H24" i="1"/>
  <c r="D24" i="1" s="1"/>
  <c r="O28" i="1"/>
  <c r="N110" i="1"/>
  <c r="S18" i="1"/>
  <c r="T18" i="1" s="1"/>
  <c r="T91" i="1"/>
  <c r="S93" i="1"/>
  <c r="T93" i="1"/>
  <c r="T102" i="1"/>
  <c r="T98" i="1"/>
  <c r="S100" i="1"/>
  <c r="T100" i="1"/>
  <c r="S102" i="1"/>
  <c r="S98" i="1"/>
  <c r="T103" i="1"/>
  <c r="S107" i="1"/>
  <c r="S110" i="1"/>
  <c r="T110" i="1" s="1"/>
  <c r="S87" i="1"/>
  <c r="T87" i="1"/>
  <c r="S89" i="1"/>
  <c r="T89" i="1"/>
  <c r="S91" i="1"/>
  <c r="T99" i="1"/>
  <c r="S101" i="1"/>
  <c r="T101" i="1"/>
  <c r="S103" i="1"/>
  <c r="T94" i="1"/>
  <c r="S96" i="1"/>
  <c r="S97" i="1"/>
  <c r="T97" i="1"/>
  <c r="S99" i="1"/>
  <c r="T90" i="1"/>
  <c r="S92" i="1"/>
  <c r="T92" i="1"/>
  <c r="S94" i="1"/>
  <c r="T86" i="1"/>
  <c r="S88" i="1"/>
  <c r="T88" i="1"/>
  <c r="S90" i="1"/>
  <c r="S85" i="1"/>
  <c r="T85" i="1"/>
  <c r="S86" i="1"/>
  <c r="T70" i="1"/>
  <c r="S74" i="1"/>
  <c r="T74" i="1"/>
  <c r="S62" i="1"/>
  <c r="T62" i="1"/>
  <c r="S68" i="1"/>
  <c r="T68" i="1"/>
  <c r="S70" i="1"/>
  <c r="S60" i="1"/>
  <c r="T60" i="1" s="1"/>
  <c r="S54" i="1"/>
  <c r="T54" i="1" s="1"/>
  <c r="S50" i="1"/>
  <c r="T50" i="1" s="1"/>
  <c r="S44" i="1"/>
  <c r="T44" i="1"/>
  <c r="S46" i="1"/>
  <c r="T46" i="1" s="1"/>
  <c r="S34" i="1"/>
  <c r="T34" i="1"/>
  <c r="S40" i="1"/>
  <c r="S42" i="1"/>
  <c r="S43" i="1"/>
  <c r="T43" i="1"/>
  <c r="S31" i="1"/>
  <c r="T31" i="1" s="1"/>
  <c r="S71" i="1"/>
  <c r="T71" i="1"/>
  <c r="K84" i="1"/>
  <c r="S16" i="1"/>
  <c r="S72" i="1"/>
  <c r="K15" i="1"/>
  <c r="S15" i="1"/>
  <c r="T16" i="1"/>
  <c r="T72" i="1"/>
  <c r="R15" i="1"/>
  <c r="T15" i="1" s="1"/>
  <c r="S104" i="1"/>
  <c r="T104" i="1"/>
  <c r="S105" i="1"/>
  <c r="T105" i="1"/>
  <c r="S84" i="1" l="1"/>
  <c r="T96" i="1"/>
  <c r="K95" i="1"/>
  <c r="T107" i="1"/>
  <c r="M25" i="1"/>
  <c r="M22" i="1"/>
  <c r="M19" i="1"/>
  <c r="M21" i="1"/>
  <c r="T42" i="1"/>
  <c r="K41" i="1"/>
  <c r="T40" i="1"/>
  <c r="K39" i="1"/>
  <c r="R84" i="1"/>
  <c r="T84" i="1" s="1"/>
  <c r="C18" i="1"/>
  <c r="C19" i="1"/>
  <c r="B19" i="1"/>
  <c r="O19" i="1" l="1"/>
  <c r="N19" i="1"/>
  <c r="S19" i="1"/>
  <c r="S41" i="1"/>
  <c r="T41" i="1"/>
  <c r="O22" i="1"/>
  <c r="T22" i="1"/>
  <c r="S22" i="1" s="1"/>
  <c r="S95" i="1"/>
  <c r="M24" i="1"/>
  <c r="B20" i="1"/>
  <c r="R41" i="1"/>
  <c r="S25" i="1"/>
  <c r="T25" i="1" s="1"/>
  <c r="O25" i="1"/>
  <c r="R95" i="1"/>
  <c r="T95" i="1" s="1"/>
  <c r="C20" i="1"/>
  <c r="C21" i="1" s="1"/>
  <c r="S39" i="1"/>
  <c r="R39" i="1" s="1"/>
  <c r="T39" i="1" s="1"/>
  <c r="O21" i="1"/>
  <c r="T21" i="1"/>
  <c r="S21" i="1"/>
  <c r="C22" i="1" l="1"/>
  <c r="O24" i="1"/>
  <c r="T24" i="1"/>
  <c r="S24" i="1" s="1"/>
  <c r="M29" i="1"/>
  <c r="B21" i="1"/>
  <c r="T19" i="1"/>
  <c r="C23" i="1" l="1"/>
  <c r="M23" i="1"/>
  <c r="M83" i="1"/>
  <c r="M35" i="1"/>
  <c r="M66" i="1"/>
  <c r="N21" i="1"/>
  <c r="B22" i="1"/>
  <c r="B23" i="1"/>
  <c r="O29" i="1"/>
  <c r="T83" i="1" l="1"/>
  <c r="O83" i="1"/>
  <c r="S83" i="1"/>
  <c r="N23" i="1"/>
  <c r="O23" i="1"/>
  <c r="T23" i="1"/>
  <c r="S23" i="1"/>
  <c r="C24" i="1"/>
  <c r="B24" i="1"/>
  <c r="M32" i="1"/>
  <c r="M64" i="1"/>
  <c r="M38" i="1"/>
  <c r="N22" i="1"/>
  <c r="O66" i="1"/>
  <c r="S66" i="1"/>
  <c r="T66" i="1"/>
  <c r="S35" i="1"/>
  <c r="T35" i="1" s="1"/>
  <c r="O35" i="1"/>
  <c r="O64" i="1" l="1"/>
  <c r="S64" i="1"/>
  <c r="T64" i="1" s="1"/>
  <c r="B25" i="1"/>
  <c r="O32" i="1"/>
  <c r="S32" i="1"/>
  <c r="T32" i="1"/>
  <c r="C25" i="1"/>
  <c r="B26" i="1"/>
  <c r="B27" i="1" s="1"/>
  <c r="O38" i="1"/>
  <c r="S38" i="1"/>
  <c r="T38" i="1" s="1"/>
  <c r="M26" i="1"/>
  <c r="N24" i="1"/>
  <c r="B28" i="1" l="1"/>
  <c r="N25" i="1"/>
  <c r="N26" i="1"/>
  <c r="O26" i="1"/>
  <c r="S26" i="1"/>
  <c r="T26" i="1"/>
  <c r="C26" i="1"/>
  <c r="C27" i="1" l="1"/>
  <c r="N28" i="1"/>
  <c r="B29" i="1"/>
  <c r="C28" i="1" l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N29" i="1"/>
  <c r="B30" i="1"/>
  <c r="B31" i="1" s="1"/>
  <c r="B32" i="1" s="1"/>
  <c r="M33" i="1" l="1"/>
  <c r="N32" i="1"/>
  <c r="B33" i="1"/>
  <c r="B34" i="1" s="1"/>
  <c r="B35" i="1" s="1"/>
  <c r="N35" i="1" l="1"/>
  <c r="B36" i="1"/>
  <c r="B37" i="1" s="1"/>
  <c r="B38" i="1" s="1"/>
  <c r="N33" i="1"/>
  <c r="O33" i="1"/>
  <c r="S33" i="1"/>
  <c r="M37" i="1" l="1"/>
  <c r="N38" i="1"/>
  <c r="B39" i="1"/>
  <c r="B40" i="1" s="1"/>
  <c r="B41" i="1" s="1"/>
  <c r="B42" i="1" s="1"/>
  <c r="B43" i="1" s="1"/>
  <c r="B44" i="1" s="1"/>
  <c r="T33" i="1"/>
  <c r="M46" i="1" l="1"/>
  <c r="B45" i="1"/>
  <c r="B46" i="1" s="1"/>
  <c r="N37" i="1"/>
  <c r="O37" i="1"/>
  <c r="S37" i="1"/>
  <c r="T37" i="1" s="1"/>
  <c r="M50" i="1" l="1"/>
  <c r="M47" i="1"/>
  <c r="B47" i="1"/>
  <c r="B48" i="1" s="1"/>
  <c r="B49" i="1" s="1"/>
  <c r="B50" i="1" s="1"/>
  <c r="N46" i="1"/>
  <c r="O46" i="1"/>
  <c r="M54" i="1" l="1"/>
  <c r="B51" i="1"/>
  <c r="B52" i="1" s="1"/>
  <c r="B53" i="1" s="1"/>
  <c r="B54" i="1" s="1"/>
  <c r="N47" i="1"/>
  <c r="O47" i="1"/>
  <c r="S47" i="1"/>
  <c r="N50" i="1"/>
  <c r="O50" i="1"/>
  <c r="M60" i="1" l="1"/>
  <c r="M55" i="1"/>
  <c r="B55" i="1"/>
  <c r="T47" i="1"/>
  <c r="N54" i="1"/>
  <c r="O54" i="1"/>
  <c r="O55" i="1" l="1"/>
  <c r="N55" i="1"/>
  <c r="S55" i="1"/>
  <c r="M57" i="1"/>
  <c r="B56" i="1"/>
  <c r="B57" i="1" s="1"/>
  <c r="O60" i="1"/>
  <c r="M58" i="1" l="1"/>
  <c r="B58" i="1"/>
  <c r="B59" i="1" s="1"/>
  <c r="B60" i="1" s="1"/>
  <c r="N57" i="1"/>
  <c r="O57" i="1"/>
  <c r="T55" i="1"/>
  <c r="S57" i="1" l="1"/>
  <c r="T57" i="1" s="1"/>
  <c r="M51" i="1"/>
  <c r="M61" i="1"/>
  <c r="B61" i="1"/>
  <c r="B62" i="1" s="1"/>
  <c r="B63" i="1" s="1"/>
  <c r="B64" i="1" s="1"/>
  <c r="N60" i="1"/>
  <c r="N58" i="1"/>
  <c r="O58" i="1"/>
  <c r="S58" i="1"/>
  <c r="T58" i="1" s="1"/>
  <c r="N61" i="1" l="1"/>
  <c r="O61" i="1"/>
  <c r="S61" i="1"/>
  <c r="N51" i="1"/>
  <c r="O51" i="1"/>
  <c r="S51" i="1"/>
  <c r="B65" i="1"/>
  <c r="B66" i="1" s="1"/>
  <c r="N64" i="1"/>
  <c r="T61" i="1" l="1"/>
  <c r="T51" i="1"/>
  <c r="N66" i="1"/>
  <c r="B67" i="1"/>
  <c r="B68" i="1" s="1"/>
  <c r="M69" i="1" l="1"/>
  <c r="B69" i="1"/>
  <c r="B70" i="1" s="1"/>
  <c r="B71" i="1" s="1"/>
  <c r="B72" i="1" s="1"/>
  <c r="B73" i="1" s="1"/>
  <c r="B74" i="1" s="1"/>
  <c r="M75" i="1" l="1"/>
  <c r="B75" i="1"/>
  <c r="O69" i="1"/>
  <c r="S69" i="1"/>
  <c r="K67" i="1" s="1"/>
  <c r="N69" i="1"/>
  <c r="T69" i="1" l="1"/>
  <c r="M76" i="1"/>
  <c r="B76" i="1"/>
  <c r="S67" i="1"/>
  <c r="N75" i="1"/>
  <c r="O75" i="1"/>
  <c r="S75" i="1"/>
  <c r="M77" i="1" l="1"/>
  <c r="B77" i="1"/>
  <c r="N76" i="1"/>
  <c r="O76" i="1"/>
  <c r="T75" i="1"/>
  <c r="R67" i="1"/>
  <c r="T67" i="1" s="1"/>
  <c r="M78" i="1" l="1"/>
  <c r="B78" i="1"/>
  <c r="S76" i="1"/>
  <c r="N77" i="1"/>
  <c r="O77" i="1"/>
  <c r="M79" i="1" l="1"/>
  <c r="M81" i="1"/>
  <c r="B79" i="1"/>
  <c r="N78" i="1"/>
  <c r="O78" i="1"/>
  <c r="T76" i="1"/>
  <c r="M80" i="1" l="1"/>
  <c r="B80" i="1"/>
  <c r="B81" i="1" s="1"/>
  <c r="B82" i="1" s="1"/>
  <c r="B83" i="1" s="1"/>
  <c r="S77" i="1"/>
  <c r="O81" i="1"/>
  <c r="O79" i="1"/>
  <c r="N79" i="1"/>
  <c r="T77" i="1" l="1"/>
  <c r="N83" i="1"/>
  <c r="B84" i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N81" i="1"/>
  <c r="N80" i="1"/>
  <c r="O80" i="1"/>
  <c r="M105" i="1" l="1"/>
  <c r="B105" i="1"/>
  <c r="S78" i="1"/>
  <c r="T78" i="1" l="1"/>
  <c r="S81" i="1"/>
  <c r="T81" i="1" s="1"/>
  <c r="M31" i="1"/>
  <c r="M114" i="1"/>
  <c r="M65" i="1"/>
  <c r="M48" i="1"/>
  <c r="M20" i="1"/>
  <c r="M36" i="1"/>
  <c r="M56" i="1"/>
  <c r="M82" i="1"/>
  <c r="M52" i="1"/>
  <c r="B106" i="1"/>
  <c r="B107" i="1" s="1"/>
  <c r="N105" i="1"/>
  <c r="O105" i="1"/>
  <c r="N82" i="1" l="1"/>
  <c r="O82" i="1"/>
  <c r="S82" i="1"/>
  <c r="T82" i="1"/>
  <c r="N48" i="1"/>
  <c r="O48" i="1"/>
  <c r="S48" i="1"/>
  <c r="K45" i="1" s="1"/>
  <c r="T48" i="1"/>
  <c r="N52" i="1"/>
  <c r="O52" i="1"/>
  <c r="S52" i="1"/>
  <c r="K49" i="1" s="1"/>
  <c r="O20" i="1"/>
  <c r="S20" i="1"/>
  <c r="K17" i="1" s="1"/>
  <c r="N20" i="1"/>
  <c r="T20" i="1"/>
  <c r="N31" i="1"/>
  <c r="O31" i="1"/>
  <c r="N56" i="1"/>
  <c r="O56" i="1"/>
  <c r="S56" i="1"/>
  <c r="K53" i="1" s="1"/>
  <c r="N65" i="1"/>
  <c r="O65" i="1"/>
  <c r="S65" i="1"/>
  <c r="T65" i="1"/>
  <c r="M108" i="1"/>
  <c r="B108" i="1"/>
  <c r="B109" i="1" s="1"/>
  <c r="B110" i="1" s="1"/>
  <c r="N36" i="1"/>
  <c r="S36" i="1"/>
  <c r="K30" i="1" s="1"/>
  <c r="O36" i="1"/>
  <c r="T36" i="1"/>
  <c r="O114" i="1"/>
  <c r="S114" i="1"/>
  <c r="T114" i="1" s="1"/>
  <c r="T79" i="1"/>
  <c r="S29" i="1" l="1"/>
  <c r="S49" i="1"/>
  <c r="N108" i="1"/>
  <c r="O108" i="1"/>
  <c r="S108" i="1"/>
  <c r="K106" i="1" s="1"/>
  <c r="T52" i="1"/>
  <c r="S45" i="1"/>
  <c r="R45" i="1" s="1"/>
  <c r="T45" i="1" s="1"/>
  <c r="S30" i="1"/>
  <c r="S53" i="1"/>
  <c r="S17" i="1"/>
  <c r="R30" i="1"/>
  <c r="T30" i="1" s="1"/>
  <c r="M111" i="1"/>
  <c r="M63" i="1"/>
  <c r="B111" i="1"/>
  <c r="S79" i="1"/>
  <c r="S80" i="1"/>
  <c r="T80" i="1" s="1"/>
  <c r="T56" i="1"/>
  <c r="O111" i="1" l="1"/>
  <c r="N111" i="1"/>
  <c r="T111" i="1"/>
  <c r="K73" i="1"/>
  <c r="M112" i="1"/>
  <c r="B112" i="1"/>
  <c r="T108" i="1"/>
  <c r="R53" i="1"/>
  <c r="T53" i="1" s="1"/>
  <c r="N63" i="1"/>
  <c r="O63" i="1"/>
  <c r="S63" i="1"/>
  <c r="K59" i="1" s="1"/>
  <c r="R49" i="1"/>
  <c r="T49" i="1" s="1"/>
  <c r="R17" i="1"/>
  <c r="T17" i="1" s="1"/>
  <c r="S106" i="1"/>
  <c r="K27" i="1"/>
  <c r="T29" i="1"/>
  <c r="T63" i="1" l="1"/>
  <c r="M113" i="1"/>
  <c r="B113" i="1"/>
  <c r="B114" i="1" s="1"/>
  <c r="N112" i="1"/>
  <c r="O112" i="1"/>
  <c r="S112" i="1"/>
  <c r="T112" i="1" s="1"/>
  <c r="S59" i="1"/>
  <c r="S73" i="1"/>
  <c r="R73" i="1" s="1"/>
  <c r="T73" i="1" s="1"/>
  <c r="S27" i="1"/>
  <c r="R106" i="1"/>
  <c r="T106" i="1" s="1"/>
  <c r="S111" i="1"/>
  <c r="O27" i="1" l="1"/>
  <c r="O98" i="1"/>
  <c r="O97" i="1"/>
  <c r="O100" i="1"/>
  <c r="O87" i="1"/>
  <c r="O107" i="1"/>
  <c r="O104" i="1"/>
  <c r="O84" i="1"/>
  <c r="O67" i="1"/>
  <c r="O15" i="1"/>
  <c r="O39" i="1"/>
  <c r="O72" i="1"/>
  <c r="O93" i="1"/>
  <c r="O90" i="1"/>
  <c r="O101" i="1"/>
  <c r="O92" i="1"/>
  <c r="O18" i="1"/>
  <c r="O40" i="1"/>
  <c r="O73" i="1"/>
  <c r="O109" i="1"/>
  <c r="O110" i="1"/>
  <c r="O88" i="1"/>
  <c r="O30" i="1"/>
  <c r="O94" i="1"/>
  <c r="O68" i="1"/>
  <c r="O86" i="1"/>
  <c r="O95" i="1"/>
  <c r="O42" i="1"/>
  <c r="O45" i="1"/>
  <c r="O103" i="1"/>
  <c r="O96" i="1"/>
  <c r="O85" i="1"/>
  <c r="O62" i="1"/>
  <c r="O106" i="1"/>
  <c r="O41" i="1"/>
  <c r="O59" i="1"/>
  <c r="O34" i="1"/>
  <c r="O70" i="1"/>
  <c r="O102" i="1"/>
  <c r="O99" i="1"/>
  <c r="O74" i="1"/>
  <c r="O53" i="1"/>
  <c r="O44" i="1"/>
  <c r="O16" i="1"/>
  <c r="O17" i="1"/>
  <c r="O49" i="1"/>
  <c r="O91" i="1"/>
  <c r="O71" i="1"/>
  <c r="O89" i="1"/>
  <c r="O43" i="1"/>
  <c r="N114" i="1"/>
  <c r="O113" i="1"/>
  <c r="N113" i="1"/>
  <c r="T113" i="1"/>
  <c r="R27" i="1"/>
  <c r="T27" i="1" s="1"/>
  <c r="R59" i="1"/>
  <c r="T59" i="1" s="1"/>
  <c r="S113" i="1" l="1"/>
  <c r="K109" i="1" s="1"/>
  <c r="S109" i="1" l="1"/>
  <c r="AF2" i="1" l="1"/>
  <c r="X10" i="1" a="1"/>
  <c r="X10" i="1" s="1"/>
  <c r="R109" i="1"/>
  <c r="T109" i="1" s="1"/>
  <c r="AK2" i="1" s="1"/>
  <c r="Y10" i="1" l="1"/>
  <c r="X13" i="1"/>
  <c r="AP2" i="1"/>
  <c r="Z10" i="1" l="1"/>
  <c r="Y13" i="1"/>
  <c r="AA10" i="1" l="1"/>
  <c r="Z13" i="1"/>
  <c r="AB10" i="1" l="1"/>
  <c r="AA13" i="1"/>
  <c r="AB13" i="1" l="1"/>
  <c r="AC10" i="1"/>
  <c r="AD10" i="1" l="1"/>
  <c r="AC13" i="1"/>
  <c r="AE10" i="1" l="1"/>
  <c r="AD13" i="1"/>
  <c r="AF10" i="1" l="1"/>
  <c r="AE13" i="1"/>
  <c r="AG10" i="1" l="1"/>
  <c r="AF13" i="1"/>
  <c r="AH10" i="1" l="1"/>
  <c r="AG13" i="1"/>
  <c r="AI10" i="1" l="1"/>
  <c r="AH13" i="1"/>
  <c r="AJ10" i="1" l="1"/>
  <c r="AI13" i="1"/>
  <c r="AJ13" i="1" l="1"/>
  <c r="AK10" i="1"/>
  <c r="AL10" i="1" l="1"/>
  <c r="AK13" i="1"/>
  <c r="AM10" i="1" l="1"/>
  <c r="AL13" i="1"/>
  <c r="AN10" i="1" l="1"/>
  <c r="AM13" i="1"/>
  <c r="AO10" i="1" l="1"/>
  <c r="AN13" i="1"/>
  <c r="AP10" i="1" l="1"/>
  <c r="AO13" i="1"/>
  <c r="AQ10" i="1" l="1"/>
  <c r="AP13" i="1"/>
  <c r="AR10" i="1" l="1"/>
  <c r="AQ13" i="1"/>
  <c r="AR13" i="1" l="1"/>
  <c r="AS10" i="1"/>
  <c r="AT10" i="1" l="1"/>
  <c r="AS13" i="1"/>
  <c r="AT13" i="1" l="1"/>
  <c r="AU10" i="1"/>
  <c r="AV10" i="1" l="1"/>
  <c r="AU13" i="1"/>
  <c r="AW10" i="1" l="1"/>
  <c r="AV13" i="1"/>
  <c r="AX10" i="1" l="1"/>
  <c r="AW13" i="1"/>
  <c r="AY10" i="1" l="1"/>
  <c r="AX13" i="1"/>
  <c r="AZ10" i="1" l="1"/>
  <c r="AY13" i="1"/>
  <c r="AZ13" i="1" l="1"/>
  <c r="BA10" i="1"/>
  <c r="BB10" i="1" l="1"/>
  <c r="BA13" i="1"/>
  <c r="BC10" i="1" l="1"/>
  <c r="BB13" i="1"/>
  <c r="BD10" i="1" l="1"/>
  <c r="BC13" i="1"/>
  <c r="BE10" i="1" l="1"/>
  <c r="BD13" i="1"/>
  <c r="BF10" i="1" l="1"/>
  <c r="BE13" i="1"/>
  <c r="BG10" i="1" l="1"/>
  <c r="BF13" i="1"/>
  <c r="BH10" i="1" l="1"/>
  <c r="BG13" i="1"/>
  <c r="BH13" i="1" l="1"/>
  <c r="BI10" i="1"/>
  <c r="BJ10" i="1" l="1"/>
  <c r="BI13" i="1"/>
  <c r="BK10" i="1" l="1"/>
  <c r="BJ13" i="1"/>
  <c r="BL10" i="1" l="1"/>
  <c r="BK13" i="1"/>
  <c r="BM10" i="1" l="1"/>
  <c r="BL13" i="1"/>
  <c r="BN10" i="1" l="1"/>
  <c r="BM13" i="1"/>
  <c r="BN13" i="1" l="1"/>
  <c r="BO10" i="1"/>
  <c r="BP10" i="1" l="1"/>
  <c r="BO13" i="1"/>
  <c r="BP13" i="1" l="1"/>
  <c r="BQ10" i="1"/>
  <c r="BR10" i="1" l="1"/>
  <c r="BQ13" i="1"/>
  <c r="BS10" i="1" l="1"/>
  <c r="BR13" i="1"/>
  <c r="BT10" i="1" l="1"/>
  <c r="BS13" i="1"/>
  <c r="BU10" i="1" l="1"/>
  <c r="BT13" i="1"/>
  <c r="BV10" i="1" l="1"/>
  <c r="BU13" i="1"/>
  <c r="BV13" i="1" l="1"/>
  <c r="BW10" i="1"/>
  <c r="BX10" i="1" l="1"/>
  <c r="BW13" i="1"/>
  <c r="BX13" i="1" l="1"/>
  <c r="BY10" i="1"/>
  <c r="BZ10" i="1" l="1"/>
  <c r="BY13" i="1"/>
  <c r="CA10" i="1" l="1"/>
  <c r="BZ13" i="1"/>
  <c r="CA13" i="1" l="1"/>
  <c r="CB10" i="1"/>
  <c r="CC10" i="1" l="1"/>
  <c r="CC13" i="1" s="1"/>
  <c r="CB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<sst xmlns="http://schemas.openxmlformats.org/spreadsheetml/2006/main" count="349" uniqueCount="137">
  <si>
    <t>Gantt</t>
  </si>
  <si>
    <t>Item details</t>
  </si>
  <si>
    <t>Ids</t>
  </si>
  <si>
    <t>Actual plan</t>
  </si>
  <si>
    <t>Base plan</t>
  </si>
  <si>
    <t>Update on :</t>
  </si>
  <si>
    <t>Saved on :</t>
  </si>
  <si>
    <t>R.id</t>
  </si>
  <si>
    <t>S.id</t>
  </si>
  <si>
    <t>Id</t>
  </si>
  <si>
    <t>Type</t>
  </si>
  <si>
    <t>Description</t>
  </si>
  <si>
    <t>Roles</t>
  </si>
  <si>
    <t>Start</t>
  </si>
  <si>
    <t>End</t>
  </si>
  <si>
    <t>Work 
days</t>
  </si>
  <si>
    <t>Ind.
Start</t>
  </si>
  <si>
    <t>Ind.
End</t>
  </si>
  <si>
    <t>D.id</t>
  </si>
  <si>
    <t>D.item</t>
  </si>
  <si>
    <t>D.conn</t>
  </si>
  <si>
    <t>D.lag</t>
  </si>
  <si>
    <t>%</t>
  </si>
  <si>
    <t>Settings</t>
  </si>
  <si>
    <t>Project Details</t>
  </si>
  <si>
    <t>Project Role Types</t>
  </si>
  <si>
    <t>Weekend and Holidays</t>
  </si>
  <si>
    <t>Project Title :</t>
  </si>
  <si>
    <t>ST LOUKKOS</t>
  </si>
  <si>
    <t xml:space="preserve">Role </t>
  </si>
  <si>
    <t>Code</t>
  </si>
  <si>
    <t>#</t>
  </si>
  <si>
    <t>Name</t>
  </si>
  <si>
    <t>Role</t>
  </si>
  <si>
    <t xml:space="preserve">Weekend </t>
  </si>
  <si>
    <t>Travaux GC</t>
  </si>
  <si>
    <t>TGC</t>
  </si>
  <si>
    <t>Direction genérale</t>
  </si>
  <si>
    <t xml:space="preserve">Project Manager : </t>
  </si>
  <si>
    <t>Montage</t>
  </si>
  <si>
    <t>M</t>
  </si>
  <si>
    <t>Holidays</t>
  </si>
  <si>
    <t>Électricité</t>
  </si>
  <si>
    <t>E</t>
  </si>
  <si>
    <t>Project Priority :</t>
  </si>
  <si>
    <t xml:space="preserve">High </t>
  </si>
  <si>
    <t>Parc matériel</t>
  </si>
  <si>
    <t>PM</t>
  </si>
  <si>
    <t>Achat</t>
  </si>
  <si>
    <t>A</t>
  </si>
  <si>
    <t>Contabilité</t>
  </si>
  <si>
    <t>C</t>
  </si>
  <si>
    <t>Client</t>
  </si>
  <si>
    <t>CL</t>
  </si>
  <si>
    <t>DG</t>
  </si>
  <si>
    <t>Project Timespan :</t>
  </si>
  <si>
    <t>S</t>
  </si>
  <si>
    <t>Réservoir eau traitée et d'eau filtrée</t>
  </si>
  <si>
    <t>Nettoyage et finitions</t>
  </si>
  <si>
    <t>Salle des pompes et Filtres</t>
  </si>
  <si>
    <t>Maçonnerie en agglos</t>
  </si>
  <si>
    <t>Enduits intérieur&amp; extérieur</t>
  </si>
  <si>
    <t>Peinture extérieur&amp; intérieure</t>
  </si>
  <si>
    <t>Menuiserie métallique</t>
  </si>
  <si>
    <t>Complexe d'étanchéité de terrasse</t>
  </si>
  <si>
    <t>Revêtement des sols</t>
  </si>
  <si>
    <t>Pose des dallettes</t>
  </si>
  <si>
    <t>Essais d'étanchéité</t>
  </si>
  <si>
    <t>Mise en place du sable</t>
  </si>
  <si>
    <t>Bassin de Préchloration</t>
  </si>
  <si>
    <t>Scellement et pose de manchette de traversée</t>
  </si>
  <si>
    <t>Pose des gards-corps et menuiserie métallique</t>
  </si>
  <si>
    <t>Décanteur et chambre de floculation</t>
  </si>
  <si>
    <t>Décanteur d'eau salle de lavage des filtres</t>
  </si>
  <si>
    <t>Menuiserie métallique et gardecorps</t>
  </si>
  <si>
    <t>Regard de Mesure de débit</t>
  </si>
  <si>
    <t>Mise en place des echellons et trappes</t>
  </si>
  <si>
    <t>Réhabilitation Regard Monovar</t>
  </si>
  <si>
    <t>Fabrication vanne monovar</t>
  </si>
  <si>
    <t>Livraison vanne monovar</t>
  </si>
  <si>
    <t>Installation de la vanne</t>
  </si>
  <si>
    <t>Réhabilitation réservoir d'eau salles de lavage</t>
  </si>
  <si>
    <t>Démontage</t>
  </si>
  <si>
    <t>Peinture sur surfaces extérieures</t>
  </si>
  <si>
    <t>Réhabilitation Réservoir des boues</t>
  </si>
  <si>
    <t>Réhabilitation Epaississeur des boues</t>
  </si>
  <si>
    <t>Pourtour en béton 10 cm et 1,0 m de largeur</t>
  </si>
  <si>
    <t>Regard de visite</t>
  </si>
  <si>
    <t>Réhabilitation Deshydratation des boues</t>
  </si>
  <si>
    <t>Poste de transformation</t>
  </si>
  <si>
    <t>installation électrique</t>
  </si>
  <si>
    <t>Bâtiment de réactif</t>
  </si>
  <si>
    <t>Bâtiment de Chloration</t>
  </si>
  <si>
    <t xml:space="preserve">Terrassement </t>
  </si>
  <si>
    <t>Béton de propreté</t>
  </si>
  <si>
    <t>Béton en dalle de fond</t>
  </si>
  <si>
    <t>Béton en élèvation</t>
  </si>
  <si>
    <t>Plancher hourdis</t>
  </si>
  <si>
    <t>Bâtiment Atelier-Magasin</t>
  </si>
  <si>
    <t>Travaux Réseaux et Aménagement</t>
  </si>
  <si>
    <t>Réseau ligne d'eau et By-pass</t>
  </si>
  <si>
    <t>Réseaux des boues</t>
  </si>
  <si>
    <t>Réseaux de Vidanges, Trop Plein et Surnageant</t>
  </si>
  <si>
    <t>Réseaux des Réactifs</t>
  </si>
  <si>
    <t>Réseau des Eaux Pluviales et assainissements</t>
  </si>
  <si>
    <t>Réseau d’Eau de Service et d'arrosage</t>
  </si>
  <si>
    <t>Réseau des Canalisations Électriques</t>
  </si>
  <si>
    <t>Clôture et protection innondation</t>
  </si>
  <si>
    <t>Voirie de circulation interne et aménagement des pistes</t>
  </si>
  <si>
    <t>Espaces Verts</t>
  </si>
  <si>
    <t>Travaux d'équipements</t>
  </si>
  <si>
    <t>Livraison des équipements hydrau et électromécanique</t>
  </si>
  <si>
    <t>Montage des équipements Hydro et Electromécaniques</t>
  </si>
  <si>
    <t>Equipements électrique MT &amp; BT</t>
  </si>
  <si>
    <t>Installation des Postes de transformation 1600*2</t>
  </si>
  <si>
    <t>Adjucation du fournisseur et commande des armoirs</t>
  </si>
  <si>
    <t>Finalisation du dossier BT et validation des schémas</t>
  </si>
  <si>
    <t>Fabrication et Installation des armoirs</t>
  </si>
  <si>
    <t xml:space="preserve">Essais de mise en service </t>
  </si>
  <si>
    <t>T</t>
  </si>
  <si>
    <t>!</t>
  </si>
  <si>
    <t>Team
member</t>
  </si>
  <si>
    <t>SS</t>
  </si>
  <si>
    <t>FF</t>
  </si>
  <si>
    <t>-</t>
  </si>
  <si>
    <t>Color by</t>
  </si>
  <si>
    <t>GANTT CHART AREA</t>
  </si>
  <si>
    <t>Display</t>
  </si>
  <si>
    <t>Plan</t>
  </si>
  <si>
    <t>FS</t>
  </si>
  <si>
    <t>Show progress</t>
  </si>
  <si>
    <t>No</t>
  </si>
  <si>
    <t>Highlight</t>
  </si>
  <si>
    <t>Aujourd'hui</t>
  </si>
  <si>
    <t>0000001</t>
  </si>
  <si>
    <t>SF</t>
  </si>
  <si>
    <t>Project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</si>
</sst>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\-mmm\-yy;@"/>
    <numFmt numFmtId="165" formatCode="&quot;&quot;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rgb="FF00FF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3366CC"/>
      <name val="Calibri"/>
      <family val="2"/>
      <scheme val="minor"/>
    </font>
    <font>
      <sz val="11"/>
      <color rgb="FF00FF0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2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0.14996795556505021"/>
      </right>
      <top/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4.9989318521683403E-2"/>
      </bottom>
      <diagonal/>
    </border>
    <border>
      <left style="thin">
        <color theme="0" tint="-0.14996795556505021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0.1499679555650502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 style="thin">
        <color theme="0" tint="-0.14996795556505021"/>
      </top>
      <bottom style="thin">
        <color theme="0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6" fillId="3" borderId="15" xfId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2" fillId="0" borderId="1" xfId="0" applyFont="1" applyBorder="1"/>
    <xf numFmtId="0" fontId="0" fillId="8" borderId="0" xfId="0" applyFill="1"/>
    <xf numFmtId="0" fontId="2" fillId="0" borderId="1" xfId="0" applyFont="1" applyBorder="1" applyAlignment="1">
      <alignment horizontal="center"/>
    </xf>
    <xf numFmtId="49" fontId="0" fillId="8" borderId="0" xfId="0" applyNumberFormat="1" applyFill="1" applyAlignment="1">
      <alignment horizontal="center" vertical="center"/>
    </xf>
    <xf numFmtId="0" fontId="0" fillId="8" borderId="21" xfId="0" applyFill="1" applyBorder="1"/>
    <xf numFmtId="0" fontId="0" fillId="8" borderId="2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8" borderId="17" xfId="0" applyFill="1" applyBorder="1"/>
    <xf numFmtId="0" fontId="0" fillId="8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14" fontId="0" fillId="8" borderId="17" xfId="0" applyNumberFormat="1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8" borderId="14" xfId="0" applyFill="1" applyBorder="1"/>
    <xf numFmtId="0" fontId="0" fillId="8" borderId="14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11" xfId="0" applyFont="1" applyBorder="1"/>
    <xf numFmtId="0" fontId="11" fillId="0" borderId="11" xfId="0" applyFont="1" applyBorder="1"/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0" xfId="0" applyNumberFormat="1" applyBorder="1"/>
    <xf numFmtId="14" fontId="0" fillId="0" borderId="12" xfId="0" applyNumberFormat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165" fontId="0" fillId="0" borderId="11" xfId="0" applyNumberFormat="1" applyBorder="1"/>
    <xf numFmtId="0" fontId="1" fillId="0" borderId="0" xfId="0" applyFont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164" fontId="8" fillId="4" borderId="0" xfId="0" applyNumberFormat="1" applyFont="1" applyFill="1" applyAlignment="1">
      <alignment horizontal="center" textRotation="90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5" fontId="3" fillId="3" borderId="0" xfId="0" applyNumberFormat="1" applyFont="1" applyFill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14" fontId="0" fillId="9" borderId="25" xfId="0" applyNumberFormat="1" applyFill="1" applyBorder="1" applyAlignment="1">
      <alignment horizontal="center"/>
    </xf>
    <xf numFmtId="14" fontId="0" fillId="9" borderId="26" xfId="0" applyNumberFormat="1" applyFill="1" applyBorder="1" applyAlignment="1">
      <alignment horizontal="center"/>
    </xf>
    <xf numFmtId="14" fontId="0" fillId="9" borderId="27" xfId="0" applyNumberForma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66">
    <dxf>
      <font>
        <color rgb="FFFF0000"/>
      </font>
    </dxf>
    <dxf>
      <fill>
        <patternFill patternType="lightUp">
          <fgColor theme="0" tint="-0.14996795556505021"/>
        </patternFill>
      </fill>
    </dxf>
    <dxf>
      <font>
        <color theme="0"/>
      </font>
      <fill>
        <patternFill>
          <bgColor rgb="FF3366CC"/>
        </patternFill>
      </fill>
      <border>
        <left style="thin">
          <color rgb="FF3366CC"/>
        </left>
        <right style="thin">
          <color rgb="FF3366CC"/>
        </right>
        <vertical/>
        <horizontal/>
      </border>
    </dxf>
    <dxf>
      <font>
        <color auto="1"/>
      </font>
      <fill>
        <patternFill patternType="mediumGray">
          <fgColor theme="0" tint="-0.34998626667073579"/>
        </patternFill>
      </fill>
    </dxf>
    <dxf>
      <font>
        <color theme="0" tint="-0.14996795556505021"/>
      </font>
    </dxf>
    <dxf>
      <fill>
        <patternFill>
          <bgColor theme="0" tint="-0.34998626667073579"/>
        </patternFill>
      </fill>
    </dxf>
    <dxf>
      <fill>
        <patternFill>
          <bgColor rgb="FF3366CC"/>
        </patternFill>
      </fill>
    </dxf>
    <dxf>
      <font>
        <color theme="0" tint="-0.24994659260841701"/>
      </font>
    </dxf>
    <dxf>
      <font>
        <color theme="0"/>
      </font>
    </dxf>
    <dxf>
      <numFmt numFmtId="166" formatCode="&quot;Auto&quot;"/>
    </dxf>
    <dxf>
      <font>
        <color rgb="FF3366CC"/>
      </font>
    </dxf>
    <dxf>
      <font>
        <color theme="0" tint="-0.24994659260841701"/>
      </font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CC00"/>
        </patternFill>
      </fill>
    </dxf>
    <dxf>
      <fill>
        <patternFill>
          <bgColor rgb="FF00CCFF"/>
        </patternFill>
      </fill>
    </dxf>
    <dxf>
      <fill>
        <patternFill>
          <bgColor rgb="FFCC3399"/>
        </patternFill>
      </fill>
    </dxf>
    <dxf>
      <fill>
        <patternFill>
          <bgColor rgb="FFFF99FF"/>
        </patternFill>
      </fill>
    </dxf>
    <dxf>
      <fill>
        <patternFill>
          <bgColor rgb="FF66FF66"/>
        </patternFill>
      </fill>
    </dxf>
    <dxf>
      <fill>
        <patternFill>
          <bgColor theme="8" tint="0.39994506668294322"/>
        </patternFill>
      </fill>
    </dxf>
    <dxf>
      <font>
        <color theme="8"/>
      </font>
      <fill>
        <patternFill patternType="none">
          <bgColor auto="1"/>
        </patternFill>
      </fill>
    </dxf>
    <dxf>
      <fill>
        <patternFill>
          <bgColor theme="8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0" tint="-0.34998626667073579"/>
      </font>
    </dxf>
    <dxf>
      <fill>
        <patternFill>
          <bgColor theme="0" tint="-0.34998626667073579"/>
        </patternFill>
      </fill>
    </dxf>
    <dxf>
      <font>
        <color rgb="FF92D050"/>
      </font>
      <fill>
        <patternFill patternType="none">
          <bgColor auto="1"/>
        </patternFill>
      </fill>
    </dxf>
    <dxf>
      <fill>
        <patternFill>
          <bgColor theme="9" tint="-0.499984740745262"/>
        </patternFill>
      </fill>
    </dxf>
    <dxf>
      <font>
        <color rgb="FFFFFF00"/>
      </font>
    </dxf>
    <dxf>
      <fill>
        <patternFill>
          <bgColor rgb="FFFFFF00"/>
        </patternFill>
      </fill>
    </dxf>
    <dxf>
      <font>
        <color rgb="FFFF9900"/>
      </font>
      <fill>
        <patternFill patternType="none">
          <bgColor auto="1"/>
        </patternFill>
      </fill>
    </dxf>
    <dxf>
      <fill>
        <patternFill>
          <bgColor rgb="FFFF9900"/>
        </patternFill>
      </fill>
    </dxf>
    <dxf>
      <font>
        <color rgb="FF00CCFF"/>
      </font>
    </dxf>
    <dxf>
      <fill>
        <patternFill>
          <bgColor rgb="FF0099FF"/>
        </patternFill>
      </fill>
    </dxf>
    <dxf>
      <font>
        <color rgb="FF7030A0"/>
      </font>
    </dxf>
    <dxf>
      <fill>
        <patternFill>
          <bgColor rgb="FF7030A0"/>
        </patternFill>
      </fill>
    </dxf>
    <dxf>
      <font>
        <color rgb="FFFF00FF"/>
      </font>
    </dxf>
    <dxf>
      <fill>
        <patternFill>
          <fgColor rgb="FFCC3399"/>
          <bgColor rgb="FFFF00FF"/>
        </patternFill>
      </fill>
    </dxf>
    <dxf>
      <font>
        <color rgb="FF00FF00"/>
      </font>
    </dxf>
    <dxf>
      <fill>
        <patternFill>
          <bgColor rgb="FF00FF00"/>
        </patternFill>
      </fill>
    </dxf>
    <dxf>
      <font>
        <color rgb="FF3366CC"/>
      </font>
    </dxf>
    <dxf>
      <fill>
        <patternFill>
          <bgColor rgb="FF3366CC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499984740745262"/>
        </patternFill>
      </fill>
    </dxf>
    <dxf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rgb="FFFFCC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0099FF"/>
        </patternFill>
      </fill>
    </dxf>
    <dxf>
      <fill>
        <patternFill>
          <bgColor rgb="FFCC3399"/>
        </patternFill>
      </fill>
    </dxf>
    <dxf>
      <fill>
        <patternFill>
          <bgColor rgb="FF7030A0"/>
        </patternFill>
      </fill>
    </dxf>
    <dxf>
      <fill>
        <patternFill>
          <bgColor rgb="FFFF99FF"/>
        </patternFill>
      </fill>
    </dxf>
    <dxf>
      <fill>
        <patternFill>
          <bgColor rgb="FFFF00FF"/>
        </patternFill>
      </fill>
    </dxf>
    <dxf>
      <fill>
        <patternFill>
          <bgColor rgb="FF99FF66"/>
        </patternFill>
      </fill>
    </dxf>
    <dxf>
      <fill>
        <patternFill>
          <bgColor rgb="FF00FF00"/>
        </patternFill>
      </fill>
    </dxf>
    <dxf>
      <fill>
        <patternFill>
          <bgColor theme="8" tint="0.59996337778862885"/>
        </patternFill>
      </fill>
    </dxf>
    <dxf>
      <fill>
        <patternFill>
          <bgColor rgb="FF3366CC"/>
        </patternFill>
      </fill>
    </dxf>
    <dxf>
      <numFmt numFmtId="167" formatCode="\ @"/>
    </dxf>
    <dxf>
      <border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rgb="FF3366CC"/>
        </left>
        <right style="thin">
          <color rgb="FF3366CC"/>
        </right>
        <vertical/>
        <horizontal/>
      </border>
    </dxf>
    <dxf>
      <border>
        <right style="thin">
          <color theme="0" tint="-0.14996795556505021"/>
        </right>
        <vertical/>
        <horizontal/>
      </border>
    </dxf>
  </dxfs>
  <tableStyles count="0" defaultTableStyle="TableStyleMedium2" defaultPivotStyle="PivotStyleLight16"/>
  <colors>
    <mruColors>
      <color rgb="FF3366CC"/>
      <color rgb="FF0000FF"/>
      <color rgb="FF00FF00"/>
      <color rgb="FF0099FF"/>
      <color rgb="FFFFFF66"/>
      <color rgb="FFFF9900"/>
      <color rgb="FFFFCC00"/>
      <color rgb="FF00CCFF"/>
      <color rgb="FFCC33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W$11" horiz="1" inc="5" max="50" noThreeD="1" page="10" val="5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75</xdr:col>
          <xdr:colOff>114300</xdr:colOff>
          <xdr:row>4</xdr:row>
          <xdr:rowOff>0</xdr:rowOff>
        </xdr:from>
        <xdr:to>
          <xdr:col>81</xdr:col>
          <xdr:colOff>0</xdr:colOff>
          <xdr:row>6</xdr:row>
          <xdr:rowOff>0</xdr:rowOff>
        </xdr:to>
        <xdr:sp macro="" textlink="">
          <xdr:nvSpPr>
            <xdr:cNvPr id="2057" name="Scroll Bar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5728-FBDA-4D21-9E4F-D418731685C6}">
  <dimension ref="A1:AG39"/>
  <sheetViews>
    <sheetView showGridLines="0" zoomScale="60" zoomScaleNormal="60" workbookViewId="0">
      <selection activeCell="D10" sqref="D10"/>
    </sheetView>
  </sheetViews>
  <sheetFormatPr baseColWidth="10" defaultColWidth="10.7109375" defaultRowHeight="15" x14ac:dyDescent="0.25"/>
  <cols>
    <col min="2" max="2" width="3.5703125" customWidth="1"/>
    <col min="3" max="3" width="17.28515625" bestFit="1" customWidth="1"/>
    <col min="4" max="4" width="15.140625" bestFit="1" customWidth="1"/>
    <col min="5" max="5" width="3.5703125" customWidth="1"/>
    <col min="7" max="7" width="3.5703125" customWidth="1"/>
    <col min="8" max="8" width="19.7109375" bestFit="1" customWidth="1"/>
    <col min="9" max="9" width="6.28515625" bestFit="1" customWidth="1"/>
    <col min="10" max="10" width="11.42578125" customWidth="1"/>
    <col min="11" max="11" width="3.5703125" customWidth="1"/>
    <col min="13" max="13" width="3.5703125" customWidth="1"/>
    <col min="14" max="14" width="18.28515625" bestFit="1" customWidth="1"/>
    <col min="15" max="15" width="19.7109375" bestFit="1" customWidth="1"/>
    <col min="17" max="17" width="3.5703125" customWidth="1"/>
    <col min="19" max="19" width="3.5703125" customWidth="1"/>
    <col min="21" max="21" width="12.5703125" bestFit="1" customWidth="1"/>
    <col min="22" max="22" width="3.5703125" customWidth="1"/>
  </cols>
  <sheetData>
    <row r="1" spans="1:33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1" t="s">
        <v>0</v>
      </c>
      <c r="Y2" s="3"/>
      <c r="Z2" s="3"/>
      <c r="AA2" s="3"/>
      <c r="AB2" s="3"/>
      <c r="AC2" s="3"/>
      <c r="AD2" s="3"/>
      <c r="AE2" s="3"/>
      <c r="AF2" s="3"/>
      <c r="AG2" s="3"/>
    </row>
    <row r="3" spans="1:33" ht="1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6" spans="1:33" x14ac:dyDescent="0.25">
      <c r="B6" s="66" t="s">
        <v>24</v>
      </c>
      <c r="C6" s="66"/>
      <c r="D6" s="66"/>
      <c r="E6" s="66"/>
      <c r="G6" s="67" t="s">
        <v>25</v>
      </c>
      <c r="H6" s="67"/>
      <c r="I6" s="67"/>
      <c r="J6" s="67"/>
      <c r="K6" s="67"/>
      <c r="M6" s="67" t="s">
        <v>25</v>
      </c>
      <c r="N6" s="67"/>
      <c r="O6" s="67"/>
      <c r="P6" s="67"/>
      <c r="Q6" s="67"/>
      <c r="S6" s="66" t="s">
        <v>26</v>
      </c>
      <c r="T6" s="66"/>
      <c r="U6" s="66"/>
      <c r="V6" s="66"/>
    </row>
    <row r="7" spans="1:33" x14ac:dyDescent="0.25">
      <c r="B7" s="22"/>
      <c r="E7" s="23"/>
      <c r="G7" s="22"/>
      <c r="K7" s="23"/>
      <c r="M7" s="22"/>
      <c r="P7" s="1"/>
      <c r="Q7" s="23"/>
      <c r="S7" s="22"/>
      <c r="V7" s="23"/>
    </row>
    <row r="8" spans="1:33" x14ac:dyDescent="0.25">
      <c r="B8" s="22"/>
      <c r="C8" s="24" t="s">
        <v>27</v>
      </c>
      <c r="D8" s="25" t="s">
        <v>28</v>
      </c>
      <c r="E8" s="23"/>
      <c r="G8" s="22"/>
      <c r="H8" s="26" t="s">
        <v>29</v>
      </c>
      <c r="I8" s="26" t="s">
        <v>30</v>
      </c>
      <c r="J8" s="26" t="s">
        <v>31</v>
      </c>
      <c r="K8" s="23"/>
      <c r="M8" s="22"/>
      <c r="N8" s="4" t="s">
        <v>32</v>
      </c>
      <c r="O8" s="4" t="s">
        <v>33</v>
      </c>
      <c r="P8" s="4" t="s">
        <v>30</v>
      </c>
      <c r="Q8" s="23"/>
      <c r="S8" s="22"/>
      <c r="T8" s="4" t="s">
        <v>34</v>
      </c>
      <c r="U8" s="27" t="s">
        <v>134</v>
      </c>
      <c r="V8" s="23"/>
    </row>
    <row r="9" spans="1:33" x14ac:dyDescent="0.25">
      <c r="B9" s="22"/>
      <c r="E9" s="23"/>
      <c r="G9" s="22"/>
      <c r="H9" s="28" t="s">
        <v>35</v>
      </c>
      <c r="I9" s="29" t="s">
        <v>36</v>
      </c>
      <c r="J9" s="30">
        <f>IF(H9&lt;&gt;"",COUNTIF($O$9:$O$38,H9),"")</f>
        <v>1</v>
      </c>
      <c r="K9" s="23"/>
      <c r="M9" s="22"/>
      <c r="N9" s="28"/>
      <c r="O9" s="28" t="s">
        <v>37</v>
      </c>
      <c r="P9" s="30" t="str">
        <f>_xlfn.IFNA(INDEX($I$9:$I$16,MATCH(O9,$H$9:$H$16,0)),"")</f>
        <v>DG</v>
      </c>
      <c r="Q9" s="23"/>
      <c r="S9" s="22"/>
      <c r="V9" s="23"/>
    </row>
    <row r="10" spans="1:33" x14ac:dyDescent="0.25">
      <c r="B10" s="22"/>
      <c r="C10" s="24" t="s">
        <v>38</v>
      </c>
      <c r="D10" s="25"/>
      <c r="E10" s="23"/>
      <c r="G10" s="22"/>
      <c r="H10" s="31" t="s">
        <v>39</v>
      </c>
      <c r="I10" s="32" t="s">
        <v>40</v>
      </c>
      <c r="J10" s="33">
        <f t="shared" ref="J10:J16" si="0">IF(H10&lt;&gt;"",COUNTIF($O$9:$O$38,H10),"")</f>
        <v>1</v>
      </c>
      <c r="K10" s="23"/>
      <c r="M10" s="22"/>
      <c r="N10" s="31"/>
      <c r="O10" s="31" t="s">
        <v>35</v>
      </c>
      <c r="P10" s="33" t="str">
        <f t="shared" ref="P10:P38" si="1">_xlfn.IFNA(INDEX($I$9:$I$16,MATCH(O10,$H$9:$H$16,0)),"")</f>
        <v>TGC</v>
      </c>
      <c r="Q10" s="23"/>
      <c r="S10" s="22"/>
      <c r="T10" s="24" t="s">
        <v>41</v>
      </c>
      <c r="U10" s="34">
        <v>44197</v>
      </c>
      <c r="V10" s="23"/>
    </row>
    <row r="11" spans="1:33" x14ac:dyDescent="0.25">
      <c r="B11" s="22"/>
      <c r="E11" s="23"/>
      <c r="G11" s="22"/>
      <c r="H11" s="31" t="s">
        <v>42</v>
      </c>
      <c r="I11" s="32" t="s">
        <v>43</v>
      </c>
      <c r="J11" s="33">
        <f t="shared" si="0"/>
        <v>1</v>
      </c>
      <c r="K11" s="23"/>
      <c r="M11" s="22"/>
      <c r="N11" s="31"/>
      <c r="O11" s="31" t="s">
        <v>39</v>
      </c>
      <c r="P11" s="33" t="str">
        <f t="shared" si="1"/>
        <v>M</v>
      </c>
      <c r="Q11" s="23"/>
      <c r="S11" s="22"/>
      <c r="T11" s="24" t="s">
        <v>41</v>
      </c>
      <c r="U11" s="34">
        <v>44572</v>
      </c>
      <c r="V11" s="23"/>
    </row>
    <row r="12" spans="1:33" x14ac:dyDescent="0.25">
      <c r="B12" s="22"/>
      <c r="C12" s="24" t="s">
        <v>44</v>
      </c>
      <c r="D12" s="25" t="s">
        <v>45</v>
      </c>
      <c r="E12" s="23"/>
      <c r="G12" s="22"/>
      <c r="H12" s="31" t="s">
        <v>46</v>
      </c>
      <c r="I12" s="32" t="s">
        <v>47</v>
      </c>
      <c r="J12" s="33">
        <f t="shared" si="0"/>
        <v>1</v>
      </c>
      <c r="K12" s="23"/>
      <c r="M12" s="22"/>
      <c r="N12" s="31"/>
      <c r="O12" s="31" t="s">
        <v>46</v>
      </c>
      <c r="P12" s="33" t="str">
        <f t="shared" si="1"/>
        <v>PM</v>
      </c>
      <c r="Q12" s="23"/>
      <c r="S12" s="22"/>
      <c r="T12" s="24" t="s">
        <v>41</v>
      </c>
      <c r="U12" s="34">
        <v>44683</v>
      </c>
      <c r="V12" s="23"/>
    </row>
    <row r="13" spans="1:33" x14ac:dyDescent="0.25">
      <c r="B13" s="35"/>
      <c r="C13" s="36"/>
      <c r="D13" s="36"/>
      <c r="E13" s="37"/>
      <c r="G13" s="22"/>
      <c r="H13" s="31" t="s">
        <v>48</v>
      </c>
      <c r="I13" s="32" t="s">
        <v>49</v>
      </c>
      <c r="J13" s="33">
        <f t="shared" si="0"/>
        <v>1</v>
      </c>
      <c r="K13" s="23"/>
      <c r="M13" s="22"/>
      <c r="N13" s="31"/>
      <c r="O13" s="31" t="s">
        <v>48</v>
      </c>
      <c r="P13" s="33" t="str">
        <f t="shared" si="1"/>
        <v>A</v>
      </c>
      <c r="Q13" s="23"/>
      <c r="S13" s="22"/>
      <c r="T13" s="24" t="s">
        <v>41</v>
      </c>
      <c r="U13" s="34">
        <v>44752</v>
      </c>
      <c r="V13" s="23"/>
    </row>
    <row r="14" spans="1:33" x14ac:dyDescent="0.25">
      <c r="G14" s="22"/>
      <c r="H14" s="31" t="s">
        <v>50</v>
      </c>
      <c r="I14" s="32" t="s">
        <v>51</v>
      </c>
      <c r="J14" s="33">
        <f t="shared" si="0"/>
        <v>1</v>
      </c>
      <c r="K14" s="23"/>
      <c r="M14" s="22"/>
      <c r="N14" s="31"/>
      <c r="O14" s="31" t="s">
        <v>42</v>
      </c>
      <c r="P14" s="33" t="str">
        <f t="shared" si="1"/>
        <v>E</v>
      </c>
      <c r="Q14" s="23"/>
      <c r="S14" s="22"/>
      <c r="T14" s="24" t="s">
        <v>41</v>
      </c>
      <c r="U14" s="34">
        <v>44772</v>
      </c>
      <c r="V14" s="23"/>
    </row>
    <row r="15" spans="1:33" x14ac:dyDescent="0.25">
      <c r="G15" s="22"/>
      <c r="H15" s="31" t="s">
        <v>52</v>
      </c>
      <c r="I15" s="32" t="s">
        <v>53</v>
      </c>
      <c r="J15" s="33">
        <f t="shared" si="0"/>
        <v>1</v>
      </c>
      <c r="K15" s="23"/>
      <c r="M15" s="22"/>
      <c r="N15" s="31"/>
      <c r="O15" s="31" t="s">
        <v>50</v>
      </c>
      <c r="P15" s="33" t="str">
        <f t="shared" si="1"/>
        <v>C</v>
      </c>
      <c r="Q15" s="23"/>
      <c r="S15" s="22"/>
      <c r="T15" s="24" t="s">
        <v>41</v>
      </c>
      <c r="U15" s="34">
        <v>44787</v>
      </c>
      <c r="V15" s="23"/>
    </row>
    <row r="16" spans="1:33" x14ac:dyDescent="0.25">
      <c r="G16" s="22"/>
      <c r="H16" s="38" t="s">
        <v>37</v>
      </c>
      <c r="I16" s="39" t="s">
        <v>54</v>
      </c>
      <c r="J16" s="40">
        <f t="shared" si="0"/>
        <v>1</v>
      </c>
      <c r="K16" s="23"/>
      <c r="M16" s="22"/>
      <c r="N16" s="31"/>
      <c r="O16" s="31" t="s">
        <v>52</v>
      </c>
      <c r="P16" s="33" t="str">
        <f t="shared" si="1"/>
        <v>CL</v>
      </c>
      <c r="Q16" s="23"/>
      <c r="S16" s="22"/>
      <c r="T16" s="24" t="s">
        <v>41</v>
      </c>
      <c r="U16" s="34">
        <v>44793</v>
      </c>
      <c r="V16" s="23"/>
    </row>
    <row r="17" spans="7:22" x14ac:dyDescent="0.25">
      <c r="G17" s="35"/>
      <c r="H17" s="36"/>
      <c r="I17" s="36"/>
      <c r="J17" s="36"/>
      <c r="K17" s="37"/>
      <c r="M17" s="22"/>
      <c r="N17" s="31"/>
      <c r="O17" s="31"/>
      <c r="P17" s="33" t="str">
        <f t="shared" si="1"/>
        <v/>
      </c>
      <c r="Q17" s="23"/>
      <c r="S17" s="22"/>
      <c r="T17" s="24" t="s">
        <v>41</v>
      </c>
      <c r="U17" s="34">
        <v>44794</v>
      </c>
      <c r="V17" s="23"/>
    </row>
    <row r="18" spans="7:22" x14ac:dyDescent="0.25">
      <c r="M18" s="22"/>
      <c r="N18" s="31"/>
      <c r="O18" s="31"/>
      <c r="P18" s="33" t="str">
        <f t="shared" si="1"/>
        <v/>
      </c>
      <c r="Q18" s="23"/>
      <c r="S18" s="22"/>
      <c r="T18" s="24" t="s">
        <v>41</v>
      </c>
      <c r="U18" s="34">
        <v>44843</v>
      </c>
      <c r="V18" s="23"/>
    </row>
    <row r="19" spans="7:22" x14ac:dyDescent="0.25">
      <c r="M19" s="22"/>
      <c r="N19" s="31"/>
      <c r="O19" s="31"/>
      <c r="P19" s="33" t="str">
        <f t="shared" si="1"/>
        <v/>
      </c>
      <c r="Q19" s="23"/>
      <c r="S19" s="22"/>
      <c r="T19" s="24" t="s">
        <v>41</v>
      </c>
      <c r="U19" s="34">
        <v>44871</v>
      </c>
      <c r="V19" s="23"/>
    </row>
    <row r="20" spans="7:22" x14ac:dyDescent="0.25">
      <c r="M20" s="22"/>
      <c r="N20" s="31"/>
      <c r="O20" s="31"/>
      <c r="P20" s="33" t="str">
        <f t="shared" si="1"/>
        <v/>
      </c>
      <c r="Q20" s="23"/>
      <c r="S20" s="22"/>
      <c r="T20" s="24" t="s">
        <v>41</v>
      </c>
      <c r="U20" s="34">
        <v>44883</v>
      </c>
      <c r="V20" s="23"/>
    </row>
    <row r="21" spans="7:22" x14ac:dyDescent="0.25">
      <c r="M21" s="22"/>
      <c r="N21" s="31"/>
      <c r="O21" s="31"/>
      <c r="P21" s="33" t="str">
        <f t="shared" si="1"/>
        <v/>
      </c>
      <c r="Q21" s="23"/>
      <c r="S21" s="22"/>
      <c r="T21" s="24"/>
      <c r="U21" s="31"/>
      <c r="V21" s="23"/>
    </row>
    <row r="22" spans="7:22" x14ac:dyDescent="0.25">
      <c r="M22" s="22"/>
      <c r="N22" s="31"/>
      <c r="O22" s="31"/>
      <c r="P22" s="33" t="str">
        <f t="shared" si="1"/>
        <v/>
      </c>
      <c r="Q22" s="23"/>
      <c r="S22" s="22"/>
      <c r="T22" s="24"/>
      <c r="U22" s="31"/>
      <c r="V22" s="23"/>
    </row>
    <row r="23" spans="7:22" x14ac:dyDescent="0.25">
      <c r="M23" s="22"/>
      <c r="N23" s="31"/>
      <c r="O23" s="31"/>
      <c r="P23" s="33" t="str">
        <f t="shared" si="1"/>
        <v/>
      </c>
      <c r="Q23" s="23"/>
      <c r="S23" s="22"/>
      <c r="T23" s="24"/>
      <c r="U23" s="31"/>
      <c r="V23" s="23"/>
    </row>
    <row r="24" spans="7:22" x14ac:dyDescent="0.25">
      <c r="M24" s="22"/>
      <c r="N24" s="31"/>
      <c r="O24" s="31"/>
      <c r="P24" s="33" t="str">
        <f t="shared" si="1"/>
        <v/>
      </c>
      <c r="Q24" s="23"/>
      <c r="S24" s="22"/>
      <c r="T24" s="24"/>
      <c r="U24" s="31"/>
      <c r="V24" s="23"/>
    </row>
    <row r="25" spans="7:22" x14ac:dyDescent="0.25">
      <c r="M25" s="22"/>
      <c r="N25" s="31"/>
      <c r="O25" s="31"/>
      <c r="P25" s="33" t="str">
        <f t="shared" si="1"/>
        <v/>
      </c>
      <c r="Q25" s="23"/>
      <c r="S25" s="22"/>
      <c r="T25" s="24"/>
      <c r="U25" s="31"/>
      <c r="V25" s="23"/>
    </row>
    <row r="26" spans="7:22" x14ac:dyDescent="0.25">
      <c r="M26" s="22"/>
      <c r="N26" s="31"/>
      <c r="O26" s="31"/>
      <c r="P26" s="33" t="str">
        <f t="shared" si="1"/>
        <v/>
      </c>
      <c r="Q26" s="23"/>
      <c r="S26" s="22"/>
      <c r="T26" s="24"/>
      <c r="U26" s="31"/>
      <c r="V26" s="23"/>
    </row>
    <row r="27" spans="7:22" x14ac:dyDescent="0.25">
      <c r="M27" s="22"/>
      <c r="N27" s="31"/>
      <c r="O27" s="31"/>
      <c r="P27" s="33" t="str">
        <f t="shared" si="1"/>
        <v/>
      </c>
      <c r="Q27" s="23"/>
      <c r="S27" s="22"/>
      <c r="T27" s="24"/>
      <c r="U27" s="31"/>
      <c r="V27" s="23"/>
    </row>
    <row r="28" spans="7:22" x14ac:dyDescent="0.25">
      <c r="M28" s="22"/>
      <c r="N28" s="31"/>
      <c r="O28" s="31"/>
      <c r="P28" s="33" t="str">
        <f t="shared" si="1"/>
        <v/>
      </c>
      <c r="Q28" s="23"/>
      <c r="S28" s="22"/>
      <c r="T28" s="24"/>
      <c r="U28" s="31"/>
      <c r="V28" s="23"/>
    </row>
    <row r="29" spans="7:22" x14ac:dyDescent="0.25">
      <c r="M29" s="22"/>
      <c r="N29" s="31"/>
      <c r="O29" s="31"/>
      <c r="P29" s="33" t="str">
        <f t="shared" si="1"/>
        <v/>
      </c>
      <c r="Q29" s="23"/>
      <c r="S29" s="22"/>
      <c r="T29" s="24"/>
      <c r="U29" s="31"/>
      <c r="V29" s="23"/>
    </row>
    <row r="30" spans="7:22" x14ac:dyDescent="0.25">
      <c r="M30" s="22"/>
      <c r="N30" s="31"/>
      <c r="O30" s="31"/>
      <c r="P30" s="33" t="str">
        <f t="shared" si="1"/>
        <v/>
      </c>
      <c r="Q30" s="23"/>
      <c r="S30" s="22"/>
      <c r="T30" s="24"/>
      <c r="U30" s="31"/>
      <c r="V30" s="23"/>
    </row>
    <row r="31" spans="7:22" x14ac:dyDescent="0.25">
      <c r="M31" s="22"/>
      <c r="N31" s="31"/>
      <c r="O31" s="31"/>
      <c r="P31" s="33" t="str">
        <f t="shared" si="1"/>
        <v/>
      </c>
      <c r="Q31" s="23"/>
      <c r="S31" s="22"/>
      <c r="T31" s="24"/>
      <c r="U31" s="31"/>
      <c r="V31" s="23"/>
    </row>
    <row r="32" spans="7:22" x14ac:dyDescent="0.25">
      <c r="M32" s="22"/>
      <c r="N32" s="31"/>
      <c r="O32" s="31"/>
      <c r="P32" s="33" t="str">
        <f t="shared" si="1"/>
        <v/>
      </c>
      <c r="Q32" s="23"/>
      <c r="S32" s="22"/>
      <c r="T32" s="24"/>
      <c r="U32" s="31"/>
      <c r="V32" s="23"/>
    </row>
    <row r="33" spans="13:22" x14ac:dyDescent="0.25">
      <c r="M33" s="22"/>
      <c r="N33" s="31"/>
      <c r="O33" s="31"/>
      <c r="P33" s="33" t="str">
        <f t="shared" si="1"/>
        <v/>
      </c>
      <c r="Q33" s="23"/>
      <c r="S33" s="22"/>
      <c r="T33" s="24"/>
      <c r="U33" s="31"/>
      <c r="V33" s="23"/>
    </row>
    <row r="34" spans="13:22" x14ac:dyDescent="0.25">
      <c r="M34" s="22"/>
      <c r="N34" s="31"/>
      <c r="O34" s="31"/>
      <c r="P34" s="33" t="str">
        <f t="shared" si="1"/>
        <v/>
      </c>
      <c r="Q34" s="23"/>
      <c r="S34" s="22"/>
      <c r="T34" s="24"/>
      <c r="U34" s="31"/>
      <c r="V34" s="23"/>
    </row>
    <row r="35" spans="13:22" x14ac:dyDescent="0.25">
      <c r="M35" s="22"/>
      <c r="N35" s="31"/>
      <c r="O35" s="31"/>
      <c r="P35" s="33" t="str">
        <f t="shared" si="1"/>
        <v/>
      </c>
      <c r="Q35" s="23"/>
      <c r="S35" s="22"/>
      <c r="T35" s="24"/>
      <c r="U35" s="31"/>
      <c r="V35" s="23"/>
    </row>
    <row r="36" spans="13:22" x14ac:dyDescent="0.25">
      <c r="M36" s="22"/>
      <c r="N36" s="31"/>
      <c r="O36" s="31"/>
      <c r="P36" s="33" t="str">
        <f t="shared" si="1"/>
        <v/>
      </c>
      <c r="Q36" s="23"/>
      <c r="S36" s="22"/>
      <c r="T36" s="24"/>
      <c r="U36" s="31"/>
      <c r="V36" s="23"/>
    </row>
    <row r="37" spans="13:22" x14ac:dyDescent="0.25">
      <c r="M37" s="22"/>
      <c r="N37" s="31"/>
      <c r="O37" s="31"/>
      <c r="P37" s="33" t="str">
        <f t="shared" si="1"/>
        <v/>
      </c>
      <c r="Q37" s="23"/>
      <c r="S37" s="22"/>
      <c r="T37" s="24"/>
      <c r="U37" s="31"/>
      <c r="V37" s="23"/>
    </row>
    <row r="38" spans="13:22" x14ac:dyDescent="0.25">
      <c r="M38" s="22"/>
      <c r="N38" s="38"/>
      <c r="O38" s="38"/>
      <c r="P38" s="33" t="str">
        <f t="shared" si="1"/>
        <v/>
      </c>
      <c r="Q38" s="23"/>
      <c r="S38" s="22"/>
      <c r="T38" s="24"/>
      <c r="U38" s="31"/>
      <c r="V38" s="23"/>
    </row>
    <row r="39" spans="13:22" x14ac:dyDescent="0.25">
      <c r="M39" s="35"/>
      <c r="N39" s="36"/>
      <c r="O39" s="36"/>
      <c r="P39" s="41"/>
      <c r="Q39" s="37"/>
      <c r="S39" s="35"/>
      <c r="T39" s="36"/>
      <c r="U39" s="36"/>
      <c r="V39" s="37"/>
    </row>
  </sheetData>
  <mergeCells count="4">
    <mergeCell ref="B6:E6"/>
    <mergeCell ref="G6:K6"/>
    <mergeCell ref="M6:Q6"/>
    <mergeCell ref="S6:V6"/>
  </mergeCells>
  <dataValidations count="2">
    <dataValidation type="list" allowBlank="1" showInputMessage="1" showErrorMessage="1" sqref="O9:O38" xr:uid="{7D218DD2-66DB-464C-B217-18858A2110B5}">
      <formula1>OFFSET($H$9,,,COUNTA($H$9:$H$16))</formula1>
    </dataValidation>
    <dataValidation type="list" allowBlank="1" showInputMessage="1" showErrorMessage="1" sqref="D12" xr:uid="{6553772F-330A-492B-B90E-DE2AED682C91}">
      <formula1>"High , Medium , Low"</formula1>
    </dataValidation>
  </dataValidations>
  <hyperlinks>
    <hyperlink ref="X2" location="Gantt!BL2" display="Gantt" xr:uid="{0A33B45D-94F8-44C0-A040-4D7BC101CF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C114"/>
  <sheetViews>
    <sheetView showGridLines="0" tabSelected="1" view="pageBreakPreview" zoomScale="60" zoomScaleNormal="60" workbookViewId="0">
      <selection activeCell="B2" sqref="B2:G2"/>
    </sheetView>
  </sheetViews>
  <sheetFormatPr baseColWidth="10" defaultColWidth="9.140625" defaultRowHeight="15" outlineLevelCol="1" x14ac:dyDescent="0.25"/>
  <cols>
    <col min="1" max="1" width="18.7109375" customWidth="1"/>
    <col min="2" max="2" width="4.28515625" style="1" customWidth="1"/>
    <col min="3" max="3" width="4.28515625" bestFit="1" customWidth="1"/>
    <col min="4" max="4" width="5.140625" style="1" bestFit="1" customWidth="1"/>
    <col min="5" max="5" width="9.140625" style="1"/>
    <col min="6" max="6" width="58.28515625" bestFit="1" customWidth="1"/>
    <col min="7" max="7" width="1.28515625" customWidth="1"/>
    <col min="9" max="9" width="23.42578125" style="1" customWidth="1"/>
    <col min="10" max="10" width="9.140625" style="1" customWidth="1"/>
    <col min="11" max="11" width="12.42578125" customWidth="1" outlineLevel="1"/>
    <col min="12" max="12" width="11.5703125" customWidth="1" outlineLevel="1"/>
    <col min="13" max="13" width="9.140625" style="1" customWidth="1" outlineLevel="1"/>
    <col min="14" max="14" width="2.85546875" customWidth="1" outlineLevel="1"/>
    <col min="15" max="15" width="25.42578125" customWidth="1" outlineLevel="1"/>
    <col min="16" max="16" width="7.42578125" style="1" customWidth="1" outlineLevel="1"/>
    <col min="17" max="17" width="9.140625" style="1" customWidth="1" outlineLevel="1"/>
    <col min="18" max="18" width="11.42578125" style="1" bestFit="1" customWidth="1"/>
    <col min="19" max="20" width="12.42578125" bestFit="1" customWidth="1"/>
    <col min="21" max="22" width="12.5703125" customWidth="1" outlineLevel="1"/>
    <col min="23" max="23" width="12.7109375" style="1" bestFit="1" customWidth="1"/>
    <col min="24" max="81" width="3.7109375" customWidth="1"/>
  </cols>
  <sheetData>
    <row r="1" spans="1:81" ht="15" customHeight="1" x14ac:dyDescent="0.25">
      <c r="A1" s="3"/>
      <c r="B1" s="43"/>
      <c r="C1" s="3"/>
      <c r="D1" s="43"/>
      <c r="E1" s="43"/>
      <c r="F1" s="3"/>
      <c r="G1" s="3"/>
      <c r="H1" s="3"/>
      <c r="I1" s="43"/>
      <c r="J1" s="43"/>
      <c r="K1" s="3"/>
      <c r="L1" s="3"/>
      <c r="M1" s="43"/>
      <c r="N1" s="3"/>
      <c r="O1" s="3"/>
      <c r="P1" s="43"/>
      <c r="Q1" s="43"/>
      <c r="R1" s="43"/>
      <c r="S1" s="3"/>
      <c r="T1" s="3"/>
      <c r="U1" s="3"/>
      <c r="V1" s="3"/>
      <c r="W1" s="4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</row>
    <row r="2" spans="1:81" ht="15" customHeight="1" x14ac:dyDescent="0.25">
      <c r="A2" s="3"/>
      <c r="B2" s="85" t="str">
        <f>Settings!$D$8</f>
        <v>ST LOUKKOS</v>
      </c>
      <c r="C2" s="85"/>
      <c r="D2" s="85"/>
      <c r="E2" s="85"/>
      <c r="F2" s="85"/>
      <c r="G2" s="85"/>
      <c r="H2" s="3"/>
      <c r="I2" s="43"/>
      <c r="J2" s="43"/>
      <c r="K2" s="3"/>
      <c r="L2" s="3"/>
      <c r="M2" s="43"/>
      <c r="N2" s="3"/>
      <c r="O2" s="3"/>
      <c r="P2" s="43"/>
      <c r="Q2" s="43"/>
      <c r="R2" s="43"/>
      <c r="S2" s="3"/>
      <c r="T2" s="3"/>
      <c r="U2" s="3"/>
      <c r="V2" s="3"/>
      <c r="W2" s="43"/>
      <c r="X2" s="76" t="s">
        <v>55</v>
      </c>
      <c r="Y2" s="76"/>
      <c r="Z2" s="76"/>
      <c r="AA2" s="76"/>
      <c r="AB2" s="76"/>
      <c r="AC2" s="76"/>
      <c r="AD2" s="76"/>
      <c r="AE2" s="76"/>
      <c r="AF2" s="77">
        <f>project_start</f>
        <v>44593</v>
      </c>
      <c r="AG2" s="77"/>
      <c r="AH2" s="77"/>
      <c r="AI2" s="77"/>
      <c r="AJ2" s="61" t="s">
        <v>124</v>
      </c>
      <c r="AK2" s="77">
        <f>project_end</f>
        <v>44764</v>
      </c>
      <c r="AL2" s="77"/>
      <c r="AM2" s="77"/>
      <c r="AN2" s="77"/>
      <c r="AO2" s="3"/>
      <c r="AP2" s="62" t="str">
        <f>"("&amp;project_duration&amp;")"</f>
        <v>(124)</v>
      </c>
      <c r="AQ2" s="3"/>
      <c r="AR2" s="3"/>
      <c r="AS2" s="3"/>
      <c r="AT2" s="76" t="s">
        <v>38</v>
      </c>
      <c r="AU2" s="76"/>
      <c r="AV2" s="76"/>
      <c r="AW2" s="76"/>
      <c r="AX2" s="76"/>
      <c r="AY2" s="76"/>
      <c r="AZ2" s="76"/>
      <c r="BA2" s="76"/>
      <c r="BB2" s="75">
        <f>Settings!$D$10</f>
        <v>0</v>
      </c>
      <c r="BC2" s="75"/>
      <c r="BD2" s="75"/>
      <c r="BE2" s="75"/>
      <c r="BF2" s="75"/>
      <c r="BG2" s="75"/>
      <c r="BH2" s="3"/>
      <c r="BI2" s="3"/>
      <c r="BJ2" s="3"/>
      <c r="BK2" s="3"/>
      <c r="BL2" s="78" t="s">
        <v>23</v>
      </c>
      <c r="BM2" s="79"/>
      <c r="BN2" s="79"/>
      <c r="BO2" s="79"/>
      <c r="BP2" s="79"/>
      <c r="BQ2" s="80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</row>
    <row r="3" spans="1:81" ht="15" customHeight="1" x14ac:dyDescent="0.25">
      <c r="A3" s="3"/>
      <c r="B3" s="43"/>
      <c r="C3" s="3"/>
      <c r="D3" s="43"/>
      <c r="E3" s="43"/>
      <c r="F3" s="3"/>
      <c r="G3" s="3"/>
      <c r="H3" s="3"/>
      <c r="I3" s="43"/>
      <c r="J3" s="43"/>
      <c r="K3" s="3"/>
      <c r="L3" s="3"/>
      <c r="M3" s="43"/>
      <c r="N3" s="3"/>
      <c r="O3" s="3"/>
      <c r="P3" s="43"/>
      <c r="Q3" s="43"/>
      <c r="R3" s="43"/>
      <c r="S3" s="3"/>
      <c r="T3" s="3"/>
      <c r="U3" s="3"/>
      <c r="V3" s="3"/>
      <c r="W3" s="4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</row>
    <row r="5" spans="1:81" x14ac:dyDescent="0.25">
      <c r="X5" s="68" t="s">
        <v>125</v>
      </c>
      <c r="Y5" s="69"/>
      <c r="Z5" s="69"/>
      <c r="AA5" s="69"/>
      <c r="AB5" s="69"/>
      <c r="AC5" s="70"/>
      <c r="AE5" s="68" t="s">
        <v>127</v>
      </c>
      <c r="AF5" s="69"/>
      <c r="AG5" s="69"/>
      <c r="AH5" s="69"/>
      <c r="AI5" s="69"/>
      <c r="AJ5" s="70"/>
      <c r="AL5" s="68" t="s">
        <v>130</v>
      </c>
      <c r="AM5" s="69"/>
      <c r="AN5" s="69"/>
      <c r="AO5" s="69"/>
      <c r="AP5" s="69"/>
      <c r="AQ5" s="70"/>
      <c r="AS5" s="68" t="s">
        <v>132</v>
      </c>
      <c r="AT5" s="69"/>
      <c r="AU5" s="69"/>
      <c r="AV5" s="69"/>
      <c r="AW5" s="69"/>
      <c r="AX5" s="70"/>
    </row>
    <row r="6" spans="1:81" x14ac:dyDescent="0.25">
      <c r="X6" s="71" t="s">
        <v>136</v>
      </c>
      <c r="Y6" s="72"/>
      <c r="Z6" s="72"/>
      <c r="AA6" s="72"/>
      <c r="AB6" s="72"/>
      <c r="AC6" s="73"/>
      <c r="AE6" s="71" t="s">
        <v>128</v>
      </c>
      <c r="AF6" s="72"/>
      <c r="AG6" s="72"/>
      <c r="AH6" s="72"/>
      <c r="AI6" s="72"/>
      <c r="AJ6" s="73"/>
      <c r="AL6" s="71" t="s">
        <v>131</v>
      </c>
      <c r="AM6" s="72"/>
      <c r="AN6" s="72"/>
      <c r="AO6" s="72"/>
      <c r="AP6" s="72"/>
      <c r="AQ6" s="73"/>
      <c r="AS6" s="90" t="s">
        <v>133</v>
      </c>
      <c r="AT6" s="91"/>
      <c r="AU6" s="91"/>
      <c r="AV6" s="91"/>
      <c r="AW6" s="91"/>
      <c r="AX6" s="92"/>
    </row>
    <row r="8" spans="1:81" ht="18.75" x14ac:dyDescent="0.3">
      <c r="X8" s="81" t="s">
        <v>126</v>
      </c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</row>
    <row r="9" spans="1:81" ht="4.5" customHeight="1" x14ac:dyDescent="0.25"/>
    <row r="10" spans="1:81" ht="15" customHeight="1" x14ac:dyDescent="0.25">
      <c r="K10" s="87" t="s">
        <v>3</v>
      </c>
      <c r="L10" s="87"/>
      <c r="M10" s="87"/>
      <c r="N10" s="87"/>
      <c r="O10" s="87"/>
      <c r="P10" s="87"/>
      <c r="Q10" s="87"/>
      <c r="R10" s="87"/>
      <c r="S10" s="87"/>
      <c r="T10" s="87"/>
      <c r="U10" s="88" t="s">
        <v>4</v>
      </c>
      <c r="V10" s="88"/>
      <c r="W10" s="64" t="s">
        <v>133</v>
      </c>
      <c r="X10" s="74" cm="1">
        <f t="array" aca="1" ref="X10" ca="1">WORKDAY(timeline_start,scroll)</f>
        <v>44662</v>
      </c>
      <c r="Y10" s="74">
        <f ca="1">X10+1</f>
        <v>44663</v>
      </c>
      <c r="Z10" s="74">
        <f t="shared" ref="Z10:CC10" ca="1" si="0">Y10+1</f>
        <v>44664</v>
      </c>
      <c r="AA10" s="74">
        <f t="shared" ca="1" si="0"/>
        <v>44665</v>
      </c>
      <c r="AB10" s="74">
        <f t="shared" ca="1" si="0"/>
        <v>44666</v>
      </c>
      <c r="AC10" s="74">
        <f t="shared" ca="1" si="0"/>
        <v>44667</v>
      </c>
      <c r="AD10" s="74">
        <f t="shared" ca="1" si="0"/>
        <v>44668</v>
      </c>
      <c r="AE10" s="74">
        <f t="shared" ca="1" si="0"/>
        <v>44669</v>
      </c>
      <c r="AF10" s="74">
        <f t="shared" ca="1" si="0"/>
        <v>44670</v>
      </c>
      <c r="AG10" s="74">
        <f t="shared" ca="1" si="0"/>
        <v>44671</v>
      </c>
      <c r="AH10" s="74">
        <f t="shared" ca="1" si="0"/>
        <v>44672</v>
      </c>
      <c r="AI10" s="74">
        <f t="shared" ca="1" si="0"/>
        <v>44673</v>
      </c>
      <c r="AJ10" s="74">
        <f t="shared" ca="1" si="0"/>
        <v>44674</v>
      </c>
      <c r="AK10" s="74">
        <f t="shared" ca="1" si="0"/>
        <v>44675</v>
      </c>
      <c r="AL10" s="74">
        <f t="shared" ca="1" si="0"/>
        <v>44676</v>
      </c>
      <c r="AM10" s="74">
        <f t="shared" ca="1" si="0"/>
        <v>44677</v>
      </c>
      <c r="AN10" s="74">
        <f t="shared" ca="1" si="0"/>
        <v>44678</v>
      </c>
      <c r="AO10" s="74">
        <f t="shared" ca="1" si="0"/>
        <v>44679</v>
      </c>
      <c r="AP10" s="74">
        <f t="shared" ca="1" si="0"/>
        <v>44680</v>
      </c>
      <c r="AQ10" s="74">
        <f t="shared" ca="1" si="0"/>
        <v>44681</v>
      </c>
      <c r="AR10" s="74">
        <f t="shared" ca="1" si="0"/>
        <v>44682</v>
      </c>
      <c r="AS10" s="74">
        <f t="shared" ca="1" si="0"/>
        <v>44683</v>
      </c>
      <c r="AT10" s="74">
        <f t="shared" ca="1" si="0"/>
        <v>44684</v>
      </c>
      <c r="AU10" s="74">
        <f t="shared" ca="1" si="0"/>
        <v>44685</v>
      </c>
      <c r="AV10" s="74">
        <f t="shared" ca="1" si="0"/>
        <v>44686</v>
      </c>
      <c r="AW10" s="74">
        <f t="shared" ca="1" si="0"/>
        <v>44687</v>
      </c>
      <c r="AX10" s="74">
        <f t="shared" ca="1" si="0"/>
        <v>44688</v>
      </c>
      <c r="AY10" s="74">
        <f t="shared" ca="1" si="0"/>
        <v>44689</v>
      </c>
      <c r="AZ10" s="74">
        <f t="shared" ca="1" si="0"/>
        <v>44690</v>
      </c>
      <c r="BA10" s="74">
        <f t="shared" ca="1" si="0"/>
        <v>44691</v>
      </c>
      <c r="BB10" s="74">
        <f t="shared" ca="1" si="0"/>
        <v>44692</v>
      </c>
      <c r="BC10" s="74">
        <f t="shared" ca="1" si="0"/>
        <v>44693</v>
      </c>
      <c r="BD10" s="74">
        <f t="shared" ca="1" si="0"/>
        <v>44694</v>
      </c>
      <c r="BE10" s="74">
        <f t="shared" ca="1" si="0"/>
        <v>44695</v>
      </c>
      <c r="BF10" s="74">
        <f t="shared" ca="1" si="0"/>
        <v>44696</v>
      </c>
      <c r="BG10" s="74">
        <f t="shared" ca="1" si="0"/>
        <v>44697</v>
      </c>
      <c r="BH10" s="74">
        <f t="shared" ca="1" si="0"/>
        <v>44698</v>
      </c>
      <c r="BI10" s="74">
        <f t="shared" ca="1" si="0"/>
        <v>44699</v>
      </c>
      <c r="BJ10" s="74">
        <f t="shared" ca="1" si="0"/>
        <v>44700</v>
      </c>
      <c r="BK10" s="74">
        <f t="shared" ca="1" si="0"/>
        <v>44701</v>
      </c>
      <c r="BL10" s="74">
        <f t="shared" ca="1" si="0"/>
        <v>44702</v>
      </c>
      <c r="BM10" s="74">
        <f t="shared" ca="1" si="0"/>
        <v>44703</v>
      </c>
      <c r="BN10" s="74">
        <f t="shared" ca="1" si="0"/>
        <v>44704</v>
      </c>
      <c r="BO10" s="74">
        <f t="shared" ca="1" si="0"/>
        <v>44705</v>
      </c>
      <c r="BP10" s="74">
        <f t="shared" ca="1" si="0"/>
        <v>44706</v>
      </c>
      <c r="BQ10" s="74">
        <f t="shared" ca="1" si="0"/>
        <v>44707</v>
      </c>
      <c r="BR10" s="74">
        <f t="shared" ca="1" si="0"/>
        <v>44708</v>
      </c>
      <c r="BS10" s="74">
        <f t="shared" ca="1" si="0"/>
        <v>44709</v>
      </c>
      <c r="BT10" s="74">
        <f t="shared" ca="1" si="0"/>
        <v>44710</v>
      </c>
      <c r="BU10" s="74">
        <f t="shared" ca="1" si="0"/>
        <v>44711</v>
      </c>
      <c r="BV10" s="74">
        <f t="shared" ca="1" si="0"/>
        <v>44712</v>
      </c>
      <c r="BW10" s="74">
        <f t="shared" ca="1" si="0"/>
        <v>44713</v>
      </c>
      <c r="BX10" s="74">
        <f t="shared" ca="1" si="0"/>
        <v>44714</v>
      </c>
      <c r="BY10" s="74">
        <f t="shared" ca="1" si="0"/>
        <v>44715</v>
      </c>
      <c r="BZ10" s="74">
        <f t="shared" ca="1" si="0"/>
        <v>44716</v>
      </c>
      <c r="CA10" s="74">
        <f t="shared" ca="1" si="0"/>
        <v>44717</v>
      </c>
      <c r="CB10" s="74">
        <f t="shared" ca="1" si="0"/>
        <v>44718</v>
      </c>
      <c r="CC10" s="74">
        <f t="shared" ca="1" si="0"/>
        <v>44719</v>
      </c>
    </row>
    <row r="11" spans="1:81" x14ac:dyDescent="0.25">
      <c r="K11" s="89" t="s">
        <v>5</v>
      </c>
      <c r="L11" s="89"/>
      <c r="M11" s="89"/>
      <c r="N11" s="89"/>
      <c r="O11" s="89"/>
      <c r="P11" s="89"/>
      <c r="Q11" s="89"/>
      <c r="R11" s="89"/>
      <c r="S11" s="89"/>
      <c r="T11" s="89"/>
      <c r="U11" s="89" t="s">
        <v>6</v>
      </c>
      <c r="V11" s="89"/>
      <c r="W11" s="64">
        <v>50</v>
      </c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</row>
    <row r="12" spans="1:81" s="2" customFormat="1" ht="27.75" customHeight="1" x14ac:dyDescent="0.25">
      <c r="B12" s="86" t="s">
        <v>2</v>
      </c>
      <c r="C12" s="86"/>
      <c r="D12" s="86"/>
      <c r="E12" s="86" t="s">
        <v>1</v>
      </c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3"/>
      <c r="V12" s="8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</row>
    <row r="13" spans="1:81" s="2" customFormat="1" ht="27" customHeight="1" x14ac:dyDescent="0.25">
      <c r="B13" s="5" t="s">
        <v>9</v>
      </c>
      <c r="C13" s="6" t="s">
        <v>8</v>
      </c>
      <c r="D13" s="7" t="s">
        <v>7</v>
      </c>
      <c r="E13" s="8" t="s">
        <v>10</v>
      </c>
      <c r="F13" s="9" t="s">
        <v>11</v>
      </c>
      <c r="G13" s="6"/>
      <c r="H13" s="9" t="s">
        <v>12</v>
      </c>
      <c r="I13" s="52" t="s">
        <v>121</v>
      </c>
      <c r="J13" s="49" t="s">
        <v>120</v>
      </c>
      <c r="K13" s="11" t="s">
        <v>16</v>
      </c>
      <c r="L13" s="12" t="s">
        <v>17</v>
      </c>
      <c r="M13" s="8" t="s">
        <v>18</v>
      </c>
      <c r="N13" s="82" t="s">
        <v>19</v>
      </c>
      <c r="O13" s="82"/>
      <c r="P13" s="9" t="s">
        <v>20</v>
      </c>
      <c r="Q13" s="10" t="s">
        <v>21</v>
      </c>
      <c r="R13" s="13" t="s">
        <v>15</v>
      </c>
      <c r="S13" s="5" t="s">
        <v>13</v>
      </c>
      <c r="T13" s="7" t="s">
        <v>14</v>
      </c>
      <c r="U13" s="14" t="s">
        <v>13</v>
      </c>
      <c r="V13" s="15" t="s">
        <v>14</v>
      </c>
      <c r="W13" s="16" t="s">
        <v>22</v>
      </c>
      <c r="X13" s="42" t="str">
        <f ca="1">LEFT(TEXT(X10,"jjj"),1)</f>
        <v>l</v>
      </c>
      <c r="Y13" s="42" t="str">
        <f t="shared" ref="Y13:CC13" ca="1" si="1">LEFT(TEXT(Y10,"jjj"),1)</f>
        <v>m</v>
      </c>
      <c r="Z13" s="42" t="str">
        <f t="shared" ca="1" si="1"/>
        <v>m</v>
      </c>
      <c r="AA13" s="42" t="str">
        <f t="shared" ca="1" si="1"/>
        <v>j</v>
      </c>
      <c r="AB13" s="42" t="str">
        <f t="shared" ca="1" si="1"/>
        <v>v</v>
      </c>
      <c r="AC13" s="42" t="str">
        <f t="shared" ca="1" si="1"/>
        <v>s</v>
      </c>
      <c r="AD13" s="42" t="str">
        <f t="shared" ca="1" si="1"/>
        <v>d</v>
      </c>
      <c r="AE13" s="42" t="str">
        <f t="shared" ca="1" si="1"/>
        <v>l</v>
      </c>
      <c r="AF13" s="42" t="str">
        <f t="shared" ca="1" si="1"/>
        <v>m</v>
      </c>
      <c r="AG13" s="42" t="str">
        <f t="shared" ca="1" si="1"/>
        <v>m</v>
      </c>
      <c r="AH13" s="42" t="str">
        <f t="shared" ca="1" si="1"/>
        <v>j</v>
      </c>
      <c r="AI13" s="42" t="str">
        <f t="shared" ca="1" si="1"/>
        <v>v</v>
      </c>
      <c r="AJ13" s="42" t="str">
        <f t="shared" ca="1" si="1"/>
        <v>s</v>
      </c>
      <c r="AK13" s="42" t="str">
        <f t="shared" ca="1" si="1"/>
        <v>d</v>
      </c>
      <c r="AL13" s="42" t="str">
        <f t="shared" ca="1" si="1"/>
        <v>l</v>
      </c>
      <c r="AM13" s="42" t="str">
        <f t="shared" ca="1" si="1"/>
        <v>m</v>
      </c>
      <c r="AN13" s="42" t="str">
        <f t="shared" ca="1" si="1"/>
        <v>m</v>
      </c>
      <c r="AO13" s="42" t="str">
        <f t="shared" ca="1" si="1"/>
        <v>j</v>
      </c>
      <c r="AP13" s="42" t="str">
        <f t="shared" ca="1" si="1"/>
        <v>v</v>
      </c>
      <c r="AQ13" s="42" t="str">
        <f t="shared" ca="1" si="1"/>
        <v>s</v>
      </c>
      <c r="AR13" s="42" t="str">
        <f t="shared" ca="1" si="1"/>
        <v>d</v>
      </c>
      <c r="AS13" s="42" t="str">
        <f t="shared" ca="1" si="1"/>
        <v>l</v>
      </c>
      <c r="AT13" s="42" t="str">
        <f t="shared" ca="1" si="1"/>
        <v>m</v>
      </c>
      <c r="AU13" s="42" t="str">
        <f t="shared" ca="1" si="1"/>
        <v>m</v>
      </c>
      <c r="AV13" s="42" t="str">
        <f t="shared" ca="1" si="1"/>
        <v>j</v>
      </c>
      <c r="AW13" s="42" t="str">
        <f t="shared" ca="1" si="1"/>
        <v>v</v>
      </c>
      <c r="AX13" s="42" t="str">
        <f t="shared" ca="1" si="1"/>
        <v>s</v>
      </c>
      <c r="AY13" s="42" t="str">
        <f t="shared" ca="1" si="1"/>
        <v>d</v>
      </c>
      <c r="AZ13" s="42" t="str">
        <f t="shared" ca="1" si="1"/>
        <v>l</v>
      </c>
      <c r="BA13" s="42" t="str">
        <f t="shared" ca="1" si="1"/>
        <v>m</v>
      </c>
      <c r="BB13" s="42" t="str">
        <f t="shared" ca="1" si="1"/>
        <v>m</v>
      </c>
      <c r="BC13" s="42" t="str">
        <f t="shared" ca="1" si="1"/>
        <v>j</v>
      </c>
      <c r="BD13" s="42" t="str">
        <f t="shared" ca="1" si="1"/>
        <v>v</v>
      </c>
      <c r="BE13" s="42" t="str">
        <f t="shared" ca="1" si="1"/>
        <v>s</v>
      </c>
      <c r="BF13" s="42" t="str">
        <f t="shared" ca="1" si="1"/>
        <v>d</v>
      </c>
      <c r="BG13" s="42" t="str">
        <f t="shared" ca="1" si="1"/>
        <v>l</v>
      </c>
      <c r="BH13" s="42" t="str">
        <f t="shared" ca="1" si="1"/>
        <v>m</v>
      </c>
      <c r="BI13" s="42" t="str">
        <f t="shared" ca="1" si="1"/>
        <v>m</v>
      </c>
      <c r="BJ13" s="42" t="str">
        <f t="shared" ca="1" si="1"/>
        <v>j</v>
      </c>
      <c r="BK13" s="42" t="str">
        <f t="shared" ca="1" si="1"/>
        <v>v</v>
      </c>
      <c r="BL13" s="42" t="str">
        <f t="shared" ca="1" si="1"/>
        <v>s</v>
      </c>
      <c r="BM13" s="42" t="str">
        <f t="shared" ca="1" si="1"/>
        <v>d</v>
      </c>
      <c r="BN13" s="42" t="str">
        <f t="shared" ca="1" si="1"/>
        <v>l</v>
      </c>
      <c r="BO13" s="42" t="str">
        <f t="shared" ca="1" si="1"/>
        <v>m</v>
      </c>
      <c r="BP13" s="42" t="str">
        <f t="shared" ca="1" si="1"/>
        <v>m</v>
      </c>
      <c r="BQ13" s="42" t="str">
        <f t="shared" ca="1" si="1"/>
        <v>j</v>
      </c>
      <c r="BR13" s="42" t="str">
        <f t="shared" ca="1" si="1"/>
        <v>v</v>
      </c>
      <c r="BS13" s="42" t="str">
        <f t="shared" ca="1" si="1"/>
        <v>s</v>
      </c>
      <c r="BT13" s="42" t="str">
        <f t="shared" ca="1" si="1"/>
        <v>d</v>
      </c>
      <c r="BU13" s="42" t="str">
        <f t="shared" ca="1" si="1"/>
        <v>l</v>
      </c>
      <c r="BV13" s="42" t="str">
        <f t="shared" ca="1" si="1"/>
        <v>m</v>
      </c>
      <c r="BW13" s="42" t="str">
        <f t="shared" ca="1" si="1"/>
        <v>m</v>
      </c>
      <c r="BX13" s="42" t="str">
        <f t="shared" ca="1" si="1"/>
        <v>j</v>
      </c>
      <c r="BY13" s="42" t="str">
        <f t="shared" ca="1" si="1"/>
        <v>v</v>
      </c>
      <c r="BZ13" s="42" t="str">
        <f t="shared" ca="1" si="1"/>
        <v>s</v>
      </c>
      <c r="CA13" s="42" t="str">
        <f t="shared" ca="1" si="1"/>
        <v>d</v>
      </c>
      <c r="CB13" s="42" t="str">
        <f t="shared" ca="1" si="1"/>
        <v>l</v>
      </c>
      <c r="CC13" s="42" t="str">
        <f t="shared" ca="1" si="1"/>
        <v>m</v>
      </c>
    </row>
    <row r="14" spans="1:81" ht="4.5" customHeight="1" x14ac:dyDescent="0.25">
      <c r="B14" s="44"/>
      <c r="C14" s="18"/>
      <c r="D14" s="50"/>
      <c r="E14" s="44"/>
      <c r="F14" s="18"/>
      <c r="G14" s="18"/>
      <c r="H14" s="18"/>
      <c r="I14" s="53"/>
      <c r="J14" s="50"/>
      <c r="K14" s="17"/>
      <c r="L14" s="19"/>
      <c r="M14" s="44"/>
      <c r="N14" s="18"/>
      <c r="O14" s="18"/>
      <c r="P14" s="53"/>
      <c r="Q14" s="50"/>
      <c r="R14" s="55"/>
      <c r="S14" s="17"/>
      <c r="T14" s="19"/>
      <c r="U14" s="17"/>
      <c r="V14" s="19"/>
      <c r="W14" s="55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</row>
    <row r="15" spans="1:81" x14ac:dyDescent="0.25">
      <c r="A15" s="1"/>
      <c r="B15" s="60">
        <f t="shared" ref="B15:B46" si="2">IF(ROW(id)=ROW($B$13)+2,1,MAX(prev_col_range)+1)</f>
        <v>1</v>
      </c>
      <c r="C15" s="54">
        <f>IF(type&lt;&gt;"",IF(ROW(stage_id)=ROW($C$13)+2,1,IF(type="S",MAX(prev_col_range)+1,MAX(prev_col_range))),-1)</f>
        <v>1</v>
      </c>
      <c r="D15" s="51">
        <f>_xlfn.IFNA(IF(OR(type="T",type="M"),MATCH(role,Settings!$I$9:$I$16,0),-1),-1)</f>
        <v>-1</v>
      </c>
      <c r="E15" s="47" t="s">
        <v>56</v>
      </c>
      <c r="F15" s="45" t="s">
        <v>57</v>
      </c>
      <c r="G15" s="20"/>
      <c r="H15" s="54" t="str">
        <f>_xlfn.IFNA(INDEX(Settings!$P$9:$P$38,MATCH(team_member,Settings!$N$9:$N$38,0)),"")</f>
        <v/>
      </c>
      <c r="I15" s="54"/>
      <c r="J15" s="51"/>
      <c r="K15" s="59">
        <f>MIN(S16)</f>
        <v>44593</v>
      </c>
      <c r="L15" s="58"/>
      <c r="M15" s="60"/>
      <c r="N15" s="20" t="str">
        <f t="shared" ref="N15:N46" si="3">IF(d.id&lt;&gt;"",IF(d.id&lt;id,"↖",IF(d.id&gt;id,"↙","")),"")</f>
        <v/>
      </c>
      <c r="O15" s="20" t="str">
        <f>IFERROR("("&amp;d.type&amp;")"&amp;IF(LEN(d.name)&gt;20,LEFT(d.name,20)&amp;"….",d.name),"")</f>
        <v/>
      </c>
      <c r="P15" s="54"/>
      <c r="Q15" s="51"/>
      <c r="R15" s="56">
        <f>NETWORKDAYS(plan_start,MAX(T16))</f>
        <v>10</v>
      </c>
      <c r="S15" s="57">
        <f>IFERROR(IF(ind.start&lt;&gt;"",ind.start,IF(ind.end&lt;&gt;"",plan_start_calculation,IF(d.id&lt;&gt;"",IF(OR(d.conn="FS",d.conn=""),fs_calculation,IF(d.conn="SS",ss_calculation,plan_start_calculation)),""))),"")</f>
        <v>44593</v>
      </c>
      <c r="T15" s="58">
        <f>IFERROR(IF(ind.start&lt;&gt;"",plan_end_calculation,IF(ind.end&lt;&gt;"",ind.end,IF(d.id&lt;&gt;"",IF(d.conn="SF",sf_calculation,IF(d.conn="FF",ff_calculation,plan_end_calculation)),""))),"")</f>
        <v>44606</v>
      </c>
      <c r="U15" s="57"/>
      <c r="V15" s="58"/>
      <c r="W15" s="65">
        <f>W16*R16/R16</f>
        <v>1</v>
      </c>
      <c r="X15" s="63">
        <v>0</v>
      </c>
      <c r="Y15" s="63">
        <v>0</v>
      </c>
      <c r="Z15" s="63">
        <v>0</v>
      </c>
      <c r="AA15" s="63">
        <v>0</v>
      </c>
      <c r="AB15" s="63">
        <v>0</v>
      </c>
      <c r="AC15" s="63">
        <v>0</v>
      </c>
      <c r="AD15" s="63">
        <v>0</v>
      </c>
      <c r="AE15" s="63">
        <v>0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3">
        <v>0</v>
      </c>
      <c r="AM15" s="63">
        <v>0</v>
      </c>
      <c r="AN15" s="63">
        <v>0</v>
      </c>
      <c r="AO15" s="63">
        <v>0</v>
      </c>
      <c r="AP15" s="63">
        <v>0</v>
      </c>
      <c r="AQ15" s="63">
        <v>0</v>
      </c>
      <c r="AR15" s="63">
        <v>0</v>
      </c>
      <c r="AS15" s="63">
        <v>0</v>
      </c>
      <c r="AT15" s="63">
        <v>0</v>
      </c>
      <c r="AU15" s="63">
        <v>0</v>
      </c>
      <c r="AV15" s="63">
        <v>0</v>
      </c>
      <c r="AW15" s="63">
        <v>0</v>
      </c>
      <c r="AX15" s="63">
        <v>0</v>
      </c>
      <c r="AY15" s="63">
        <v>0</v>
      </c>
      <c r="AZ15" s="63">
        <v>0</v>
      </c>
      <c r="BA15" s="63">
        <v>0</v>
      </c>
      <c r="BB15" s="63">
        <v>0</v>
      </c>
      <c r="BC15" s="63">
        <v>0</v>
      </c>
      <c r="BD15" s="63">
        <v>0</v>
      </c>
      <c r="BE15" s="63">
        <v>0</v>
      </c>
      <c r="BF15" s="63">
        <v>0</v>
      </c>
      <c r="BG15" s="63">
        <v>0</v>
      </c>
      <c r="BH15" s="63">
        <v>0</v>
      </c>
      <c r="BI15" s="63">
        <v>0</v>
      </c>
      <c r="BJ15" s="63">
        <v>0</v>
      </c>
      <c r="BK15" s="63">
        <v>0</v>
      </c>
      <c r="BL15" s="63">
        <v>0</v>
      </c>
      <c r="BM15" s="63">
        <v>0</v>
      </c>
      <c r="BN15" s="63">
        <v>0</v>
      </c>
      <c r="BO15" s="63">
        <v>0</v>
      </c>
      <c r="BP15" s="63">
        <v>0</v>
      </c>
      <c r="BQ15" s="63">
        <v>0</v>
      </c>
      <c r="BR15" s="63">
        <v>0</v>
      </c>
      <c r="BS15" s="63">
        <v>0</v>
      </c>
      <c r="BT15" s="63">
        <v>0</v>
      </c>
      <c r="BU15" s="63">
        <v>0</v>
      </c>
      <c r="BV15" s="63">
        <v>0</v>
      </c>
      <c r="BW15" s="63">
        <v>0</v>
      </c>
      <c r="BX15" s="63">
        <v>0</v>
      </c>
      <c r="BY15" s="63">
        <v>0</v>
      </c>
      <c r="BZ15" s="63">
        <v>0</v>
      </c>
      <c r="CA15" s="63">
        <v>0</v>
      </c>
      <c r="CB15" s="63">
        <v>0</v>
      </c>
      <c r="CC15" s="63">
        <v>0</v>
      </c>
    </row>
    <row r="16" spans="1:81" x14ac:dyDescent="0.25">
      <c r="A16" s="1"/>
      <c r="B16" s="60">
        <f t="shared" si="2"/>
        <v>2</v>
      </c>
      <c r="C16" s="54">
        <f>IF(type&lt;&gt;"",IF(ROW(stage_id)=ROW($C$13)+2,1,IF(type="S",MAX(prev_col_range)+1,MAX(prev_col_range))),-1)</f>
        <v>1</v>
      </c>
      <c r="D16" s="51">
        <f>_xlfn.IFNA(IF(OR(type="T",type="M"),MATCH(role,Settings!$I$9:$I$16,0),-1),-1)</f>
        <v>-1</v>
      </c>
      <c r="E16" s="48" t="s">
        <v>119</v>
      </c>
      <c r="F16" s="46" t="s">
        <v>58</v>
      </c>
      <c r="G16" s="20"/>
      <c r="H16" s="54" t="str">
        <f>_xlfn.IFNA(INDEX(Settings!$P$9:$P$38,MATCH(team_member,Settings!$N$9:$N$38,0)),"")</f>
        <v/>
      </c>
      <c r="I16" s="54"/>
      <c r="J16" s="51"/>
      <c r="K16" s="59">
        <v>44593</v>
      </c>
      <c r="L16" s="58"/>
      <c r="M16" s="60"/>
      <c r="N16" s="20" t="str">
        <f t="shared" si="3"/>
        <v/>
      </c>
      <c r="O16" s="20" t="str">
        <f>IFERROR("("&amp;d.type&amp;")"&amp;IF(LEN(d.name)&gt;20,LEFT(d.name,20)&amp;"….",d.name),"")</f>
        <v/>
      </c>
      <c r="P16" s="54" t="s">
        <v>122</v>
      </c>
      <c r="Q16" s="51"/>
      <c r="R16" s="56">
        <v>10</v>
      </c>
      <c r="S16" s="57">
        <f>IFERROR(IF(ind.start&lt;&gt;"",ind.start,IF(ind.end&lt;&gt;"",plan_start_calculation,IF(d.id&lt;&gt;"",IF(OR(d.conn="FS",d.conn=""),fs_calculation,IF(d.conn="SS",ss_calculation,plan_start_calculation)),""))),"")</f>
        <v>44593</v>
      </c>
      <c r="T16" s="58">
        <f>IFERROR(IF(ind.start&lt;&gt;"",plan_end_calculation,IF(ind.end&lt;&gt;"",ind.end,IF(d.id&lt;&gt;"",IF(d.conn="SF",sf_calculation,IF(d.conn="FF",ff_calculation,plan_end_calculation)),""))),"")</f>
        <v>44606</v>
      </c>
      <c r="U16" s="57"/>
      <c r="V16" s="58"/>
      <c r="W16" s="65">
        <v>1</v>
      </c>
      <c r="X16" s="63">
        <v>0</v>
      </c>
      <c r="Y16" s="63">
        <v>0</v>
      </c>
      <c r="Z16" s="63">
        <v>0</v>
      </c>
      <c r="AA16" s="63">
        <v>0</v>
      </c>
      <c r="AB16" s="63">
        <v>0</v>
      </c>
      <c r="AC16" s="63">
        <v>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0</v>
      </c>
      <c r="AM16" s="63">
        <v>0</v>
      </c>
      <c r="AN16" s="63">
        <v>0</v>
      </c>
      <c r="AO16" s="63">
        <v>0</v>
      </c>
      <c r="AP16" s="63">
        <v>0</v>
      </c>
      <c r="AQ16" s="63">
        <v>0</v>
      </c>
      <c r="AR16" s="63">
        <v>0</v>
      </c>
      <c r="AS16" s="63">
        <v>0</v>
      </c>
      <c r="AT16" s="63">
        <v>0</v>
      </c>
      <c r="AU16" s="63">
        <v>0</v>
      </c>
      <c r="AV16" s="63">
        <v>0</v>
      </c>
      <c r="AW16" s="63">
        <v>0</v>
      </c>
      <c r="AX16" s="63">
        <v>0</v>
      </c>
      <c r="AY16" s="63">
        <v>0</v>
      </c>
      <c r="AZ16" s="63">
        <v>0</v>
      </c>
      <c r="BA16" s="63">
        <v>0</v>
      </c>
      <c r="BB16" s="63">
        <v>0</v>
      </c>
      <c r="BC16" s="63">
        <v>0</v>
      </c>
      <c r="BD16" s="63">
        <v>0</v>
      </c>
      <c r="BE16" s="63">
        <v>0</v>
      </c>
      <c r="BF16" s="63">
        <v>0</v>
      </c>
      <c r="BG16" s="63">
        <v>0</v>
      </c>
      <c r="BH16" s="63">
        <v>0</v>
      </c>
      <c r="BI16" s="63">
        <v>0</v>
      </c>
      <c r="BJ16" s="63">
        <v>0</v>
      </c>
      <c r="BK16" s="63">
        <v>0</v>
      </c>
      <c r="BL16" s="63">
        <v>0</v>
      </c>
      <c r="BM16" s="63">
        <v>0</v>
      </c>
      <c r="BN16" s="63">
        <v>0</v>
      </c>
      <c r="BO16" s="63">
        <v>0</v>
      </c>
      <c r="BP16" s="63">
        <v>0</v>
      </c>
      <c r="BQ16" s="63">
        <v>0</v>
      </c>
      <c r="BR16" s="63">
        <v>0</v>
      </c>
      <c r="BS16" s="63">
        <v>0</v>
      </c>
      <c r="BT16" s="63">
        <v>0</v>
      </c>
      <c r="BU16" s="63">
        <v>0</v>
      </c>
      <c r="BV16" s="63">
        <v>0</v>
      </c>
      <c r="BW16" s="63">
        <v>0</v>
      </c>
      <c r="BX16" s="63">
        <v>0</v>
      </c>
      <c r="BY16" s="63">
        <v>0</v>
      </c>
      <c r="BZ16" s="63">
        <v>0</v>
      </c>
      <c r="CA16" s="63">
        <v>0</v>
      </c>
      <c r="CB16" s="63">
        <v>0</v>
      </c>
      <c r="CC16" s="63">
        <v>0</v>
      </c>
    </row>
    <row r="17" spans="1:81" x14ac:dyDescent="0.25">
      <c r="A17" s="1"/>
      <c r="B17" s="60">
        <f t="shared" si="2"/>
        <v>3</v>
      </c>
      <c r="C17" s="54">
        <f>IF(type&lt;&gt;"",IF(ROW(stage_id)=ROW($C$13)+2,1,IF(type="S",MAX(prev_col_range)+1,MAX(prev_col_range))),-1)</f>
        <v>2</v>
      </c>
      <c r="D17" s="51">
        <f>_xlfn.IFNA(IF(OR(type="T",type="M"),MATCH(role,Settings!$I$9:$I$16,0),-1),-1)</f>
        <v>-1</v>
      </c>
      <c r="E17" s="47" t="s">
        <v>56</v>
      </c>
      <c r="F17" s="45" t="s">
        <v>59</v>
      </c>
      <c r="G17" s="20"/>
      <c r="H17" s="54" t="str">
        <f>_xlfn.IFNA(INDEX(Settings!$P$9:$P$38,MATCH(team_member,Settings!$N$9:$N$38,0)),"")</f>
        <v/>
      </c>
      <c r="I17" s="54"/>
      <c r="J17" s="51"/>
      <c r="K17" s="59">
        <f>MIN(S18:S26)</f>
        <v>44651</v>
      </c>
      <c r="L17" s="58"/>
      <c r="M17" s="60"/>
      <c r="N17" s="20" t="str">
        <f t="shared" si="3"/>
        <v/>
      </c>
      <c r="O17" s="20" t="str">
        <f>IFERROR("("&amp;d.type&amp;")"&amp;IF(LEN(d.name)&gt;20,LEFT(d.name,20)&amp;"….",d.name),"")</f>
        <v/>
      </c>
      <c r="P17" s="54"/>
      <c r="Q17" s="51"/>
      <c r="R17" s="56">
        <f>NETWORKDAYS(plan_start,MAX(T18:T26))</f>
        <v>56</v>
      </c>
      <c r="S17" s="57">
        <f>IFERROR(IF(ind.start&lt;&gt;"",ind.start,IF(ind.end&lt;&gt;"",plan_start_calculation,IF(d.id&lt;&gt;"",IF(OR(d.conn="FS",d.conn=""),fs_calculation,IF(d.conn="SS",ss_calculation,plan_start_calculation)),""))),"")</f>
        <v>44651</v>
      </c>
      <c r="T17" s="58">
        <f>IFERROR(IF(ind.start&lt;&gt;"",plan_end_calculation,IF(ind.end&lt;&gt;"",ind.end,IF(d.id&lt;&gt;"",IF(d.conn="SF",sf_calculation,IF(d.conn="FF",ff_calculation,plan_end_calculation)),""))),"")</f>
        <v>44728</v>
      </c>
      <c r="U17" s="57"/>
      <c r="V17" s="58"/>
      <c r="W17" s="65" cm="1">
        <f t="array" ref="W17">SUM(W18:W26*R18:R26)/SUM(R18:R26)</f>
        <v>0.39385964912280702</v>
      </c>
      <c r="X17" s="63">
        <v>0</v>
      </c>
      <c r="Y17" s="63">
        <v>0</v>
      </c>
      <c r="Z17" s="63">
        <v>0</v>
      </c>
      <c r="AA17" s="63">
        <v>0</v>
      </c>
      <c r="AB17" s="63">
        <v>0</v>
      </c>
      <c r="AC17" s="63">
        <v>0</v>
      </c>
      <c r="AD17" s="63">
        <v>0</v>
      </c>
      <c r="AE17" s="63">
        <v>0</v>
      </c>
      <c r="AF17" s="63">
        <v>0</v>
      </c>
      <c r="AG17" s="63">
        <v>0</v>
      </c>
      <c r="AH17" s="63">
        <v>0</v>
      </c>
      <c r="AI17" s="63">
        <v>0</v>
      </c>
      <c r="AJ17" s="63">
        <v>0</v>
      </c>
      <c r="AK17" s="63">
        <v>0</v>
      </c>
      <c r="AL17" s="63">
        <v>0</v>
      </c>
      <c r="AM17" s="63">
        <v>0</v>
      </c>
      <c r="AN17" s="63">
        <v>0</v>
      </c>
      <c r="AO17" s="63">
        <v>0</v>
      </c>
      <c r="AP17" s="63">
        <v>0</v>
      </c>
      <c r="AQ17" s="63">
        <v>0</v>
      </c>
      <c r="AR17" s="63">
        <v>0</v>
      </c>
      <c r="AS17" s="63">
        <v>0</v>
      </c>
      <c r="AT17" s="63">
        <v>0</v>
      </c>
      <c r="AU17" s="63">
        <v>0</v>
      </c>
      <c r="AV17" s="63">
        <v>0</v>
      </c>
      <c r="AW17" s="63">
        <v>0</v>
      </c>
      <c r="AX17" s="63">
        <v>0</v>
      </c>
      <c r="AY17" s="63">
        <v>0</v>
      </c>
      <c r="AZ17" s="63">
        <v>0</v>
      </c>
      <c r="BA17" s="63">
        <v>0</v>
      </c>
      <c r="BB17" s="63">
        <v>0</v>
      </c>
      <c r="BC17" s="63">
        <v>0</v>
      </c>
      <c r="BD17" s="63">
        <v>0</v>
      </c>
      <c r="BE17" s="63">
        <v>0</v>
      </c>
      <c r="BF17" s="63">
        <v>0</v>
      </c>
      <c r="BG17" s="63">
        <v>0</v>
      </c>
      <c r="BH17" s="63">
        <v>0</v>
      </c>
      <c r="BI17" s="63">
        <v>0</v>
      </c>
      <c r="BJ17" s="63">
        <v>0</v>
      </c>
      <c r="BK17" s="63">
        <v>0</v>
      </c>
      <c r="BL17" s="63">
        <v>0</v>
      </c>
      <c r="BM17" s="63">
        <v>0</v>
      </c>
      <c r="BN17" s="63">
        <v>0</v>
      </c>
      <c r="BO17" s="63">
        <v>0</v>
      </c>
      <c r="BP17" s="63">
        <v>0</v>
      </c>
      <c r="BQ17" s="63">
        <v>0</v>
      </c>
      <c r="BR17" s="63">
        <v>0</v>
      </c>
      <c r="BS17" s="63">
        <v>0</v>
      </c>
      <c r="BT17" s="63">
        <v>0</v>
      </c>
      <c r="BU17" s="63">
        <v>0</v>
      </c>
      <c r="BV17" s="63">
        <v>0</v>
      </c>
      <c r="BW17" s="63">
        <v>0</v>
      </c>
      <c r="BX17" s="63">
        <v>0</v>
      </c>
      <c r="BY17" s="63">
        <v>0</v>
      </c>
      <c r="BZ17" s="63">
        <v>0</v>
      </c>
      <c r="CA17" s="63">
        <v>0</v>
      </c>
      <c r="CB17" s="63">
        <v>0</v>
      </c>
      <c r="CC17" s="63">
        <v>0</v>
      </c>
    </row>
    <row r="18" spans="1:81" x14ac:dyDescent="0.25">
      <c r="A18" s="1"/>
      <c r="B18" s="60">
        <f t="shared" si="2"/>
        <v>4</v>
      </c>
      <c r="C18" s="54">
        <f>IF(type&lt;&gt;"",IF(ROW(stage_id)=ROW($C$13)+2,1,IF(type="S",MAX(prev_col_range)+1,MAX(prev_col_range))),-1)</f>
        <v>2</v>
      </c>
      <c r="D18" s="51">
        <f>_xlfn.IFNA(IF(OR(type="T",type="M"),MATCH(role,Settings!$I$9:$I$16,0),-1),-1)</f>
        <v>-1</v>
      </c>
      <c r="E18" s="48" t="s">
        <v>119</v>
      </c>
      <c r="F18" s="46" t="s">
        <v>60</v>
      </c>
      <c r="G18" s="20"/>
      <c r="H18" s="54" t="str">
        <f>_xlfn.IFNA(INDEX(Settings!$P$9:$P$38,MATCH(team_member,Settings!$N$9:$N$38,0)),"")</f>
        <v/>
      </c>
      <c r="I18" s="54"/>
      <c r="J18" s="51"/>
      <c r="K18" s="59">
        <v>44652</v>
      </c>
      <c r="L18" s="58"/>
      <c r="M18" s="60"/>
      <c r="N18" s="20" t="str">
        <f t="shared" si="3"/>
        <v/>
      </c>
      <c r="O18" s="20" t="str">
        <f>IFERROR("("&amp;d.type&amp;")"&amp;IF(LEN(d.name)&gt;20,LEFT(d.name,20)&amp;"….",d.name),"")</f>
        <v/>
      </c>
      <c r="P18" s="54"/>
      <c r="Q18" s="51">
        <v>1</v>
      </c>
      <c r="R18" s="56">
        <v>14</v>
      </c>
      <c r="S18" s="57">
        <f>IFERROR(IF(ind.start&lt;&gt;"",ind.start,IF(ind.end&lt;&gt;"",plan_start_calculation,IF(d.id&lt;&gt;"",IF(OR(d.conn="FS",d.conn=""),fs_calculation,IF(d.conn="SS",ss_calculation,plan_start_calculation)),""))),"")</f>
        <v>44652</v>
      </c>
      <c r="T18" s="58">
        <f>IFERROR(IF(ind.start&lt;&gt;"",plan_end_calculation,IF(ind.end&lt;&gt;"",ind.end,IF(d.id&lt;&gt;"",IF(d.conn="SF",sf_calculation,IF(d.conn="FF",ff_calculation,plan_end_calculation)),""))),"")</f>
        <v>44671</v>
      </c>
      <c r="U18" s="57"/>
      <c r="V18" s="58"/>
      <c r="W18" s="65">
        <v>0.6</v>
      </c>
      <c r="X18" s="63">
        <v>0</v>
      </c>
      <c r="Y18" s="63">
        <v>0</v>
      </c>
      <c r="Z18" s="63">
        <v>0</v>
      </c>
      <c r="AA18" s="63">
        <v>0</v>
      </c>
      <c r="AB18" s="63">
        <v>0</v>
      </c>
      <c r="AC18" s="63">
        <v>0</v>
      </c>
      <c r="AD18" s="63">
        <v>0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  <c r="AR18" s="63">
        <v>0</v>
      </c>
      <c r="AS18" s="63">
        <v>0</v>
      </c>
      <c r="AT18" s="63">
        <v>0</v>
      </c>
      <c r="AU18" s="63">
        <v>0</v>
      </c>
      <c r="AV18" s="63">
        <v>0</v>
      </c>
      <c r="AW18" s="63">
        <v>0</v>
      </c>
      <c r="AX18" s="63">
        <v>0</v>
      </c>
      <c r="AY18" s="63">
        <v>0</v>
      </c>
      <c r="AZ18" s="63">
        <v>0</v>
      </c>
      <c r="BA18" s="63">
        <v>0</v>
      </c>
      <c r="BB18" s="63">
        <v>0</v>
      </c>
      <c r="BC18" s="63">
        <v>0</v>
      </c>
      <c r="BD18" s="63">
        <v>0</v>
      </c>
      <c r="BE18" s="63">
        <v>0</v>
      </c>
      <c r="BF18" s="63">
        <v>0</v>
      </c>
      <c r="BG18" s="63">
        <v>0</v>
      </c>
      <c r="BH18" s="63">
        <v>0</v>
      </c>
      <c r="BI18" s="63">
        <v>0</v>
      </c>
      <c r="BJ18" s="63">
        <v>0</v>
      </c>
      <c r="BK18" s="63">
        <v>0</v>
      </c>
      <c r="BL18" s="63">
        <v>0</v>
      </c>
      <c r="BM18" s="63">
        <v>0</v>
      </c>
      <c r="BN18" s="63">
        <v>0</v>
      </c>
      <c r="BO18" s="63">
        <v>0</v>
      </c>
      <c r="BP18" s="63">
        <v>0</v>
      </c>
      <c r="BQ18" s="63">
        <v>0</v>
      </c>
      <c r="BR18" s="63">
        <v>0</v>
      </c>
      <c r="BS18" s="63">
        <v>0</v>
      </c>
      <c r="BT18" s="63">
        <v>0</v>
      </c>
      <c r="BU18" s="63">
        <v>0</v>
      </c>
      <c r="BV18" s="63">
        <v>0</v>
      </c>
      <c r="BW18" s="63">
        <v>0</v>
      </c>
      <c r="BX18" s="63">
        <v>0</v>
      </c>
      <c r="BY18" s="63">
        <v>0</v>
      </c>
      <c r="BZ18" s="63">
        <v>0</v>
      </c>
      <c r="CA18" s="63">
        <v>0</v>
      </c>
      <c r="CB18" s="63">
        <v>0</v>
      </c>
      <c r="CC18" s="63">
        <v>0</v>
      </c>
    </row>
    <row r="19" spans="1:81" x14ac:dyDescent="0.25">
      <c r="A19" s="1"/>
      <c r="B19" s="60">
        <f t="shared" si="2"/>
        <v>5</v>
      </c>
      <c r="C19" s="54">
        <f>IF(type&lt;&gt;"",IF(ROW(stage_id)=ROW($C$13)+2,1,IF(type="S",MAX(prev_col_range)+1,MAX(prev_col_range))),-1)</f>
        <v>2</v>
      </c>
      <c r="D19" s="51">
        <f>_xlfn.IFNA(IF(OR(type="T",type="M"),MATCH(role,Settings!$I$9:$I$16,0),-1),-1)</f>
        <v>-1</v>
      </c>
      <c r="E19" s="48" t="s">
        <v>119</v>
      </c>
      <c r="F19" s="46" t="s">
        <v>61</v>
      </c>
      <c r="G19" s="20"/>
      <c r="H19" s="54" t="str">
        <f>_xlfn.IFNA(INDEX(Settings!$P$9:$P$38,MATCH(team_member,Settings!$N$9:$N$38,0)),"")</f>
        <v/>
      </c>
      <c r="I19" s="54"/>
      <c r="J19" s="51"/>
      <c r="K19" s="59"/>
      <c r="L19" s="58"/>
      <c r="M19" s="60">
        <f>B18</f>
        <v>4</v>
      </c>
      <c r="N19" s="20" t="str">
        <f t="shared" si="3"/>
        <v>↖</v>
      </c>
      <c r="O19" s="20" t="str">
        <f>IFERROR("("&amp;d.type&amp;")"&amp;IF(LEN(d.name)&gt;20,LEFT(d.name,20)&amp;"….",d.name),"")</f>
        <v>(T)Maçonnerie en agglos</v>
      </c>
      <c r="P19" s="54" t="s">
        <v>129</v>
      </c>
      <c r="Q19" s="51">
        <v>-6</v>
      </c>
      <c r="R19" s="56">
        <v>30</v>
      </c>
      <c r="S19" s="57">
        <f>IFERROR(IF(ind.start&lt;&gt;"",ind.start,IF(ind.end&lt;&gt;"",plan_start_calculation,IF(d.id&lt;&gt;"",IF(OR(d.conn="FS",d.conn=""),fs_calculation,IF(d.conn="SS",ss_calculation,plan_start_calculation)),""))),"")</f>
        <v>44664</v>
      </c>
      <c r="T19" s="58">
        <f>IFERROR(IF(ind.start&lt;&gt;"",plan_end_calculation,IF(ind.end&lt;&gt;"",ind.end,IF(d.id&lt;&gt;"",IF(d.conn="SF",sf_calculation,IF(d.conn="FF",ff_calculation,plan_end_calculation)),""))),"")</f>
        <v>44705</v>
      </c>
      <c r="U19" s="57"/>
      <c r="V19" s="58"/>
      <c r="W19" s="65">
        <v>0.6</v>
      </c>
      <c r="X19" s="63">
        <v>0</v>
      </c>
      <c r="Y19" s="63">
        <v>0</v>
      </c>
      <c r="Z19" s="63">
        <v>0</v>
      </c>
      <c r="AA19" s="63">
        <v>0</v>
      </c>
      <c r="AB19" s="63">
        <v>0</v>
      </c>
      <c r="AC19" s="63">
        <v>0</v>
      </c>
      <c r="AD19" s="63">
        <v>0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0</v>
      </c>
      <c r="AK19" s="63">
        <v>0</v>
      </c>
      <c r="AL19" s="63">
        <v>0</v>
      </c>
      <c r="AM19" s="63">
        <v>0</v>
      </c>
      <c r="AN19" s="63">
        <v>0</v>
      </c>
      <c r="AO19" s="63">
        <v>0</v>
      </c>
      <c r="AP19" s="63">
        <v>0</v>
      </c>
      <c r="AQ19" s="63">
        <v>0</v>
      </c>
      <c r="AR19" s="63">
        <v>0</v>
      </c>
      <c r="AS19" s="63">
        <v>0</v>
      </c>
      <c r="AT19" s="63">
        <v>0</v>
      </c>
      <c r="AU19" s="63">
        <v>0</v>
      </c>
      <c r="AV19" s="63">
        <v>0</v>
      </c>
      <c r="AW19" s="63">
        <v>0</v>
      </c>
      <c r="AX19" s="63">
        <v>0</v>
      </c>
      <c r="AY19" s="63">
        <v>0</v>
      </c>
      <c r="AZ19" s="63">
        <v>0</v>
      </c>
      <c r="BA19" s="63">
        <v>0</v>
      </c>
      <c r="BB19" s="63">
        <v>0</v>
      </c>
      <c r="BC19" s="63">
        <v>0</v>
      </c>
      <c r="BD19" s="63">
        <v>0</v>
      </c>
      <c r="BE19" s="63">
        <v>0</v>
      </c>
      <c r="BF19" s="63">
        <v>0</v>
      </c>
      <c r="BG19" s="63">
        <v>0</v>
      </c>
      <c r="BH19" s="63">
        <v>0</v>
      </c>
      <c r="BI19" s="63">
        <v>0</v>
      </c>
      <c r="BJ19" s="63">
        <v>0</v>
      </c>
      <c r="BK19" s="63">
        <v>0</v>
      </c>
      <c r="BL19" s="63">
        <v>0</v>
      </c>
      <c r="BM19" s="63">
        <v>0</v>
      </c>
      <c r="BN19" s="63">
        <v>0</v>
      </c>
      <c r="BO19" s="63">
        <v>0</v>
      </c>
      <c r="BP19" s="63">
        <v>0</v>
      </c>
      <c r="BQ19" s="63">
        <v>0</v>
      </c>
      <c r="BR19" s="63">
        <v>0</v>
      </c>
      <c r="BS19" s="63">
        <v>0</v>
      </c>
      <c r="BT19" s="63">
        <v>0</v>
      </c>
      <c r="BU19" s="63">
        <v>0</v>
      </c>
      <c r="BV19" s="63">
        <v>0</v>
      </c>
      <c r="BW19" s="63">
        <v>0</v>
      </c>
      <c r="BX19" s="63">
        <v>0</v>
      </c>
      <c r="BY19" s="63">
        <v>0</v>
      </c>
      <c r="BZ19" s="63">
        <v>0</v>
      </c>
      <c r="CA19" s="63">
        <v>0</v>
      </c>
      <c r="CB19" s="63">
        <v>0</v>
      </c>
      <c r="CC19" s="63">
        <v>0</v>
      </c>
    </row>
    <row r="20" spans="1:81" x14ac:dyDescent="0.25">
      <c r="A20" s="1"/>
      <c r="B20" s="60">
        <f t="shared" si="2"/>
        <v>6</v>
      </c>
      <c r="C20" s="54">
        <f>IF(type&lt;&gt;"",IF(ROW(stage_id)=ROW($C$13)+2,1,IF(type="S",MAX(prev_col_range)+1,MAX(prev_col_range))),-1)</f>
        <v>2</v>
      </c>
      <c r="D20" s="51">
        <f>_xlfn.IFNA(IF(OR(type="T",type="M"),MATCH(role,Settings!$I$9:$I$16,0),-1),-1)</f>
        <v>-1</v>
      </c>
      <c r="E20" s="48" t="s">
        <v>119</v>
      </c>
      <c r="F20" s="46" t="s">
        <v>62</v>
      </c>
      <c r="G20" s="20"/>
      <c r="H20" s="54" t="str">
        <f>_xlfn.IFNA(INDEX(Settings!$P$9:$P$38,MATCH(team_member,Settings!$N$9:$N$38,0)),"")</f>
        <v/>
      </c>
      <c r="I20" s="54"/>
      <c r="J20" s="51"/>
      <c r="K20" s="59"/>
      <c r="L20" s="58"/>
      <c r="M20" s="60">
        <f>+B105</f>
        <v>91</v>
      </c>
      <c r="N20" s="20" t="str">
        <f t="shared" si="3"/>
        <v>↙</v>
      </c>
      <c r="O20" s="20" t="str">
        <f>IFERROR("("&amp;d.type&amp;")"&amp;IF(LEN(d.name)&gt;20,LEFT(d.name,20)&amp;"….",d.name),"")</f>
        <v>(T)Espaces Verts</v>
      </c>
      <c r="P20" s="54" t="s">
        <v>122</v>
      </c>
      <c r="Q20" s="51">
        <v>2</v>
      </c>
      <c r="R20" s="56">
        <v>10</v>
      </c>
      <c r="S20" s="57">
        <f>IFERROR(IF(ind.start&lt;&gt;"",ind.start,IF(ind.end&lt;&gt;"",plan_start_calculation,IF(d.id&lt;&gt;"",IF(OR(d.conn="FS",d.conn=""),fs_calculation,IF(d.conn="SS",ss_calculation,plan_start_calculation)),""))),"")</f>
        <v>44715</v>
      </c>
      <c r="T20" s="58">
        <f>IFERROR(IF(ind.start&lt;&gt;"",plan_end_calculation,IF(ind.end&lt;&gt;"",ind.end,IF(d.id&lt;&gt;"",IF(d.conn="SF",sf_calculation,IF(d.conn="FF",ff_calculation,plan_end_calculation)),""))),"")</f>
        <v>44728</v>
      </c>
      <c r="U20" s="57"/>
      <c r="V20" s="58"/>
      <c r="W20" s="65">
        <v>0</v>
      </c>
      <c r="X20" s="63">
        <v>0</v>
      </c>
      <c r="Y20" s="63">
        <v>0</v>
      </c>
      <c r="Z20" s="63">
        <v>0</v>
      </c>
      <c r="AA20" s="63">
        <v>0</v>
      </c>
      <c r="AB20" s="63">
        <v>0</v>
      </c>
      <c r="AC20" s="63">
        <v>0</v>
      </c>
      <c r="AD20" s="63"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3">
        <v>0</v>
      </c>
      <c r="AM20" s="63">
        <v>0</v>
      </c>
      <c r="AN20" s="63">
        <v>0</v>
      </c>
      <c r="AO20" s="63">
        <v>0</v>
      </c>
      <c r="AP20" s="63">
        <v>0</v>
      </c>
      <c r="AQ20" s="63">
        <v>0</v>
      </c>
      <c r="AR20" s="63">
        <v>0</v>
      </c>
      <c r="AS20" s="63">
        <v>0</v>
      </c>
      <c r="AT20" s="63">
        <v>0</v>
      </c>
      <c r="AU20" s="63">
        <v>0</v>
      </c>
      <c r="AV20" s="63">
        <v>0</v>
      </c>
      <c r="AW20" s="63">
        <v>0</v>
      </c>
      <c r="AX20" s="63">
        <v>0</v>
      </c>
      <c r="AY20" s="63">
        <v>0</v>
      </c>
      <c r="AZ20" s="63">
        <v>0</v>
      </c>
      <c r="BA20" s="63">
        <v>0</v>
      </c>
      <c r="BB20" s="63">
        <v>0</v>
      </c>
      <c r="BC20" s="63">
        <v>0</v>
      </c>
      <c r="BD20" s="63">
        <v>0</v>
      </c>
      <c r="BE20" s="63">
        <v>0</v>
      </c>
      <c r="BF20" s="63">
        <v>0</v>
      </c>
      <c r="BG20" s="63">
        <v>0</v>
      </c>
      <c r="BH20" s="63">
        <v>0</v>
      </c>
      <c r="BI20" s="63">
        <v>0</v>
      </c>
      <c r="BJ20" s="63">
        <v>0</v>
      </c>
      <c r="BK20" s="63">
        <v>0</v>
      </c>
      <c r="BL20" s="63">
        <v>0</v>
      </c>
      <c r="BM20" s="63">
        <v>0</v>
      </c>
      <c r="BN20" s="63">
        <v>0</v>
      </c>
      <c r="BO20" s="63">
        <v>0</v>
      </c>
      <c r="BP20" s="63">
        <v>0</v>
      </c>
      <c r="BQ20" s="63">
        <v>0</v>
      </c>
      <c r="BR20" s="63">
        <v>0</v>
      </c>
      <c r="BS20" s="63">
        <v>0</v>
      </c>
      <c r="BT20" s="63">
        <v>0</v>
      </c>
      <c r="BU20" s="63">
        <v>0</v>
      </c>
      <c r="BV20" s="63">
        <v>0</v>
      </c>
      <c r="BW20" s="63">
        <v>0</v>
      </c>
      <c r="BX20" s="63">
        <v>0</v>
      </c>
      <c r="BY20" s="63">
        <v>0</v>
      </c>
      <c r="BZ20" s="63">
        <v>0</v>
      </c>
      <c r="CA20" s="63">
        <v>0</v>
      </c>
      <c r="CB20" s="63">
        <v>0</v>
      </c>
      <c r="CC20" s="63">
        <v>0</v>
      </c>
    </row>
    <row r="21" spans="1:81" x14ac:dyDescent="0.25">
      <c r="A21" s="1"/>
      <c r="B21" s="60">
        <f t="shared" si="2"/>
        <v>7</v>
      </c>
      <c r="C21" s="54">
        <f>IF(type&lt;&gt;"",IF(ROW(stage_id)=ROW($C$13)+2,1,IF(type="S",MAX(prev_col_range)+1,MAX(prev_col_range))),-1)</f>
        <v>2</v>
      </c>
      <c r="D21" s="51">
        <f>_xlfn.IFNA(IF(OR(type="T",type="M"),MATCH(role,Settings!$I$9:$I$16,0),-1),-1)</f>
        <v>-1</v>
      </c>
      <c r="E21" s="48" t="s">
        <v>119</v>
      </c>
      <c r="F21" s="46" t="s">
        <v>63</v>
      </c>
      <c r="G21" s="20"/>
      <c r="H21" s="54" t="str">
        <f>_xlfn.IFNA(INDEX(Settings!$P$9:$P$38,MATCH(team_member,Settings!$N$9:$N$38,0)),"")</f>
        <v/>
      </c>
      <c r="I21" s="54"/>
      <c r="J21" s="51"/>
      <c r="K21" s="59"/>
      <c r="L21" s="58"/>
      <c r="M21" s="60">
        <f>B18</f>
        <v>4</v>
      </c>
      <c r="N21" s="20" t="str">
        <f t="shared" si="3"/>
        <v>↖</v>
      </c>
      <c r="O21" s="20" t="str">
        <f>IFERROR("("&amp;d.type&amp;")"&amp;IF(LEN(d.name)&gt;20,LEFT(d.name,20)&amp;"….",d.name),"")</f>
        <v>(T)Maçonnerie en agglos</v>
      </c>
      <c r="P21" s="54" t="s">
        <v>129</v>
      </c>
      <c r="Q21" s="51">
        <v>2</v>
      </c>
      <c r="R21" s="56">
        <v>3</v>
      </c>
      <c r="S21" s="57">
        <f>IFERROR(IF(ind.start&lt;&gt;"",ind.start,IF(ind.end&lt;&gt;"",plan_start_calculation,IF(d.id&lt;&gt;"",IF(OR(d.conn="FS",d.conn=""),fs_calculation,IF(d.conn="SS",ss_calculation,plan_start_calculation)),""))),"")</f>
        <v>44676</v>
      </c>
      <c r="T21" s="58">
        <f>IFERROR(IF(ind.start&lt;&gt;"",plan_end_calculation,IF(ind.end&lt;&gt;"",ind.end,IF(d.id&lt;&gt;"",IF(d.conn="SF",sf_calculation,IF(d.conn="FF",ff_calculation,plan_end_calculation)),""))),"")</f>
        <v>44678</v>
      </c>
      <c r="U21" s="57"/>
      <c r="V21" s="58"/>
      <c r="W21" s="65">
        <v>0</v>
      </c>
      <c r="X21" s="63">
        <v>0</v>
      </c>
      <c r="Y21" s="63">
        <v>0</v>
      </c>
      <c r="Z21" s="63">
        <v>0</v>
      </c>
      <c r="AA21" s="63">
        <v>0</v>
      </c>
      <c r="AB21" s="63">
        <v>0</v>
      </c>
      <c r="AC21" s="63">
        <v>0</v>
      </c>
      <c r="AD21" s="63"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63">
        <v>0</v>
      </c>
      <c r="AM21" s="63">
        <v>0</v>
      </c>
      <c r="AN21" s="63">
        <v>0</v>
      </c>
      <c r="AO21" s="63">
        <v>0</v>
      </c>
      <c r="AP21" s="63">
        <v>0</v>
      </c>
      <c r="AQ21" s="63">
        <v>0</v>
      </c>
      <c r="AR21" s="63">
        <v>0</v>
      </c>
      <c r="AS21" s="63">
        <v>0</v>
      </c>
      <c r="AT21" s="63">
        <v>0</v>
      </c>
      <c r="AU21" s="63">
        <v>0</v>
      </c>
      <c r="AV21" s="63">
        <v>0</v>
      </c>
      <c r="AW21" s="63">
        <v>0</v>
      </c>
      <c r="AX21" s="63">
        <v>0</v>
      </c>
      <c r="AY21" s="63">
        <v>0</v>
      </c>
      <c r="AZ21" s="63">
        <v>0</v>
      </c>
      <c r="BA21" s="63">
        <v>0</v>
      </c>
      <c r="BB21" s="63">
        <v>0</v>
      </c>
      <c r="BC21" s="63">
        <v>0</v>
      </c>
      <c r="BD21" s="63">
        <v>0</v>
      </c>
      <c r="BE21" s="63">
        <v>0</v>
      </c>
      <c r="BF21" s="63">
        <v>0</v>
      </c>
      <c r="BG21" s="63">
        <v>0</v>
      </c>
      <c r="BH21" s="63">
        <v>0</v>
      </c>
      <c r="BI21" s="63">
        <v>0</v>
      </c>
      <c r="BJ21" s="63">
        <v>0</v>
      </c>
      <c r="BK21" s="63">
        <v>0</v>
      </c>
      <c r="BL21" s="63">
        <v>0</v>
      </c>
      <c r="BM21" s="63">
        <v>0</v>
      </c>
      <c r="BN21" s="63">
        <v>0</v>
      </c>
      <c r="BO21" s="63">
        <v>0</v>
      </c>
      <c r="BP21" s="63">
        <v>0</v>
      </c>
      <c r="BQ21" s="63">
        <v>0</v>
      </c>
      <c r="BR21" s="63">
        <v>0</v>
      </c>
      <c r="BS21" s="63">
        <v>0</v>
      </c>
      <c r="BT21" s="63">
        <v>0</v>
      </c>
      <c r="BU21" s="63">
        <v>0</v>
      </c>
      <c r="BV21" s="63">
        <v>0</v>
      </c>
      <c r="BW21" s="63">
        <v>0</v>
      </c>
      <c r="BX21" s="63">
        <v>0</v>
      </c>
      <c r="BY21" s="63">
        <v>0</v>
      </c>
      <c r="BZ21" s="63">
        <v>0</v>
      </c>
      <c r="CA21" s="63">
        <v>0</v>
      </c>
      <c r="CB21" s="63">
        <v>0</v>
      </c>
      <c r="CC21" s="63">
        <v>0</v>
      </c>
    </row>
    <row r="22" spans="1:81" x14ac:dyDescent="0.25">
      <c r="A22" s="1"/>
      <c r="B22" s="60">
        <f t="shared" si="2"/>
        <v>8</v>
      </c>
      <c r="C22" s="54">
        <f>IF(type&lt;&gt;"",IF(ROW(stage_id)=ROW($C$13)+2,1,IF(type="S",MAX(prev_col_range)+1,MAX(prev_col_range))),-1)</f>
        <v>2</v>
      </c>
      <c r="D22" s="51">
        <f>_xlfn.IFNA(IF(OR(type="T",type="M"),MATCH(role,Settings!$I$9:$I$16,0),-1),-1)</f>
        <v>-1</v>
      </c>
      <c r="E22" s="48" t="s">
        <v>119</v>
      </c>
      <c r="F22" s="46" t="s">
        <v>64</v>
      </c>
      <c r="G22" s="20"/>
      <c r="H22" s="54" t="str">
        <f>_xlfn.IFNA(INDEX(Settings!$P$9:$P$38,MATCH(team_member,Settings!$N$9:$N$38,0)),"")</f>
        <v/>
      </c>
      <c r="I22" s="54"/>
      <c r="J22" s="51"/>
      <c r="K22" s="59"/>
      <c r="L22" s="58"/>
      <c r="M22" s="60">
        <f>B18</f>
        <v>4</v>
      </c>
      <c r="N22" s="20" t="str">
        <f t="shared" si="3"/>
        <v>↖</v>
      </c>
      <c r="O22" s="20" t="str">
        <f>IFERROR("("&amp;d.type&amp;")"&amp;IF(LEN(d.name)&gt;20,LEFT(d.name,20)&amp;"….",d.name),"")</f>
        <v>(T)Maçonnerie en agglos</v>
      </c>
      <c r="P22" s="54" t="s">
        <v>123</v>
      </c>
      <c r="Q22" s="51">
        <v>7</v>
      </c>
      <c r="R22" s="56">
        <v>7</v>
      </c>
      <c r="S22" s="57">
        <f>IFERROR(IF(ind.start&lt;&gt;"",ind.start,IF(ind.end&lt;&gt;"",plan_start_calculation,IF(d.id&lt;&gt;"",IF(OR(d.conn="FS",d.conn=""),fs_calculation,IF(d.conn="SS",ss_calculation,plan_start_calculation)),""))),"")</f>
        <v>44672</v>
      </c>
      <c r="T22" s="58">
        <f>IFERROR(IF(ind.start&lt;&gt;"",plan_end_calculation,IF(ind.end&lt;&gt;"",ind.end,IF(d.id&lt;&gt;"",IF(d.conn="SF",sf_calculation,IF(d.conn="FF",ff_calculation,plan_end_calculation)),""))),"")</f>
        <v>44680</v>
      </c>
      <c r="U22" s="57"/>
      <c r="V22" s="58"/>
      <c r="W22" s="65">
        <v>0</v>
      </c>
      <c r="X22" s="63">
        <v>0</v>
      </c>
      <c r="Y22" s="63">
        <v>0</v>
      </c>
      <c r="Z22" s="63">
        <v>0</v>
      </c>
      <c r="AA22" s="63">
        <v>0</v>
      </c>
      <c r="AB22" s="63">
        <v>0</v>
      </c>
      <c r="AC22" s="63">
        <v>0</v>
      </c>
      <c r="AD22" s="63"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3">
        <v>0</v>
      </c>
      <c r="AM22" s="63">
        <v>0</v>
      </c>
      <c r="AN22" s="63">
        <v>0</v>
      </c>
      <c r="AO22" s="63">
        <v>0</v>
      </c>
      <c r="AP22" s="63">
        <v>0</v>
      </c>
      <c r="AQ22" s="63">
        <v>0</v>
      </c>
      <c r="AR22" s="63">
        <v>0</v>
      </c>
      <c r="AS22" s="63">
        <v>0</v>
      </c>
      <c r="AT22" s="63">
        <v>0</v>
      </c>
      <c r="AU22" s="63">
        <v>0</v>
      </c>
      <c r="AV22" s="63">
        <v>0</v>
      </c>
      <c r="AW22" s="63">
        <v>0</v>
      </c>
      <c r="AX22" s="63">
        <v>0</v>
      </c>
      <c r="AY22" s="63">
        <v>0</v>
      </c>
      <c r="AZ22" s="63">
        <v>0</v>
      </c>
      <c r="BA22" s="63">
        <v>0</v>
      </c>
      <c r="BB22" s="63">
        <v>0</v>
      </c>
      <c r="BC22" s="63">
        <v>0</v>
      </c>
      <c r="BD22" s="63">
        <v>0</v>
      </c>
      <c r="BE22" s="63">
        <v>0</v>
      </c>
      <c r="BF22" s="63">
        <v>0</v>
      </c>
      <c r="BG22" s="63">
        <v>0</v>
      </c>
      <c r="BH22" s="63">
        <v>0</v>
      </c>
      <c r="BI22" s="63">
        <v>0</v>
      </c>
      <c r="BJ22" s="63">
        <v>0</v>
      </c>
      <c r="BK22" s="63">
        <v>0</v>
      </c>
      <c r="BL22" s="63">
        <v>0</v>
      </c>
      <c r="BM22" s="63">
        <v>0</v>
      </c>
      <c r="BN22" s="63">
        <v>0</v>
      </c>
      <c r="BO22" s="63">
        <v>0</v>
      </c>
      <c r="BP22" s="63">
        <v>0</v>
      </c>
      <c r="BQ22" s="63">
        <v>0</v>
      </c>
      <c r="BR22" s="63">
        <v>0</v>
      </c>
      <c r="BS22" s="63">
        <v>0</v>
      </c>
      <c r="BT22" s="63">
        <v>0</v>
      </c>
      <c r="BU22" s="63">
        <v>0</v>
      </c>
      <c r="BV22" s="63">
        <v>0</v>
      </c>
      <c r="BW22" s="63">
        <v>0</v>
      </c>
      <c r="BX22" s="63">
        <v>0</v>
      </c>
      <c r="BY22" s="63">
        <v>0</v>
      </c>
      <c r="BZ22" s="63">
        <v>0</v>
      </c>
      <c r="CA22" s="63">
        <v>0</v>
      </c>
      <c r="CB22" s="63">
        <v>0</v>
      </c>
      <c r="CC22" s="63">
        <v>0</v>
      </c>
    </row>
    <row r="23" spans="1:81" x14ac:dyDescent="0.25">
      <c r="A23" s="1"/>
      <c r="B23" s="60">
        <f t="shared" si="2"/>
        <v>9</v>
      </c>
      <c r="C23" s="54">
        <f>IF(type&lt;&gt;"",IF(ROW(stage_id)=ROW($C$13)+2,1,IF(type="S",MAX(prev_col_range)+1,MAX(prev_col_range))),-1)</f>
        <v>2</v>
      </c>
      <c r="D23" s="51">
        <f>_xlfn.IFNA(IF(OR(type="T",type="M"),MATCH(role,Settings!$I$9:$I$16,0),-1),-1)</f>
        <v>-1</v>
      </c>
      <c r="E23" s="48" t="s">
        <v>119</v>
      </c>
      <c r="F23" s="46" t="s">
        <v>65</v>
      </c>
      <c r="G23" s="20"/>
      <c r="H23" s="54" t="str">
        <f>_xlfn.IFNA(INDEX(Settings!$P$9:$P$38,MATCH(team_member,Settings!$N$9:$N$38,0)),"")</f>
        <v/>
      </c>
      <c r="I23" s="54"/>
      <c r="J23" s="51"/>
      <c r="K23" s="59"/>
      <c r="L23" s="58"/>
      <c r="M23" s="60">
        <f>+B21</f>
        <v>7</v>
      </c>
      <c r="N23" s="20" t="str">
        <f t="shared" si="3"/>
        <v>↖</v>
      </c>
      <c r="O23" s="20" t="str">
        <f>IFERROR("("&amp;d.type&amp;")"&amp;IF(LEN(d.name)&gt;20,LEFT(d.name,20)&amp;"….",d.name),"")</f>
        <v>(T)Menuiserie métalliqu….</v>
      </c>
      <c r="P23" s="54" t="s">
        <v>129</v>
      </c>
      <c r="Q23" s="51"/>
      <c r="R23" s="56">
        <v>7</v>
      </c>
      <c r="S23" s="57">
        <f>IFERROR(IF(ind.start&lt;&gt;"",ind.start,IF(ind.end&lt;&gt;"",plan_start_calculation,IF(d.id&lt;&gt;"",IF(OR(d.conn="FS",d.conn=""),fs_calculation,IF(d.conn="SS",ss_calculation,plan_start_calculation)),""))),"")</f>
        <v>44679</v>
      </c>
      <c r="T23" s="58">
        <f>IFERROR(IF(ind.start&lt;&gt;"",plan_end_calculation,IF(ind.end&lt;&gt;"",ind.end,IF(d.id&lt;&gt;"",IF(d.conn="SF",sf_calculation,IF(d.conn="FF",ff_calculation,plan_end_calculation)),""))),"")</f>
        <v>44687</v>
      </c>
      <c r="U23" s="57"/>
      <c r="V23" s="58"/>
      <c r="W23" s="65">
        <v>0</v>
      </c>
      <c r="X23" s="63">
        <v>0</v>
      </c>
      <c r="Y23" s="63">
        <v>0</v>
      </c>
      <c r="Z23" s="63">
        <v>0</v>
      </c>
      <c r="AA23" s="63">
        <v>0</v>
      </c>
      <c r="AB23" s="63">
        <v>0</v>
      </c>
      <c r="AC23" s="63">
        <v>0</v>
      </c>
      <c r="AD23" s="63">
        <v>0</v>
      </c>
      <c r="AE23" s="63">
        <v>0</v>
      </c>
      <c r="AF23" s="63">
        <v>0</v>
      </c>
      <c r="AG23" s="63">
        <v>0</v>
      </c>
      <c r="AH23" s="63">
        <v>0</v>
      </c>
      <c r="AI23" s="63">
        <v>0</v>
      </c>
      <c r="AJ23" s="63">
        <v>0</v>
      </c>
      <c r="AK23" s="63">
        <v>0</v>
      </c>
      <c r="AL23" s="63">
        <v>0</v>
      </c>
      <c r="AM23" s="63">
        <v>0</v>
      </c>
      <c r="AN23" s="63">
        <v>0</v>
      </c>
      <c r="AO23" s="63">
        <v>0</v>
      </c>
      <c r="AP23" s="63">
        <v>0</v>
      </c>
      <c r="AQ23" s="63">
        <v>0</v>
      </c>
      <c r="AR23" s="63">
        <v>0</v>
      </c>
      <c r="AS23" s="63">
        <v>0</v>
      </c>
      <c r="AT23" s="63">
        <v>0</v>
      </c>
      <c r="AU23" s="63">
        <v>0</v>
      </c>
      <c r="AV23" s="63">
        <v>0</v>
      </c>
      <c r="AW23" s="63">
        <v>0</v>
      </c>
      <c r="AX23" s="63">
        <v>0</v>
      </c>
      <c r="AY23" s="63">
        <v>0</v>
      </c>
      <c r="AZ23" s="63">
        <v>0</v>
      </c>
      <c r="BA23" s="63">
        <v>0</v>
      </c>
      <c r="BB23" s="63">
        <v>0</v>
      </c>
      <c r="BC23" s="63">
        <v>0</v>
      </c>
      <c r="BD23" s="63">
        <v>0</v>
      </c>
      <c r="BE23" s="63">
        <v>0</v>
      </c>
      <c r="BF23" s="63">
        <v>0</v>
      </c>
      <c r="BG23" s="63">
        <v>0</v>
      </c>
      <c r="BH23" s="63">
        <v>0</v>
      </c>
      <c r="BI23" s="63">
        <v>0</v>
      </c>
      <c r="BJ23" s="63">
        <v>0</v>
      </c>
      <c r="BK23" s="63">
        <v>0</v>
      </c>
      <c r="BL23" s="63">
        <v>0</v>
      </c>
      <c r="BM23" s="63">
        <v>0</v>
      </c>
      <c r="BN23" s="63">
        <v>0</v>
      </c>
      <c r="BO23" s="63">
        <v>0</v>
      </c>
      <c r="BP23" s="63">
        <v>0</v>
      </c>
      <c r="BQ23" s="63">
        <v>0</v>
      </c>
      <c r="BR23" s="63">
        <v>0</v>
      </c>
      <c r="BS23" s="63">
        <v>0</v>
      </c>
      <c r="BT23" s="63">
        <v>0</v>
      </c>
      <c r="BU23" s="63">
        <v>0</v>
      </c>
      <c r="BV23" s="63">
        <v>0</v>
      </c>
      <c r="BW23" s="63">
        <v>0</v>
      </c>
      <c r="BX23" s="63">
        <v>0</v>
      </c>
      <c r="BY23" s="63">
        <v>0</v>
      </c>
      <c r="BZ23" s="63">
        <v>0</v>
      </c>
      <c r="CA23" s="63">
        <v>0</v>
      </c>
      <c r="CB23" s="63">
        <v>0</v>
      </c>
      <c r="CC23" s="63">
        <v>0</v>
      </c>
    </row>
    <row r="24" spans="1:81" x14ac:dyDescent="0.25">
      <c r="A24" s="1"/>
      <c r="B24" s="60">
        <f t="shared" si="2"/>
        <v>10</v>
      </c>
      <c r="C24" s="54">
        <f>IF(type&lt;&gt;"",IF(ROW(stage_id)=ROW($C$13)+2,1,IF(type="S",MAX(prev_col_range)+1,MAX(prev_col_range))),-1)</f>
        <v>2</v>
      </c>
      <c r="D24" s="51">
        <f>_xlfn.IFNA(IF(OR(type="T",type="M"),MATCH(role,Settings!$I$9:$I$16,0),-1),-1)</f>
        <v>-1</v>
      </c>
      <c r="E24" s="48" t="s">
        <v>119</v>
      </c>
      <c r="F24" s="46" t="s">
        <v>66</v>
      </c>
      <c r="G24" s="20"/>
      <c r="H24" s="54" t="str">
        <f>_xlfn.IFNA(INDEX(Settings!$P$9:$P$38,MATCH(team_member,Settings!$N$9:$N$38,0)),"")</f>
        <v/>
      </c>
      <c r="I24" s="54"/>
      <c r="J24" s="51"/>
      <c r="K24" s="59"/>
      <c r="L24" s="58"/>
      <c r="M24" s="60">
        <f>B19</f>
        <v>5</v>
      </c>
      <c r="N24" s="20" t="str">
        <f t="shared" si="3"/>
        <v>↖</v>
      </c>
      <c r="O24" s="20" t="str">
        <f>IFERROR("("&amp;d.type&amp;")"&amp;IF(LEN(d.name)&gt;20,LEFT(d.name,20)&amp;"….",d.name),"")</f>
        <v>(T)Enduits intérieur&amp; e….</v>
      </c>
      <c r="P24" s="54" t="s">
        <v>135</v>
      </c>
      <c r="Q24" s="51"/>
      <c r="R24" s="56">
        <v>7</v>
      </c>
      <c r="S24" s="57">
        <f>IFERROR(IF(ind.start&lt;&gt;"",ind.start,IF(ind.end&lt;&gt;"",plan_start_calculation,IF(d.id&lt;&gt;"",IF(OR(d.conn="FS",d.conn=""),fs_calculation,IF(d.conn="SS",ss_calculation,plan_start_calculation)),""))),"")</f>
        <v>44655</v>
      </c>
      <c r="T24" s="58">
        <f>IFERROR(IF(ind.start&lt;&gt;"",plan_end_calculation,IF(ind.end&lt;&gt;"",ind.end,IF(d.id&lt;&gt;"",IF(d.conn="SF",sf_calculation,IF(d.conn="FF",ff_calculation,plan_end_calculation)),""))),"")</f>
        <v>44663</v>
      </c>
      <c r="U24" s="57"/>
      <c r="V24" s="58"/>
      <c r="W24" s="65">
        <v>0.5</v>
      </c>
      <c r="X24" s="63">
        <v>0</v>
      </c>
      <c r="Y24" s="63">
        <v>0</v>
      </c>
      <c r="Z24" s="63">
        <v>0</v>
      </c>
      <c r="AA24" s="63">
        <v>0</v>
      </c>
      <c r="AB24" s="63">
        <v>0</v>
      </c>
      <c r="AC24" s="63">
        <v>0</v>
      </c>
      <c r="AD24" s="63">
        <v>0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  <c r="AR24" s="63">
        <v>0</v>
      </c>
      <c r="AS24" s="63">
        <v>0</v>
      </c>
      <c r="AT24" s="63">
        <v>0</v>
      </c>
      <c r="AU24" s="63">
        <v>0</v>
      </c>
      <c r="AV24" s="63">
        <v>0</v>
      </c>
      <c r="AW24" s="63">
        <v>0</v>
      </c>
      <c r="AX24" s="63">
        <v>0</v>
      </c>
      <c r="AY24" s="63">
        <v>0</v>
      </c>
      <c r="AZ24" s="63">
        <v>0</v>
      </c>
      <c r="BA24" s="63">
        <v>0</v>
      </c>
      <c r="BB24" s="63">
        <v>0</v>
      </c>
      <c r="BC24" s="63">
        <v>0</v>
      </c>
      <c r="BD24" s="63">
        <v>0</v>
      </c>
      <c r="BE24" s="63">
        <v>0</v>
      </c>
      <c r="BF24" s="63">
        <v>0</v>
      </c>
      <c r="BG24" s="63">
        <v>0</v>
      </c>
      <c r="BH24" s="63">
        <v>0</v>
      </c>
      <c r="BI24" s="63">
        <v>0</v>
      </c>
      <c r="BJ24" s="63">
        <v>0</v>
      </c>
      <c r="BK24" s="63">
        <v>0</v>
      </c>
      <c r="BL24" s="63">
        <v>0</v>
      </c>
      <c r="BM24" s="63">
        <v>0</v>
      </c>
      <c r="BN24" s="63">
        <v>0</v>
      </c>
      <c r="BO24" s="63">
        <v>0</v>
      </c>
      <c r="BP24" s="63">
        <v>0</v>
      </c>
      <c r="BQ24" s="63">
        <v>0</v>
      </c>
      <c r="BR24" s="63">
        <v>0</v>
      </c>
      <c r="BS24" s="63">
        <v>0</v>
      </c>
      <c r="BT24" s="63">
        <v>0</v>
      </c>
      <c r="BU24" s="63">
        <v>0</v>
      </c>
      <c r="BV24" s="63">
        <v>0</v>
      </c>
      <c r="BW24" s="63">
        <v>0</v>
      </c>
      <c r="BX24" s="63">
        <v>0</v>
      </c>
      <c r="BY24" s="63">
        <v>0</v>
      </c>
      <c r="BZ24" s="63">
        <v>0</v>
      </c>
      <c r="CA24" s="63">
        <v>0</v>
      </c>
      <c r="CB24" s="63">
        <v>0</v>
      </c>
      <c r="CC24" s="63">
        <v>0</v>
      </c>
    </row>
    <row r="25" spans="1:81" x14ac:dyDescent="0.25">
      <c r="A25" s="1"/>
      <c r="B25" s="60">
        <f t="shared" si="2"/>
        <v>11</v>
      </c>
      <c r="C25" s="54">
        <f>IF(type&lt;&gt;"",IF(ROW(stage_id)=ROW($C$13)+2,1,IF(type="S",MAX(prev_col_range)+1,MAX(prev_col_range))),-1)</f>
        <v>2</v>
      </c>
      <c r="D25" s="51">
        <f>_xlfn.IFNA(IF(OR(type="T",type="M"),MATCH(role,Settings!$I$9:$I$16,0),-1),-1)</f>
        <v>-1</v>
      </c>
      <c r="E25" s="48" t="s">
        <v>119</v>
      </c>
      <c r="F25" s="46" t="s">
        <v>67</v>
      </c>
      <c r="G25" s="20"/>
      <c r="H25" s="54" t="str">
        <f>_xlfn.IFNA(INDEX(Settings!$P$9:$P$38,MATCH(team_member,Settings!$N$9:$N$38,0)),"")</f>
        <v/>
      </c>
      <c r="I25" s="54"/>
      <c r="J25" s="51"/>
      <c r="K25" s="59"/>
      <c r="L25" s="58"/>
      <c r="M25" s="60">
        <f>+B18</f>
        <v>4</v>
      </c>
      <c r="N25" s="20" t="str">
        <f t="shared" si="3"/>
        <v>↖</v>
      </c>
      <c r="O25" s="20" t="str">
        <f>IFERROR("("&amp;d.type&amp;")"&amp;IF(LEN(d.name)&gt;20,LEFT(d.name,20)&amp;"….",d.name),"")</f>
        <v>(T)Maçonnerie en agglos</v>
      </c>
      <c r="P25" s="54" t="s">
        <v>122</v>
      </c>
      <c r="Q25" s="51">
        <v>-1</v>
      </c>
      <c r="R25" s="56">
        <v>30</v>
      </c>
      <c r="S25" s="57">
        <f>IFERROR(IF(ind.start&lt;&gt;"",ind.start,IF(ind.end&lt;&gt;"",plan_start_calculation,IF(d.id&lt;&gt;"",IF(OR(d.conn="FS",d.conn=""),fs_calculation,IF(d.conn="SS",ss_calculation,plan_start_calculation)),""))),"")</f>
        <v>44651</v>
      </c>
      <c r="T25" s="58">
        <f>IFERROR(IF(ind.start&lt;&gt;"",plan_end_calculation,IF(ind.end&lt;&gt;"",ind.end,IF(d.id&lt;&gt;"",IF(d.conn="SF",sf_calculation,IF(d.conn="FF",ff_calculation,plan_end_calculation)),""))),"")</f>
        <v>44692</v>
      </c>
      <c r="U25" s="57"/>
      <c r="V25" s="58"/>
      <c r="W25" s="65">
        <v>0.5</v>
      </c>
      <c r="X25" s="63">
        <v>0</v>
      </c>
      <c r="Y25" s="63">
        <v>0</v>
      </c>
      <c r="Z25" s="63">
        <v>0</v>
      </c>
      <c r="AA25" s="63">
        <v>0</v>
      </c>
      <c r="AB25" s="63">
        <v>0</v>
      </c>
      <c r="AC25" s="63">
        <v>0</v>
      </c>
      <c r="AD25" s="63">
        <v>0</v>
      </c>
      <c r="AE25" s="63">
        <v>0</v>
      </c>
      <c r="AF25" s="63">
        <v>0</v>
      </c>
      <c r="AG25" s="63">
        <v>0</v>
      </c>
      <c r="AH25" s="63">
        <v>0</v>
      </c>
      <c r="AI25" s="63">
        <v>0</v>
      </c>
      <c r="AJ25" s="63">
        <v>0</v>
      </c>
      <c r="AK25" s="63">
        <v>0</v>
      </c>
      <c r="AL25" s="63">
        <v>0</v>
      </c>
      <c r="AM25" s="63">
        <v>0</v>
      </c>
      <c r="AN25" s="63">
        <v>0</v>
      </c>
      <c r="AO25" s="63">
        <v>0</v>
      </c>
      <c r="AP25" s="63">
        <v>0</v>
      </c>
      <c r="AQ25" s="63">
        <v>0</v>
      </c>
      <c r="AR25" s="63">
        <v>0</v>
      </c>
      <c r="AS25" s="63">
        <v>0</v>
      </c>
      <c r="AT25" s="63">
        <v>0</v>
      </c>
      <c r="AU25" s="63">
        <v>0</v>
      </c>
      <c r="AV25" s="63">
        <v>0</v>
      </c>
      <c r="AW25" s="63">
        <v>0</v>
      </c>
      <c r="AX25" s="63">
        <v>0</v>
      </c>
      <c r="AY25" s="63">
        <v>0</v>
      </c>
      <c r="AZ25" s="63">
        <v>0</v>
      </c>
      <c r="BA25" s="63">
        <v>0</v>
      </c>
      <c r="BB25" s="63">
        <v>0</v>
      </c>
      <c r="BC25" s="63">
        <v>0</v>
      </c>
      <c r="BD25" s="63">
        <v>0</v>
      </c>
      <c r="BE25" s="63">
        <v>0</v>
      </c>
      <c r="BF25" s="63">
        <v>0</v>
      </c>
      <c r="BG25" s="63">
        <v>0</v>
      </c>
      <c r="BH25" s="63">
        <v>0</v>
      </c>
      <c r="BI25" s="63">
        <v>0</v>
      </c>
      <c r="BJ25" s="63">
        <v>0</v>
      </c>
      <c r="BK25" s="63">
        <v>0</v>
      </c>
      <c r="BL25" s="63">
        <v>0</v>
      </c>
      <c r="BM25" s="63">
        <v>0</v>
      </c>
      <c r="BN25" s="63">
        <v>0</v>
      </c>
      <c r="BO25" s="63">
        <v>0</v>
      </c>
      <c r="BP25" s="63">
        <v>0</v>
      </c>
      <c r="BQ25" s="63">
        <v>0</v>
      </c>
      <c r="BR25" s="63">
        <v>0</v>
      </c>
      <c r="BS25" s="63">
        <v>0</v>
      </c>
      <c r="BT25" s="63">
        <v>0</v>
      </c>
      <c r="BU25" s="63">
        <v>0</v>
      </c>
      <c r="BV25" s="63">
        <v>0</v>
      </c>
      <c r="BW25" s="63">
        <v>0</v>
      </c>
      <c r="BX25" s="63">
        <v>0</v>
      </c>
      <c r="BY25" s="63">
        <v>0</v>
      </c>
      <c r="BZ25" s="63">
        <v>0</v>
      </c>
      <c r="CA25" s="63">
        <v>0</v>
      </c>
      <c r="CB25" s="63">
        <v>0</v>
      </c>
      <c r="CC25" s="63">
        <v>0</v>
      </c>
    </row>
    <row r="26" spans="1:81" x14ac:dyDescent="0.25">
      <c r="A26" s="1"/>
      <c r="B26" s="60">
        <f t="shared" si="2"/>
        <v>12</v>
      </c>
      <c r="C26" s="54">
        <f>IF(type&lt;&gt;"",IF(ROW(stage_id)=ROW($C$13)+2,1,IF(type="S",MAX(prev_col_range)+1,MAX(prev_col_range))),-1)</f>
        <v>2</v>
      </c>
      <c r="D26" s="51">
        <f>_xlfn.IFNA(IF(OR(type="T",type="M"),MATCH(role,Settings!$I$9:$I$16,0),-1),-1)</f>
        <v>-1</v>
      </c>
      <c r="E26" s="48" t="s">
        <v>119</v>
      </c>
      <c r="F26" s="46" t="s">
        <v>68</v>
      </c>
      <c r="G26" s="20"/>
      <c r="H26" s="54" t="str">
        <f>_xlfn.IFNA(INDEX(Settings!$P$9:$P$38,MATCH(team_member,Settings!$N$9:$N$38,0)),"")</f>
        <v/>
      </c>
      <c r="I26" s="54"/>
      <c r="J26" s="51"/>
      <c r="K26" s="59"/>
      <c r="L26" s="58"/>
      <c r="M26" s="60">
        <f>+B24</f>
        <v>10</v>
      </c>
      <c r="N26" s="20" t="str">
        <f t="shared" si="3"/>
        <v>↖</v>
      </c>
      <c r="O26" s="20" t="str">
        <f>IFERROR("("&amp;d.type&amp;")"&amp;IF(LEN(d.name)&gt;20,LEFT(d.name,20)&amp;"….",d.name),"")</f>
        <v>(T)Pose des dallettes</v>
      </c>
      <c r="P26" s="54" t="s">
        <v>129</v>
      </c>
      <c r="Q26" s="51">
        <v>-2</v>
      </c>
      <c r="R26" s="56">
        <v>6</v>
      </c>
      <c r="S26" s="57">
        <f>IFERROR(IF(ind.start&lt;&gt;"",ind.start,IF(ind.end&lt;&gt;"",plan_start_calculation,IF(d.id&lt;&gt;"",IF(OR(d.conn="FS",d.conn=""),fs_calculation,IF(d.conn="SS",ss_calculation,plan_start_calculation)),""))),"")</f>
        <v>44662</v>
      </c>
      <c r="T26" s="58">
        <f>IFERROR(IF(ind.start&lt;&gt;"",plan_end_calculation,IF(ind.end&lt;&gt;"",ind.end,IF(d.id&lt;&gt;"",IF(d.conn="SF",sf_calculation,IF(d.conn="FF",ff_calculation,plan_end_calculation)),""))),"")</f>
        <v>44669</v>
      </c>
      <c r="U26" s="57"/>
      <c r="V26" s="58"/>
      <c r="W26" s="65">
        <v>0</v>
      </c>
      <c r="X26" s="63">
        <v>0</v>
      </c>
      <c r="Y26" s="63">
        <v>0</v>
      </c>
      <c r="Z26" s="63">
        <v>0</v>
      </c>
      <c r="AA26" s="63">
        <v>0</v>
      </c>
      <c r="AB26" s="63">
        <v>0</v>
      </c>
      <c r="AC26" s="63">
        <v>0</v>
      </c>
      <c r="AD26" s="63">
        <v>0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0</v>
      </c>
      <c r="AK26" s="63">
        <v>0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  <c r="AR26" s="63">
        <v>0</v>
      </c>
      <c r="AS26" s="63">
        <v>0</v>
      </c>
      <c r="AT26" s="63">
        <v>0</v>
      </c>
      <c r="AU26" s="63">
        <v>0</v>
      </c>
      <c r="AV26" s="63">
        <v>0</v>
      </c>
      <c r="AW26" s="63">
        <v>0</v>
      </c>
      <c r="AX26" s="63">
        <v>0</v>
      </c>
      <c r="AY26" s="63">
        <v>0</v>
      </c>
      <c r="AZ26" s="63">
        <v>0</v>
      </c>
      <c r="BA26" s="63">
        <v>0</v>
      </c>
      <c r="BB26" s="63">
        <v>0</v>
      </c>
      <c r="BC26" s="63">
        <v>0</v>
      </c>
      <c r="BD26" s="63">
        <v>0</v>
      </c>
      <c r="BE26" s="63">
        <v>0</v>
      </c>
      <c r="BF26" s="63">
        <v>0</v>
      </c>
      <c r="BG26" s="63">
        <v>0</v>
      </c>
      <c r="BH26" s="63">
        <v>0</v>
      </c>
      <c r="BI26" s="63">
        <v>0</v>
      </c>
      <c r="BJ26" s="63">
        <v>0</v>
      </c>
      <c r="BK26" s="63">
        <v>0</v>
      </c>
      <c r="BL26" s="63">
        <v>0</v>
      </c>
      <c r="BM26" s="63">
        <v>0</v>
      </c>
      <c r="BN26" s="63">
        <v>0</v>
      </c>
      <c r="BO26" s="63">
        <v>0</v>
      </c>
      <c r="BP26" s="63">
        <v>0</v>
      </c>
      <c r="BQ26" s="63">
        <v>0</v>
      </c>
      <c r="BR26" s="63">
        <v>0</v>
      </c>
      <c r="BS26" s="63">
        <v>0</v>
      </c>
      <c r="BT26" s="63">
        <v>0</v>
      </c>
      <c r="BU26" s="63">
        <v>0</v>
      </c>
      <c r="BV26" s="63">
        <v>0</v>
      </c>
      <c r="BW26" s="63">
        <v>0</v>
      </c>
      <c r="BX26" s="63">
        <v>0</v>
      </c>
      <c r="BY26" s="63">
        <v>0</v>
      </c>
      <c r="BZ26" s="63">
        <v>0</v>
      </c>
      <c r="CA26" s="63">
        <v>0</v>
      </c>
      <c r="CB26" s="63">
        <v>0</v>
      </c>
      <c r="CC26" s="63">
        <v>0</v>
      </c>
    </row>
    <row r="27" spans="1:81" x14ac:dyDescent="0.25">
      <c r="A27" s="1"/>
      <c r="B27" s="60">
        <f t="shared" si="2"/>
        <v>13</v>
      </c>
      <c r="C27" s="54">
        <f>IF(type&lt;&gt;"",IF(ROW(stage_id)=ROW($C$13)+2,1,IF(type="S",MAX(prev_col_range)+1,MAX(prev_col_range))),-1)</f>
        <v>3</v>
      </c>
      <c r="D27" s="51">
        <f>_xlfn.IFNA(IF(OR(type="T",type="M"),MATCH(role,Settings!$I$9:$I$16,0),-1),-1)</f>
        <v>-1</v>
      </c>
      <c r="E27" s="47" t="s">
        <v>56</v>
      </c>
      <c r="F27" s="45" t="s">
        <v>69</v>
      </c>
      <c r="G27" s="20"/>
      <c r="H27" s="54" t="str">
        <f>_xlfn.IFNA(INDEX(Settings!$P$9:$P$38,MATCH(team_member,Settings!$N$9:$N$38,0)),"")</f>
        <v/>
      </c>
      <c r="I27" s="54"/>
      <c r="J27" s="51"/>
      <c r="K27" s="59">
        <f>MIN(S28:S29)</f>
        <v>44621</v>
      </c>
      <c r="L27" s="58"/>
      <c r="M27" s="60"/>
      <c r="N27" s="20" t="str">
        <f t="shared" si="3"/>
        <v/>
      </c>
      <c r="O27" s="20" t="str">
        <f>IFERROR("("&amp;d.type&amp;")"&amp;IF(LEN(d.name)&gt;20,LEFT(d.name,20)&amp;"….",d.name),"")</f>
        <v/>
      </c>
      <c r="P27" s="54"/>
      <c r="Q27" s="51"/>
      <c r="R27" s="56">
        <f>NETWORKDAYS(plan_start,MAX(T28:T29))</f>
        <v>85</v>
      </c>
      <c r="S27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27" s="58">
        <f>IFERROR(IF(ind.start&lt;&gt;"",plan_end_calculation,IF(ind.end&lt;&gt;"",ind.end,IF(d.id&lt;&gt;"",IF(d.conn="SF",sf_calculation,IF(d.conn="FF",ff_calculation,plan_end_calculation)),""))),"")</f>
        <v>44739</v>
      </c>
      <c r="U27" s="57"/>
      <c r="V27" s="58"/>
      <c r="W27" s="65" cm="1">
        <f t="array" ref="W27">SUM(W28:W29*R28:R29)/SUM(R28:R29)</f>
        <v>0.62222222222222223</v>
      </c>
      <c r="X27" s="63">
        <v>0</v>
      </c>
      <c r="Y27" s="63">
        <v>0</v>
      </c>
      <c r="Z27" s="63">
        <v>0</v>
      </c>
      <c r="AA27" s="63">
        <v>0</v>
      </c>
      <c r="AB27" s="63">
        <v>0</v>
      </c>
      <c r="AC27" s="63">
        <v>0</v>
      </c>
      <c r="AD27" s="63">
        <v>0</v>
      </c>
      <c r="AE27" s="63">
        <v>0</v>
      </c>
      <c r="AF27" s="63">
        <v>0</v>
      </c>
      <c r="AG27" s="63">
        <v>0</v>
      </c>
      <c r="AH27" s="63">
        <v>0</v>
      </c>
      <c r="AI27" s="63">
        <v>0</v>
      </c>
      <c r="AJ27" s="63">
        <v>0</v>
      </c>
      <c r="AK27" s="63">
        <v>0</v>
      </c>
      <c r="AL27" s="63">
        <v>0</v>
      </c>
      <c r="AM27" s="63">
        <v>0</v>
      </c>
      <c r="AN27" s="63">
        <v>0</v>
      </c>
      <c r="AO27" s="63">
        <v>0</v>
      </c>
      <c r="AP27" s="63">
        <v>0</v>
      </c>
      <c r="AQ27" s="63">
        <v>0</v>
      </c>
      <c r="AR27" s="63">
        <v>0</v>
      </c>
      <c r="AS27" s="63">
        <v>0</v>
      </c>
      <c r="AT27" s="63">
        <v>0</v>
      </c>
      <c r="AU27" s="63">
        <v>0</v>
      </c>
      <c r="AV27" s="63">
        <v>0</v>
      </c>
      <c r="AW27" s="63">
        <v>0</v>
      </c>
      <c r="AX27" s="63">
        <v>0</v>
      </c>
      <c r="AY27" s="63">
        <v>0</v>
      </c>
      <c r="AZ27" s="63">
        <v>0</v>
      </c>
      <c r="BA27" s="63">
        <v>0</v>
      </c>
      <c r="BB27" s="63">
        <v>0</v>
      </c>
      <c r="BC27" s="63">
        <v>0</v>
      </c>
      <c r="BD27" s="63">
        <v>0</v>
      </c>
      <c r="BE27" s="63">
        <v>0</v>
      </c>
      <c r="BF27" s="63">
        <v>0</v>
      </c>
      <c r="BG27" s="63">
        <v>0</v>
      </c>
      <c r="BH27" s="63">
        <v>0</v>
      </c>
      <c r="BI27" s="63">
        <v>0</v>
      </c>
      <c r="BJ27" s="63">
        <v>0</v>
      </c>
      <c r="BK27" s="63">
        <v>0</v>
      </c>
      <c r="BL27" s="63">
        <v>0</v>
      </c>
      <c r="BM27" s="63">
        <v>0</v>
      </c>
      <c r="BN27" s="63">
        <v>0</v>
      </c>
      <c r="BO27" s="63">
        <v>0</v>
      </c>
      <c r="BP27" s="63">
        <v>0</v>
      </c>
      <c r="BQ27" s="63">
        <v>0</v>
      </c>
      <c r="BR27" s="63">
        <v>0</v>
      </c>
      <c r="BS27" s="63">
        <v>0</v>
      </c>
      <c r="BT27" s="63">
        <v>0</v>
      </c>
      <c r="BU27" s="63">
        <v>0</v>
      </c>
      <c r="BV27" s="63">
        <v>0</v>
      </c>
      <c r="BW27" s="63">
        <v>0</v>
      </c>
      <c r="BX27" s="63">
        <v>0</v>
      </c>
      <c r="BY27" s="63">
        <v>0</v>
      </c>
      <c r="BZ27" s="63">
        <v>0</v>
      </c>
      <c r="CA27" s="63">
        <v>0</v>
      </c>
      <c r="CB27" s="63">
        <v>0</v>
      </c>
      <c r="CC27" s="63">
        <v>0</v>
      </c>
    </row>
    <row r="28" spans="1:81" x14ac:dyDescent="0.25">
      <c r="A28" s="1"/>
      <c r="B28" s="60">
        <f t="shared" si="2"/>
        <v>14</v>
      </c>
      <c r="C28" s="54">
        <f>IF(type&lt;&gt;"",IF(ROW(stage_id)=ROW($C$13)+2,1,IF(type="S",MAX(prev_col_range)+1,MAX(prev_col_range))),-1)</f>
        <v>3</v>
      </c>
      <c r="D28" s="51">
        <f>_xlfn.IFNA(IF(OR(type="T",type="M"),MATCH(role,Settings!$I$9:$I$16,0),-1),-1)</f>
        <v>-1</v>
      </c>
      <c r="E28" s="48" t="s">
        <v>119</v>
      </c>
      <c r="F28" s="46" t="s">
        <v>70</v>
      </c>
      <c r="G28" s="20"/>
      <c r="H28" s="54" t="str">
        <f>_xlfn.IFNA(INDEX(Settings!$P$9:$P$38,MATCH(team_member,Settings!$N$9:$N$38,0)),"")</f>
        <v/>
      </c>
      <c r="I28" s="54"/>
      <c r="J28" s="51"/>
      <c r="K28" s="59">
        <v>44621</v>
      </c>
      <c r="L28" s="58"/>
      <c r="M28" s="60">
        <f>B16</f>
        <v>2</v>
      </c>
      <c r="N28" s="20" t="str">
        <f t="shared" si="3"/>
        <v>↖</v>
      </c>
      <c r="O28" s="20" t="str">
        <f>IFERROR("("&amp;d.type&amp;")"&amp;IF(LEN(d.name)&gt;20,LEFT(d.name,20)&amp;"….",d.name),"")</f>
        <v>(T)Nettoyage et finitio….</v>
      </c>
      <c r="P28" s="54"/>
      <c r="Q28" s="51">
        <v>1</v>
      </c>
      <c r="R28" s="56">
        <v>40</v>
      </c>
      <c r="S28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28" s="58">
        <f>IFERROR(IF(ind.start&lt;&gt;"",plan_end_calculation,IF(ind.end&lt;&gt;"",ind.end,IF(d.id&lt;&gt;"",IF(d.conn="SF",sf_calculation,IF(d.conn="FF",ff_calculation,plan_end_calculation)),""))),"")</f>
        <v>44676</v>
      </c>
      <c r="U28" s="57"/>
      <c r="V28" s="58"/>
      <c r="W28" s="65">
        <v>0.6</v>
      </c>
      <c r="X28" s="63">
        <v>0</v>
      </c>
      <c r="Y28" s="63">
        <v>0</v>
      </c>
      <c r="Z28" s="63">
        <v>0</v>
      </c>
      <c r="AA28" s="63">
        <v>0</v>
      </c>
      <c r="AB28" s="63">
        <v>0</v>
      </c>
      <c r="AC28" s="63">
        <v>0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0</v>
      </c>
      <c r="AM28" s="63">
        <v>0</v>
      </c>
      <c r="AN28" s="63">
        <v>0</v>
      </c>
      <c r="AO28" s="63">
        <v>0</v>
      </c>
      <c r="AP28" s="63">
        <v>0</v>
      </c>
      <c r="AQ28" s="63">
        <v>0</v>
      </c>
      <c r="AR28" s="63">
        <v>0</v>
      </c>
      <c r="AS28" s="63">
        <v>0</v>
      </c>
      <c r="AT28" s="63">
        <v>0</v>
      </c>
      <c r="AU28" s="63">
        <v>0</v>
      </c>
      <c r="AV28" s="63">
        <v>0</v>
      </c>
      <c r="AW28" s="63">
        <v>0</v>
      </c>
      <c r="AX28" s="63">
        <v>0</v>
      </c>
      <c r="AY28" s="63">
        <v>0</v>
      </c>
      <c r="AZ28" s="63">
        <v>0</v>
      </c>
      <c r="BA28" s="63">
        <v>0</v>
      </c>
      <c r="BB28" s="63">
        <v>0</v>
      </c>
      <c r="BC28" s="63">
        <v>0</v>
      </c>
      <c r="BD28" s="63">
        <v>0</v>
      </c>
      <c r="BE28" s="63">
        <v>0</v>
      </c>
      <c r="BF28" s="63">
        <v>0</v>
      </c>
      <c r="BG28" s="63">
        <v>0</v>
      </c>
      <c r="BH28" s="63">
        <v>0</v>
      </c>
      <c r="BI28" s="63">
        <v>0</v>
      </c>
      <c r="BJ28" s="63">
        <v>0</v>
      </c>
      <c r="BK28" s="63">
        <v>0</v>
      </c>
      <c r="BL28" s="63">
        <v>0</v>
      </c>
      <c r="BM28" s="63">
        <v>0</v>
      </c>
      <c r="BN28" s="63">
        <v>0</v>
      </c>
      <c r="BO28" s="63">
        <v>0</v>
      </c>
      <c r="BP28" s="63">
        <v>0</v>
      </c>
      <c r="BQ28" s="63">
        <v>0</v>
      </c>
      <c r="BR28" s="63">
        <v>0</v>
      </c>
      <c r="BS28" s="63">
        <v>0</v>
      </c>
      <c r="BT28" s="63">
        <v>0</v>
      </c>
      <c r="BU28" s="63">
        <v>0</v>
      </c>
      <c r="BV28" s="63">
        <v>0</v>
      </c>
      <c r="BW28" s="63">
        <v>0</v>
      </c>
      <c r="BX28" s="63">
        <v>0</v>
      </c>
      <c r="BY28" s="63">
        <v>0</v>
      </c>
      <c r="BZ28" s="63">
        <v>0</v>
      </c>
      <c r="CA28" s="63">
        <v>0</v>
      </c>
      <c r="CB28" s="63">
        <v>0</v>
      </c>
      <c r="CC28" s="63">
        <v>0</v>
      </c>
    </row>
    <row r="29" spans="1:81" x14ac:dyDescent="0.25">
      <c r="A29" s="1"/>
      <c r="B29" s="60">
        <f t="shared" si="2"/>
        <v>15</v>
      </c>
      <c r="C29" s="54">
        <f>IF(type&lt;&gt;"",IF(ROW(stage_id)=ROW($C$13)+2,1,IF(type="S",MAX(prev_col_range)+1,MAX(prev_col_range))),-1)</f>
        <v>3</v>
      </c>
      <c r="D29" s="51">
        <f>_xlfn.IFNA(IF(OR(type="T",type="M"),MATCH(role,Settings!$I$9:$I$16,0),-1),-1)</f>
        <v>-1</v>
      </c>
      <c r="E29" s="48" t="s">
        <v>119</v>
      </c>
      <c r="F29" s="46" t="s">
        <v>71</v>
      </c>
      <c r="G29" s="20"/>
      <c r="H29" s="54" t="str">
        <f>_xlfn.IFNA(INDEX(Settings!$P$9:$P$38,MATCH(team_member,Settings!$N$9:$N$38,0)),"")</f>
        <v/>
      </c>
      <c r="I29" s="54"/>
      <c r="J29" s="51"/>
      <c r="K29" s="59"/>
      <c r="L29" s="58"/>
      <c r="M29" s="60">
        <f>B20</f>
        <v>6</v>
      </c>
      <c r="N29" s="20" t="str">
        <f t="shared" si="3"/>
        <v>↖</v>
      </c>
      <c r="O29" s="20" t="str">
        <f>IFERROR("("&amp;d.type&amp;")"&amp;IF(LEN(d.name)&gt;20,LEFT(d.name,20)&amp;"….",d.name),"")</f>
        <v>(T)Peinture extérieur&amp; ….</v>
      </c>
      <c r="P29" s="54"/>
      <c r="Q29" s="51">
        <v>2</v>
      </c>
      <c r="R29" s="56">
        <v>5</v>
      </c>
      <c r="S29" s="57">
        <f>IFERROR(IF(ind.start&lt;&gt;"",ind.start,IF(ind.end&lt;&gt;"",plan_start_calculation,IF(d.id&lt;&gt;"",IF(OR(d.conn="FS",d.conn=""),fs_calculation,IF(d.conn="SS",ss_calculation,plan_start_calculation)),""))),"")</f>
        <v>44733</v>
      </c>
      <c r="T29" s="58">
        <f>IFERROR(IF(ind.start&lt;&gt;"",plan_end_calculation,IF(ind.end&lt;&gt;"",ind.end,IF(d.id&lt;&gt;"",IF(d.conn="SF",sf_calculation,IF(d.conn="FF",ff_calculation,plan_end_calculation)),""))),"")</f>
        <v>44739</v>
      </c>
      <c r="U29" s="57"/>
      <c r="V29" s="58"/>
      <c r="W29" s="65">
        <v>0.8</v>
      </c>
      <c r="X29" s="63">
        <v>0</v>
      </c>
      <c r="Y29" s="63">
        <v>0</v>
      </c>
      <c r="Z29" s="63">
        <v>0</v>
      </c>
      <c r="AA29" s="63">
        <v>0</v>
      </c>
      <c r="AB29" s="63">
        <v>0</v>
      </c>
      <c r="AC29" s="63">
        <v>0</v>
      </c>
      <c r="AD29" s="63">
        <v>0</v>
      </c>
      <c r="AE29" s="63">
        <v>0</v>
      </c>
      <c r="AF29" s="63">
        <v>0</v>
      </c>
      <c r="AG29" s="63">
        <v>0</v>
      </c>
      <c r="AH29" s="63">
        <v>0</v>
      </c>
      <c r="AI29" s="63">
        <v>0</v>
      </c>
      <c r="AJ29" s="63">
        <v>0</v>
      </c>
      <c r="AK29" s="63">
        <v>0</v>
      </c>
      <c r="AL29" s="63">
        <v>0</v>
      </c>
      <c r="AM29" s="63">
        <v>0</v>
      </c>
      <c r="AN29" s="63">
        <v>0</v>
      </c>
      <c r="AO29" s="63">
        <v>0</v>
      </c>
      <c r="AP29" s="63">
        <v>0</v>
      </c>
      <c r="AQ29" s="63">
        <v>0</v>
      </c>
      <c r="AR29" s="63">
        <v>0</v>
      </c>
      <c r="AS29" s="63">
        <v>0</v>
      </c>
      <c r="AT29" s="63">
        <v>0</v>
      </c>
      <c r="AU29" s="63">
        <v>0</v>
      </c>
      <c r="AV29" s="63">
        <v>0</v>
      </c>
      <c r="AW29" s="63">
        <v>0</v>
      </c>
      <c r="AX29" s="63">
        <v>0</v>
      </c>
      <c r="AY29" s="63">
        <v>0</v>
      </c>
      <c r="AZ29" s="63">
        <v>0</v>
      </c>
      <c r="BA29" s="63">
        <v>0</v>
      </c>
      <c r="BB29" s="63">
        <v>0</v>
      </c>
      <c r="BC29" s="63">
        <v>0</v>
      </c>
      <c r="BD29" s="63">
        <v>0</v>
      </c>
      <c r="BE29" s="63">
        <v>0</v>
      </c>
      <c r="BF29" s="63">
        <v>0</v>
      </c>
      <c r="BG29" s="63">
        <v>0</v>
      </c>
      <c r="BH29" s="63">
        <v>0</v>
      </c>
      <c r="BI29" s="63">
        <v>0</v>
      </c>
      <c r="BJ29" s="63">
        <v>0</v>
      </c>
      <c r="BK29" s="63">
        <v>0</v>
      </c>
      <c r="BL29" s="63">
        <v>0</v>
      </c>
      <c r="BM29" s="63">
        <v>0</v>
      </c>
      <c r="BN29" s="63">
        <v>0</v>
      </c>
      <c r="BO29" s="63">
        <v>0</v>
      </c>
      <c r="BP29" s="63">
        <v>0</v>
      </c>
      <c r="BQ29" s="63">
        <v>0</v>
      </c>
      <c r="BR29" s="63">
        <v>0</v>
      </c>
      <c r="BS29" s="63">
        <v>0</v>
      </c>
      <c r="BT29" s="63">
        <v>0</v>
      </c>
      <c r="BU29" s="63">
        <v>0</v>
      </c>
      <c r="BV29" s="63">
        <v>0</v>
      </c>
      <c r="BW29" s="63">
        <v>0</v>
      </c>
      <c r="BX29" s="63">
        <v>0</v>
      </c>
      <c r="BY29" s="63">
        <v>0</v>
      </c>
      <c r="BZ29" s="63">
        <v>0</v>
      </c>
      <c r="CA29" s="63">
        <v>0</v>
      </c>
      <c r="CB29" s="63">
        <v>0</v>
      </c>
      <c r="CC29" s="63">
        <v>0</v>
      </c>
    </row>
    <row r="30" spans="1:81" x14ac:dyDescent="0.25">
      <c r="A30" s="1"/>
      <c r="B30" s="60">
        <f t="shared" si="2"/>
        <v>16</v>
      </c>
      <c r="C30" s="54">
        <f>IF(type&lt;&gt;"",IF(ROW(stage_id)=ROW($C$13)+2,1,IF(type="S",MAX(prev_col_range)+1,MAX(prev_col_range))),-1)</f>
        <v>4</v>
      </c>
      <c r="D30" s="51">
        <f>_xlfn.IFNA(IF(OR(type="T",type="M"),MATCH(role,Settings!$I$9:$I$16,0),-1),-1)</f>
        <v>-1</v>
      </c>
      <c r="E30" s="47" t="s">
        <v>56</v>
      </c>
      <c r="F30" s="45" t="s">
        <v>72</v>
      </c>
      <c r="G30" s="20"/>
      <c r="H30" s="54" t="str">
        <f>_xlfn.IFNA(INDEX(Settings!$P$9:$P$38,MATCH(team_member,Settings!$N$9:$N$38,0)),"")</f>
        <v/>
      </c>
      <c r="I30" s="54"/>
      <c r="J30" s="51"/>
      <c r="K30" s="59">
        <f>MIN(S31:S38)</f>
        <v>44676</v>
      </c>
      <c r="L30" s="58"/>
      <c r="M30" s="60"/>
      <c r="N30" s="20" t="str">
        <f t="shared" si="3"/>
        <v/>
      </c>
      <c r="O30" s="20" t="str">
        <f>IFERROR("("&amp;d.type&amp;")"&amp;IF(LEN(d.name)&gt;20,LEFT(d.name,20)&amp;"….",d.name),"")</f>
        <v/>
      </c>
      <c r="P30" s="54"/>
      <c r="Q30" s="51"/>
      <c r="R30" s="56">
        <f>NETWORKDAYS(plan_start,MAX(T31:T38))</f>
        <v>62</v>
      </c>
      <c r="S30" s="57">
        <f>IFERROR(IF(ind.start&lt;&gt;"",ind.start,IF(ind.end&lt;&gt;"",plan_start_calculation,IF(d.id&lt;&gt;"",IF(OR(d.conn="FS",d.conn=""),fs_calculation,IF(d.conn="SS",ss_calculation,plan_start_calculation)),""))),"")</f>
        <v>44676</v>
      </c>
      <c r="T30" s="58">
        <f>IFERROR(IF(ind.start&lt;&gt;"",plan_end_calculation,IF(ind.end&lt;&gt;"",ind.end,IF(d.id&lt;&gt;"",IF(d.conn="SF",sf_calculation,IF(d.conn="FF",ff_calculation,plan_end_calculation)),""))),"")</f>
        <v>44761</v>
      </c>
      <c r="U30" s="57"/>
      <c r="V30" s="58"/>
      <c r="W30" s="65" cm="1">
        <f t="array" ref="W30">SUM(W31:W33*R31:R33)/SUM(R31:R33)</f>
        <v>0</v>
      </c>
      <c r="X30" s="63">
        <v>0</v>
      </c>
      <c r="Y30" s="63">
        <v>0</v>
      </c>
      <c r="Z30" s="63">
        <v>0</v>
      </c>
      <c r="AA30" s="63">
        <v>0</v>
      </c>
      <c r="AB30" s="63">
        <v>0</v>
      </c>
      <c r="AC30" s="63">
        <v>0</v>
      </c>
      <c r="AD30" s="63">
        <v>0</v>
      </c>
      <c r="AE30" s="63">
        <v>0</v>
      </c>
      <c r="AF30" s="63">
        <v>0</v>
      </c>
      <c r="AG30" s="63">
        <v>0</v>
      </c>
      <c r="AH30" s="63">
        <v>0</v>
      </c>
      <c r="AI30" s="63">
        <v>0</v>
      </c>
      <c r="AJ30" s="63">
        <v>0</v>
      </c>
      <c r="AK30" s="63">
        <v>0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  <c r="AR30" s="63">
        <v>0</v>
      </c>
      <c r="AS30" s="63">
        <v>0</v>
      </c>
      <c r="AT30" s="63">
        <v>0</v>
      </c>
      <c r="AU30" s="63">
        <v>0</v>
      </c>
      <c r="AV30" s="63">
        <v>0</v>
      </c>
      <c r="AW30" s="63">
        <v>0</v>
      </c>
      <c r="AX30" s="63">
        <v>0</v>
      </c>
      <c r="AY30" s="63">
        <v>0</v>
      </c>
      <c r="AZ30" s="63">
        <v>0</v>
      </c>
      <c r="BA30" s="63">
        <v>0</v>
      </c>
      <c r="BB30" s="63">
        <v>0</v>
      </c>
      <c r="BC30" s="63">
        <v>0</v>
      </c>
      <c r="BD30" s="63">
        <v>0</v>
      </c>
      <c r="BE30" s="63">
        <v>0</v>
      </c>
      <c r="BF30" s="63">
        <v>0</v>
      </c>
      <c r="BG30" s="63">
        <v>0</v>
      </c>
      <c r="BH30" s="63">
        <v>0</v>
      </c>
      <c r="BI30" s="63">
        <v>0</v>
      </c>
      <c r="BJ30" s="63">
        <v>0</v>
      </c>
      <c r="BK30" s="63">
        <v>0</v>
      </c>
      <c r="BL30" s="63">
        <v>0</v>
      </c>
      <c r="BM30" s="63">
        <v>0</v>
      </c>
      <c r="BN30" s="63">
        <v>0</v>
      </c>
      <c r="BO30" s="63">
        <v>0</v>
      </c>
      <c r="BP30" s="63">
        <v>0</v>
      </c>
      <c r="BQ30" s="63">
        <v>0</v>
      </c>
      <c r="BR30" s="63">
        <v>0</v>
      </c>
      <c r="BS30" s="63">
        <v>0</v>
      </c>
      <c r="BT30" s="63">
        <v>0</v>
      </c>
      <c r="BU30" s="63">
        <v>0</v>
      </c>
      <c r="BV30" s="63">
        <v>0</v>
      </c>
      <c r="BW30" s="63">
        <v>0</v>
      </c>
      <c r="BX30" s="63">
        <v>0</v>
      </c>
      <c r="BY30" s="63">
        <v>0</v>
      </c>
      <c r="BZ30" s="63">
        <v>0</v>
      </c>
      <c r="CA30" s="63">
        <v>0</v>
      </c>
      <c r="CB30" s="63">
        <v>0</v>
      </c>
      <c r="CC30" s="63">
        <v>0</v>
      </c>
    </row>
    <row r="31" spans="1:81" x14ac:dyDescent="0.25">
      <c r="A31" s="1"/>
      <c r="B31" s="60">
        <f t="shared" si="2"/>
        <v>17</v>
      </c>
      <c r="C31" s="54">
        <f>IF(type&lt;&gt;"",IF(ROW(stage_id)=ROW($C$13)+2,1,IF(type="S",MAX(prev_col_range)+1,MAX(prev_col_range))),-1)</f>
        <v>4</v>
      </c>
      <c r="D31" s="51">
        <f>_xlfn.IFNA(IF(OR(type="T",type="M"),MATCH(role,Settings!$I$9:$I$16,0),-1),-1)</f>
        <v>-1</v>
      </c>
      <c r="E31" s="48" t="s">
        <v>119</v>
      </c>
      <c r="F31" s="46" t="s">
        <v>62</v>
      </c>
      <c r="G31" s="20"/>
      <c r="H31" s="54" t="str">
        <f>_xlfn.IFNA(INDEX(Settings!$P$9:$P$38,MATCH(team_member,Settings!$N$9:$N$38,0)),"")</f>
        <v/>
      </c>
      <c r="I31" s="54"/>
      <c r="J31" s="51"/>
      <c r="K31" s="59">
        <v>44682</v>
      </c>
      <c r="L31" s="58"/>
      <c r="M31" s="60">
        <f>B105</f>
        <v>91</v>
      </c>
      <c r="N31" s="20" t="str">
        <f t="shared" si="3"/>
        <v>↙</v>
      </c>
      <c r="O31" s="20" t="str">
        <f>IFERROR("("&amp;d.type&amp;")"&amp;IF(LEN(d.name)&gt;20,LEFT(d.name,20)&amp;"….",d.name),"")</f>
        <v>(T)Espaces Verts</v>
      </c>
      <c r="P31" s="54" t="s">
        <v>122</v>
      </c>
      <c r="Q31" s="51">
        <v>2</v>
      </c>
      <c r="R31" s="56">
        <v>10</v>
      </c>
      <c r="S31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31" s="58">
        <f>IFERROR(IF(ind.start&lt;&gt;"",plan_end_calculation,IF(ind.end&lt;&gt;"",ind.end,IF(d.id&lt;&gt;"",IF(d.conn="SF",sf_calculation,IF(d.conn="FF",ff_calculation,plan_end_calculation)),""))),"")</f>
        <v>44693</v>
      </c>
      <c r="U31" s="57"/>
      <c r="V31" s="58"/>
      <c r="W31" s="65">
        <v>0</v>
      </c>
      <c r="X31" s="63">
        <v>0</v>
      </c>
      <c r="Y31" s="63">
        <v>0</v>
      </c>
      <c r="Z31" s="63">
        <v>0</v>
      </c>
      <c r="AA31" s="63">
        <v>0</v>
      </c>
      <c r="AB31" s="63">
        <v>0</v>
      </c>
      <c r="AC31" s="63">
        <v>0</v>
      </c>
      <c r="AD31" s="63">
        <v>0</v>
      </c>
      <c r="AE31" s="63">
        <v>0</v>
      </c>
      <c r="AF31" s="63">
        <v>0</v>
      </c>
      <c r="AG31" s="63">
        <v>0</v>
      </c>
      <c r="AH31" s="63">
        <v>0</v>
      </c>
      <c r="AI31" s="63">
        <v>0</v>
      </c>
      <c r="AJ31" s="63">
        <v>0</v>
      </c>
      <c r="AK31" s="63">
        <v>0</v>
      </c>
      <c r="AL31" s="63">
        <v>0</v>
      </c>
      <c r="AM31" s="63">
        <v>0</v>
      </c>
      <c r="AN31" s="63">
        <v>0</v>
      </c>
      <c r="AO31" s="63">
        <v>0</v>
      </c>
      <c r="AP31" s="63">
        <v>0</v>
      </c>
      <c r="AQ31" s="63">
        <v>0</v>
      </c>
      <c r="AR31" s="63">
        <v>0</v>
      </c>
      <c r="AS31" s="63">
        <v>0</v>
      </c>
      <c r="AT31" s="63">
        <v>0</v>
      </c>
      <c r="AU31" s="63">
        <v>0</v>
      </c>
      <c r="AV31" s="63">
        <v>0</v>
      </c>
      <c r="AW31" s="63">
        <v>0</v>
      </c>
      <c r="AX31" s="63">
        <v>0</v>
      </c>
      <c r="AY31" s="63">
        <v>0</v>
      </c>
      <c r="AZ31" s="63">
        <v>0</v>
      </c>
      <c r="BA31" s="63">
        <v>0</v>
      </c>
      <c r="BB31" s="63">
        <v>0</v>
      </c>
      <c r="BC31" s="63">
        <v>0</v>
      </c>
      <c r="BD31" s="63">
        <v>0</v>
      </c>
      <c r="BE31" s="63">
        <v>0</v>
      </c>
      <c r="BF31" s="63">
        <v>0</v>
      </c>
      <c r="BG31" s="63">
        <v>0</v>
      </c>
      <c r="BH31" s="63">
        <v>0</v>
      </c>
      <c r="BI31" s="63">
        <v>0</v>
      </c>
      <c r="BJ31" s="63">
        <v>0</v>
      </c>
      <c r="BK31" s="63">
        <v>0</v>
      </c>
      <c r="BL31" s="63">
        <v>0</v>
      </c>
      <c r="BM31" s="63">
        <v>0</v>
      </c>
      <c r="BN31" s="63">
        <v>0</v>
      </c>
      <c r="BO31" s="63">
        <v>0</v>
      </c>
      <c r="BP31" s="63">
        <v>0</v>
      </c>
      <c r="BQ31" s="63">
        <v>0</v>
      </c>
      <c r="BR31" s="63">
        <v>0</v>
      </c>
      <c r="BS31" s="63">
        <v>0</v>
      </c>
      <c r="BT31" s="63">
        <v>0</v>
      </c>
      <c r="BU31" s="63">
        <v>0</v>
      </c>
      <c r="BV31" s="63">
        <v>0</v>
      </c>
      <c r="BW31" s="63">
        <v>0</v>
      </c>
      <c r="BX31" s="63">
        <v>0</v>
      </c>
      <c r="BY31" s="63">
        <v>0</v>
      </c>
      <c r="BZ31" s="63">
        <v>0</v>
      </c>
      <c r="CA31" s="63">
        <v>0</v>
      </c>
      <c r="CB31" s="63">
        <v>0</v>
      </c>
      <c r="CC31" s="63">
        <v>0</v>
      </c>
    </row>
    <row r="32" spans="1:81" x14ac:dyDescent="0.25">
      <c r="A32" s="1"/>
      <c r="B32" s="60">
        <f t="shared" si="2"/>
        <v>18</v>
      </c>
      <c r="C32" s="54">
        <f>IF(type&lt;&gt;"",IF(ROW(stage_id)=ROW($C$13)+2,1,IF(type="S",MAX(prev_col_range)+1,MAX(prev_col_range))),-1)</f>
        <v>4</v>
      </c>
      <c r="D32" s="51">
        <f>_xlfn.IFNA(IF(OR(type="T",type="M"),MATCH(role,Settings!$I$9:$I$16,0),-1),-1)</f>
        <v>-1</v>
      </c>
      <c r="E32" s="48" t="s">
        <v>119</v>
      </c>
      <c r="F32" s="46" t="s">
        <v>64</v>
      </c>
      <c r="G32" s="20"/>
      <c r="H32" s="54" t="str">
        <f>_xlfn.IFNA(INDEX(Settings!$P$9:$P$38,MATCH(team_member,Settings!$N$9:$N$38,0)),"")</f>
        <v/>
      </c>
      <c r="I32" s="54"/>
      <c r="J32" s="51"/>
      <c r="K32" s="59"/>
      <c r="L32" s="58"/>
      <c r="M32" s="60">
        <f>+B22</f>
        <v>8</v>
      </c>
      <c r="N32" s="20" t="str">
        <f t="shared" si="3"/>
        <v>↖</v>
      </c>
      <c r="O32" s="20" t="str">
        <f>IFERROR("("&amp;d.type&amp;")"&amp;IF(LEN(d.name)&gt;20,LEFT(d.name,20)&amp;"….",d.name),"")</f>
        <v>(T)Complexe d'étanchéit….</v>
      </c>
      <c r="P32" s="54" t="s">
        <v>122</v>
      </c>
      <c r="Q32" s="51">
        <v>2</v>
      </c>
      <c r="R32" s="56">
        <v>5</v>
      </c>
      <c r="S32" s="57">
        <f>IFERROR(IF(ind.start&lt;&gt;"",ind.start,IF(ind.end&lt;&gt;"",plan_start_calculation,IF(d.id&lt;&gt;"",IF(OR(d.conn="FS",d.conn=""),fs_calculation,IF(d.conn="SS",ss_calculation,plan_start_calculation)),""))),"")</f>
        <v>44676</v>
      </c>
      <c r="T32" s="58">
        <f>IFERROR(IF(ind.start&lt;&gt;"",plan_end_calculation,IF(ind.end&lt;&gt;"",ind.end,IF(d.id&lt;&gt;"",IF(d.conn="SF",sf_calculation,IF(d.conn="FF",ff_calculation,plan_end_calculation)),""))),"")</f>
        <v>44680</v>
      </c>
      <c r="U32" s="57"/>
      <c r="V32" s="58"/>
      <c r="W32" s="65">
        <v>0</v>
      </c>
      <c r="X32" s="63">
        <v>0</v>
      </c>
      <c r="Y32" s="63">
        <v>0</v>
      </c>
      <c r="Z32" s="63">
        <v>0</v>
      </c>
      <c r="AA32" s="63">
        <v>0</v>
      </c>
      <c r="AB32" s="63">
        <v>0</v>
      </c>
      <c r="AC32" s="63">
        <v>0</v>
      </c>
      <c r="AD32" s="63">
        <v>0</v>
      </c>
      <c r="AE32" s="63">
        <v>0</v>
      </c>
      <c r="AF32" s="63">
        <v>0</v>
      </c>
      <c r="AG32" s="63">
        <v>0</v>
      </c>
      <c r="AH32" s="63">
        <v>0</v>
      </c>
      <c r="AI32" s="63">
        <v>0</v>
      </c>
      <c r="AJ32" s="63">
        <v>0</v>
      </c>
      <c r="AK32" s="63">
        <v>0</v>
      </c>
      <c r="AL32" s="63">
        <v>0</v>
      </c>
      <c r="AM32" s="63">
        <v>0</v>
      </c>
      <c r="AN32" s="63">
        <v>0</v>
      </c>
      <c r="AO32" s="63">
        <v>0</v>
      </c>
      <c r="AP32" s="63">
        <v>0</v>
      </c>
      <c r="AQ32" s="63">
        <v>0</v>
      </c>
      <c r="AR32" s="63">
        <v>0</v>
      </c>
      <c r="AS32" s="63">
        <v>0</v>
      </c>
      <c r="AT32" s="63">
        <v>0</v>
      </c>
      <c r="AU32" s="63">
        <v>0</v>
      </c>
      <c r="AV32" s="63">
        <v>0</v>
      </c>
      <c r="AW32" s="63">
        <v>0</v>
      </c>
      <c r="AX32" s="63">
        <v>0</v>
      </c>
      <c r="AY32" s="63">
        <v>0</v>
      </c>
      <c r="AZ32" s="63">
        <v>0</v>
      </c>
      <c r="BA32" s="63">
        <v>0</v>
      </c>
      <c r="BB32" s="63">
        <v>0</v>
      </c>
      <c r="BC32" s="63">
        <v>0</v>
      </c>
      <c r="BD32" s="63">
        <v>0</v>
      </c>
      <c r="BE32" s="63">
        <v>0</v>
      </c>
      <c r="BF32" s="63">
        <v>0</v>
      </c>
      <c r="BG32" s="63">
        <v>0</v>
      </c>
      <c r="BH32" s="63">
        <v>0</v>
      </c>
      <c r="BI32" s="63">
        <v>0</v>
      </c>
      <c r="BJ32" s="63">
        <v>0</v>
      </c>
      <c r="BK32" s="63">
        <v>0</v>
      </c>
      <c r="BL32" s="63">
        <v>0</v>
      </c>
      <c r="BM32" s="63">
        <v>0</v>
      </c>
      <c r="BN32" s="63">
        <v>0</v>
      </c>
      <c r="BO32" s="63">
        <v>0</v>
      </c>
      <c r="BP32" s="63">
        <v>0</v>
      </c>
      <c r="BQ32" s="63">
        <v>0</v>
      </c>
      <c r="BR32" s="63">
        <v>0</v>
      </c>
      <c r="BS32" s="63">
        <v>0</v>
      </c>
      <c r="BT32" s="63">
        <v>0</v>
      </c>
      <c r="BU32" s="63">
        <v>0</v>
      </c>
      <c r="BV32" s="63">
        <v>0</v>
      </c>
      <c r="BW32" s="63">
        <v>0</v>
      </c>
      <c r="BX32" s="63">
        <v>0</v>
      </c>
      <c r="BY32" s="63">
        <v>0</v>
      </c>
      <c r="BZ32" s="63">
        <v>0</v>
      </c>
      <c r="CA32" s="63">
        <v>0</v>
      </c>
      <c r="CB32" s="63">
        <v>0</v>
      </c>
      <c r="CC32" s="63">
        <v>0</v>
      </c>
    </row>
    <row r="33" spans="1:81" x14ac:dyDescent="0.25">
      <c r="A33" s="1"/>
      <c r="B33" s="60">
        <f t="shared" si="2"/>
        <v>19</v>
      </c>
      <c r="C33" s="54">
        <f>IF(type&lt;&gt;"",IF(ROW(stage_id)=ROW($C$13)+2,1,IF(type="S",MAX(prev_col_range)+1,MAX(prev_col_range))),-1)</f>
        <v>4</v>
      </c>
      <c r="D33" s="51">
        <f>_xlfn.IFNA(IF(OR(type="T",type="M"),MATCH(role,Settings!$I$9:$I$16,0),-1),-1)</f>
        <v>-1</v>
      </c>
      <c r="E33" s="48" t="s">
        <v>119</v>
      </c>
      <c r="F33" s="46" t="s">
        <v>58</v>
      </c>
      <c r="G33" s="20"/>
      <c r="H33" s="54" t="str">
        <f>_xlfn.IFNA(INDEX(Settings!$P$9:$P$38,MATCH(team_member,Settings!$N$9:$N$38,0)),"")</f>
        <v/>
      </c>
      <c r="I33" s="54"/>
      <c r="J33" s="51"/>
      <c r="K33" s="59"/>
      <c r="L33" s="58"/>
      <c r="M33" s="60">
        <f>+B32</f>
        <v>18</v>
      </c>
      <c r="N33" s="20" t="str">
        <f t="shared" si="3"/>
        <v>↖</v>
      </c>
      <c r="O33" s="20" t="str">
        <f>IFERROR("("&amp;d.type&amp;")"&amp;IF(LEN(d.name)&gt;20,LEFT(d.name,20)&amp;"….",d.name),"")</f>
        <v>(T)Complexe d'étanchéit….</v>
      </c>
      <c r="P33" s="54" t="s">
        <v>129</v>
      </c>
      <c r="Q33" s="51">
        <v>1</v>
      </c>
      <c r="R33" s="56">
        <v>2</v>
      </c>
      <c r="S33" s="57">
        <f>IFERROR(IF(ind.start&lt;&gt;"",ind.start,IF(ind.end&lt;&gt;"",plan_start_calculation,IF(d.id&lt;&gt;"",IF(OR(d.conn="FS",d.conn=""),fs_calculation,IF(d.conn="SS",ss_calculation,plan_start_calculation)),""))),"")</f>
        <v>44684</v>
      </c>
      <c r="T33" s="58">
        <f>IFERROR(IF(ind.start&lt;&gt;"",plan_end_calculation,IF(ind.end&lt;&gt;"",ind.end,IF(d.id&lt;&gt;"",IF(d.conn="SF",sf_calculation,IF(d.conn="FF",ff_calculation,plan_end_calculation)),""))),"")</f>
        <v>44685</v>
      </c>
      <c r="U33" s="57"/>
      <c r="V33" s="58"/>
      <c r="W33" s="65">
        <v>0</v>
      </c>
      <c r="X33" s="63">
        <v>0</v>
      </c>
      <c r="Y33" s="63">
        <v>0</v>
      </c>
      <c r="Z33" s="63">
        <v>0</v>
      </c>
      <c r="AA33" s="63">
        <v>0</v>
      </c>
      <c r="AB33" s="63">
        <v>0</v>
      </c>
      <c r="AC33" s="63">
        <v>0</v>
      </c>
      <c r="AD33" s="63">
        <v>0</v>
      </c>
      <c r="AE33" s="63">
        <v>0</v>
      </c>
      <c r="AF33" s="63">
        <v>0</v>
      </c>
      <c r="AG33" s="63">
        <v>0</v>
      </c>
      <c r="AH33" s="63">
        <v>0</v>
      </c>
      <c r="AI33" s="63">
        <v>0</v>
      </c>
      <c r="AJ33" s="63">
        <v>0</v>
      </c>
      <c r="AK33" s="63">
        <v>0</v>
      </c>
      <c r="AL33" s="63">
        <v>0</v>
      </c>
      <c r="AM33" s="63">
        <v>0</v>
      </c>
      <c r="AN33" s="63">
        <v>0</v>
      </c>
      <c r="AO33" s="63">
        <v>0</v>
      </c>
      <c r="AP33" s="63">
        <v>0</v>
      </c>
      <c r="AQ33" s="63">
        <v>0</v>
      </c>
      <c r="AR33" s="63">
        <v>0</v>
      </c>
      <c r="AS33" s="63">
        <v>0</v>
      </c>
      <c r="AT33" s="63">
        <v>0</v>
      </c>
      <c r="AU33" s="63">
        <v>0</v>
      </c>
      <c r="AV33" s="63">
        <v>0</v>
      </c>
      <c r="AW33" s="63">
        <v>0</v>
      </c>
      <c r="AX33" s="63">
        <v>0</v>
      </c>
      <c r="AY33" s="63">
        <v>0</v>
      </c>
      <c r="AZ33" s="63">
        <v>0</v>
      </c>
      <c r="BA33" s="63">
        <v>0</v>
      </c>
      <c r="BB33" s="63">
        <v>0</v>
      </c>
      <c r="BC33" s="63">
        <v>0</v>
      </c>
      <c r="BD33" s="63">
        <v>0</v>
      </c>
      <c r="BE33" s="63">
        <v>0</v>
      </c>
      <c r="BF33" s="63">
        <v>0</v>
      </c>
      <c r="BG33" s="63">
        <v>0</v>
      </c>
      <c r="BH33" s="63">
        <v>0</v>
      </c>
      <c r="BI33" s="63">
        <v>0</v>
      </c>
      <c r="BJ33" s="63">
        <v>0</v>
      </c>
      <c r="BK33" s="63">
        <v>0</v>
      </c>
      <c r="BL33" s="63">
        <v>0</v>
      </c>
      <c r="BM33" s="63">
        <v>0</v>
      </c>
      <c r="BN33" s="63">
        <v>0</v>
      </c>
      <c r="BO33" s="63">
        <v>0</v>
      </c>
      <c r="BP33" s="63">
        <v>0</v>
      </c>
      <c r="BQ33" s="63">
        <v>0</v>
      </c>
      <c r="BR33" s="63">
        <v>0</v>
      </c>
      <c r="BS33" s="63">
        <v>0</v>
      </c>
      <c r="BT33" s="63">
        <v>0</v>
      </c>
      <c r="BU33" s="63">
        <v>0</v>
      </c>
      <c r="BV33" s="63">
        <v>0</v>
      </c>
      <c r="BW33" s="63">
        <v>0</v>
      </c>
      <c r="BX33" s="63">
        <v>0</v>
      </c>
      <c r="BY33" s="63">
        <v>0</v>
      </c>
      <c r="BZ33" s="63">
        <v>0</v>
      </c>
      <c r="CA33" s="63">
        <v>0</v>
      </c>
      <c r="CB33" s="63">
        <v>0</v>
      </c>
      <c r="CC33" s="63">
        <v>0</v>
      </c>
    </row>
    <row r="34" spans="1:81" x14ac:dyDescent="0.25">
      <c r="A34" s="1"/>
      <c r="B34" s="60">
        <f t="shared" si="2"/>
        <v>20</v>
      </c>
      <c r="C34" s="54">
        <f>IF(type&lt;&gt;"",IF(ROW(stage_id)=ROW($C$13)+2,1,IF(type="S",MAX(prev_col_range)+1,MAX(prev_col_range))),-1)</f>
        <v>5</v>
      </c>
      <c r="D34" s="51">
        <f>_xlfn.IFNA(IF(OR(type="T",type="M"),MATCH(role,Settings!$I$9:$I$16,0),-1),-1)</f>
        <v>-1</v>
      </c>
      <c r="E34" s="47" t="s">
        <v>56</v>
      </c>
      <c r="F34" s="45" t="s">
        <v>73</v>
      </c>
      <c r="G34" s="20"/>
      <c r="H34" s="54" t="str">
        <f>_xlfn.IFNA(INDEX(Settings!$P$9:$P$38,MATCH(team_member,Settings!$N$9:$N$38,0)),"")</f>
        <v/>
      </c>
      <c r="I34" s="54"/>
      <c r="J34" s="51"/>
      <c r="K34" s="59"/>
      <c r="L34" s="58"/>
      <c r="M34" s="60"/>
      <c r="N34" s="20" t="str">
        <f t="shared" si="3"/>
        <v/>
      </c>
      <c r="O34" s="20" t="str">
        <f>IFERROR("("&amp;d.type&amp;")"&amp;IF(LEN(d.name)&gt;20,LEFT(d.name,20)&amp;"….",d.name),"")</f>
        <v/>
      </c>
      <c r="P34" s="54"/>
      <c r="Q34" s="51"/>
      <c r="R34" s="56"/>
      <c r="S34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34" s="58" t="str">
        <f>IFERROR(IF(ind.start&lt;&gt;"",plan_end_calculation,IF(ind.end&lt;&gt;"",ind.end,IF(d.id&lt;&gt;"",IF(d.conn="SF",sf_calculation,IF(d.conn="FF",ff_calculation,plan_end_calculation)),""))),"")</f>
        <v/>
      </c>
      <c r="U34" s="57"/>
      <c r="V34" s="58"/>
      <c r="W34" s="65" cm="1">
        <f t="array" ref="W34">SUM(W35:W38*R35:R38)/SUM(R35:R38)</f>
        <v>0.11538461538461539</v>
      </c>
      <c r="X34" s="63">
        <v>0</v>
      </c>
      <c r="Y34" s="63">
        <v>0</v>
      </c>
      <c r="Z34" s="63">
        <v>0</v>
      </c>
      <c r="AA34" s="63">
        <v>0</v>
      </c>
      <c r="AB34" s="63">
        <v>0</v>
      </c>
      <c r="AC34" s="63">
        <v>0</v>
      </c>
      <c r="AD34" s="63">
        <v>0</v>
      </c>
      <c r="AE34" s="63">
        <v>0</v>
      </c>
      <c r="AF34" s="63">
        <v>0</v>
      </c>
      <c r="AG34" s="63">
        <v>0</v>
      </c>
      <c r="AH34" s="63">
        <v>0</v>
      </c>
      <c r="AI34" s="63">
        <v>0</v>
      </c>
      <c r="AJ34" s="63">
        <v>0</v>
      </c>
      <c r="AK34" s="63">
        <v>0</v>
      </c>
      <c r="AL34" s="63">
        <v>0</v>
      </c>
      <c r="AM34" s="63">
        <v>0</v>
      </c>
      <c r="AN34" s="63">
        <v>0</v>
      </c>
      <c r="AO34" s="63">
        <v>0</v>
      </c>
      <c r="AP34" s="63">
        <v>0</v>
      </c>
      <c r="AQ34" s="63">
        <v>0</v>
      </c>
      <c r="AR34" s="63">
        <v>0</v>
      </c>
      <c r="AS34" s="63">
        <v>0</v>
      </c>
      <c r="AT34" s="63">
        <v>0</v>
      </c>
      <c r="AU34" s="63">
        <v>0</v>
      </c>
      <c r="AV34" s="63">
        <v>0</v>
      </c>
      <c r="AW34" s="63">
        <v>0</v>
      </c>
      <c r="AX34" s="63">
        <v>0</v>
      </c>
      <c r="AY34" s="63">
        <v>0</v>
      </c>
      <c r="AZ34" s="63">
        <v>0</v>
      </c>
      <c r="BA34" s="63">
        <v>0</v>
      </c>
      <c r="BB34" s="63">
        <v>0</v>
      </c>
      <c r="BC34" s="63">
        <v>0</v>
      </c>
      <c r="BD34" s="63">
        <v>0</v>
      </c>
      <c r="BE34" s="63">
        <v>0</v>
      </c>
      <c r="BF34" s="63">
        <v>0</v>
      </c>
      <c r="BG34" s="63">
        <v>0</v>
      </c>
      <c r="BH34" s="63">
        <v>0</v>
      </c>
      <c r="BI34" s="63">
        <v>0</v>
      </c>
      <c r="BJ34" s="63">
        <v>0</v>
      </c>
      <c r="BK34" s="63">
        <v>0</v>
      </c>
      <c r="BL34" s="63">
        <v>0</v>
      </c>
      <c r="BM34" s="63">
        <v>0</v>
      </c>
      <c r="BN34" s="63">
        <v>0</v>
      </c>
      <c r="BO34" s="63">
        <v>0</v>
      </c>
      <c r="BP34" s="63">
        <v>0</v>
      </c>
      <c r="BQ34" s="63">
        <v>0</v>
      </c>
      <c r="BR34" s="63">
        <v>0</v>
      </c>
      <c r="BS34" s="63">
        <v>0</v>
      </c>
      <c r="BT34" s="63">
        <v>0</v>
      </c>
      <c r="BU34" s="63">
        <v>0</v>
      </c>
      <c r="BV34" s="63">
        <v>0</v>
      </c>
      <c r="BW34" s="63">
        <v>0</v>
      </c>
      <c r="BX34" s="63">
        <v>0</v>
      </c>
      <c r="BY34" s="63">
        <v>0</v>
      </c>
      <c r="BZ34" s="63">
        <v>0</v>
      </c>
      <c r="CA34" s="63">
        <v>0</v>
      </c>
      <c r="CB34" s="63">
        <v>0</v>
      </c>
      <c r="CC34" s="63">
        <v>0</v>
      </c>
    </row>
    <row r="35" spans="1:81" x14ac:dyDescent="0.25">
      <c r="A35" s="1"/>
      <c r="B35" s="60">
        <f t="shared" si="2"/>
        <v>21</v>
      </c>
      <c r="C35" s="54">
        <f>IF(type&lt;&gt;"",IF(ROW(stage_id)=ROW($C$13)+2,1,IF(type="S",MAX(prev_col_range)+1,MAX(prev_col_range))),-1)</f>
        <v>5</v>
      </c>
      <c r="D35" s="51">
        <f>_xlfn.IFNA(IF(OR(type="T",type="M"),MATCH(role,Settings!$I$9:$I$16,0),-1),-1)</f>
        <v>-1</v>
      </c>
      <c r="E35" s="48" t="s">
        <v>119</v>
      </c>
      <c r="F35" s="46" t="s">
        <v>74</v>
      </c>
      <c r="G35" s="20"/>
      <c r="H35" s="54" t="str">
        <f>_xlfn.IFNA(INDEX(Settings!$P$9:$P$38,MATCH(team_member,Settings!$N$9:$N$38,0)),"")</f>
        <v/>
      </c>
      <c r="I35" s="54"/>
      <c r="J35" s="51"/>
      <c r="K35" s="59"/>
      <c r="L35" s="58"/>
      <c r="M35" s="60">
        <f>+B21</f>
        <v>7</v>
      </c>
      <c r="N35" s="20" t="str">
        <f t="shared" si="3"/>
        <v>↖</v>
      </c>
      <c r="O35" s="20" t="str">
        <f>IFERROR("("&amp;d.type&amp;")"&amp;IF(LEN(d.name)&gt;20,LEFT(d.name,20)&amp;"….",d.name),"")</f>
        <v>(T)Menuiserie métalliqu….</v>
      </c>
      <c r="P35" s="54"/>
      <c r="Q35" s="51"/>
      <c r="R35" s="56">
        <v>3</v>
      </c>
      <c r="S35" s="57">
        <f>IFERROR(IF(ind.start&lt;&gt;"",ind.start,IF(ind.end&lt;&gt;"",plan_start_calculation,IF(d.id&lt;&gt;"",IF(OR(d.conn="FS",d.conn=""),fs_calculation,IF(d.conn="SS",ss_calculation,plan_start_calculation)),""))),"")</f>
        <v>44679</v>
      </c>
      <c r="T35" s="58">
        <f>IFERROR(IF(ind.start&lt;&gt;"",plan_end_calculation,IF(ind.end&lt;&gt;"",ind.end,IF(d.id&lt;&gt;"",IF(d.conn="SF",sf_calculation,IF(d.conn="FF",ff_calculation,plan_end_calculation)),""))),"")</f>
        <v>44683</v>
      </c>
      <c r="U35" s="57"/>
      <c r="V35" s="58"/>
      <c r="W35" s="65">
        <v>0.5</v>
      </c>
      <c r="X35" s="63">
        <v>0</v>
      </c>
      <c r="Y35" s="63">
        <v>0</v>
      </c>
      <c r="Z35" s="63">
        <v>0</v>
      </c>
      <c r="AA35" s="63">
        <v>0</v>
      </c>
      <c r="AB35" s="63">
        <v>0</v>
      </c>
      <c r="AC35" s="63">
        <v>0</v>
      </c>
      <c r="AD35" s="63">
        <v>0</v>
      </c>
      <c r="AE35" s="63">
        <v>0</v>
      </c>
      <c r="AF35" s="63">
        <v>0</v>
      </c>
      <c r="AG35" s="63">
        <v>0</v>
      </c>
      <c r="AH35" s="63">
        <v>0</v>
      </c>
      <c r="AI35" s="63">
        <v>0</v>
      </c>
      <c r="AJ35" s="63">
        <v>0</v>
      </c>
      <c r="AK35" s="63">
        <v>0</v>
      </c>
      <c r="AL35" s="63">
        <v>0</v>
      </c>
      <c r="AM35" s="63">
        <v>0</v>
      </c>
      <c r="AN35" s="63">
        <v>0</v>
      </c>
      <c r="AO35" s="63">
        <v>0</v>
      </c>
      <c r="AP35" s="63">
        <v>0</v>
      </c>
      <c r="AQ35" s="63">
        <v>0</v>
      </c>
      <c r="AR35" s="63">
        <v>0</v>
      </c>
      <c r="AS35" s="63">
        <v>0</v>
      </c>
      <c r="AT35" s="63">
        <v>0</v>
      </c>
      <c r="AU35" s="63">
        <v>0</v>
      </c>
      <c r="AV35" s="63">
        <v>0</v>
      </c>
      <c r="AW35" s="63">
        <v>0</v>
      </c>
      <c r="AX35" s="63">
        <v>0</v>
      </c>
      <c r="AY35" s="63">
        <v>0</v>
      </c>
      <c r="AZ35" s="63">
        <v>0</v>
      </c>
      <c r="BA35" s="63">
        <v>0</v>
      </c>
      <c r="BB35" s="63">
        <v>0</v>
      </c>
      <c r="BC35" s="63">
        <v>0</v>
      </c>
      <c r="BD35" s="63">
        <v>0</v>
      </c>
      <c r="BE35" s="63">
        <v>0</v>
      </c>
      <c r="BF35" s="63">
        <v>0</v>
      </c>
      <c r="BG35" s="63">
        <v>0</v>
      </c>
      <c r="BH35" s="63">
        <v>0</v>
      </c>
      <c r="BI35" s="63">
        <v>0</v>
      </c>
      <c r="BJ35" s="63">
        <v>0</v>
      </c>
      <c r="BK35" s="63">
        <v>0</v>
      </c>
      <c r="BL35" s="63">
        <v>0</v>
      </c>
      <c r="BM35" s="63">
        <v>0</v>
      </c>
      <c r="BN35" s="63">
        <v>0</v>
      </c>
      <c r="BO35" s="63">
        <v>0</v>
      </c>
      <c r="BP35" s="63">
        <v>0</v>
      </c>
      <c r="BQ35" s="63">
        <v>0</v>
      </c>
      <c r="BR35" s="63">
        <v>0</v>
      </c>
      <c r="BS35" s="63">
        <v>0</v>
      </c>
      <c r="BT35" s="63">
        <v>0</v>
      </c>
      <c r="BU35" s="63">
        <v>0</v>
      </c>
      <c r="BV35" s="63">
        <v>0</v>
      </c>
      <c r="BW35" s="63">
        <v>0</v>
      </c>
      <c r="BX35" s="63">
        <v>0</v>
      </c>
      <c r="BY35" s="63">
        <v>0</v>
      </c>
      <c r="BZ35" s="63">
        <v>0</v>
      </c>
      <c r="CA35" s="63">
        <v>0</v>
      </c>
      <c r="CB35" s="63">
        <v>0</v>
      </c>
      <c r="CC35" s="63">
        <v>0</v>
      </c>
    </row>
    <row r="36" spans="1:81" x14ac:dyDescent="0.25">
      <c r="A36" s="1"/>
      <c r="B36" s="60">
        <f t="shared" si="2"/>
        <v>22</v>
      </c>
      <c r="C36" s="54">
        <f>IF(type&lt;&gt;"",IF(ROW(stage_id)=ROW($C$13)+2,1,IF(type="S",MAX(prev_col_range)+1,MAX(prev_col_range))),-1)</f>
        <v>5</v>
      </c>
      <c r="D36" s="51">
        <f>_xlfn.IFNA(IF(OR(type="T",type="M"),MATCH(role,Settings!$I$9:$I$16,0),-1),-1)</f>
        <v>-1</v>
      </c>
      <c r="E36" s="48" t="s">
        <v>119</v>
      </c>
      <c r="F36" s="46" t="s">
        <v>62</v>
      </c>
      <c r="G36" s="20"/>
      <c r="H36" s="54" t="str">
        <f>_xlfn.IFNA(INDEX(Settings!$P$9:$P$38,MATCH(team_member,Settings!$N$9:$N$38,0)),"")</f>
        <v/>
      </c>
      <c r="I36" s="54"/>
      <c r="J36" s="51"/>
      <c r="K36" s="59"/>
      <c r="L36" s="58"/>
      <c r="M36" s="60">
        <f>B105</f>
        <v>91</v>
      </c>
      <c r="N36" s="20" t="str">
        <f t="shared" si="3"/>
        <v>↙</v>
      </c>
      <c r="O36" s="20" t="str">
        <f>IFERROR("("&amp;d.type&amp;")"&amp;IF(LEN(d.name)&gt;20,LEFT(d.name,20)&amp;"….",d.name),"")</f>
        <v>(T)Espaces Verts</v>
      </c>
      <c r="P36" s="54"/>
      <c r="Q36" s="51"/>
      <c r="R36" s="56">
        <v>5</v>
      </c>
      <c r="S36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36" s="58">
        <f>IFERROR(IF(ind.start&lt;&gt;"",plan_end_calculation,IF(ind.end&lt;&gt;"",ind.end,IF(d.id&lt;&gt;"",IF(d.conn="SF",sf_calculation,IF(d.conn="FF",ff_calculation,plan_end_calculation)),""))),"")</f>
        <v>44761</v>
      </c>
      <c r="U36" s="57"/>
      <c r="V36" s="58"/>
      <c r="W36" s="65">
        <v>0</v>
      </c>
      <c r="X36" s="63">
        <v>0</v>
      </c>
      <c r="Y36" s="63">
        <v>0</v>
      </c>
      <c r="Z36" s="63">
        <v>0</v>
      </c>
      <c r="AA36" s="63">
        <v>0</v>
      </c>
      <c r="AB36" s="63">
        <v>0</v>
      </c>
      <c r="AC36" s="63">
        <v>0</v>
      </c>
      <c r="AD36" s="63">
        <v>0</v>
      </c>
      <c r="AE36" s="63">
        <v>0</v>
      </c>
      <c r="AF36" s="63">
        <v>0</v>
      </c>
      <c r="AG36" s="63">
        <v>0</v>
      </c>
      <c r="AH36" s="63">
        <v>0</v>
      </c>
      <c r="AI36" s="63">
        <v>0</v>
      </c>
      <c r="AJ36" s="63">
        <v>0</v>
      </c>
      <c r="AK36" s="63">
        <v>0</v>
      </c>
      <c r="AL36" s="63">
        <v>0</v>
      </c>
      <c r="AM36" s="63">
        <v>0</v>
      </c>
      <c r="AN36" s="63">
        <v>0</v>
      </c>
      <c r="AO36" s="63">
        <v>0</v>
      </c>
      <c r="AP36" s="63">
        <v>0</v>
      </c>
      <c r="AQ36" s="63">
        <v>0</v>
      </c>
      <c r="AR36" s="63">
        <v>0</v>
      </c>
      <c r="AS36" s="63">
        <v>0</v>
      </c>
      <c r="AT36" s="63">
        <v>0</v>
      </c>
      <c r="AU36" s="63">
        <v>0</v>
      </c>
      <c r="AV36" s="63">
        <v>0</v>
      </c>
      <c r="AW36" s="63">
        <v>0</v>
      </c>
      <c r="AX36" s="63">
        <v>0</v>
      </c>
      <c r="AY36" s="63">
        <v>0</v>
      </c>
      <c r="AZ36" s="63">
        <v>0</v>
      </c>
      <c r="BA36" s="63">
        <v>0</v>
      </c>
      <c r="BB36" s="63">
        <v>0</v>
      </c>
      <c r="BC36" s="63">
        <v>0</v>
      </c>
      <c r="BD36" s="63">
        <v>0</v>
      </c>
      <c r="BE36" s="63">
        <v>0</v>
      </c>
      <c r="BF36" s="63">
        <v>0</v>
      </c>
      <c r="BG36" s="63">
        <v>0</v>
      </c>
      <c r="BH36" s="63">
        <v>0</v>
      </c>
      <c r="BI36" s="63">
        <v>0</v>
      </c>
      <c r="BJ36" s="63">
        <v>0</v>
      </c>
      <c r="BK36" s="63">
        <v>0</v>
      </c>
      <c r="BL36" s="63">
        <v>0</v>
      </c>
      <c r="BM36" s="63">
        <v>0</v>
      </c>
      <c r="BN36" s="63">
        <v>0</v>
      </c>
      <c r="BO36" s="63">
        <v>0</v>
      </c>
      <c r="BP36" s="63">
        <v>0</v>
      </c>
      <c r="BQ36" s="63">
        <v>0</v>
      </c>
      <c r="BR36" s="63">
        <v>0</v>
      </c>
      <c r="BS36" s="63">
        <v>0</v>
      </c>
      <c r="BT36" s="63">
        <v>0</v>
      </c>
      <c r="BU36" s="63">
        <v>0</v>
      </c>
      <c r="BV36" s="63">
        <v>0</v>
      </c>
      <c r="BW36" s="63">
        <v>0</v>
      </c>
      <c r="BX36" s="63">
        <v>0</v>
      </c>
      <c r="BY36" s="63">
        <v>0</v>
      </c>
      <c r="BZ36" s="63">
        <v>0</v>
      </c>
      <c r="CA36" s="63">
        <v>0</v>
      </c>
      <c r="CB36" s="63">
        <v>0</v>
      </c>
      <c r="CC36" s="63">
        <v>0</v>
      </c>
    </row>
    <row r="37" spans="1:81" x14ac:dyDescent="0.25">
      <c r="A37" s="1"/>
      <c r="B37" s="60">
        <f t="shared" si="2"/>
        <v>23</v>
      </c>
      <c r="C37" s="54">
        <f>IF(type&lt;&gt;"",IF(ROW(stage_id)=ROW($C$13)+2,1,IF(type="S",MAX(prev_col_range)+1,MAX(prev_col_range))),-1)</f>
        <v>5</v>
      </c>
      <c r="D37" s="51">
        <f>_xlfn.IFNA(IF(OR(type="T",type="M"),MATCH(role,Settings!$I$9:$I$16,0),-1),-1)</f>
        <v>-1</v>
      </c>
      <c r="E37" s="48" t="s">
        <v>119</v>
      </c>
      <c r="F37" s="46" t="s">
        <v>58</v>
      </c>
      <c r="G37" s="20"/>
      <c r="H37" s="54" t="str">
        <f>_xlfn.IFNA(INDEX(Settings!$P$9:$P$38,MATCH(team_member,Settings!$N$9:$N$38,0)),"")</f>
        <v/>
      </c>
      <c r="I37" s="54"/>
      <c r="J37" s="51"/>
      <c r="K37" s="59"/>
      <c r="L37" s="58"/>
      <c r="M37" s="60">
        <f>+B38</f>
        <v>24</v>
      </c>
      <c r="N37" s="20" t="str">
        <f t="shared" si="3"/>
        <v>↙</v>
      </c>
      <c r="O37" s="20" t="str">
        <f>IFERROR("("&amp;d.type&amp;")"&amp;IF(LEN(d.name)&gt;20,LEFT(d.name,20)&amp;"….",d.name),"")</f>
        <v>(T)Complexe d'étanchéit….</v>
      </c>
      <c r="P37" s="54"/>
      <c r="Q37" s="51"/>
      <c r="R37" s="56">
        <v>2</v>
      </c>
      <c r="S37" s="57">
        <f>IFERROR(IF(ind.start&lt;&gt;"",ind.start,IF(ind.end&lt;&gt;"",plan_start_calculation,IF(d.id&lt;&gt;"",IF(OR(d.conn="FS",d.conn=""),fs_calculation,IF(d.conn="SS",ss_calculation,plan_start_calculation)),""))),"")</f>
        <v>44686</v>
      </c>
      <c r="T37" s="58">
        <f>IFERROR(IF(ind.start&lt;&gt;"",plan_end_calculation,IF(ind.end&lt;&gt;"",ind.end,IF(d.id&lt;&gt;"",IF(d.conn="SF",sf_calculation,IF(d.conn="FF",ff_calculation,plan_end_calculation)),""))),"")</f>
        <v>44687</v>
      </c>
      <c r="U37" s="57"/>
      <c r="V37" s="58"/>
      <c r="W37" s="65">
        <v>0</v>
      </c>
      <c r="X37" s="63">
        <v>0</v>
      </c>
      <c r="Y37" s="63">
        <v>0</v>
      </c>
      <c r="Z37" s="63">
        <v>0</v>
      </c>
      <c r="AA37" s="63">
        <v>0</v>
      </c>
      <c r="AB37" s="63">
        <v>0</v>
      </c>
      <c r="AC37" s="63">
        <v>0</v>
      </c>
      <c r="AD37" s="63">
        <v>0</v>
      </c>
      <c r="AE37" s="63">
        <v>0</v>
      </c>
      <c r="AF37" s="63">
        <v>0</v>
      </c>
      <c r="AG37" s="63">
        <v>0</v>
      </c>
      <c r="AH37" s="63">
        <v>0</v>
      </c>
      <c r="AI37" s="63">
        <v>0</v>
      </c>
      <c r="AJ37" s="63">
        <v>0</v>
      </c>
      <c r="AK37" s="63">
        <v>0</v>
      </c>
      <c r="AL37" s="63">
        <v>0</v>
      </c>
      <c r="AM37" s="63">
        <v>0</v>
      </c>
      <c r="AN37" s="63">
        <v>0</v>
      </c>
      <c r="AO37" s="63">
        <v>0</v>
      </c>
      <c r="AP37" s="63">
        <v>0</v>
      </c>
      <c r="AQ37" s="63">
        <v>0</v>
      </c>
      <c r="AR37" s="63">
        <v>0</v>
      </c>
      <c r="AS37" s="63">
        <v>0</v>
      </c>
      <c r="AT37" s="63">
        <v>0</v>
      </c>
      <c r="AU37" s="63">
        <v>0</v>
      </c>
      <c r="AV37" s="63">
        <v>0</v>
      </c>
      <c r="AW37" s="63">
        <v>0</v>
      </c>
      <c r="AX37" s="63">
        <v>0</v>
      </c>
      <c r="AY37" s="63">
        <v>0</v>
      </c>
      <c r="AZ37" s="63">
        <v>0</v>
      </c>
      <c r="BA37" s="63">
        <v>0</v>
      </c>
      <c r="BB37" s="63">
        <v>0</v>
      </c>
      <c r="BC37" s="63">
        <v>0</v>
      </c>
      <c r="BD37" s="63">
        <v>0</v>
      </c>
      <c r="BE37" s="63">
        <v>0</v>
      </c>
      <c r="BF37" s="63">
        <v>0</v>
      </c>
      <c r="BG37" s="63">
        <v>0</v>
      </c>
      <c r="BH37" s="63">
        <v>0</v>
      </c>
      <c r="BI37" s="63">
        <v>0</v>
      </c>
      <c r="BJ37" s="63">
        <v>0</v>
      </c>
      <c r="BK37" s="63">
        <v>0</v>
      </c>
      <c r="BL37" s="63">
        <v>0</v>
      </c>
      <c r="BM37" s="63">
        <v>0</v>
      </c>
      <c r="BN37" s="63">
        <v>0</v>
      </c>
      <c r="BO37" s="63">
        <v>0</v>
      </c>
      <c r="BP37" s="63">
        <v>0</v>
      </c>
      <c r="BQ37" s="63">
        <v>0</v>
      </c>
      <c r="BR37" s="63">
        <v>0</v>
      </c>
      <c r="BS37" s="63">
        <v>0</v>
      </c>
      <c r="BT37" s="63">
        <v>0</v>
      </c>
      <c r="BU37" s="63">
        <v>0</v>
      </c>
      <c r="BV37" s="63">
        <v>0</v>
      </c>
      <c r="BW37" s="63">
        <v>0</v>
      </c>
      <c r="BX37" s="63">
        <v>0</v>
      </c>
      <c r="BY37" s="63">
        <v>0</v>
      </c>
      <c r="BZ37" s="63">
        <v>0</v>
      </c>
      <c r="CA37" s="63">
        <v>0</v>
      </c>
      <c r="CB37" s="63">
        <v>0</v>
      </c>
      <c r="CC37" s="63">
        <v>0</v>
      </c>
    </row>
    <row r="38" spans="1:81" x14ac:dyDescent="0.25">
      <c r="A38" s="1"/>
      <c r="B38" s="60">
        <f t="shared" si="2"/>
        <v>24</v>
      </c>
      <c r="C38" s="54">
        <f>IF(type&lt;&gt;"",IF(ROW(stage_id)=ROW($C$13)+2,1,IF(type="S",MAX(prev_col_range)+1,MAX(prev_col_range))),-1)</f>
        <v>5</v>
      </c>
      <c r="D38" s="51">
        <f>_xlfn.IFNA(IF(OR(type="T",type="M"),MATCH(role,Settings!$I$9:$I$16,0),-1),-1)</f>
        <v>-1</v>
      </c>
      <c r="E38" s="48" t="s">
        <v>119</v>
      </c>
      <c r="F38" s="46" t="s">
        <v>64</v>
      </c>
      <c r="G38" s="20"/>
      <c r="H38" s="54" t="str">
        <f>_xlfn.IFNA(INDEX(Settings!$P$9:$P$38,MATCH(team_member,Settings!$N$9:$N$38,0)),"")</f>
        <v/>
      </c>
      <c r="I38" s="54"/>
      <c r="J38" s="51"/>
      <c r="K38" s="59"/>
      <c r="L38" s="58"/>
      <c r="M38" s="60">
        <f>+B22</f>
        <v>8</v>
      </c>
      <c r="N38" s="20" t="str">
        <f t="shared" si="3"/>
        <v>↖</v>
      </c>
      <c r="O38" s="20" t="str">
        <f>IFERROR("("&amp;d.type&amp;")"&amp;IF(LEN(d.name)&gt;20,LEFT(d.name,20)&amp;"….",d.name),"")</f>
        <v>(T)Complexe d'étanchéit….</v>
      </c>
      <c r="P38" s="54"/>
      <c r="Q38" s="51"/>
      <c r="R38" s="56">
        <v>3</v>
      </c>
      <c r="S38" s="57">
        <f>IFERROR(IF(ind.start&lt;&gt;"",ind.start,IF(ind.end&lt;&gt;"",plan_start_calculation,IF(d.id&lt;&gt;"",IF(OR(d.conn="FS",d.conn=""),fs_calculation,IF(d.conn="SS",ss_calculation,plan_start_calculation)),""))),"")</f>
        <v>44683</v>
      </c>
      <c r="T38" s="58">
        <f>IFERROR(IF(ind.start&lt;&gt;"",plan_end_calculation,IF(ind.end&lt;&gt;"",ind.end,IF(d.id&lt;&gt;"",IF(d.conn="SF",sf_calculation,IF(d.conn="FF",ff_calculation,plan_end_calculation)),""))),"")</f>
        <v>44685</v>
      </c>
      <c r="U38" s="57"/>
      <c r="V38" s="58"/>
      <c r="W38" s="65">
        <v>0</v>
      </c>
      <c r="X38" s="63">
        <v>0</v>
      </c>
      <c r="Y38" s="63">
        <v>0</v>
      </c>
      <c r="Z38" s="63">
        <v>0</v>
      </c>
      <c r="AA38" s="63">
        <v>0</v>
      </c>
      <c r="AB38" s="63">
        <v>0</v>
      </c>
      <c r="AC38" s="63">
        <v>0</v>
      </c>
      <c r="AD38" s="63">
        <v>0</v>
      </c>
      <c r="AE38" s="63">
        <v>0</v>
      </c>
      <c r="AF38" s="63">
        <v>0</v>
      </c>
      <c r="AG38" s="63">
        <v>0</v>
      </c>
      <c r="AH38" s="63">
        <v>0</v>
      </c>
      <c r="AI38" s="63">
        <v>0</v>
      </c>
      <c r="AJ38" s="63">
        <v>0</v>
      </c>
      <c r="AK38" s="63">
        <v>0</v>
      </c>
      <c r="AL38" s="63">
        <v>0</v>
      </c>
      <c r="AM38" s="63">
        <v>0</v>
      </c>
      <c r="AN38" s="63">
        <v>0</v>
      </c>
      <c r="AO38" s="63">
        <v>0</v>
      </c>
      <c r="AP38" s="63">
        <v>0</v>
      </c>
      <c r="AQ38" s="63">
        <v>0</v>
      </c>
      <c r="AR38" s="63">
        <v>0</v>
      </c>
      <c r="AS38" s="63">
        <v>0</v>
      </c>
      <c r="AT38" s="63">
        <v>0</v>
      </c>
      <c r="AU38" s="63">
        <v>0</v>
      </c>
      <c r="AV38" s="63">
        <v>0</v>
      </c>
      <c r="AW38" s="63">
        <v>0</v>
      </c>
      <c r="AX38" s="63">
        <v>0</v>
      </c>
      <c r="AY38" s="63">
        <v>0</v>
      </c>
      <c r="AZ38" s="63">
        <v>0</v>
      </c>
      <c r="BA38" s="63">
        <v>0</v>
      </c>
      <c r="BB38" s="63">
        <v>0</v>
      </c>
      <c r="BC38" s="63">
        <v>0</v>
      </c>
      <c r="BD38" s="63">
        <v>0</v>
      </c>
      <c r="BE38" s="63">
        <v>0</v>
      </c>
      <c r="BF38" s="63">
        <v>0</v>
      </c>
      <c r="BG38" s="63">
        <v>0</v>
      </c>
      <c r="BH38" s="63">
        <v>0</v>
      </c>
      <c r="BI38" s="63">
        <v>0</v>
      </c>
      <c r="BJ38" s="63">
        <v>0</v>
      </c>
      <c r="BK38" s="63">
        <v>0</v>
      </c>
      <c r="BL38" s="63">
        <v>0</v>
      </c>
      <c r="BM38" s="63">
        <v>0</v>
      </c>
      <c r="BN38" s="63">
        <v>0</v>
      </c>
      <c r="BO38" s="63">
        <v>0</v>
      </c>
      <c r="BP38" s="63">
        <v>0</v>
      </c>
      <c r="BQ38" s="63">
        <v>0</v>
      </c>
      <c r="BR38" s="63">
        <v>0</v>
      </c>
      <c r="BS38" s="63">
        <v>0</v>
      </c>
      <c r="BT38" s="63">
        <v>0</v>
      </c>
      <c r="BU38" s="63">
        <v>0</v>
      </c>
      <c r="BV38" s="63">
        <v>0</v>
      </c>
      <c r="BW38" s="63">
        <v>0</v>
      </c>
      <c r="BX38" s="63">
        <v>0</v>
      </c>
      <c r="BY38" s="63">
        <v>0</v>
      </c>
      <c r="BZ38" s="63">
        <v>0</v>
      </c>
      <c r="CA38" s="63">
        <v>0</v>
      </c>
      <c r="CB38" s="63">
        <v>0</v>
      </c>
      <c r="CC38" s="63">
        <v>0</v>
      </c>
    </row>
    <row r="39" spans="1:81" x14ac:dyDescent="0.25">
      <c r="A39" s="1"/>
      <c r="B39" s="60">
        <f t="shared" si="2"/>
        <v>25</v>
      </c>
      <c r="C39" s="54">
        <f>IF(type&lt;&gt;"",IF(ROW(stage_id)=ROW($C$13)+2,1,IF(type="S",MAX(prev_col_range)+1,MAX(prev_col_range))),-1)</f>
        <v>6</v>
      </c>
      <c r="D39" s="51">
        <f>_xlfn.IFNA(IF(OR(type="T",type="M"),MATCH(role,Settings!$I$9:$I$16,0),-1),-1)</f>
        <v>-1</v>
      </c>
      <c r="E39" s="47" t="s">
        <v>56</v>
      </c>
      <c r="F39" s="45" t="s">
        <v>75</v>
      </c>
      <c r="G39" s="20"/>
      <c r="H39" s="54" t="str">
        <f>_xlfn.IFNA(INDEX(Settings!$P$9:$P$38,MATCH(team_member,Settings!$N$9:$N$38,0)),"")</f>
        <v/>
      </c>
      <c r="I39" s="54"/>
      <c r="J39" s="51"/>
      <c r="K39" s="59">
        <f>MIN(S40)</f>
        <v>44682</v>
      </c>
      <c r="L39" s="58"/>
      <c r="M39" s="60"/>
      <c r="N39" s="20" t="str">
        <f t="shared" si="3"/>
        <v/>
      </c>
      <c r="O39" s="20" t="str">
        <f>IFERROR("("&amp;d.type&amp;")"&amp;IF(LEN(d.name)&gt;20,LEFT(d.name,20)&amp;"….",d.name),"")</f>
        <v/>
      </c>
      <c r="P39" s="54"/>
      <c r="Q39" s="51"/>
      <c r="R39" s="56">
        <f>NETWORKDAYS(plan_start,MAX(T40))</f>
        <v>2</v>
      </c>
      <c r="S39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39" s="58">
        <f>IFERROR(IF(ind.start&lt;&gt;"",plan_end_calculation,IF(ind.end&lt;&gt;"",ind.end,IF(d.id&lt;&gt;"",IF(d.conn="SF",sf_calculation,IF(d.conn="FF",ff_calculation,plan_end_calculation)),""))),"")</f>
        <v>44683</v>
      </c>
      <c r="U39" s="57"/>
      <c r="V39" s="58"/>
      <c r="W39" s="65">
        <f>SUM(W40*R40)/SUM(R40)</f>
        <v>0</v>
      </c>
      <c r="X39" s="63">
        <v>0</v>
      </c>
      <c r="Y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 s="63">
        <v>0</v>
      </c>
      <c r="AH39" s="63">
        <v>0</v>
      </c>
      <c r="AI39" s="63">
        <v>0</v>
      </c>
      <c r="AJ39" s="63">
        <v>0</v>
      </c>
      <c r="AK39" s="63">
        <v>0</v>
      </c>
      <c r="AL39" s="63">
        <v>0</v>
      </c>
      <c r="AM39" s="63">
        <v>0</v>
      </c>
      <c r="AN39" s="63">
        <v>0</v>
      </c>
      <c r="AO39" s="63">
        <v>0</v>
      </c>
      <c r="AP39" s="63">
        <v>0</v>
      </c>
      <c r="AQ39" s="63">
        <v>0</v>
      </c>
      <c r="AR39" s="63">
        <v>0</v>
      </c>
      <c r="AS39" s="63">
        <v>0</v>
      </c>
      <c r="AT39" s="63">
        <v>0</v>
      </c>
      <c r="AU39" s="63">
        <v>0</v>
      </c>
      <c r="AV39" s="63">
        <v>0</v>
      </c>
      <c r="AW39" s="63">
        <v>0</v>
      </c>
      <c r="AX39" s="63">
        <v>0</v>
      </c>
      <c r="AY39" s="63">
        <v>0</v>
      </c>
      <c r="AZ39" s="63">
        <v>0</v>
      </c>
      <c r="BA39" s="63">
        <v>0</v>
      </c>
      <c r="BB39" s="63">
        <v>0</v>
      </c>
      <c r="BC39" s="63">
        <v>0</v>
      </c>
      <c r="BD39" s="63">
        <v>0</v>
      </c>
      <c r="BE39" s="63">
        <v>0</v>
      </c>
      <c r="BF39" s="63">
        <v>0</v>
      </c>
      <c r="BG39" s="63">
        <v>0</v>
      </c>
      <c r="BH39" s="63">
        <v>0</v>
      </c>
      <c r="BI39" s="63">
        <v>0</v>
      </c>
      <c r="BJ39" s="63">
        <v>0</v>
      </c>
      <c r="BK39" s="63">
        <v>0</v>
      </c>
      <c r="BL39" s="63">
        <v>0</v>
      </c>
      <c r="BM39" s="63">
        <v>0</v>
      </c>
      <c r="BN39" s="63">
        <v>0</v>
      </c>
      <c r="BO39" s="63">
        <v>0</v>
      </c>
      <c r="BP39" s="63">
        <v>0</v>
      </c>
      <c r="BQ39" s="63">
        <v>0</v>
      </c>
      <c r="BR39" s="63">
        <v>0</v>
      </c>
      <c r="BS39" s="63">
        <v>0</v>
      </c>
      <c r="BT39" s="63">
        <v>0</v>
      </c>
      <c r="BU39" s="63">
        <v>0</v>
      </c>
      <c r="BV39" s="63">
        <v>0</v>
      </c>
      <c r="BW39" s="63">
        <v>0</v>
      </c>
      <c r="BX39" s="63">
        <v>0</v>
      </c>
      <c r="BY39" s="63">
        <v>0</v>
      </c>
      <c r="BZ39" s="63">
        <v>0</v>
      </c>
      <c r="CA39" s="63">
        <v>0</v>
      </c>
      <c r="CB39" s="63">
        <v>0</v>
      </c>
      <c r="CC39" s="63">
        <v>0</v>
      </c>
    </row>
    <row r="40" spans="1:81" x14ac:dyDescent="0.25">
      <c r="A40" s="1"/>
      <c r="B40" s="60">
        <f t="shared" si="2"/>
        <v>26</v>
      </c>
      <c r="C40" s="54">
        <f>IF(type&lt;&gt;"",IF(ROW(stage_id)=ROW($C$13)+2,1,IF(type="S",MAX(prev_col_range)+1,MAX(prev_col_range))),-1)</f>
        <v>6</v>
      </c>
      <c r="D40" s="51">
        <f>_xlfn.IFNA(IF(OR(type="T",type="M"),MATCH(role,Settings!$I$9:$I$16,0),-1),-1)</f>
        <v>-1</v>
      </c>
      <c r="E40" s="48" t="s">
        <v>119</v>
      </c>
      <c r="F40" s="46" t="s">
        <v>76</v>
      </c>
      <c r="G40" s="20"/>
      <c r="H40" s="54" t="str">
        <f>_xlfn.IFNA(INDEX(Settings!$P$9:$P$38,MATCH(team_member,Settings!$N$9:$N$38,0)),"")</f>
        <v/>
      </c>
      <c r="I40" s="54"/>
      <c r="J40" s="51"/>
      <c r="K40" s="59">
        <v>44682</v>
      </c>
      <c r="L40" s="58"/>
      <c r="M40" s="60"/>
      <c r="N40" s="20" t="str">
        <f t="shared" si="3"/>
        <v/>
      </c>
      <c r="O40" s="20" t="str">
        <f>IFERROR("("&amp;d.type&amp;")"&amp;IF(LEN(d.name)&gt;20,LEFT(d.name,20)&amp;"….",d.name),"")</f>
        <v/>
      </c>
      <c r="P40" s="54"/>
      <c r="Q40" s="51"/>
      <c r="R40" s="56">
        <v>3</v>
      </c>
      <c r="S40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40" s="58">
        <f>IFERROR(IF(ind.start&lt;&gt;"",plan_end_calculation,IF(ind.end&lt;&gt;"",ind.end,IF(d.id&lt;&gt;"",IF(d.conn="SF",sf_calculation,IF(d.conn="FF",ff_calculation,plan_end_calculation)),""))),"")</f>
        <v>44684</v>
      </c>
      <c r="U40" s="57"/>
      <c r="V40" s="58"/>
      <c r="W40" s="65">
        <v>0</v>
      </c>
      <c r="X40" s="63">
        <v>0</v>
      </c>
      <c r="Y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 s="63">
        <v>0</v>
      </c>
      <c r="AH40" s="63">
        <v>0</v>
      </c>
      <c r="AI40" s="63">
        <v>0</v>
      </c>
      <c r="AJ40" s="63">
        <v>0</v>
      </c>
      <c r="AK40" s="63">
        <v>0</v>
      </c>
      <c r="AL40" s="63">
        <v>0</v>
      </c>
      <c r="AM40" s="63">
        <v>0</v>
      </c>
      <c r="AN40" s="63">
        <v>0</v>
      </c>
      <c r="AO40" s="63">
        <v>0</v>
      </c>
      <c r="AP40" s="63">
        <v>0</v>
      </c>
      <c r="AQ40" s="63">
        <v>0</v>
      </c>
      <c r="AR40" s="63">
        <v>0</v>
      </c>
      <c r="AS40" s="63">
        <v>0</v>
      </c>
      <c r="AT40" s="63">
        <v>0</v>
      </c>
      <c r="AU40" s="63">
        <v>0</v>
      </c>
      <c r="AV40" s="63">
        <v>0</v>
      </c>
      <c r="AW40" s="63">
        <v>0</v>
      </c>
      <c r="AX40" s="63">
        <v>0</v>
      </c>
      <c r="AY40" s="63">
        <v>0</v>
      </c>
      <c r="AZ40" s="63">
        <v>0</v>
      </c>
      <c r="BA40" s="63">
        <v>0</v>
      </c>
      <c r="BB40" s="63">
        <v>0</v>
      </c>
      <c r="BC40" s="63">
        <v>0</v>
      </c>
      <c r="BD40" s="63">
        <v>0</v>
      </c>
      <c r="BE40" s="63">
        <v>0</v>
      </c>
      <c r="BF40" s="63">
        <v>0</v>
      </c>
      <c r="BG40" s="63">
        <v>0</v>
      </c>
      <c r="BH40" s="63">
        <v>0</v>
      </c>
      <c r="BI40" s="63">
        <v>0</v>
      </c>
      <c r="BJ40" s="63">
        <v>0</v>
      </c>
      <c r="BK40" s="63">
        <v>0</v>
      </c>
      <c r="BL40" s="63">
        <v>0</v>
      </c>
      <c r="BM40" s="63">
        <v>0</v>
      </c>
      <c r="BN40" s="63">
        <v>0</v>
      </c>
      <c r="BO40" s="63">
        <v>0</v>
      </c>
      <c r="BP40" s="63">
        <v>0</v>
      </c>
      <c r="BQ40" s="63">
        <v>0</v>
      </c>
      <c r="BR40" s="63">
        <v>0</v>
      </c>
      <c r="BS40" s="63">
        <v>0</v>
      </c>
      <c r="BT40" s="63">
        <v>0</v>
      </c>
      <c r="BU40" s="63">
        <v>0</v>
      </c>
      <c r="BV40" s="63">
        <v>0</v>
      </c>
      <c r="BW40" s="63">
        <v>0</v>
      </c>
      <c r="BX40" s="63">
        <v>0</v>
      </c>
      <c r="BY40" s="63">
        <v>0</v>
      </c>
      <c r="BZ40" s="63">
        <v>0</v>
      </c>
      <c r="CA40" s="63">
        <v>0</v>
      </c>
      <c r="CB40" s="63">
        <v>0</v>
      </c>
      <c r="CC40" s="63">
        <v>0</v>
      </c>
    </row>
    <row r="41" spans="1:81" x14ac:dyDescent="0.25">
      <c r="A41" s="1"/>
      <c r="B41" s="60">
        <f t="shared" si="2"/>
        <v>27</v>
      </c>
      <c r="C41" s="54">
        <f>IF(type&lt;&gt;"",IF(ROW(stage_id)=ROW($C$13)+2,1,IF(type="S",MAX(prev_col_range)+1,MAX(prev_col_range))),-1)</f>
        <v>7</v>
      </c>
      <c r="D41" s="51">
        <f>_xlfn.IFNA(IF(OR(type="T",type="M"),MATCH(role,Settings!$I$9:$I$16,0),-1),-1)</f>
        <v>-1</v>
      </c>
      <c r="E41" s="47" t="s">
        <v>56</v>
      </c>
      <c r="F41" s="45" t="s">
        <v>77</v>
      </c>
      <c r="G41" s="20"/>
      <c r="H41" s="54" t="str">
        <f>_xlfn.IFNA(INDEX(Settings!$P$9:$P$38,MATCH(team_member,Settings!$N$9:$N$38,0)),"")</f>
        <v/>
      </c>
      <c r="I41" s="54"/>
      <c r="J41" s="51"/>
      <c r="K41" s="59">
        <f>MIN(S42:S44)</f>
        <v>44682</v>
      </c>
      <c r="L41" s="58"/>
      <c r="M41" s="60"/>
      <c r="N41" s="20" t="str">
        <f t="shared" si="3"/>
        <v/>
      </c>
      <c r="O41" s="20" t="str">
        <f>IFERROR("("&amp;d.type&amp;")"&amp;IF(LEN(d.name)&gt;20,LEFT(d.name,20)&amp;"….",d.name),"")</f>
        <v/>
      </c>
      <c r="P41" s="54"/>
      <c r="Q41" s="51"/>
      <c r="R41" s="56">
        <f>NETWORKDAYS(plan_start,MAX(T42:T44))</f>
        <v>0</v>
      </c>
      <c r="S41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41" s="58">
        <f>IFERROR(IF(ind.start&lt;&gt;"",plan_end_calculation,IF(ind.end&lt;&gt;"",ind.end,IF(d.id&lt;&gt;"",IF(d.conn="SF",sf_calculation,IF(d.conn="FF",ff_calculation,plan_end_calculation)),""))),"")</f>
        <v>44682</v>
      </c>
      <c r="U41" s="57"/>
      <c r="V41" s="58"/>
      <c r="W41" s="65" cm="1">
        <f t="array" ref="W41">SUM(W42:W44*R42:R44)/SUM(R42:R44)</f>
        <v>0.5</v>
      </c>
      <c r="X41" s="63">
        <v>0</v>
      </c>
      <c r="Y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3">
        <v>0</v>
      </c>
      <c r="AM41" s="63">
        <v>0</v>
      </c>
      <c r="AN41" s="63">
        <v>0</v>
      </c>
      <c r="AO41" s="63">
        <v>0</v>
      </c>
      <c r="AP41" s="63">
        <v>0</v>
      </c>
      <c r="AQ41" s="63">
        <v>0</v>
      </c>
      <c r="AR41" s="63">
        <v>0</v>
      </c>
      <c r="AS41" s="63">
        <v>0</v>
      </c>
      <c r="AT41" s="63">
        <v>0</v>
      </c>
      <c r="AU41" s="63">
        <v>0</v>
      </c>
      <c r="AV41" s="63">
        <v>0</v>
      </c>
      <c r="AW41" s="63">
        <v>0</v>
      </c>
      <c r="AX41" s="63">
        <v>0</v>
      </c>
      <c r="AY41" s="63">
        <v>0</v>
      </c>
      <c r="AZ41" s="63">
        <v>0</v>
      </c>
      <c r="BA41" s="63">
        <v>0</v>
      </c>
      <c r="BB41" s="63">
        <v>0</v>
      </c>
      <c r="BC41" s="63">
        <v>0</v>
      </c>
      <c r="BD41" s="63">
        <v>0</v>
      </c>
      <c r="BE41" s="63">
        <v>0</v>
      </c>
      <c r="BF41" s="63">
        <v>0</v>
      </c>
      <c r="BG41" s="63">
        <v>0</v>
      </c>
      <c r="BH41" s="63">
        <v>0</v>
      </c>
      <c r="BI41" s="63">
        <v>0</v>
      </c>
      <c r="BJ41" s="63">
        <v>0</v>
      </c>
      <c r="BK41" s="63">
        <v>0</v>
      </c>
      <c r="BL41" s="63">
        <v>0</v>
      </c>
      <c r="BM41" s="63">
        <v>0</v>
      </c>
      <c r="BN41" s="63">
        <v>0</v>
      </c>
      <c r="BO41" s="63">
        <v>0</v>
      </c>
      <c r="BP41" s="63">
        <v>0</v>
      </c>
      <c r="BQ41" s="63">
        <v>0</v>
      </c>
      <c r="BR41" s="63">
        <v>0</v>
      </c>
      <c r="BS41" s="63">
        <v>0</v>
      </c>
      <c r="BT41" s="63">
        <v>0</v>
      </c>
      <c r="BU41" s="63">
        <v>0</v>
      </c>
      <c r="BV41" s="63">
        <v>0</v>
      </c>
      <c r="BW41" s="63">
        <v>0</v>
      </c>
      <c r="BX41" s="63">
        <v>0</v>
      </c>
      <c r="BY41" s="63">
        <v>0</v>
      </c>
      <c r="BZ41" s="63">
        <v>0</v>
      </c>
      <c r="CA41" s="63">
        <v>0</v>
      </c>
      <c r="CB41" s="63">
        <v>0</v>
      </c>
      <c r="CC41" s="63">
        <v>0</v>
      </c>
    </row>
    <row r="42" spans="1:81" x14ac:dyDescent="0.25">
      <c r="A42" s="1"/>
      <c r="B42" s="60">
        <f t="shared" si="2"/>
        <v>28</v>
      </c>
      <c r="C42" s="54">
        <f>IF(type&lt;&gt;"",IF(ROW(stage_id)=ROW($C$13)+2,1,IF(type="S",MAX(prev_col_range)+1,MAX(prev_col_range))),-1)</f>
        <v>7</v>
      </c>
      <c r="D42" s="51">
        <f>_xlfn.IFNA(IF(OR(type="T",type="M"),MATCH(role,Settings!$I$9:$I$16,0),-1),-1)</f>
        <v>-1</v>
      </c>
      <c r="E42" s="48" t="s">
        <v>119</v>
      </c>
      <c r="F42" s="46" t="s">
        <v>78</v>
      </c>
      <c r="G42" s="20"/>
      <c r="H42" s="54" t="str">
        <f>_xlfn.IFNA(INDEX(Settings!$P$9:$P$38,MATCH(team_member,Settings!$N$9:$N$38,0)),"")</f>
        <v/>
      </c>
      <c r="I42" s="54"/>
      <c r="J42" s="51"/>
      <c r="K42" s="59">
        <v>44682</v>
      </c>
      <c r="L42" s="58"/>
      <c r="M42" s="60"/>
      <c r="N42" s="20" t="str">
        <f t="shared" si="3"/>
        <v/>
      </c>
      <c r="O42" s="20" t="str">
        <f>IFERROR("("&amp;d.type&amp;")"&amp;IF(LEN(d.name)&gt;20,LEFT(d.name,20)&amp;"….",d.name),"")</f>
        <v/>
      </c>
      <c r="P42" s="54"/>
      <c r="Q42" s="51"/>
      <c r="R42" s="56">
        <v>1</v>
      </c>
      <c r="S42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42" s="58">
        <f>IFERROR(IF(ind.start&lt;&gt;"",plan_end_calculation,IF(ind.end&lt;&gt;"",ind.end,IF(d.id&lt;&gt;"",IF(d.conn="SF",sf_calculation,IF(d.conn="FF",ff_calculation,plan_end_calculation)),""))),"")</f>
        <v>44682</v>
      </c>
      <c r="U42" s="57"/>
      <c r="V42" s="58"/>
      <c r="W42" s="65">
        <v>1</v>
      </c>
      <c r="X42" s="63">
        <v>0</v>
      </c>
      <c r="Y42" s="63">
        <v>0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0</v>
      </c>
      <c r="AK42" s="63">
        <v>0</v>
      </c>
      <c r="AL42" s="63">
        <v>0</v>
      </c>
      <c r="AM42" s="63">
        <v>0</v>
      </c>
      <c r="AN42" s="63">
        <v>0</v>
      </c>
      <c r="AO42" s="63">
        <v>0</v>
      </c>
      <c r="AP42" s="63">
        <v>0</v>
      </c>
      <c r="AQ42" s="63">
        <v>0</v>
      </c>
      <c r="AR42" s="63">
        <v>0</v>
      </c>
      <c r="AS42" s="63">
        <v>0</v>
      </c>
      <c r="AT42" s="63">
        <v>0</v>
      </c>
      <c r="AU42" s="63">
        <v>0</v>
      </c>
      <c r="AV42" s="63">
        <v>0</v>
      </c>
      <c r="AW42" s="63">
        <v>0</v>
      </c>
      <c r="AX42" s="63">
        <v>0</v>
      </c>
      <c r="AY42" s="63">
        <v>0</v>
      </c>
      <c r="AZ42" s="63">
        <v>0</v>
      </c>
      <c r="BA42" s="63">
        <v>0</v>
      </c>
      <c r="BB42" s="63">
        <v>0</v>
      </c>
      <c r="BC42" s="63">
        <v>0</v>
      </c>
      <c r="BD42" s="63">
        <v>0</v>
      </c>
      <c r="BE42" s="63">
        <v>0</v>
      </c>
      <c r="BF42" s="63">
        <v>0</v>
      </c>
      <c r="BG42" s="63">
        <v>0</v>
      </c>
      <c r="BH42" s="63">
        <v>0</v>
      </c>
      <c r="BI42" s="63">
        <v>0</v>
      </c>
      <c r="BJ42" s="63">
        <v>0</v>
      </c>
      <c r="BK42" s="63">
        <v>0</v>
      </c>
      <c r="BL42" s="63">
        <v>0</v>
      </c>
      <c r="BM42" s="63">
        <v>0</v>
      </c>
      <c r="BN42" s="63">
        <v>0</v>
      </c>
      <c r="BO42" s="63">
        <v>0</v>
      </c>
      <c r="BP42" s="63">
        <v>0</v>
      </c>
      <c r="BQ42" s="63">
        <v>0</v>
      </c>
      <c r="BR42" s="63">
        <v>0</v>
      </c>
      <c r="BS42" s="63">
        <v>0</v>
      </c>
      <c r="BT42" s="63">
        <v>0</v>
      </c>
      <c r="BU42" s="63">
        <v>0</v>
      </c>
      <c r="BV42" s="63">
        <v>0</v>
      </c>
      <c r="BW42" s="63">
        <v>0</v>
      </c>
      <c r="BX42" s="63">
        <v>0</v>
      </c>
      <c r="BY42" s="63">
        <v>0</v>
      </c>
      <c r="BZ42" s="63">
        <v>0</v>
      </c>
      <c r="CA42" s="63">
        <v>0</v>
      </c>
      <c r="CB42" s="63">
        <v>0</v>
      </c>
      <c r="CC42" s="63">
        <v>0</v>
      </c>
    </row>
    <row r="43" spans="1:81" x14ac:dyDescent="0.25">
      <c r="A43" s="1"/>
      <c r="B43" s="60">
        <f t="shared" si="2"/>
        <v>29</v>
      </c>
      <c r="C43" s="54">
        <f>IF(type&lt;&gt;"",IF(ROW(stage_id)=ROW($C$13)+2,1,IF(type="S",MAX(prev_col_range)+1,MAX(prev_col_range))),-1)</f>
        <v>7</v>
      </c>
      <c r="D43" s="51">
        <f>_xlfn.IFNA(IF(OR(type="T",type="M"),MATCH(role,Settings!$I$9:$I$16,0),-1),-1)</f>
        <v>-1</v>
      </c>
      <c r="E43" s="48" t="s">
        <v>119</v>
      </c>
      <c r="F43" s="46" t="s">
        <v>79</v>
      </c>
      <c r="G43" s="20"/>
      <c r="H43" s="54" t="str">
        <f>_xlfn.IFNA(INDEX(Settings!$P$9:$P$38,MATCH(team_member,Settings!$N$9:$N$38,0)),"")</f>
        <v/>
      </c>
      <c r="I43" s="54"/>
      <c r="J43" s="51"/>
      <c r="K43" s="59"/>
      <c r="L43" s="58"/>
      <c r="M43" s="60"/>
      <c r="N43" s="20" t="str">
        <f t="shared" si="3"/>
        <v/>
      </c>
      <c r="O43" s="20" t="str">
        <f>IFERROR("("&amp;d.type&amp;")"&amp;IF(LEN(d.name)&gt;20,LEFT(d.name,20)&amp;"….",d.name),"")</f>
        <v/>
      </c>
      <c r="P43" s="54"/>
      <c r="Q43" s="51"/>
      <c r="R43" s="56">
        <v>1</v>
      </c>
      <c r="S43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43" s="58" t="str">
        <f>IFERROR(IF(ind.start&lt;&gt;"",plan_end_calculation,IF(ind.end&lt;&gt;"",ind.end,IF(d.id&lt;&gt;"",IF(d.conn="SF",sf_calculation,IF(d.conn="FF",ff_calculation,plan_end_calculation)),""))),"")</f>
        <v/>
      </c>
      <c r="U43" s="57"/>
      <c r="V43" s="58"/>
      <c r="W43" s="65">
        <v>1</v>
      </c>
      <c r="X43" s="63">
        <v>0</v>
      </c>
      <c r="Y43" s="63">
        <v>0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63">
        <v>0</v>
      </c>
      <c r="AO43" s="63">
        <v>0</v>
      </c>
      <c r="AP43" s="63">
        <v>0</v>
      </c>
      <c r="AQ43" s="63">
        <v>0</v>
      </c>
      <c r="AR43" s="63">
        <v>0</v>
      </c>
      <c r="AS43" s="63">
        <v>0</v>
      </c>
      <c r="AT43" s="63">
        <v>0</v>
      </c>
      <c r="AU43" s="63">
        <v>0</v>
      </c>
      <c r="AV43" s="63">
        <v>0</v>
      </c>
      <c r="AW43" s="63">
        <v>0</v>
      </c>
      <c r="AX43" s="63">
        <v>0</v>
      </c>
      <c r="AY43" s="63">
        <v>0</v>
      </c>
      <c r="AZ43" s="63">
        <v>0</v>
      </c>
      <c r="BA43" s="63">
        <v>0</v>
      </c>
      <c r="BB43" s="63">
        <v>0</v>
      </c>
      <c r="BC43" s="63">
        <v>0</v>
      </c>
      <c r="BD43" s="63">
        <v>0</v>
      </c>
      <c r="BE43" s="63">
        <v>0</v>
      </c>
      <c r="BF43" s="63">
        <v>0</v>
      </c>
      <c r="BG43" s="63">
        <v>0</v>
      </c>
      <c r="BH43" s="63">
        <v>0</v>
      </c>
      <c r="BI43" s="63">
        <v>0</v>
      </c>
      <c r="BJ43" s="63">
        <v>0</v>
      </c>
      <c r="BK43" s="63">
        <v>0</v>
      </c>
      <c r="BL43" s="63">
        <v>0</v>
      </c>
      <c r="BM43" s="63">
        <v>0</v>
      </c>
      <c r="BN43" s="63">
        <v>0</v>
      </c>
      <c r="BO43" s="63">
        <v>0</v>
      </c>
      <c r="BP43" s="63">
        <v>0</v>
      </c>
      <c r="BQ43" s="63">
        <v>0</v>
      </c>
      <c r="BR43" s="63">
        <v>0</v>
      </c>
      <c r="BS43" s="63">
        <v>0</v>
      </c>
      <c r="BT43" s="63">
        <v>0</v>
      </c>
      <c r="BU43" s="63">
        <v>0</v>
      </c>
      <c r="BV43" s="63">
        <v>0</v>
      </c>
      <c r="BW43" s="63">
        <v>0</v>
      </c>
      <c r="BX43" s="63">
        <v>0</v>
      </c>
      <c r="BY43" s="63">
        <v>0</v>
      </c>
      <c r="BZ43" s="63">
        <v>0</v>
      </c>
      <c r="CA43" s="63">
        <v>0</v>
      </c>
      <c r="CB43" s="63">
        <v>0</v>
      </c>
      <c r="CC43" s="63">
        <v>0</v>
      </c>
    </row>
    <row r="44" spans="1:81" x14ac:dyDescent="0.25">
      <c r="A44" s="1"/>
      <c r="B44" s="60">
        <f t="shared" si="2"/>
        <v>30</v>
      </c>
      <c r="C44" s="54">
        <f>IF(type&lt;&gt;"",IF(ROW(stage_id)=ROW($C$13)+2,1,IF(type="S",MAX(prev_col_range)+1,MAX(prev_col_range))),-1)</f>
        <v>7</v>
      </c>
      <c r="D44" s="51">
        <f>_xlfn.IFNA(IF(OR(type="T",type="M"),MATCH(role,Settings!$I$9:$I$16,0),-1),-1)</f>
        <v>-1</v>
      </c>
      <c r="E44" s="48" t="s">
        <v>119</v>
      </c>
      <c r="F44" s="46" t="s">
        <v>80</v>
      </c>
      <c r="G44" s="20"/>
      <c r="H44" s="54" t="str">
        <f>_xlfn.IFNA(INDEX(Settings!$P$9:$P$38,MATCH(team_member,Settings!$N$9:$N$38,0)),"")</f>
        <v/>
      </c>
      <c r="I44" s="54"/>
      <c r="J44" s="51" t="s">
        <v>120</v>
      </c>
      <c r="K44" s="59"/>
      <c r="L44" s="58"/>
      <c r="M44" s="60"/>
      <c r="N44" s="20" t="str">
        <f t="shared" si="3"/>
        <v/>
      </c>
      <c r="O44" s="20" t="str">
        <f>IFERROR("("&amp;d.type&amp;")"&amp;IF(LEN(d.name)&gt;20,LEFT(d.name,20)&amp;"….",d.name),"")</f>
        <v/>
      </c>
      <c r="P44" s="54"/>
      <c r="Q44" s="51"/>
      <c r="R44" s="56">
        <v>2</v>
      </c>
      <c r="S44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44" s="58" t="str">
        <f>IFERROR(IF(ind.start&lt;&gt;"",plan_end_calculation,IF(ind.end&lt;&gt;"",ind.end,IF(d.id&lt;&gt;"",IF(d.conn="SF",sf_calculation,IF(d.conn="FF",ff_calculation,plan_end_calculation)),""))),"")</f>
        <v/>
      </c>
      <c r="U44" s="57"/>
      <c r="V44" s="58"/>
      <c r="W44" s="65">
        <v>0</v>
      </c>
      <c r="X44" s="63">
        <v>0</v>
      </c>
      <c r="Y44" s="63">
        <v>0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0</v>
      </c>
      <c r="AL44" s="63">
        <v>0</v>
      </c>
      <c r="AM44" s="63">
        <v>0</v>
      </c>
      <c r="AN44" s="63">
        <v>0</v>
      </c>
      <c r="AO44" s="63">
        <v>0</v>
      </c>
      <c r="AP44" s="63">
        <v>0</v>
      </c>
      <c r="AQ44" s="63">
        <v>0</v>
      </c>
      <c r="AR44" s="63">
        <v>0</v>
      </c>
      <c r="AS44" s="63">
        <v>0</v>
      </c>
      <c r="AT44" s="63">
        <v>0</v>
      </c>
      <c r="AU44" s="63">
        <v>0</v>
      </c>
      <c r="AV44" s="63">
        <v>0</v>
      </c>
      <c r="AW44" s="63">
        <v>0</v>
      </c>
      <c r="AX44" s="63">
        <v>0</v>
      </c>
      <c r="AY44" s="63">
        <v>0</v>
      </c>
      <c r="AZ44" s="63">
        <v>0</v>
      </c>
      <c r="BA44" s="63">
        <v>0</v>
      </c>
      <c r="BB44" s="63">
        <v>0</v>
      </c>
      <c r="BC44" s="63">
        <v>0</v>
      </c>
      <c r="BD44" s="63">
        <v>0</v>
      </c>
      <c r="BE44" s="63">
        <v>0</v>
      </c>
      <c r="BF44" s="63">
        <v>0</v>
      </c>
      <c r="BG44" s="63">
        <v>0</v>
      </c>
      <c r="BH44" s="63">
        <v>0</v>
      </c>
      <c r="BI44" s="63">
        <v>0</v>
      </c>
      <c r="BJ44" s="63">
        <v>0</v>
      </c>
      <c r="BK44" s="63">
        <v>0</v>
      </c>
      <c r="BL44" s="63">
        <v>0</v>
      </c>
      <c r="BM44" s="63">
        <v>0</v>
      </c>
      <c r="BN44" s="63">
        <v>0</v>
      </c>
      <c r="BO44" s="63">
        <v>0</v>
      </c>
      <c r="BP44" s="63">
        <v>0</v>
      </c>
      <c r="BQ44" s="63">
        <v>0</v>
      </c>
      <c r="BR44" s="63">
        <v>0</v>
      </c>
      <c r="BS44" s="63">
        <v>0</v>
      </c>
      <c r="BT44" s="63">
        <v>0</v>
      </c>
      <c r="BU44" s="63">
        <v>0</v>
      </c>
      <c r="BV44" s="63">
        <v>0</v>
      </c>
      <c r="BW44" s="63">
        <v>0</v>
      </c>
      <c r="BX44" s="63">
        <v>0</v>
      </c>
      <c r="BY44" s="63">
        <v>0</v>
      </c>
      <c r="BZ44" s="63">
        <v>0</v>
      </c>
      <c r="CA44" s="63">
        <v>0</v>
      </c>
      <c r="CB44" s="63">
        <v>0</v>
      </c>
      <c r="CC44" s="63">
        <v>0</v>
      </c>
    </row>
    <row r="45" spans="1:81" x14ac:dyDescent="0.25">
      <c r="A45" s="1"/>
      <c r="B45" s="60">
        <f t="shared" si="2"/>
        <v>31</v>
      </c>
      <c r="C45" s="54">
        <f>IF(type&lt;&gt;"",IF(ROW(stage_id)=ROW($C$13)+2,1,IF(type="S",MAX(prev_col_range)+1,MAX(prev_col_range))),-1)</f>
        <v>8</v>
      </c>
      <c r="D45" s="51">
        <f>_xlfn.IFNA(IF(OR(type="T",type="M"),MATCH(role,Settings!$I$9:$I$16,0),-1),-1)</f>
        <v>-1</v>
      </c>
      <c r="E45" s="47" t="s">
        <v>56</v>
      </c>
      <c r="F45" s="45" t="s">
        <v>81</v>
      </c>
      <c r="G45" s="20"/>
      <c r="H45" s="54" t="str">
        <f>_xlfn.IFNA(INDEX(Settings!$P$9:$P$38,MATCH(team_member,Settings!$N$9:$N$38,0)),"")</f>
        <v/>
      </c>
      <c r="I45" s="54"/>
      <c r="J45" s="51"/>
      <c r="K45" s="59">
        <f>MIN(S46:S48)</f>
        <v>44682</v>
      </c>
      <c r="L45" s="58"/>
      <c r="M45" s="60"/>
      <c r="N45" s="20" t="str">
        <f t="shared" si="3"/>
        <v/>
      </c>
      <c r="O45" s="20" t="str">
        <f>IFERROR("("&amp;d.type&amp;")"&amp;IF(LEN(d.name)&gt;20,LEFT(d.name,20)&amp;"….",d.name),"")</f>
        <v/>
      </c>
      <c r="P45" s="54"/>
      <c r="Q45" s="51"/>
      <c r="R45" s="56">
        <f>NETWORKDAYS(plan_start,MAX(T46:T48))</f>
        <v>54</v>
      </c>
      <c r="S45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45" s="58">
        <f>IFERROR(IF(ind.start&lt;&gt;"",plan_end_calculation,IF(ind.end&lt;&gt;"",ind.end,IF(d.id&lt;&gt;"",IF(d.conn="SF",sf_calculation,IF(d.conn="FF",ff_calculation,plan_end_calculation)),""))),"")</f>
        <v>44755</v>
      </c>
      <c r="U45" s="57"/>
      <c r="V45" s="58"/>
      <c r="W45" s="65" cm="1">
        <f t="array" ref="W45">SUM(W46:W48*R46:R48)/SUM(R46:R48)</f>
        <v>0</v>
      </c>
      <c r="X45" s="63">
        <v>0</v>
      </c>
      <c r="Y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 s="63">
        <v>0</v>
      </c>
      <c r="AH45" s="63">
        <v>0</v>
      </c>
      <c r="AI45" s="63">
        <v>0</v>
      </c>
      <c r="AJ45" s="63">
        <v>0</v>
      </c>
      <c r="AK45" s="63">
        <v>0</v>
      </c>
      <c r="AL45" s="63">
        <v>0</v>
      </c>
      <c r="AM45" s="63">
        <v>0</v>
      </c>
      <c r="AN45" s="63">
        <v>0</v>
      </c>
      <c r="AO45" s="63">
        <v>0</v>
      </c>
      <c r="AP45" s="63">
        <v>0</v>
      </c>
      <c r="AQ45" s="63">
        <v>0</v>
      </c>
      <c r="AR45" s="63">
        <v>0</v>
      </c>
      <c r="AS45" s="63">
        <v>0</v>
      </c>
      <c r="AT45" s="63">
        <v>0</v>
      </c>
      <c r="AU45" s="63">
        <v>0</v>
      </c>
      <c r="AV45" s="63">
        <v>0</v>
      </c>
      <c r="AW45" s="63">
        <v>0</v>
      </c>
      <c r="AX45" s="63">
        <v>0</v>
      </c>
      <c r="AY45" s="63">
        <v>0</v>
      </c>
      <c r="AZ45" s="63">
        <v>0</v>
      </c>
      <c r="BA45" s="63">
        <v>0</v>
      </c>
      <c r="BB45" s="63">
        <v>0</v>
      </c>
      <c r="BC45" s="63">
        <v>0</v>
      </c>
      <c r="BD45" s="63">
        <v>0</v>
      </c>
      <c r="BE45" s="63">
        <v>0</v>
      </c>
      <c r="BF45" s="63">
        <v>0</v>
      </c>
      <c r="BG45" s="63">
        <v>0</v>
      </c>
      <c r="BH45" s="63">
        <v>0</v>
      </c>
      <c r="BI45" s="63">
        <v>0</v>
      </c>
      <c r="BJ45" s="63">
        <v>0</v>
      </c>
      <c r="BK45" s="63">
        <v>0</v>
      </c>
      <c r="BL45" s="63">
        <v>0</v>
      </c>
      <c r="BM45" s="63">
        <v>0</v>
      </c>
      <c r="BN45" s="63">
        <v>0</v>
      </c>
      <c r="BO45" s="63">
        <v>0</v>
      </c>
      <c r="BP45" s="63">
        <v>0</v>
      </c>
      <c r="BQ45" s="63">
        <v>0</v>
      </c>
      <c r="BR45" s="63">
        <v>0</v>
      </c>
      <c r="BS45" s="63">
        <v>0</v>
      </c>
      <c r="BT45" s="63">
        <v>0</v>
      </c>
      <c r="BU45" s="63">
        <v>0</v>
      </c>
      <c r="BV45" s="63">
        <v>0</v>
      </c>
      <c r="BW45" s="63">
        <v>0</v>
      </c>
      <c r="BX45" s="63">
        <v>0</v>
      </c>
      <c r="BY45" s="63">
        <v>0</v>
      </c>
      <c r="BZ45" s="63">
        <v>0</v>
      </c>
      <c r="CA45" s="63">
        <v>0</v>
      </c>
      <c r="CB45" s="63">
        <v>0</v>
      </c>
      <c r="CC45" s="63">
        <v>0</v>
      </c>
    </row>
    <row r="46" spans="1:81" x14ac:dyDescent="0.25">
      <c r="A46" s="1"/>
      <c r="B46" s="60">
        <f t="shared" si="2"/>
        <v>32</v>
      </c>
      <c r="C46" s="54">
        <f>IF(type&lt;&gt;"",IF(ROW(stage_id)=ROW($C$13)+2,1,IF(type="S",MAX(prev_col_range)+1,MAX(prev_col_range))),-1)</f>
        <v>8</v>
      </c>
      <c r="D46" s="51">
        <f>_xlfn.IFNA(IF(OR(type="T",type="M"),MATCH(role,Settings!$I$9:$I$16,0),-1),-1)</f>
        <v>-1</v>
      </c>
      <c r="E46" s="48" t="s">
        <v>119</v>
      </c>
      <c r="F46" s="46" t="s">
        <v>82</v>
      </c>
      <c r="G46" s="20"/>
      <c r="H46" s="54" t="str">
        <f>_xlfn.IFNA(INDEX(Settings!$P$9:$P$38,MATCH(team_member,Settings!$N$9:$N$38,0)),"")</f>
        <v/>
      </c>
      <c r="I46" s="54"/>
      <c r="J46" s="51"/>
      <c r="K46" s="59">
        <v>44682</v>
      </c>
      <c r="L46" s="58"/>
      <c r="M46" s="60">
        <f>+B44</f>
        <v>30</v>
      </c>
      <c r="N46" s="20" t="str">
        <f t="shared" si="3"/>
        <v>↖</v>
      </c>
      <c r="O46" s="20" t="str">
        <f>IFERROR("("&amp;d.type&amp;")"&amp;IF(LEN(d.name)&gt;20,LEFT(d.name,20)&amp;"….",d.name),"")</f>
        <v>(T)Installation de la v….</v>
      </c>
      <c r="P46" s="54"/>
      <c r="Q46" s="51"/>
      <c r="R46" s="56">
        <v>1</v>
      </c>
      <c r="S46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46" s="58">
        <f>IFERROR(IF(ind.start&lt;&gt;"",plan_end_calculation,IF(ind.end&lt;&gt;"",ind.end,IF(d.id&lt;&gt;"",IF(d.conn="SF",sf_calculation,IF(d.conn="FF",ff_calculation,plan_end_calculation)),""))),"")</f>
        <v>44682</v>
      </c>
      <c r="U46" s="57"/>
      <c r="V46" s="58"/>
      <c r="W46" s="65">
        <v>0</v>
      </c>
      <c r="X46" s="63">
        <v>0</v>
      </c>
      <c r="Y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 s="63">
        <v>0</v>
      </c>
      <c r="AH46" s="63">
        <v>0</v>
      </c>
      <c r="AI46" s="63">
        <v>0</v>
      </c>
      <c r="AJ46" s="63">
        <v>0</v>
      </c>
      <c r="AK46" s="63">
        <v>0</v>
      </c>
      <c r="AL46" s="63">
        <v>0</v>
      </c>
      <c r="AM46" s="63">
        <v>0</v>
      </c>
      <c r="AN46" s="63">
        <v>0</v>
      </c>
      <c r="AO46" s="63">
        <v>0</v>
      </c>
      <c r="AP46" s="63">
        <v>0</v>
      </c>
      <c r="AQ46" s="63">
        <v>0</v>
      </c>
      <c r="AR46" s="63">
        <v>0</v>
      </c>
      <c r="AS46" s="63">
        <v>0</v>
      </c>
      <c r="AT46" s="63">
        <v>0</v>
      </c>
      <c r="AU46" s="63">
        <v>0</v>
      </c>
      <c r="AV46" s="63">
        <v>0</v>
      </c>
      <c r="AW46" s="63">
        <v>0</v>
      </c>
      <c r="AX46" s="63">
        <v>0</v>
      </c>
      <c r="AY46" s="63">
        <v>0</v>
      </c>
      <c r="AZ46" s="63">
        <v>0</v>
      </c>
      <c r="BA46" s="63">
        <v>0</v>
      </c>
      <c r="BB46" s="63">
        <v>0</v>
      </c>
      <c r="BC46" s="63">
        <v>0</v>
      </c>
      <c r="BD46" s="63">
        <v>0</v>
      </c>
      <c r="BE46" s="63">
        <v>0</v>
      </c>
      <c r="BF46" s="63">
        <v>0</v>
      </c>
      <c r="BG46" s="63">
        <v>0</v>
      </c>
      <c r="BH46" s="63">
        <v>0</v>
      </c>
      <c r="BI46" s="63">
        <v>0</v>
      </c>
      <c r="BJ46" s="63">
        <v>0</v>
      </c>
      <c r="BK46" s="63">
        <v>0</v>
      </c>
      <c r="BL46" s="63">
        <v>0</v>
      </c>
      <c r="BM46" s="63">
        <v>0</v>
      </c>
      <c r="BN46" s="63">
        <v>0</v>
      </c>
      <c r="BO46" s="63">
        <v>0</v>
      </c>
      <c r="BP46" s="63">
        <v>0</v>
      </c>
      <c r="BQ46" s="63">
        <v>0</v>
      </c>
      <c r="BR46" s="63">
        <v>0</v>
      </c>
      <c r="BS46" s="63">
        <v>0</v>
      </c>
      <c r="BT46" s="63">
        <v>0</v>
      </c>
      <c r="BU46" s="63">
        <v>0</v>
      </c>
      <c r="BV46" s="63">
        <v>0</v>
      </c>
      <c r="BW46" s="63">
        <v>0</v>
      </c>
      <c r="BX46" s="63">
        <v>0</v>
      </c>
      <c r="BY46" s="63">
        <v>0</v>
      </c>
      <c r="BZ46" s="63">
        <v>0</v>
      </c>
      <c r="CA46" s="63">
        <v>0</v>
      </c>
      <c r="CB46" s="63">
        <v>0</v>
      </c>
      <c r="CC46" s="63">
        <v>0</v>
      </c>
    </row>
    <row r="47" spans="1:81" x14ac:dyDescent="0.25">
      <c r="A47" s="1"/>
      <c r="B47" s="60">
        <f t="shared" ref="B47:B78" si="4">IF(ROW(id)=ROW($B$13)+2,1,MAX(prev_col_range)+1)</f>
        <v>33</v>
      </c>
      <c r="C47" s="54">
        <f>IF(type&lt;&gt;"",IF(ROW(stage_id)=ROW($C$13)+2,1,IF(type="S",MAX(prev_col_range)+1,MAX(prev_col_range))),-1)</f>
        <v>8</v>
      </c>
      <c r="D47" s="51">
        <f>_xlfn.IFNA(IF(OR(type="T",type="M"),MATCH(role,Settings!$I$9:$I$16,0),-1),-1)</f>
        <v>-1</v>
      </c>
      <c r="E47" s="48" t="s">
        <v>119</v>
      </c>
      <c r="F47" s="46" t="s">
        <v>39</v>
      </c>
      <c r="G47" s="20"/>
      <c r="H47" s="54" t="str">
        <f>_xlfn.IFNA(INDEX(Settings!$P$9:$P$38,MATCH(team_member,Settings!$N$9:$N$38,0)),"")</f>
        <v/>
      </c>
      <c r="I47" s="54"/>
      <c r="J47" s="51"/>
      <c r="K47" s="59"/>
      <c r="L47" s="58"/>
      <c r="M47" s="60">
        <f>+B46</f>
        <v>32</v>
      </c>
      <c r="N47" s="20" t="str">
        <f t="shared" ref="N47:N78" si="5">IF(d.id&lt;&gt;"",IF(d.id&lt;id,"↖",IF(d.id&gt;id,"↙","")),"")</f>
        <v>↖</v>
      </c>
      <c r="O47" s="20" t="str">
        <f>IFERROR("("&amp;d.type&amp;")"&amp;IF(LEN(d.name)&gt;20,LEFT(d.name,20)&amp;"….",d.name),"")</f>
        <v>(T)Démontage</v>
      </c>
      <c r="P47" s="54"/>
      <c r="Q47" s="51"/>
      <c r="R47" s="56">
        <v>1</v>
      </c>
      <c r="S47" s="57">
        <f>IFERROR(IF(ind.start&lt;&gt;"",ind.start,IF(ind.end&lt;&gt;"",plan_start_calculation,IF(d.id&lt;&gt;"",IF(OR(d.conn="FS",d.conn=""),fs_calculation,IF(d.conn="SS",ss_calculation,plan_start_calculation)),""))),"")</f>
        <v>44683</v>
      </c>
      <c r="T47" s="58">
        <f>IFERROR(IF(ind.start&lt;&gt;"",plan_end_calculation,IF(ind.end&lt;&gt;"",ind.end,IF(d.id&lt;&gt;"",IF(d.conn="SF",sf_calculation,IF(d.conn="FF",ff_calculation,plan_end_calculation)),""))),"")</f>
        <v>44683</v>
      </c>
      <c r="U47" s="57"/>
      <c r="V47" s="58"/>
      <c r="W47" s="65">
        <v>0</v>
      </c>
      <c r="X47" s="63">
        <v>0</v>
      </c>
      <c r="Y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 s="63">
        <v>0</v>
      </c>
      <c r="AH47" s="63">
        <v>0</v>
      </c>
      <c r="AI47" s="63">
        <v>0</v>
      </c>
      <c r="AJ47" s="63">
        <v>0</v>
      </c>
      <c r="AK47" s="63">
        <v>0</v>
      </c>
      <c r="AL47" s="63">
        <v>0</v>
      </c>
      <c r="AM47" s="63">
        <v>0</v>
      </c>
      <c r="AN47" s="63">
        <v>0</v>
      </c>
      <c r="AO47" s="63">
        <v>0</v>
      </c>
      <c r="AP47" s="63">
        <v>0</v>
      </c>
      <c r="AQ47" s="63">
        <v>0</v>
      </c>
      <c r="AR47" s="63">
        <v>0</v>
      </c>
      <c r="AS47" s="63">
        <v>0</v>
      </c>
      <c r="AT47" s="63">
        <v>0</v>
      </c>
      <c r="AU47" s="63">
        <v>0</v>
      </c>
      <c r="AV47" s="63">
        <v>0</v>
      </c>
      <c r="AW47" s="63">
        <v>0</v>
      </c>
      <c r="AX47" s="63">
        <v>0</v>
      </c>
      <c r="AY47" s="63">
        <v>0</v>
      </c>
      <c r="AZ47" s="63">
        <v>0</v>
      </c>
      <c r="BA47" s="63">
        <v>0</v>
      </c>
      <c r="BB47" s="63">
        <v>0</v>
      </c>
      <c r="BC47" s="63">
        <v>0</v>
      </c>
      <c r="BD47" s="63">
        <v>0</v>
      </c>
      <c r="BE47" s="63">
        <v>0</v>
      </c>
      <c r="BF47" s="63">
        <v>0</v>
      </c>
      <c r="BG47" s="63">
        <v>0</v>
      </c>
      <c r="BH47" s="63">
        <v>0</v>
      </c>
      <c r="BI47" s="63">
        <v>0</v>
      </c>
      <c r="BJ47" s="63">
        <v>0</v>
      </c>
      <c r="BK47" s="63">
        <v>0</v>
      </c>
      <c r="BL47" s="63">
        <v>0</v>
      </c>
      <c r="BM47" s="63">
        <v>0</v>
      </c>
      <c r="BN47" s="63">
        <v>0</v>
      </c>
      <c r="BO47" s="63">
        <v>0</v>
      </c>
      <c r="BP47" s="63">
        <v>0</v>
      </c>
      <c r="BQ47" s="63">
        <v>0</v>
      </c>
      <c r="BR47" s="63">
        <v>0</v>
      </c>
      <c r="BS47" s="63">
        <v>0</v>
      </c>
      <c r="BT47" s="63">
        <v>0</v>
      </c>
      <c r="BU47" s="63">
        <v>0</v>
      </c>
      <c r="BV47" s="63">
        <v>0</v>
      </c>
      <c r="BW47" s="63">
        <v>0</v>
      </c>
      <c r="BX47" s="63">
        <v>0</v>
      </c>
      <c r="BY47" s="63">
        <v>0</v>
      </c>
      <c r="BZ47" s="63">
        <v>0</v>
      </c>
      <c r="CA47" s="63">
        <v>0</v>
      </c>
      <c r="CB47" s="63">
        <v>0</v>
      </c>
      <c r="CC47" s="63">
        <v>0</v>
      </c>
    </row>
    <row r="48" spans="1:81" x14ac:dyDescent="0.25">
      <c r="A48" s="1"/>
      <c r="B48" s="60">
        <f t="shared" si="4"/>
        <v>34</v>
      </c>
      <c r="C48" s="54">
        <f>IF(type&lt;&gt;"",IF(ROW(stage_id)=ROW($C$13)+2,1,IF(type="S",MAX(prev_col_range)+1,MAX(prev_col_range))),-1)</f>
        <v>8</v>
      </c>
      <c r="D48" s="51">
        <f>_xlfn.IFNA(IF(OR(type="T",type="M"),MATCH(role,Settings!$I$9:$I$16,0),-1),-1)</f>
        <v>-1</v>
      </c>
      <c r="E48" s="48" t="s">
        <v>119</v>
      </c>
      <c r="F48" s="46" t="s">
        <v>83</v>
      </c>
      <c r="G48" s="20"/>
      <c r="H48" s="54" t="str">
        <f>_xlfn.IFNA(INDEX(Settings!$P$9:$P$38,MATCH(team_member,Settings!$N$9:$N$38,0)),"")</f>
        <v/>
      </c>
      <c r="I48" s="54"/>
      <c r="J48" s="51"/>
      <c r="K48" s="59"/>
      <c r="L48" s="58"/>
      <c r="M48" s="60">
        <f>B105</f>
        <v>91</v>
      </c>
      <c r="N48" s="20" t="str">
        <f t="shared" si="5"/>
        <v>↙</v>
      </c>
      <c r="O48" s="20" t="str">
        <f>IFERROR("("&amp;d.type&amp;")"&amp;IF(LEN(d.name)&gt;20,LEFT(d.name,20)&amp;"….",d.name),"")</f>
        <v>(T)Espaces Verts</v>
      </c>
      <c r="P48" s="54"/>
      <c r="Q48" s="51"/>
      <c r="R48" s="56">
        <v>2</v>
      </c>
      <c r="S48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48" s="58">
        <f>IFERROR(IF(ind.start&lt;&gt;"",plan_end_calculation,IF(ind.end&lt;&gt;"",ind.end,IF(d.id&lt;&gt;"",IF(d.conn="SF",sf_calculation,IF(d.conn="FF",ff_calculation,plan_end_calculation)),""))),"")</f>
        <v>44756</v>
      </c>
      <c r="U48" s="57"/>
      <c r="V48" s="58"/>
      <c r="W48" s="65">
        <v>0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0</v>
      </c>
      <c r="AK48" s="63">
        <v>0</v>
      </c>
      <c r="AL48" s="63">
        <v>0</v>
      </c>
      <c r="AM48" s="63">
        <v>0</v>
      </c>
      <c r="AN48" s="63">
        <v>0</v>
      </c>
      <c r="AO48" s="63">
        <v>0</v>
      </c>
      <c r="AP48" s="63">
        <v>0</v>
      </c>
      <c r="AQ48" s="63">
        <v>0</v>
      </c>
      <c r="AR48" s="63">
        <v>0</v>
      </c>
      <c r="AS48" s="63">
        <v>0</v>
      </c>
      <c r="AT48" s="63">
        <v>0</v>
      </c>
      <c r="AU48" s="63">
        <v>0</v>
      </c>
      <c r="AV48" s="63">
        <v>0</v>
      </c>
      <c r="AW48" s="63">
        <v>0</v>
      </c>
      <c r="AX48" s="63">
        <v>0</v>
      </c>
      <c r="AY48" s="63">
        <v>0</v>
      </c>
      <c r="AZ48" s="63">
        <v>0</v>
      </c>
      <c r="BA48" s="63">
        <v>0</v>
      </c>
      <c r="BB48" s="63">
        <v>0</v>
      </c>
      <c r="BC48" s="63">
        <v>0</v>
      </c>
      <c r="BD48" s="63">
        <v>0</v>
      </c>
      <c r="BE48" s="63">
        <v>0</v>
      </c>
      <c r="BF48" s="63">
        <v>0</v>
      </c>
      <c r="BG48" s="63">
        <v>0</v>
      </c>
      <c r="BH48" s="63">
        <v>0</v>
      </c>
      <c r="BI48" s="63">
        <v>0</v>
      </c>
      <c r="BJ48" s="63">
        <v>0</v>
      </c>
      <c r="BK48" s="63">
        <v>0</v>
      </c>
      <c r="BL48" s="63">
        <v>0</v>
      </c>
      <c r="BM48" s="63">
        <v>0</v>
      </c>
      <c r="BN48" s="63">
        <v>0</v>
      </c>
      <c r="BO48" s="63">
        <v>0</v>
      </c>
      <c r="BP48" s="63">
        <v>0</v>
      </c>
      <c r="BQ48" s="63">
        <v>0</v>
      </c>
      <c r="BR48" s="63">
        <v>0</v>
      </c>
      <c r="BS48" s="63">
        <v>0</v>
      </c>
      <c r="BT48" s="63">
        <v>0</v>
      </c>
      <c r="BU48" s="63">
        <v>0</v>
      </c>
      <c r="BV48" s="63">
        <v>0</v>
      </c>
      <c r="BW48" s="63">
        <v>0</v>
      </c>
      <c r="BX48" s="63">
        <v>0</v>
      </c>
      <c r="BY48" s="63">
        <v>0</v>
      </c>
      <c r="BZ48" s="63">
        <v>0</v>
      </c>
      <c r="CA48" s="63">
        <v>0</v>
      </c>
      <c r="CB48" s="63">
        <v>0</v>
      </c>
      <c r="CC48" s="63">
        <v>0</v>
      </c>
    </row>
    <row r="49" spans="1:81" x14ac:dyDescent="0.25">
      <c r="A49" s="1"/>
      <c r="B49" s="60">
        <f t="shared" si="4"/>
        <v>35</v>
      </c>
      <c r="C49" s="54">
        <f>IF(type&lt;&gt;"",IF(ROW(stage_id)=ROW($C$13)+2,1,IF(type="S",MAX(prev_col_range)+1,MAX(prev_col_range))),-1)</f>
        <v>9</v>
      </c>
      <c r="D49" s="51">
        <f>_xlfn.IFNA(IF(OR(type="T",type="M"),MATCH(role,Settings!$I$9:$I$16,0),-1),-1)</f>
        <v>-1</v>
      </c>
      <c r="E49" s="47" t="s">
        <v>56</v>
      </c>
      <c r="F49" s="45" t="s">
        <v>84</v>
      </c>
      <c r="G49" s="20"/>
      <c r="H49" s="54" t="str">
        <f>_xlfn.IFNA(INDEX(Settings!$P$9:$P$38,MATCH(team_member,Settings!$N$9:$N$38,0)),"")</f>
        <v/>
      </c>
      <c r="I49" s="54"/>
      <c r="J49" s="51"/>
      <c r="K49" s="59">
        <f>MIN(S50:S52)</f>
        <v>44682</v>
      </c>
      <c r="L49" s="58"/>
      <c r="M49" s="60"/>
      <c r="N49" s="20" t="str">
        <f t="shared" si="5"/>
        <v/>
      </c>
      <c r="O49" s="20" t="str">
        <f>IFERROR("("&amp;d.type&amp;")"&amp;IF(LEN(d.name)&gt;20,LEFT(d.name,20)&amp;"….",d.name),"")</f>
        <v/>
      </c>
      <c r="P49" s="54"/>
      <c r="Q49" s="51"/>
      <c r="R49" s="56">
        <f>NETWORKDAYS(plan_start,MAX(T50:T52))</f>
        <v>54</v>
      </c>
      <c r="S49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49" s="58">
        <f>IFERROR(IF(ind.start&lt;&gt;"",plan_end_calculation,IF(ind.end&lt;&gt;"",ind.end,IF(d.id&lt;&gt;"",IF(d.conn="SF",sf_calculation,IF(d.conn="FF",ff_calculation,plan_end_calculation)),""))),"")</f>
        <v>44755</v>
      </c>
      <c r="U49" s="57"/>
      <c r="V49" s="58"/>
      <c r="W49" s="65" cm="1">
        <f t="array" ref="W49">SUM(W50:W52*R50:R52)/SUM(R50:R52)</f>
        <v>0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63">
        <v>0</v>
      </c>
      <c r="AM49" s="63">
        <v>0</v>
      </c>
      <c r="AN49" s="63">
        <v>0</v>
      </c>
      <c r="AO49" s="63">
        <v>0</v>
      </c>
      <c r="AP49" s="63">
        <v>0</v>
      </c>
      <c r="AQ49" s="63">
        <v>0</v>
      </c>
      <c r="AR49" s="63">
        <v>0</v>
      </c>
      <c r="AS49" s="63">
        <v>0</v>
      </c>
      <c r="AT49" s="63">
        <v>0</v>
      </c>
      <c r="AU49" s="63">
        <v>0</v>
      </c>
      <c r="AV49" s="63">
        <v>0</v>
      </c>
      <c r="AW49" s="63">
        <v>0</v>
      </c>
      <c r="AX49" s="63">
        <v>0</v>
      </c>
      <c r="AY49" s="63">
        <v>0</v>
      </c>
      <c r="AZ49" s="63">
        <v>0</v>
      </c>
      <c r="BA49" s="63">
        <v>0</v>
      </c>
      <c r="BB49" s="63">
        <v>0</v>
      </c>
      <c r="BC49" s="63">
        <v>0</v>
      </c>
      <c r="BD49" s="63">
        <v>0</v>
      </c>
      <c r="BE49" s="63">
        <v>0</v>
      </c>
      <c r="BF49" s="63">
        <v>0</v>
      </c>
      <c r="BG49" s="63">
        <v>0</v>
      </c>
      <c r="BH49" s="63">
        <v>0</v>
      </c>
      <c r="BI49" s="63">
        <v>0</v>
      </c>
      <c r="BJ49" s="63">
        <v>0</v>
      </c>
      <c r="BK49" s="63">
        <v>0</v>
      </c>
      <c r="BL49" s="63">
        <v>0</v>
      </c>
      <c r="BM49" s="63">
        <v>0</v>
      </c>
      <c r="BN49" s="63">
        <v>0</v>
      </c>
      <c r="BO49" s="63">
        <v>0</v>
      </c>
      <c r="BP49" s="63">
        <v>0</v>
      </c>
      <c r="BQ49" s="63">
        <v>0</v>
      </c>
      <c r="BR49" s="63">
        <v>0</v>
      </c>
      <c r="BS49" s="63">
        <v>0</v>
      </c>
      <c r="BT49" s="63">
        <v>0</v>
      </c>
      <c r="BU49" s="63">
        <v>0</v>
      </c>
      <c r="BV49" s="63">
        <v>0</v>
      </c>
      <c r="BW49" s="63">
        <v>0</v>
      </c>
      <c r="BX49" s="63">
        <v>0</v>
      </c>
      <c r="BY49" s="63">
        <v>0</v>
      </c>
      <c r="BZ49" s="63">
        <v>0</v>
      </c>
      <c r="CA49" s="63">
        <v>0</v>
      </c>
      <c r="CB49" s="63">
        <v>0</v>
      </c>
      <c r="CC49" s="63">
        <v>0</v>
      </c>
    </row>
    <row r="50" spans="1:81" x14ac:dyDescent="0.25">
      <c r="A50" s="1"/>
      <c r="B50" s="60">
        <f t="shared" si="4"/>
        <v>36</v>
      </c>
      <c r="C50" s="54">
        <f>IF(type&lt;&gt;"",IF(ROW(stage_id)=ROW($C$13)+2,1,IF(type="S",MAX(prev_col_range)+1,MAX(prev_col_range))),-1)</f>
        <v>9</v>
      </c>
      <c r="D50" s="51">
        <f>_xlfn.IFNA(IF(OR(type="T",type="M"),MATCH(role,Settings!$I$9:$I$16,0),-1),-1)</f>
        <v>-1</v>
      </c>
      <c r="E50" s="48" t="s">
        <v>119</v>
      </c>
      <c r="F50" s="46" t="s">
        <v>82</v>
      </c>
      <c r="G50" s="20"/>
      <c r="H50" s="54" t="str">
        <f>_xlfn.IFNA(INDEX(Settings!$P$9:$P$38,MATCH(team_member,Settings!$N$9:$N$38,0)),"")</f>
        <v/>
      </c>
      <c r="I50" s="54"/>
      <c r="J50" s="51"/>
      <c r="K50" s="59">
        <v>44682</v>
      </c>
      <c r="L50" s="58"/>
      <c r="M50" s="60">
        <f>+B46</f>
        <v>32</v>
      </c>
      <c r="N50" s="20" t="str">
        <f t="shared" si="5"/>
        <v>↖</v>
      </c>
      <c r="O50" s="20" t="str">
        <f>IFERROR("("&amp;d.type&amp;")"&amp;IF(LEN(d.name)&gt;20,LEFT(d.name,20)&amp;"….",d.name),"")</f>
        <v>(T)Démontage</v>
      </c>
      <c r="P50" s="54"/>
      <c r="Q50" s="51"/>
      <c r="R50" s="56">
        <v>1</v>
      </c>
      <c r="S50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50" s="58">
        <f>IFERROR(IF(ind.start&lt;&gt;"",plan_end_calculation,IF(ind.end&lt;&gt;"",ind.end,IF(d.id&lt;&gt;"",IF(d.conn="SF",sf_calculation,IF(d.conn="FF",ff_calculation,plan_end_calculation)),""))),"")</f>
        <v>44682</v>
      </c>
      <c r="U50" s="57"/>
      <c r="V50" s="58"/>
      <c r="W50" s="65">
        <v>0</v>
      </c>
      <c r="X50" s="63">
        <v>0</v>
      </c>
      <c r="Y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63">
        <v>0</v>
      </c>
      <c r="AM50" s="63">
        <v>0</v>
      </c>
      <c r="AN50" s="63">
        <v>0</v>
      </c>
      <c r="AO50" s="63">
        <v>0</v>
      </c>
      <c r="AP50" s="63">
        <v>0</v>
      </c>
      <c r="AQ50" s="63">
        <v>0</v>
      </c>
      <c r="AR50" s="63">
        <v>0</v>
      </c>
      <c r="AS50" s="63">
        <v>0</v>
      </c>
      <c r="AT50" s="63">
        <v>0</v>
      </c>
      <c r="AU50" s="63">
        <v>0</v>
      </c>
      <c r="AV50" s="63">
        <v>0</v>
      </c>
      <c r="AW50" s="63">
        <v>0</v>
      </c>
      <c r="AX50" s="63">
        <v>0</v>
      </c>
      <c r="AY50" s="63">
        <v>0</v>
      </c>
      <c r="AZ50" s="63">
        <v>0</v>
      </c>
      <c r="BA50" s="63">
        <v>0</v>
      </c>
      <c r="BB50" s="63">
        <v>0</v>
      </c>
      <c r="BC50" s="63">
        <v>0</v>
      </c>
      <c r="BD50" s="63">
        <v>0</v>
      </c>
      <c r="BE50" s="63">
        <v>0</v>
      </c>
      <c r="BF50" s="63">
        <v>0</v>
      </c>
      <c r="BG50" s="63">
        <v>0</v>
      </c>
      <c r="BH50" s="63">
        <v>0</v>
      </c>
      <c r="BI50" s="63">
        <v>0</v>
      </c>
      <c r="BJ50" s="63">
        <v>0</v>
      </c>
      <c r="BK50" s="63">
        <v>0</v>
      </c>
      <c r="BL50" s="63">
        <v>0</v>
      </c>
      <c r="BM50" s="63">
        <v>0</v>
      </c>
      <c r="BN50" s="63">
        <v>0</v>
      </c>
      <c r="BO50" s="63">
        <v>0</v>
      </c>
      <c r="BP50" s="63">
        <v>0</v>
      </c>
      <c r="BQ50" s="63">
        <v>0</v>
      </c>
      <c r="BR50" s="63">
        <v>0</v>
      </c>
      <c r="BS50" s="63">
        <v>0</v>
      </c>
      <c r="BT50" s="63">
        <v>0</v>
      </c>
      <c r="BU50" s="63">
        <v>0</v>
      </c>
      <c r="BV50" s="63">
        <v>0</v>
      </c>
      <c r="BW50" s="63">
        <v>0</v>
      </c>
      <c r="BX50" s="63">
        <v>0</v>
      </c>
      <c r="BY50" s="63">
        <v>0</v>
      </c>
      <c r="BZ50" s="63">
        <v>0</v>
      </c>
      <c r="CA50" s="63">
        <v>0</v>
      </c>
      <c r="CB50" s="63">
        <v>0</v>
      </c>
      <c r="CC50" s="63">
        <v>0</v>
      </c>
    </row>
    <row r="51" spans="1:81" x14ac:dyDescent="0.25">
      <c r="A51" s="1"/>
      <c r="B51" s="60">
        <f t="shared" si="4"/>
        <v>37</v>
      </c>
      <c r="C51" s="54">
        <f>IF(type&lt;&gt;"",IF(ROW(stage_id)=ROW($C$13)+2,1,IF(type="S",MAX(prev_col_range)+1,MAX(prev_col_range))),-1)</f>
        <v>9</v>
      </c>
      <c r="D51" s="51">
        <f>_xlfn.IFNA(IF(OR(type="T",type="M"),MATCH(role,Settings!$I$9:$I$16,0),-1),-1)</f>
        <v>-1</v>
      </c>
      <c r="E51" s="48" t="s">
        <v>119</v>
      </c>
      <c r="F51" s="46" t="s">
        <v>39</v>
      </c>
      <c r="G51" s="20"/>
      <c r="H51" s="54" t="str">
        <f>_xlfn.IFNA(INDEX(Settings!$P$9:$P$38,MATCH(team_member,Settings!$N$9:$N$38,0)),"")</f>
        <v/>
      </c>
      <c r="I51" s="54"/>
      <c r="J51" s="51"/>
      <c r="K51" s="59"/>
      <c r="L51" s="58"/>
      <c r="M51" s="60">
        <f>+B60</f>
        <v>46</v>
      </c>
      <c r="N51" s="20" t="str">
        <f t="shared" si="5"/>
        <v>↙</v>
      </c>
      <c r="O51" s="20" t="str">
        <f>IFERROR("("&amp;d.type&amp;")"&amp;IF(LEN(d.name)&gt;20,LEFT(d.name,20)&amp;"….",d.name),"")</f>
        <v>(T)Démontage</v>
      </c>
      <c r="P51" s="54"/>
      <c r="Q51" s="51"/>
      <c r="R51" s="56">
        <v>1</v>
      </c>
      <c r="S51" s="57">
        <f>IFERROR(IF(ind.start&lt;&gt;"",ind.start,IF(ind.end&lt;&gt;"",plan_start_calculation,IF(d.id&lt;&gt;"",IF(OR(d.conn="FS",d.conn=""),fs_calculation,IF(d.conn="SS",ss_calculation,plan_start_calculation)),""))),"")</f>
        <v>44683</v>
      </c>
      <c r="T51" s="58">
        <f>IFERROR(IF(ind.start&lt;&gt;"",plan_end_calculation,IF(ind.end&lt;&gt;"",ind.end,IF(d.id&lt;&gt;"",IF(d.conn="SF",sf_calculation,IF(d.conn="FF",ff_calculation,plan_end_calculation)),""))),"")</f>
        <v>44683</v>
      </c>
      <c r="U51" s="57"/>
      <c r="V51" s="58"/>
      <c r="W51" s="65">
        <v>0</v>
      </c>
      <c r="X51" s="63">
        <v>0</v>
      </c>
      <c r="Y51" s="63">
        <v>0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63">
        <v>0</v>
      </c>
      <c r="AM51" s="63">
        <v>0</v>
      </c>
      <c r="AN51" s="63">
        <v>0</v>
      </c>
      <c r="AO51" s="63">
        <v>0</v>
      </c>
      <c r="AP51" s="63">
        <v>0</v>
      </c>
      <c r="AQ51" s="63">
        <v>0</v>
      </c>
      <c r="AR51" s="63">
        <v>0</v>
      </c>
      <c r="AS51" s="63">
        <v>0</v>
      </c>
      <c r="AT51" s="63">
        <v>0</v>
      </c>
      <c r="AU51" s="63">
        <v>0</v>
      </c>
      <c r="AV51" s="63">
        <v>0</v>
      </c>
      <c r="AW51" s="63">
        <v>0</v>
      </c>
      <c r="AX51" s="63">
        <v>0</v>
      </c>
      <c r="AY51" s="63">
        <v>0</v>
      </c>
      <c r="AZ51" s="63">
        <v>0</v>
      </c>
      <c r="BA51" s="63">
        <v>0</v>
      </c>
      <c r="BB51" s="63">
        <v>0</v>
      </c>
      <c r="BC51" s="63">
        <v>0</v>
      </c>
      <c r="BD51" s="63">
        <v>0</v>
      </c>
      <c r="BE51" s="63">
        <v>0</v>
      </c>
      <c r="BF51" s="63">
        <v>0</v>
      </c>
      <c r="BG51" s="63">
        <v>0</v>
      </c>
      <c r="BH51" s="63">
        <v>0</v>
      </c>
      <c r="BI51" s="63">
        <v>0</v>
      </c>
      <c r="BJ51" s="63">
        <v>0</v>
      </c>
      <c r="BK51" s="63">
        <v>0</v>
      </c>
      <c r="BL51" s="63">
        <v>0</v>
      </c>
      <c r="BM51" s="63">
        <v>0</v>
      </c>
      <c r="BN51" s="63">
        <v>0</v>
      </c>
      <c r="BO51" s="63">
        <v>0</v>
      </c>
      <c r="BP51" s="63">
        <v>0</v>
      </c>
      <c r="BQ51" s="63">
        <v>0</v>
      </c>
      <c r="BR51" s="63">
        <v>0</v>
      </c>
      <c r="BS51" s="63">
        <v>0</v>
      </c>
      <c r="BT51" s="63">
        <v>0</v>
      </c>
      <c r="BU51" s="63">
        <v>0</v>
      </c>
      <c r="BV51" s="63">
        <v>0</v>
      </c>
      <c r="BW51" s="63">
        <v>0</v>
      </c>
      <c r="BX51" s="63">
        <v>0</v>
      </c>
      <c r="BY51" s="63">
        <v>0</v>
      </c>
      <c r="BZ51" s="63">
        <v>0</v>
      </c>
      <c r="CA51" s="63">
        <v>0</v>
      </c>
      <c r="CB51" s="63">
        <v>0</v>
      </c>
      <c r="CC51" s="63">
        <v>0</v>
      </c>
    </row>
    <row r="52" spans="1:81" x14ac:dyDescent="0.25">
      <c r="A52" s="1"/>
      <c r="B52" s="60">
        <f t="shared" si="4"/>
        <v>38</v>
      </c>
      <c r="C52" s="54">
        <f>IF(type&lt;&gt;"",IF(ROW(stage_id)=ROW($C$13)+2,1,IF(type="S",MAX(prev_col_range)+1,MAX(prev_col_range))),-1)</f>
        <v>9</v>
      </c>
      <c r="D52" s="51">
        <f>_xlfn.IFNA(IF(OR(type="T",type="M"),MATCH(role,Settings!$I$9:$I$16,0),-1),-1)</f>
        <v>-1</v>
      </c>
      <c r="E52" s="48" t="s">
        <v>119</v>
      </c>
      <c r="F52" s="46" t="s">
        <v>83</v>
      </c>
      <c r="G52" s="20"/>
      <c r="H52" s="54" t="str">
        <f>_xlfn.IFNA(INDEX(Settings!$P$9:$P$38,MATCH(team_member,Settings!$N$9:$N$38,0)),"")</f>
        <v/>
      </c>
      <c r="I52" s="54"/>
      <c r="J52" s="51"/>
      <c r="K52" s="59"/>
      <c r="L52" s="58"/>
      <c r="M52" s="60">
        <f>+B105</f>
        <v>91</v>
      </c>
      <c r="N52" s="20" t="str">
        <f t="shared" si="5"/>
        <v>↙</v>
      </c>
      <c r="O52" s="20" t="str">
        <f>IFERROR("("&amp;d.type&amp;")"&amp;IF(LEN(d.name)&gt;20,LEFT(d.name,20)&amp;"….",d.name),"")</f>
        <v>(T)Espaces Verts</v>
      </c>
      <c r="P52" s="54"/>
      <c r="Q52" s="51"/>
      <c r="R52" s="56">
        <v>2</v>
      </c>
      <c r="S52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52" s="58">
        <f>IFERROR(IF(ind.start&lt;&gt;"",plan_end_calculation,IF(ind.end&lt;&gt;"",ind.end,IF(d.id&lt;&gt;"",IF(d.conn="SF",sf_calculation,IF(d.conn="FF",ff_calculation,plan_end_calculation)),""))),"")</f>
        <v>44756</v>
      </c>
      <c r="U52" s="57"/>
      <c r="V52" s="58"/>
      <c r="W52" s="65">
        <v>0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 s="63">
        <v>0</v>
      </c>
      <c r="AH52" s="63">
        <v>0</v>
      </c>
      <c r="AI52" s="63">
        <v>0</v>
      </c>
      <c r="AJ52" s="63">
        <v>0</v>
      </c>
      <c r="AK52" s="63">
        <v>0</v>
      </c>
      <c r="AL52" s="63">
        <v>0</v>
      </c>
      <c r="AM52" s="63">
        <v>0</v>
      </c>
      <c r="AN52" s="63">
        <v>0</v>
      </c>
      <c r="AO52" s="63">
        <v>0</v>
      </c>
      <c r="AP52" s="63">
        <v>0</v>
      </c>
      <c r="AQ52" s="63">
        <v>0</v>
      </c>
      <c r="AR52" s="63">
        <v>0</v>
      </c>
      <c r="AS52" s="63">
        <v>0</v>
      </c>
      <c r="AT52" s="63">
        <v>0</v>
      </c>
      <c r="AU52" s="63">
        <v>0</v>
      </c>
      <c r="AV52" s="63">
        <v>0</v>
      </c>
      <c r="AW52" s="63">
        <v>0</v>
      </c>
      <c r="AX52" s="63">
        <v>0</v>
      </c>
      <c r="AY52" s="63">
        <v>0</v>
      </c>
      <c r="AZ52" s="63">
        <v>0</v>
      </c>
      <c r="BA52" s="63">
        <v>0</v>
      </c>
      <c r="BB52" s="63">
        <v>0</v>
      </c>
      <c r="BC52" s="63">
        <v>0</v>
      </c>
      <c r="BD52" s="63">
        <v>0</v>
      </c>
      <c r="BE52" s="63">
        <v>0</v>
      </c>
      <c r="BF52" s="63">
        <v>0</v>
      </c>
      <c r="BG52" s="63">
        <v>0</v>
      </c>
      <c r="BH52" s="63">
        <v>0</v>
      </c>
      <c r="BI52" s="63">
        <v>0</v>
      </c>
      <c r="BJ52" s="63">
        <v>0</v>
      </c>
      <c r="BK52" s="63">
        <v>0</v>
      </c>
      <c r="BL52" s="63">
        <v>0</v>
      </c>
      <c r="BM52" s="63">
        <v>0</v>
      </c>
      <c r="BN52" s="63">
        <v>0</v>
      </c>
      <c r="BO52" s="63">
        <v>0</v>
      </c>
      <c r="BP52" s="63">
        <v>0</v>
      </c>
      <c r="BQ52" s="63">
        <v>0</v>
      </c>
      <c r="BR52" s="63">
        <v>0</v>
      </c>
      <c r="BS52" s="63">
        <v>0</v>
      </c>
      <c r="BT52" s="63">
        <v>0</v>
      </c>
      <c r="BU52" s="63">
        <v>0</v>
      </c>
      <c r="BV52" s="63">
        <v>0</v>
      </c>
      <c r="BW52" s="63">
        <v>0</v>
      </c>
      <c r="BX52" s="63">
        <v>0</v>
      </c>
      <c r="BY52" s="63">
        <v>0</v>
      </c>
      <c r="BZ52" s="63">
        <v>0</v>
      </c>
      <c r="CA52" s="63">
        <v>0</v>
      </c>
      <c r="CB52" s="63">
        <v>0</v>
      </c>
      <c r="CC52" s="63">
        <v>0</v>
      </c>
    </row>
    <row r="53" spans="1:81" x14ac:dyDescent="0.25">
      <c r="A53" s="1"/>
      <c r="B53" s="60">
        <f t="shared" si="4"/>
        <v>39</v>
      </c>
      <c r="C53" s="54">
        <f>IF(type&lt;&gt;"",IF(ROW(stage_id)=ROW($C$13)+2,1,IF(type="S",MAX(prev_col_range)+1,MAX(prev_col_range))),-1)</f>
        <v>10</v>
      </c>
      <c r="D53" s="51">
        <f>_xlfn.IFNA(IF(OR(type="T",type="M"),MATCH(role,Settings!$I$9:$I$16,0),-1),-1)</f>
        <v>-1</v>
      </c>
      <c r="E53" s="47" t="s">
        <v>56</v>
      </c>
      <c r="F53" s="45" t="s">
        <v>85</v>
      </c>
      <c r="G53" s="20"/>
      <c r="H53" s="54" t="str">
        <f>_xlfn.IFNA(INDEX(Settings!$P$9:$P$38,MATCH(team_member,Settings!$N$9:$N$38,0)),"")</f>
        <v/>
      </c>
      <c r="I53" s="54"/>
      <c r="J53" s="51"/>
      <c r="K53" s="59">
        <f>MIN(S54:S58)</f>
        <v>44682</v>
      </c>
      <c r="L53" s="58"/>
      <c r="M53" s="60"/>
      <c r="N53" s="20" t="str">
        <f t="shared" si="5"/>
        <v/>
      </c>
      <c r="O53" s="20" t="str">
        <f>IFERROR("("&amp;d.type&amp;")"&amp;IF(LEN(d.name)&gt;20,LEFT(d.name,20)&amp;"….",d.name),"")</f>
        <v/>
      </c>
      <c r="P53" s="54"/>
      <c r="Q53" s="51"/>
      <c r="R53" s="56">
        <f>NETWORKDAYS(plan_start,MAX(T54:T58))</f>
        <v>54</v>
      </c>
      <c r="S53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53" s="58">
        <f>IFERROR(IF(ind.start&lt;&gt;"",plan_end_calculation,IF(ind.end&lt;&gt;"",ind.end,IF(d.id&lt;&gt;"",IF(d.conn="SF",sf_calculation,IF(d.conn="FF",ff_calculation,plan_end_calculation)),""))),"")</f>
        <v>44755</v>
      </c>
      <c r="U53" s="57"/>
      <c r="V53" s="58"/>
      <c r="W53" s="65" cm="1">
        <f t="array" ref="W53">SUM(W54:W58*R54:R58)/SUM(R54:R58)</f>
        <v>0</v>
      </c>
      <c r="X53" s="63">
        <v>0</v>
      </c>
      <c r="Y53" s="63">
        <v>0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 s="63">
        <v>0</v>
      </c>
      <c r="AH53" s="63">
        <v>0</v>
      </c>
      <c r="AI53" s="63">
        <v>0</v>
      </c>
      <c r="AJ53" s="63">
        <v>0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</v>
      </c>
      <c r="AR53" s="63">
        <v>0</v>
      </c>
      <c r="AS53" s="63">
        <v>0</v>
      </c>
      <c r="AT53" s="63">
        <v>0</v>
      </c>
      <c r="AU53" s="63">
        <v>0</v>
      </c>
      <c r="AV53" s="63">
        <v>0</v>
      </c>
      <c r="AW53" s="63">
        <v>0</v>
      </c>
      <c r="AX53" s="63">
        <v>0</v>
      </c>
      <c r="AY53" s="63">
        <v>0</v>
      </c>
      <c r="AZ53" s="63">
        <v>0</v>
      </c>
      <c r="BA53" s="63">
        <v>0</v>
      </c>
      <c r="BB53" s="63">
        <v>0</v>
      </c>
      <c r="BC53" s="63">
        <v>0</v>
      </c>
      <c r="BD53" s="63">
        <v>0</v>
      </c>
      <c r="BE53" s="63">
        <v>0</v>
      </c>
      <c r="BF53" s="63">
        <v>0</v>
      </c>
      <c r="BG53" s="63">
        <v>0</v>
      </c>
      <c r="BH53" s="63">
        <v>0</v>
      </c>
      <c r="BI53" s="63">
        <v>0</v>
      </c>
      <c r="BJ53" s="63">
        <v>0</v>
      </c>
      <c r="BK53" s="63">
        <v>0</v>
      </c>
      <c r="BL53" s="63">
        <v>0</v>
      </c>
      <c r="BM53" s="63">
        <v>0</v>
      </c>
      <c r="BN53" s="63">
        <v>0</v>
      </c>
      <c r="BO53" s="63">
        <v>0</v>
      </c>
      <c r="BP53" s="63">
        <v>0</v>
      </c>
      <c r="BQ53" s="63">
        <v>0</v>
      </c>
      <c r="BR53" s="63">
        <v>0</v>
      </c>
      <c r="BS53" s="63">
        <v>0</v>
      </c>
      <c r="BT53" s="63">
        <v>0</v>
      </c>
      <c r="BU53" s="63">
        <v>0</v>
      </c>
      <c r="BV53" s="63">
        <v>0</v>
      </c>
      <c r="BW53" s="63">
        <v>0</v>
      </c>
      <c r="BX53" s="63">
        <v>0</v>
      </c>
      <c r="BY53" s="63">
        <v>0</v>
      </c>
      <c r="BZ53" s="63">
        <v>0</v>
      </c>
      <c r="CA53" s="63">
        <v>0</v>
      </c>
      <c r="CB53" s="63">
        <v>0</v>
      </c>
      <c r="CC53" s="63">
        <v>0</v>
      </c>
    </row>
    <row r="54" spans="1:81" x14ac:dyDescent="0.25">
      <c r="A54" s="1"/>
      <c r="B54" s="60">
        <f t="shared" si="4"/>
        <v>40</v>
      </c>
      <c r="C54" s="54">
        <f>IF(type&lt;&gt;"",IF(ROW(stage_id)=ROW($C$13)+2,1,IF(type="S",MAX(prev_col_range)+1,MAX(prev_col_range))),-1)</f>
        <v>10</v>
      </c>
      <c r="D54" s="51">
        <f>_xlfn.IFNA(IF(OR(type="T",type="M"),MATCH(role,Settings!$I$9:$I$16,0),-1),-1)</f>
        <v>-1</v>
      </c>
      <c r="E54" s="48" t="s">
        <v>119</v>
      </c>
      <c r="F54" s="46" t="s">
        <v>82</v>
      </c>
      <c r="G54" s="20"/>
      <c r="H54" s="54" t="str">
        <f>_xlfn.IFNA(INDEX(Settings!$P$9:$P$38,MATCH(team_member,Settings!$N$9:$N$38,0)),"")</f>
        <v/>
      </c>
      <c r="I54" s="54"/>
      <c r="J54" s="51"/>
      <c r="K54" s="59">
        <v>44682</v>
      </c>
      <c r="L54" s="58"/>
      <c r="M54" s="60">
        <f>+B50</f>
        <v>36</v>
      </c>
      <c r="N54" s="20" t="str">
        <f t="shared" si="5"/>
        <v>↖</v>
      </c>
      <c r="O54" s="20" t="str">
        <f>IFERROR("("&amp;d.type&amp;")"&amp;IF(LEN(d.name)&gt;20,LEFT(d.name,20)&amp;"….",d.name),"")</f>
        <v>(T)Démontage</v>
      </c>
      <c r="P54" s="54"/>
      <c r="Q54" s="51"/>
      <c r="R54" s="56">
        <v>1</v>
      </c>
      <c r="S54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54" s="58">
        <f>IFERROR(IF(ind.start&lt;&gt;"",plan_end_calculation,IF(ind.end&lt;&gt;"",ind.end,IF(d.id&lt;&gt;"",IF(d.conn="SF",sf_calculation,IF(d.conn="FF",ff_calculation,plan_end_calculation)),""))),"")</f>
        <v>44682</v>
      </c>
      <c r="U54" s="57"/>
      <c r="V54" s="58"/>
      <c r="W54" s="65">
        <v>0</v>
      </c>
      <c r="X54" s="63">
        <v>0</v>
      </c>
      <c r="Y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 s="63">
        <v>0</v>
      </c>
      <c r="AH54" s="63">
        <v>0</v>
      </c>
      <c r="AI54" s="63">
        <v>0</v>
      </c>
      <c r="AJ54" s="63">
        <v>0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0</v>
      </c>
      <c r="AS54" s="63">
        <v>0</v>
      </c>
      <c r="AT54" s="63">
        <v>0</v>
      </c>
      <c r="AU54" s="63">
        <v>0</v>
      </c>
      <c r="AV54" s="63">
        <v>0</v>
      </c>
      <c r="AW54" s="63">
        <v>0</v>
      </c>
      <c r="AX54" s="63">
        <v>0</v>
      </c>
      <c r="AY54" s="63">
        <v>0</v>
      </c>
      <c r="AZ54" s="63">
        <v>0</v>
      </c>
      <c r="BA54" s="63">
        <v>0</v>
      </c>
      <c r="BB54" s="63">
        <v>0</v>
      </c>
      <c r="BC54" s="63">
        <v>0</v>
      </c>
      <c r="BD54" s="63">
        <v>0</v>
      </c>
      <c r="BE54" s="63">
        <v>0</v>
      </c>
      <c r="BF54" s="63">
        <v>0</v>
      </c>
      <c r="BG54" s="63">
        <v>0</v>
      </c>
      <c r="BH54" s="63">
        <v>0</v>
      </c>
      <c r="BI54" s="63">
        <v>0</v>
      </c>
      <c r="BJ54" s="63">
        <v>0</v>
      </c>
      <c r="BK54" s="63">
        <v>0</v>
      </c>
      <c r="BL54" s="63">
        <v>0</v>
      </c>
      <c r="BM54" s="63">
        <v>0</v>
      </c>
      <c r="BN54" s="63">
        <v>0</v>
      </c>
      <c r="BO54" s="63">
        <v>0</v>
      </c>
      <c r="BP54" s="63">
        <v>0</v>
      </c>
      <c r="BQ54" s="63">
        <v>0</v>
      </c>
      <c r="BR54" s="63">
        <v>0</v>
      </c>
      <c r="BS54" s="63">
        <v>0</v>
      </c>
      <c r="BT54" s="63">
        <v>0</v>
      </c>
      <c r="BU54" s="63">
        <v>0</v>
      </c>
      <c r="BV54" s="63">
        <v>0</v>
      </c>
      <c r="BW54" s="63">
        <v>0</v>
      </c>
      <c r="BX54" s="63">
        <v>0</v>
      </c>
      <c r="BY54" s="63">
        <v>0</v>
      </c>
      <c r="BZ54" s="63">
        <v>0</v>
      </c>
      <c r="CA54" s="63">
        <v>0</v>
      </c>
      <c r="CB54" s="63">
        <v>0</v>
      </c>
      <c r="CC54" s="63">
        <v>0</v>
      </c>
    </row>
    <row r="55" spans="1:81" x14ac:dyDescent="0.25">
      <c r="A55" s="1"/>
      <c r="B55" s="60">
        <f t="shared" si="4"/>
        <v>41</v>
      </c>
      <c r="C55" s="54">
        <f>IF(type&lt;&gt;"",IF(ROW(stage_id)=ROW($C$13)+2,1,IF(type="S",MAX(prev_col_range)+1,MAX(prev_col_range))),-1)</f>
        <v>10</v>
      </c>
      <c r="D55" s="51">
        <f>_xlfn.IFNA(IF(OR(type="T",type="M"),MATCH(role,Settings!$I$9:$I$16,0),-1),-1)</f>
        <v>-1</v>
      </c>
      <c r="E55" s="48" t="s">
        <v>119</v>
      </c>
      <c r="F55" s="46" t="s">
        <v>39</v>
      </c>
      <c r="G55" s="20"/>
      <c r="H55" s="54" t="str">
        <f>_xlfn.IFNA(INDEX(Settings!$P$9:$P$38,MATCH(team_member,Settings!$N$9:$N$38,0)),"")</f>
        <v/>
      </c>
      <c r="I55" s="54"/>
      <c r="J55" s="51"/>
      <c r="K55" s="59"/>
      <c r="L55" s="58"/>
      <c r="M55" s="60">
        <f>+B54</f>
        <v>40</v>
      </c>
      <c r="N55" s="20" t="str">
        <f t="shared" si="5"/>
        <v>↖</v>
      </c>
      <c r="O55" s="20" t="str">
        <f>IFERROR("("&amp;d.type&amp;")"&amp;IF(LEN(d.name)&gt;20,LEFT(d.name,20)&amp;"….",d.name),"")</f>
        <v>(T)Démontage</v>
      </c>
      <c r="P55" s="54"/>
      <c r="Q55" s="51"/>
      <c r="R55" s="56">
        <v>1</v>
      </c>
      <c r="S55" s="57">
        <f>IFERROR(IF(ind.start&lt;&gt;"",ind.start,IF(ind.end&lt;&gt;"",plan_start_calculation,IF(d.id&lt;&gt;"",IF(OR(d.conn="FS",d.conn=""),fs_calculation,IF(d.conn="SS",ss_calculation,plan_start_calculation)),""))),"")</f>
        <v>44683</v>
      </c>
      <c r="T55" s="58">
        <f>IFERROR(IF(ind.start&lt;&gt;"",plan_end_calculation,IF(ind.end&lt;&gt;"",ind.end,IF(d.id&lt;&gt;"",IF(d.conn="SF",sf_calculation,IF(d.conn="FF",ff_calculation,plan_end_calculation)),""))),"")</f>
        <v>44683</v>
      </c>
      <c r="U55" s="57"/>
      <c r="V55" s="58"/>
      <c r="W55" s="65">
        <v>0</v>
      </c>
      <c r="X55" s="63">
        <v>0</v>
      </c>
      <c r="Y55" s="63">
        <v>0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0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0</v>
      </c>
      <c r="AQ55" s="63">
        <v>0</v>
      </c>
      <c r="AR55" s="63">
        <v>0</v>
      </c>
      <c r="AS55" s="63">
        <v>0</v>
      </c>
      <c r="AT55" s="63">
        <v>0</v>
      </c>
      <c r="AU55" s="63">
        <v>0</v>
      </c>
      <c r="AV55" s="63">
        <v>0</v>
      </c>
      <c r="AW55" s="63">
        <v>0</v>
      </c>
      <c r="AX55" s="63">
        <v>0</v>
      </c>
      <c r="AY55" s="63">
        <v>0</v>
      </c>
      <c r="AZ55" s="63">
        <v>0</v>
      </c>
      <c r="BA55" s="63">
        <v>0</v>
      </c>
      <c r="BB55" s="63">
        <v>0</v>
      </c>
      <c r="BC55" s="63">
        <v>0</v>
      </c>
      <c r="BD55" s="63">
        <v>0</v>
      </c>
      <c r="BE55" s="63">
        <v>0</v>
      </c>
      <c r="BF55" s="63">
        <v>0</v>
      </c>
      <c r="BG55" s="63">
        <v>0</v>
      </c>
      <c r="BH55" s="63">
        <v>0</v>
      </c>
      <c r="BI55" s="63">
        <v>0</v>
      </c>
      <c r="BJ55" s="63">
        <v>0</v>
      </c>
      <c r="BK55" s="63">
        <v>0</v>
      </c>
      <c r="BL55" s="63">
        <v>0</v>
      </c>
      <c r="BM55" s="63">
        <v>0</v>
      </c>
      <c r="BN55" s="63">
        <v>0</v>
      </c>
      <c r="BO55" s="63">
        <v>0</v>
      </c>
      <c r="BP55" s="63">
        <v>0</v>
      </c>
      <c r="BQ55" s="63">
        <v>0</v>
      </c>
      <c r="BR55" s="63">
        <v>0</v>
      </c>
      <c r="BS55" s="63">
        <v>0</v>
      </c>
      <c r="BT55" s="63">
        <v>0</v>
      </c>
      <c r="BU55" s="63">
        <v>0</v>
      </c>
      <c r="BV55" s="63">
        <v>0</v>
      </c>
      <c r="BW55" s="63">
        <v>0</v>
      </c>
      <c r="BX55" s="63">
        <v>0</v>
      </c>
      <c r="BY55" s="63">
        <v>0</v>
      </c>
      <c r="BZ55" s="63">
        <v>0</v>
      </c>
      <c r="CA55" s="63">
        <v>0</v>
      </c>
      <c r="CB55" s="63">
        <v>0</v>
      </c>
      <c r="CC55" s="63">
        <v>0</v>
      </c>
    </row>
    <row r="56" spans="1:81" x14ac:dyDescent="0.25">
      <c r="A56" s="1"/>
      <c r="B56" s="60">
        <f t="shared" si="4"/>
        <v>42</v>
      </c>
      <c r="C56" s="54">
        <f>IF(type&lt;&gt;"",IF(ROW(stage_id)=ROW($C$13)+2,1,IF(type="S",MAX(prev_col_range)+1,MAX(prev_col_range))),-1)</f>
        <v>10</v>
      </c>
      <c r="D56" s="51">
        <f>_xlfn.IFNA(IF(OR(type="T",type="M"),MATCH(role,Settings!$I$9:$I$16,0),-1),-1)</f>
        <v>-1</v>
      </c>
      <c r="E56" s="48" t="s">
        <v>119</v>
      </c>
      <c r="F56" s="46" t="s">
        <v>83</v>
      </c>
      <c r="G56" s="20"/>
      <c r="H56" s="54" t="str">
        <f>_xlfn.IFNA(INDEX(Settings!$P$9:$P$38,MATCH(team_member,Settings!$N$9:$N$38,0)),"")</f>
        <v/>
      </c>
      <c r="I56" s="54"/>
      <c r="J56" s="51"/>
      <c r="K56" s="59"/>
      <c r="L56" s="58"/>
      <c r="M56" s="60">
        <f>+B105</f>
        <v>91</v>
      </c>
      <c r="N56" s="20" t="str">
        <f t="shared" si="5"/>
        <v>↙</v>
      </c>
      <c r="O56" s="20" t="str">
        <f>IFERROR("("&amp;d.type&amp;")"&amp;IF(LEN(d.name)&gt;20,LEFT(d.name,20)&amp;"….",d.name),"")</f>
        <v>(T)Espaces Verts</v>
      </c>
      <c r="P56" s="54"/>
      <c r="Q56" s="51"/>
      <c r="R56" s="56">
        <v>2</v>
      </c>
      <c r="S56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56" s="58">
        <f>IFERROR(IF(ind.start&lt;&gt;"",plan_end_calculation,IF(ind.end&lt;&gt;"",ind.end,IF(d.id&lt;&gt;"",IF(d.conn="SF",sf_calculation,IF(d.conn="FF",ff_calculation,plan_end_calculation)),""))),"")</f>
        <v>44756</v>
      </c>
      <c r="U56" s="57"/>
      <c r="V56" s="58"/>
      <c r="W56" s="65">
        <v>0</v>
      </c>
      <c r="X56" s="63">
        <v>0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 s="63">
        <v>0</v>
      </c>
      <c r="AH56" s="63">
        <v>0</v>
      </c>
      <c r="AI56" s="63">
        <v>0</v>
      </c>
      <c r="AJ56" s="63">
        <v>0</v>
      </c>
      <c r="AK56" s="63">
        <v>0</v>
      </c>
      <c r="AL56" s="63">
        <v>0</v>
      </c>
      <c r="AM56" s="63">
        <v>0</v>
      </c>
      <c r="AN56" s="63">
        <v>0</v>
      </c>
      <c r="AO56" s="63">
        <v>0</v>
      </c>
      <c r="AP56" s="63">
        <v>0</v>
      </c>
      <c r="AQ56" s="63">
        <v>0</v>
      </c>
      <c r="AR56" s="63">
        <v>0</v>
      </c>
      <c r="AS56" s="63">
        <v>0</v>
      </c>
      <c r="AT56" s="63">
        <v>0</v>
      </c>
      <c r="AU56" s="63">
        <v>0</v>
      </c>
      <c r="AV56" s="63">
        <v>0</v>
      </c>
      <c r="AW56" s="63">
        <v>0</v>
      </c>
      <c r="AX56" s="63">
        <v>0</v>
      </c>
      <c r="AY56" s="63">
        <v>0</v>
      </c>
      <c r="AZ56" s="63">
        <v>0</v>
      </c>
      <c r="BA56" s="63">
        <v>0</v>
      </c>
      <c r="BB56" s="63">
        <v>0</v>
      </c>
      <c r="BC56" s="63">
        <v>0</v>
      </c>
      <c r="BD56" s="63">
        <v>0</v>
      </c>
      <c r="BE56" s="63">
        <v>0</v>
      </c>
      <c r="BF56" s="63">
        <v>0</v>
      </c>
      <c r="BG56" s="63">
        <v>0</v>
      </c>
      <c r="BH56" s="63">
        <v>0</v>
      </c>
      <c r="BI56" s="63">
        <v>0</v>
      </c>
      <c r="BJ56" s="63">
        <v>0</v>
      </c>
      <c r="BK56" s="63">
        <v>0</v>
      </c>
      <c r="BL56" s="63">
        <v>0</v>
      </c>
      <c r="BM56" s="63">
        <v>0</v>
      </c>
      <c r="BN56" s="63">
        <v>0</v>
      </c>
      <c r="BO56" s="63">
        <v>0</v>
      </c>
      <c r="BP56" s="63">
        <v>0</v>
      </c>
      <c r="BQ56" s="63">
        <v>0</v>
      </c>
      <c r="BR56" s="63">
        <v>0</v>
      </c>
      <c r="BS56" s="63">
        <v>0</v>
      </c>
      <c r="BT56" s="63">
        <v>0</v>
      </c>
      <c r="BU56" s="63">
        <v>0</v>
      </c>
      <c r="BV56" s="63">
        <v>0</v>
      </c>
      <c r="BW56" s="63">
        <v>0</v>
      </c>
      <c r="BX56" s="63">
        <v>0</v>
      </c>
      <c r="BY56" s="63">
        <v>0</v>
      </c>
      <c r="BZ56" s="63">
        <v>0</v>
      </c>
      <c r="CA56" s="63">
        <v>0</v>
      </c>
      <c r="CB56" s="63">
        <v>0</v>
      </c>
      <c r="CC56" s="63">
        <v>0</v>
      </c>
    </row>
    <row r="57" spans="1:81" x14ac:dyDescent="0.25">
      <c r="A57" s="1"/>
      <c r="B57" s="60">
        <f t="shared" si="4"/>
        <v>43</v>
      </c>
      <c r="C57" s="54">
        <f>IF(type&lt;&gt;"",IF(ROW(stage_id)=ROW($C$13)+2,1,IF(type="S",MAX(prev_col_range)+1,MAX(prev_col_range))),-1)</f>
        <v>10</v>
      </c>
      <c r="D57" s="51">
        <f>_xlfn.IFNA(IF(OR(type="T",type="M"),MATCH(role,Settings!$I$9:$I$16,0),-1),-1)</f>
        <v>-1</v>
      </c>
      <c r="E57" s="48" t="s">
        <v>119</v>
      </c>
      <c r="F57" s="46" t="s">
        <v>86</v>
      </c>
      <c r="G57" s="20"/>
      <c r="H57" s="54" t="str">
        <f>_xlfn.IFNA(INDEX(Settings!$P$9:$P$38,MATCH(team_member,Settings!$N$9:$N$38,0)),"")</f>
        <v/>
      </c>
      <c r="I57" s="54"/>
      <c r="J57" s="51"/>
      <c r="K57" s="59"/>
      <c r="L57" s="58"/>
      <c r="M57" s="60">
        <f>+B55</f>
        <v>41</v>
      </c>
      <c r="N57" s="20" t="str">
        <f t="shared" si="5"/>
        <v>↖</v>
      </c>
      <c r="O57" s="20" t="str">
        <f>IFERROR("("&amp;d.type&amp;")"&amp;IF(LEN(d.name)&gt;20,LEFT(d.name,20)&amp;"….",d.name),"")</f>
        <v>(T)Montage</v>
      </c>
      <c r="P57" s="54"/>
      <c r="Q57" s="51"/>
      <c r="R57" s="56">
        <v>2</v>
      </c>
      <c r="S57" s="57">
        <f>IFERROR(IF(ind.start&lt;&gt;"",ind.start,IF(ind.end&lt;&gt;"",plan_start_calculation,IF(d.id&lt;&gt;"",IF(OR(d.conn="FS",d.conn=""),fs_calculation,IF(d.conn="SS",ss_calculation,plan_start_calculation)),""))),"")</f>
        <v>44684</v>
      </c>
      <c r="T57" s="58">
        <f>IFERROR(IF(ind.start&lt;&gt;"",plan_end_calculation,IF(ind.end&lt;&gt;"",ind.end,IF(d.id&lt;&gt;"",IF(d.conn="SF",sf_calculation,IF(d.conn="FF",ff_calculation,plan_end_calculation)),""))),"")</f>
        <v>44685</v>
      </c>
      <c r="U57" s="57"/>
      <c r="V57" s="58"/>
      <c r="W57" s="65">
        <v>0</v>
      </c>
      <c r="X57" s="63">
        <v>0</v>
      </c>
      <c r="Y57" s="63">
        <v>0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K57" s="63">
        <v>0</v>
      </c>
      <c r="AL57" s="63">
        <v>0</v>
      </c>
      <c r="AM57" s="63">
        <v>0</v>
      </c>
      <c r="AN57" s="63">
        <v>0</v>
      </c>
      <c r="AO57" s="63">
        <v>0</v>
      </c>
      <c r="AP57" s="63">
        <v>0</v>
      </c>
      <c r="AQ57" s="63">
        <v>0</v>
      </c>
      <c r="AR57" s="63">
        <v>0</v>
      </c>
      <c r="AS57" s="63">
        <v>0</v>
      </c>
      <c r="AT57" s="63">
        <v>0</v>
      </c>
      <c r="AU57" s="63">
        <v>0</v>
      </c>
      <c r="AV57" s="63">
        <v>0</v>
      </c>
      <c r="AW57" s="63">
        <v>0</v>
      </c>
      <c r="AX57" s="63">
        <v>0</v>
      </c>
      <c r="AY57" s="63">
        <v>0</v>
      </c>
      <c r="AZ57" s="63">
        <v>0</v>
      </c>
      <c r="BA57" s="63">
        <v>0</v>
      </c>
      <c r="BB57" s="63">
        <v>0</v>
      </c>
      <c r="BC57" s="63">
        <v>0</v>
      </c>
      <c r="BD57" s="63">
        <v>0</v>
      </c>
      <c r="BE57" s="63">
        <v>0</v>
      </c>
      <c r="BF57" s="63">
        <v>0</v>
      </c>
      <c r="BG57" s="63">
        <v>0</v>
      </c>
      <c r="BH57" s="63">
        <v>0</v>
      </c>
      <c r="BI57" s="63">
        <v>0</v>
      </c>
      <c r="BJ57" s="63">
        <v>0</v>
      </c>
      <c r="BK57" s="63">
        <v>0</v>
      </c>
      <c r="BL57" s="63">
        <v>0</v>
      </c>
      <c r="BM57" s="63">
        <v>0</v>
      </c>
      <c r="BN57" s="63">
        <v>0</v>
      </c>
      <c r="BO57" s="63">
        <v>0</v>
      </c>
      <c r="BP57" s="63">
        <v>0</v>
      </c>
      <c r="BQ57" s="63">
        <v>0</v>
      </c>
      <c r="BR57" s="63">
        <v>0</v>
      </c>
      <c r="BS57" s="63">
        <v>0</v>
      </c>
      <c r="BT57" s="63">
        <v>0</v>
      </c>
      <c r="BU57" s="63">
        <v>0</v>
      </c>
      <c r="BV57" s="63">
        <v>0</v>
      </c>
      <c r="BW57" s="63">
        <v>0</v>
      </c>
      <c r="BX57" s="63">
        <v>0</v>
      </c>
      <c r="BY57" s="63">
        <v>0</v>
      </c>
      <c r="BZ57" s="63">
        <v>0</v>
      </c>
      <c r="CA57" s="63">
        <v>0</v>
      </c>
      <c r="CB57" s="63">
        <v>0</v>
      </c>
      <c r="CC57" s="63">
        <v>0</v>
      </c>
    </row>
    <row r="58" spans="1:81" x14ac:dyDescent="0.25">
      <c r="A58" s="1"/>
      <c r="B58" s="60">
        <f t="shared" si="4"/>
        <v>44</v>
      </c>
      <c r="C58" s="54">
        <f>IF(type&lt;&gt;"",IF(ROW(stage_id)=ROW($C$13)+2,1,IF(type="S",MAX(prev_col_range)+1,MAX(prev_col_range))),-1)</f>
        <v>10</v>
      </c>
      <c r="D58" s="51">
        <f>_xlfn.IFNA(IF(OR(type="T",type="M"),MATCH(role,Settings!$I$9:$I$16,0),-1),-1)</f>
        <v>-1</v>
      </c>
      <c r="E58" s="48" t="s">
        <v>119</v>
      </c>
      <c r="F58" s="46" t="s">
        <v>87</v>
      </c>
      <c r="G58" s="20"/>
      <c r="H58" s="54" t="str">
        <f>_xlfn.IFNA(INDEX(Settings!$P$9:$P$38,MATCH(team_member,Settings!$N$9:$N$38,0)),"")</f>
        <v/>
      </c>
      <c r="I58" s="54"/>
      <c r="J58" s="51"/>
      <c r="K58" s="59"/>
      <c r="L58" s="58"/>
      <c r="M58" s="60">
        <f>+B57</f>
        <v>43</v>
      </c>
      <c r="N58" s="20" t="str">
        <f t="shared" si="5"/>
        <v>↖</v>
      </c>
      <c r="O58" s="20" t="str">
        <f>IFERROR("("&amp;d.type&amp;")"&amp;IF(LEN(d.name)&gt;20,LEFT(d.name,20)&amp;"….",d.name),"")</f>
        <v>(T)Pourtour en béton 10….</v>
      </c>
      <c r="P58" s="54"/>
      <c r="Q58" s="51"/>
      <c r="R58" s="56">
        <v>3</v>
      </c>
      <c r="S58" s="57">
        <f>IFERROR(IF(ind.start&lt;&gt;"",ind.start,IF(ind.end&lt;&gt;"",plan_start_calculation,IF(d.id&lt;&gt;"",IF(OR(d.conn="FS",d.conn=""),fs_calculation,IF(d.conn="SS",ss_calculation,plan_start_calculation)),""))),"")</f>
        <v>44686</v>
      </c>
      <c r="T58" s="58">
        <f>IFERROR(IF(ind.start&lt;&gt;"",plan_end_calculation,IF(ind.end&lt;&gt;"",ind.end,IF(d.id&lt;&gt;"",IF(d.conn="SF",sf_calculation,IF(d.conn="FF",ff_calculation,plan_end_calculation)),""))),"")</f>
        <v>44690</v>
      </c>
      <c r="U58" s="57"/>
      <c r="V58" s="58"/>
      <c r="W58" s="65">
        <v>0</v>
      </c>
      <c r="X58" s="63">
        <v>0</v>
      </c>
      <c r="Y58" s="63">
        <v>0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 s="63">
        <v>0</v>
      </c>
      <c r="AH58" s="63">
        <v>0</v>
      </c>
      <c r="AI58" s="63">
        <v>0</v>
      </c>
      <c r="AJ58" s="63">
        <v>0</v>
      </c>
      <c r="AK58" s="63">
        <v>0</v>
      </c>
      <c r="AL58" s="63">
        <v>0</v>
      </c>
      <c r="AM58" s="63">
        <v>0</v>
      </c>
      <c r="AN58" s="63">
        <v>0</v>
      </c>
      <c r="AO58" s="63">
        <v>0</v>
      </c>
      <c r="AP58" s="63">
        <v>0</v>
      </c>
      <c r="AQ58" s="63">
        <v>0</v>
      </c>
      <c r="AR58" s="63">
        <v>0</v>
      </c>
      <c r="AS58" s="63">
        <v>0</v>
      </c>
      <c r="AT58" s="63">
        <v>0</v>
      </c>
      <c r="AU58" s="63">
        <v>0</v>
      </c>
      <c r="AV58" s="63">
        <v>0</v>
      </c>
      <c r="AW58" s="63">
        <v>0</v>
      </c>
      <c r="AX58" s="63">
        <v>0</v>
      </c>
      <c r="AY58" s="63">
        <v>0</v>
      </c>
      <c r="AZ58" s="63">
        <v>0</v>
      </c>
      <c r="BA58" s="63">
        <v>0</v>
      </c>
      <c r="BB58" s="63">
        <v>0</v>
      </c>
      <c r="BC58" s="63">
        <v>0</v>
      </c>
      <c r="BD58" s="63">
        <v>0</v>
      </c>
      <c r="BE58" s="63">
        <v>0</v>
      </c>
      <c r="BF58" s="63">
        <v>0</v>
      </c>
      <c r="BG58" s="63">
        <v>0</v>
      </c>
      <c r="BH58" s="63">
        <v>0</v>
      </c>
      <c r="BI58" s="63">
        <v>0</v>
      </c>
      <c r="BJ58" s="63">
        <v>0</v>
      </c>
      <c r="BK58" s="63">
        <v>0</v>
      </c>
      <c r="BL58" s="63">
        <v>0</v>
      </c>
      <c r="BM58" s="63">
        <v>0</v>
      </c>
      <c r="BN58" s="63">
        <v>0</v>
      </c>
      <c r="BO58" s="63">
        <v>0</v>
      </c>
      <c r="BP58" s="63">
        <v>0</v>
      </c>
      <c r="BQ58" s="63">
        <v>0</v>
      </c>
      <c r="BR58" s="63">
        <v>0</v>
      </c>
      <c r="BS58" s="63">
        <v>0</v>
      </c>
      <c r="BT58" s="63">
        <v>0</v>
      </c>
      <c r="BU58" s="63">
        <v>0</v>
      </c>
      <c r="BV58" s="63">
        <v>0</v>
      </c>
      <c r="BW58" s="63">
        <v>0</v>
      </c>
      <c r="BX58" s="63">
        <v>0</v>
      </c>
      <c r="BY58" s="63">
        <v>0</v>
      </c>
      <c r="BZ58" s="63">
        <v>0</v>
      </c>
      <c r="CA58" s="63">
        <v>0</v>
      </c>
      <c r="CB58" s="63">
        <v>0</v>
      </c>
      <c r="CC58" s="63">
        <v>0</v>
      </c>
    </row>
    <row r="59" spans="1:81" x14ac:dyDescent="0.25">
      <c r="A59" s="1"/>
      <c r="B59" s="60">
        <f t="shared" si="4"/>
        <v>45</v>
      </c>
      <c r="C59" s="54">
        <f>IF(type&lt;&gt;"",IF(ROW(stage_id)=ROW($C$13)+2,1,IF(type="S",MAX(prev_col_range)+1,MAX(prev_col_range))),-1)</f>
        <v>11</v>
      </c>
      <c r="D59" s="51">
        <f>_xlfn.IFNA(IF(OR(type="T",type="M"),MATCH(role,Settings!$I$9:$I$16,0),-1),-1)</f>
        <v>-1</v>
      </c>
      <c r="E59" s="47" t="s">
        <v>56</v>
      </c>
      <c r="F59" s="45" t="s">
        <v>88</v>
      </c>
      <c r="G59" s="20"/>
      <c r="H59" s="54" t="str">
        <f>_xlfn.IFNA(INDEX(Settings!$P$9:$P$38,MATCH(team_member,Settings!$N$9:$N$38,0)),"")</f>
        <v/>
      </c>
      <c r="I59" s="54"/>
      <c r="J59" s="51"/>
      <c r="K59" s="59">
        <f>MIN(S60:S66)</f>
        <v>44679</v>
      </c>
      <c r="L59" s="58"/>
      <c r="M59" s="60"/>
      <c r="N59" s="20" t="str">
        <f t="shared" si="5"/>
        <v/>
      </c>
      <c r="O59" s="20" t="str">
        <f>IFERROR("("&amp;d.type&amp;")"&amp;IF(LEN(d.name)&gt;20,LEFT(d.name,20)&amp;"….",d.name),"")</f>
        <v/>
      </c>
      <c r="P59" s="54"/>
      <c r="Q59" s="51"/>
      <c r="R59" s="56">
        <f>NETWORKDAYS(plan_start,MAX(T60:T66))</f>
        <v>62</v>
      </c>
      <c r="S59" s="57">
        <f>IFERROR(IF(ind.start&lt;&gt;"",ind.start,IF(ind.end&lt;&gt;"",plan_start_calculation,IF(d.id&lt;&gt;"",IF(OR(d.conn="FS",d.conn=""),fs_calculation,IF(d.conn="SS",ss_calculation,plan_start_calculation)),""))),"")</f>
        <v>44679</v>
      </c>
      <c r="T59" s="58">
        <f>IFERROR(IF(ind.start&lt;&gt;"",plan_end_calculation,IF(ind.end&lt;&gt;"",ind.end,IF(d.id&lt;&gt;"",IF(d.conn="SF",sf_calculation,IF(d.conn="FF",ff_calculation,plan_end_calculation)),""))),"")</f>
        <v>44764</v>
      </c>
      <c r="U59" s="57"/>
      <c r="V59" s="58"/>
      <c r="W59" s="65" cm="1">
        <f t="array" ref="W59">SUM(W60:W61*R60:R61)/SUM(R60:R61)</f>
        <v>0</v>
      </c>
      <c r="X59" s="63">
        <v>0</v>
      </c>
      <c r="Y59" s="63">
        <v>0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 s="63">
        <v>0</v>
      </c>
      <c r="AH59" s="63">
        <v>0</v>
      </c>
      <c r="AI59" s="63">
        <v>0</v>
      </c>
      <c r="AJ59" s="63">
        <v>0</v>
      </c>
      <c r="AK59" s="63">
        <v>0</v>
      </c>
      <c r="AL59" s="63">
        <v>0</v>
      </c>
      <c r="AM59" s="63">
        <v>0</v>
      </c>
      <c r="AN59" s="63">
        <v>0</v>
      </c>
      <c r="AO59" s="63">
        <v>0</v>
      </c>
      <c r="AP59" s="63">
        <v>0</v>
      </c>
      <c r="AQ59" s="63">
        <v>0</v>
      </c>
      <c r="AR59" s="63">
        <v>0</v>
      </c>
      <c r="AS59" s="63">
        <v>0</v>
      </c>
      <c r="AT59" s="63">
        <v>0</v>
      </c>
      <c r="AU59" s="63">
        <v>0</v>
      </c>
      <c r="AV59" s="63">
        <v>0</v>
      </c>
      <c r="AW59" s="63">
        <v>0</v>
      </c>
      <c r="AX59" s="63">
        <v>0</v>
      </c>
      <c r="AY59" s="63">
        <v>0</v>
      </c>
      <c r="AZ59" s="63">
        <v>0</v>
      </c>
      <c r="BA59" s="63">
        <v>0</v>
      </c>
      <c r="BB59" s="63">
        <v>0</v>
      </c>
      <c r="BC59" s="63">
        <v>0</v>
      </c>
      <c r="BD59" s="63">
        <v>0</v>
      </c>
      <c r="BE59" s="63">
        <v>0</v>
      </c>
      <c r="BF59" s="63">
        <v>0</v>
      </c>
      <c r="BG59" s="63">
        <v>0</v>
      </c>
      <c r="BH59" s="63">
        <v>0</v>
      </c>
      <c r="BI59" s="63">
        <v>0</v>
      </c>
      <c r="BJ59" s="63">
        <v>0</v>
      </c>
      <c r="BK59" s="63">
        <v>0</v>
      </c>
      <c r="BL59" s="63">
        <v>0</v>
      </c>
      <c r="BM59" s="63">
        <v>0</v>
      </c>
      <c r="BN59" s="63">
        <v>0</v>
      </c>
      <c r="BO59" s="63">
        <v>0</v>
      </c>
      <c r="BP59" s="63">
        <v>0</v>
      </c>
      <c r="BQ59" s="63">
        <v>0</v>
      </c>
      <c r="BR59" s="63">
        <v>0</v>
      </c>
      <c r="BS59" s="63">
        <v>0</v>
      </c>
      <c r="BT59" s="63">
        <v>0</v>
      </c>
      <c r="BU59" s="63">
        <v>0</v>
      </c>
      <c r="BV59" s="63">
        <v>0</v>
      </c>
      <c r="BW59" s="63">
        <v>0</v>
      </c>
      <c r="BX59" s="63">
        <v>0</v>
      </c>
      <c r="BY59" s="63">
        <v>0</v>
      </c>
      <c r="BZ59" s="63">
        <v>0</v>
      </c>
      <c r="CA59" s="63">
        <v>0</v>
      </c>
      <c r="CB59" s="63">
        <v>0</v>
      </c>
      <c r="CC59" s="63">
        <v>0</v>
      </c>
    </row>
    <row r="60" spans="1:81" x14ac:dyDescent="0.25">
      <c r="A60" s="1"/>
      <c r="B60" s="60">
        <f t="shared" si="4"/>
        <v>46</v>
      </c>
      <c r="C60" s="54">
        <f>IF(type&lt;&gt;"",IF(ROW(stage_id)=ROW($C$13)+2,1,IF(type="S",MAX(prev_col_range)+1,MAX(prev_col_range))),-1)</f>
        <v>11</v>
      </c>
      <c r="D60" s="51">
        <f>_xlfn.IFNA(IF(OR(type="T",type="M"),MATCH(role,Settings!$I$9:$I$16,0),-1),-1)</f>
        <v>-1</v>
      </c>
      <c r="E60" s="48" t="s">
        <v>119</v>
      </c>
      <c r="F60" s="46" t="s">
        <v>82</v>
      </c>
      <c r="G60" s="20"/>
      <c r="H60" s="54" t="str">
        <f>_xlfn.IFNA(INDEX(Settings!$P$9:$P$38,MATCH(team_member,Settings!$N$9:$N$38,0)),"")</f>
        <v/>
      </c>
      <c r="I60" s="54"/>
      <c r="J60" s="51"/>
      <c r="K60" s="59">
        <v>44682</v>
      </c>
      <c r="L60" s="58"/>
      <c r="M60" s="60">
        <f>+B54</f>
        <v>40</v>
      </c>
      <c r="N60" s="20" t="str">
        <f t="shared" si="5"/>
        <v>↖</v>
      </c>
      <c r="O60" s="20" t="str">
        <f>IFERROR("("&amp;d.type&amp;")"&amp;IF(LEN(d.name)&gt;20,LEFT(d.name,20)&amp;"….",d.name),"")</f>
        <v>(T)Démontage</v>
      </c>
      <c r="P60" s="54"/>
      <c r="Q60" s="51"/>
      <c r="R60" s="56">
        <v>1</v>
      </c>
      <c r="S60" s="57">
        <f>IFERROR(IF(ind.start&lt;&gt;"",ind.start,IF(ind.end&lt;&gt;"",plan_start_calculation,IF(d.id&lt;&gt;"",IF(OR(d.conn="FS",d.conn=""),fs_calculation,IF(d.conn="SS",ss_calculation,plan_start_calculation)),""))),"")</f>
        <v>44682</v>
      </c>
      <c r="T60" s="58">
        <f>IFERROR(IF(ind.start&lt;&gt;"",plan_end_calculation,IF(ind.end&lt;&gt;"",ind.end,IF(d.id&lt;&gt;"",IF(d.conn="SF",sf_calculation,IF(d.conn="FF",ff_calculation,plan_end_calculation)),""))),"")</f>
        <v>44682</v>
      </c>
      <c r="U60" s="57"/>
      <c r="V60" s="58"/>
      <c r="W60" s="65">
        <v>0</v>
      </c>
      <c r="X60" s="63">
        <v>0</v>
      </c>
      <c r="Y60" s="63">
        <v>0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 s="63">
        <v>0</v>
      </c>
      <c r="AH60" s="63">
        <v>0</v>
      </c>
      <c r="AI60" s="63">
        <v>0</v>
      </c>
      <c r="AJ60" s="63">
        <v>0</v>
      </c>
      <c r="AK60" s="63">
        <v>0</v>
      </c>
      <c r="AL60" s="63">
        <v>0</v>
      </c>
      <c r="AM60" s="63">
        <v>0</v>
      </c>
      <c r="AN60" s="63">
        <v>0</v>
      </c>
      <c r="AO60" s="63">
        <v>0</v>
      </c>
      <c r="AP60" s="63">
        <v>0</v>
      </c>
      <c r="AQ60" s="63">
        <v>0</v>
      </c>
      <c r="AR60" s="63">
        <v>0</v>
      </c>
      <c r="AS60" s="63">
        <v>0</v>
      </c>
      <c r="AT60" s="63">
        <v>0</v>
      </c>
      <c r="AU60" s="63">
        <v>0</v>
      </c>
      <c r="AV60" s="63">
        <v>0</v>
      </c>
      <c r="AW60" s="63">
        <v>0</v>
      </c>
      <c r="AX60" s="63">
        <v>0</v>
      </c>
      <c r="AY60" s="63">
        <v>0</v>
      </c>
      <c r="AZ60" s="63">
        <v>0</v>
      </c>
      <c r="BA60" s="63">
        <v>0</v>
      </c>
      <c r="BB60" s="63">
        <v>0</v>
      </c>
      <c r="BC60" s="63">
        <v>0</v>
      </c>
      <c r="BD60" s="63">
        <v>0</v>
      </c>
      <c r="BE60" s="63">
        <v>0</v>
      </c>
      <c r="BF60" s="63">
        <v>0</v>
      </c>
      <c r="BG60" s="63">
        <v>0</v>
      </c>
      <c r="BH60" s="63">
        <v>0</v>
      </c>
      <c r="BI60" s="63">
        <v>0</v>
      </c>
      <c r="BJ60" s="63">
        <v>0</v>
      </c>
      <c r="BK60" s="63">
        <v>0</v>
      </c>
      <c r="BL60" s="63">
        <v>0</v>
      </c>
      <c r="BM60" s="63">
        <v>0</v>
      </c>
      <c r="BN60" s="63">
        <v>0</v>
      </c>
      <c r="BO60" s="63">
        <v>0</v>
      </c>
      <c r="BP60" s="63">
        <v>0</v>
      </c>
      <c r="BQ60" s="63">
        <v>0</v>
      </c>
      <c r="BR60" s="63">
        <v>0</v>
      </c>
      <c r="BS60" s="63">
        <v>0</v>
      </c>
      <c r="BT60" s="63">
        <v>0</v>
      </c>
      <c r="BU60" s="63">
        <v>0</v>
      </c>
      <c r="BV60" s="63">
        <v>0</v>
      </c>
      <c r="BW60" s="63">
        <v>0</v>
      </c>
      <c r="BX60" s="63">
        <v>0</v>
      </c>
      <c r="BY60" s="63">
        <v>0</v>
      </c>
      <c r="BZ60" s="63">
        <v>0</v>
      </c>
      <c r="CA60" s="63">
        <v>0</v>
      </c>
      <c r="CB60" s="63">
        <v>0</v>
      </c>
      <c r="CC60" s="63">
        <v>0</v>
      </c>
    </row>
    <row r="61" spans="1:81" x14ac:dyDescent="0.25">
      <c r="A61" s="1"/>
      <c r="B61" s="60">
        <f t="shared" si="4"/>
        <v>47</v>
      </c>
      <c r="C61" s="54">
        <f>IF(type&lt;&gt;"",IF(ROW(stage_id)=ROW($C$13)+2,1,IF(type="S",MAX(prev_col_range)+1,MAX(prev_col_range))),-1)</f>
        <v>11</v>
      </c>
      <c r="D61" s="51">
        <f>_xlfn.IFNA(IF(OR(type="T",type="M"),MATCH(role,Settings!$I$9:$I$16,0),-1),-1)</f>
        <v>-1</v>
      </c>
      <c r="E61" s="48" t="s">
        <v>119</v>
      </c>
      <c r="F61" s="46" t="s">
        <v>39</v>
      </c>
      <c r="G61" s="20"/>
      <c r="H61" s="54" t="str">
        <f>_xlfn.IFNA(INDEX(Settings!$P$9:$P$38,MATCH(team_member,Settings!$N$9:$N$38,0)),"")</f>
        <v/>
      </c>
      <c r="I61" s="54"/>
      <c r="J61" s="51"/>
      <c r="K61" s="59"/>
      <c r="L61" s="58"/>
      <c r="M61" s="60">
        <f>B60</f>
        <v>46</v>
      </c>
      <c r="N61" s="20" t="str">
        <f t="shared" si="5"/>
        <v>↖</v>
      </c>
      <c r="O61" s="20" t="str">
        <f>IFERROR("("&amp;d.type&amp;")"&amp;IF(LEN(d.name)&gt;20,LEFT(d.name,20)&amp;"….",d.name),"")</f>
        <v>(T)Démontage</v>
      </c>
      <c r="P61" s="54"/>
      <c r="Q61" s="51"/>
      <c r="R61" s="56">
        <v>2</v>
      </c>
      <c r="S61" s="57">
        <f>IFERROR(IF(ind.start&lt;&gt;"",ind.start,IF(ind.end&lt;&gt;"",plan_start_calculation,IF(d.id&lt;&gt;"",IF(OR(d.conn="FS",d.conn=""),fs_calculation,IF(d.conn="SS",ss_calculation,plan_start_calculation)),""))),"")</f>
        <v>44683</v>
      </c>
      <c r="T61" s="58">
        <f>IFERROR(IF(ind.start&lt;&gt;"",plan_end_calculation,IF(ind.end&lt;&gt;"",ind.end,IF(d.id&lt;&gt;"",IF(d.conn="SF",sf_calculation,IF(d.conn="FF",ff_calculation,plan_end_calculation)),""))),"")</f>
        <v>44684</v>
      </c>
      <c r="U61" s="57"/>
      <c r="V61" s="58"/>
      <c r="W61" s="65">
        <v>0</v>
      </c>
      <c r="X61" s="63">
        <v>0</v>
      </c>
      <c r="Y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 s="63">
        <v>0</v>
      </c>
      <c r="AH61" s="63">
        <v>0</v>
      </c>
      <c r="AI61" s="63">
        <v>0</v>
      </c>
      <c r="AJ61" s="63">
        <v>0</v>
      </c>
      <c r="AK61" s="63">
        <v>0</v>
      </c>
      <c r="AL61" s="63">
        <v>0</v>
      </c>
      <c r="AM61" s="63">
        <v>0</v>
      </c>
      <c r="AN61" s="63">
        <v>0</v>
      </c>
      <c r="AO61" s="63">
        <v>0</v>
      </c>
      <c r="AP61" s="63">
        <v>0</v>
      </c>
      <c r="AQ61" s="63">
        <v>0</v>
      </c>
      <c r="AR61" s="63">
        <v>0</v>
      </c>
      <c r="AS61" s="63">
        <v>0</v>
      </c>
      <c r="AT61" s="63">
        <v>0</v>
      </c>
      <c r="AU61" s="63">
        <v>0</v>
      </c>
      <c r="AV61" s="63">
        <v>0</v>
      </c>
      <c r="AW61" s="63">
        <v>0</v>
      </c>
      <c r="AX61" s="63">
        <v>0</v>
      </c>
      <c r="AY61" s="63">
        <v>0</v>
      </c>
      <c r="AZ61" s="63">
        <v>0</v>
      </c>
      <c r="BA61" s="63">
        <v>0</v>
      </c>
      <c r="BB61" s="63">
        <v>0</v>
      </c>
      <c r="BC61" s="63">
        <v>0</v>
      </c>
      <c r="BD61" s="63">
        <v>0</v>
      </c>
      <c r="BE61" s="63">
        <v>0</v>
      </c>
      <c r="BF61" s="63">
        <v>0</v>
      </c>
      <c r="BG61" s="63">
        <v>0</v>
      </c>
      <c r="BH61" s="63">
        <v>0</v>
      </c>
      <c r="BI61" s="63">
        <v>0</v>
      </c>
      <c r="BJ61" s="63">
        <v>0</v>
      </c>
      <c r="BK61" s="63">
        <v>0</v>
      </c>
      <c r="BL61" s="63">
        <v>0</v>
      </c>
      <c r="BM61" s="63">
        <v>0</v>
      </c>
      <c r="BN61" s="63">
        <v>0</v>
      </c>
      <c r="BO61" s="63">
        <v>0</v>
      </c>
      <c r="BP61" s="63">
        <v>0</v>
      </c>
      <c r="BQ61" s="63">
        <v>0</v>
      </c>
      <c r="BR61" s="63">
        <v>0</v>
      </c>
      <c r="BS61" s="63">
        <v>0</v>
      </c>
      <c r="BT61" s="63">
        <v>0</v>
      </c>
      <c r="BU61" s="63">
        <v>0</v>
      </c>
      <c r="BV61" s="63">
        <v>0</v>
      </c>
      <c r="BW61" s="63">
        <v>0</v>
      </c>
      <c r="BX61" s="63">
        <v>0</v>
      </c>
      <c r="BY61" s="63">
        <v>0</v>
      </c>
      <c r="BZ61" s="63">
        <v>0</v>
      </c>
      <c r="CA61" s="63">
        <v>0</v>
      </c>
      <c r="CB61" s="63">
        <v>0</v>
      </c>
      <c r="CC61" s="63">
        <v>0</v>
      </c>
    </row>
    <row r="62" spans="1:81" x14ac:dyDescent="0.25">
      <c r="A62" s="1"/>
      <c r="B62" s="60">
        <f t="shared" si="4"/>
        <v>48</v>
      </c>
      <c r="C62" s="54">
        <f>IF(type&lt;&gt;"",IF(ROW(stage_id)=ROW($C$13)+2,1,IF(type="S",MAX(prev_col_range)+1,MAX(prev_col_range))),-1)</f>
        <v>12</v>
      </c>
      <c r="D62" s="51">
        <f>_xlfn.IFNA(IF(OR(type="T",type="M"),MATCH(role,Settings!$I$9:$I$16,0),-1),-1)</f>
        <v>-1</v>
      </c>
      <c r="E62" s="47" t="s">
        <v>56</v>
      </c>
      <c r="F62" s="45" t="s">
        <v>89</v>
      </c>
      <c r="G62" s="20"/>
      <c r="H62" s="54" t="str">
        <f>_xlfn.IFNA(INDEX(Settings!$P$9:$P$38,MATCH(team_member,Settings!$N$9:$N$38,0)),"")</f>
        <v/>
      </c>
      <c r="I62" s="54"/>
      <c r="J62" s="51"/>
      <c r="K62" s="59"/>
      <c r="L62" s="58"/>
      <c r="M62" s="60"/>
      <c r="N62" s="20" t="str">
        <f t="shared" si="5"/>
        <v/>
      </c>
      <c r="O62" s="20" t="str">
        <f>IFERROR("("&amp;d.type&amp;")"&amp;IF(LEN(d.name)&gt;20,LEFT(d.name,20)&amp;"….",d.name),"")</f>
        <v/>
      </c>
      <c r="P62" s="54"/>
      <c r="Q62" s="51"/>
      <c r="R62" s="56"/>
      <c r="S62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62" s="58" t="str">
        <f>IFERROR(IF(ind.start&lt;&gt;"",plan_end_calculation,IF(ind.end&lt;&gt;"",ind.end,IF(d.id&lt;&gt;"",IF(d.conn="SF",sf_calculation,IF(d.conn="FF",ff_calculation,plan_end_calculation)),""))),"")</f>
        <v/>
      </c>
      <c r="U62" s="57"/>
      <c r="V62" s="58"/>
      <c r="W62" s="65" cm="1">
        <f t="array" ref="W62">SUM(W63:W66*R63:R66)/SUM(R63:R66)</f>
        <v>0.16</v>
      </c>
      <c r="X62" s="63">
        <v>0</v>
      </c>
      <c r="Y62" s="63">
        <v>0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 s="63">
        <v>0</v>
      </c>
      <c r="AH62" s="63">
        <v>0</v>
      </c>
      <c r="AI62" s="63">
        <v>0</v>
      </c>
      <c r="AJ62" s="63">
        <v>0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</v>
      </c>
      <c r="AQ62" s="63">
        <v>0</v>
      </c>
      <c r="AR62" s="63">
        <v>0</v>
      </c>
      <c r="AS62" s="63">
        <v>0</v>
      </c>
      <c r="AT62" s="63">
        <v>0</v>
      </c>
      <c r="AU62" s="63">
        <v>0</v>
      </c>
      <c r="AV62" s="63">
        <v>0</v>
      </c>
      <c r="AW62" s="63">
        <v>0</v>
      </c>
      <c r="AX62" s="63">
        <v>0</v>
      </c>
      <c r="AY62" s="63">
        <v>0</v>
      </c>
      <c r="AZ62" s="63">
        <v>0</v>
      </c>
      <c r="BA62" s="63">
        <v>0</v>
      </c>
      <c r="BB62" s="63">
        <v>0</v>
      </c>
      <c r="BC62" s="63">
        <v>0</v>
      </c>
      <c r="BD62" s="63">
        <v>0</v>
      </c>
      <c r="BE62" s="63">
        <v>0</v>
      </c>
      <c r="BF62" s="63">
        <v>0</v>
      </c>
      <c r="BG62" s="63">
        <v>0</v>
      </c>
      <c r="BH62" s="63">
        <v>0</v>
      </c>
      <c r="BI62" s="63">
        <v>0</v>
      </c>
      <c r="BJ62" s="63">
        <v>0</v>
      </c>
      <c r="BK62" s="63">
        <v>0</v>
      </c>
      <c r="BL62" s="63">
        <v>0</v>
      </c>
      <c r="BM62" s="63">
        <v>0</v>
      </c>
      <c r="BN62" s="63">
        <v>0</v>
      </c>
      <c r="BO62" s="63">
        <v>0</v>
      </c>
      <c r="BP62" s="63">
        <v>0</v>
      </c>
      <c r="BQ62" s="63">
        <v>0</v>
      </c>
      <c r="BR62" s="63">
        <v>0</v>
      </c>
      <c r="BS62" s="63">
        <v>0</v>
      </c>
      <c r="BT62" s="63">
        <v>0</v>
      </c>
      <c r="BU62" s="63">
        <v>0</v>
      </c>
      <c r="BV62" s="63">
        <v>0</v>
      </c>
      <c r="BW62" s="63">
        <v>0</v>
      </c>
      <c r="BX62" s="63">
        <v>0</v>
      </c>
      <c r="BY62" s="63">
        <v>0</v>
      </c>
      <c r="BZ62" s="63">
        <v>0</v>
      </c>
      <c r="CA62" s="63">
        <v>0</v>
      </c>
      <c r="CB62" s="63">
        <v>0</v>
      </c>
      <c r="CC62" s="63">
        <v>0</v>
      </c>
    </row>
    <row r="63" spans="1:81" x14ac:dyDescent="0.25">
      <c r="A63" s="1"/>
      <c r="B63" s="60">
        <f t="shared" si="4"/>
        <v>49</v>
      </c>
      <c r="C63" s="54">
        <f>IF(type&lt;&gt;"",IF(ROW(stage_id)=ROW($C$13)+2,1,IF(type="S",MAX(prev_col_range)+1,MAX(prev_col_range))),-1)</f>
        <v>12</v>
      </c>
      <c r="D63" s="51">
        <f>_xlfn.IFNA(IF(OR(type="T",type="M"),MATCH(role,Settings!$I$9:$I$16,0),-1),-1)</f>
        <v>-1</v>
      </c>
      <c r="E63" s="48" t="s">
        <v>119</v>
      </c>
      <c r="F63" s="46" t="s">
        <v>90</v>
      </c>
      <c r="G63" s="20"/>
      <c r="H63" s="54" t="str">
        <f>_xlfn.IFNA(INDEX(Settings!$P$9:$P$38,MATCH(team_member,Settings!$N$9:$N$38,0)),"")</f>
        <v/>
      </c>
      <c r="I63" s="54"/>
      <c r="J63" s="51"/>
      <c r="K63" s="59"/>
      <c r="L63" s="58"/>
      <c r="M63" s="60">
        <f>+B110</f>
        <v>96</v>
      </c>
      <c r="N63" s="20" t="str">
        <f t="shared" si="5"/>
        <v>↙</v>
      </c>
      <c r="O63" s="20" t="str">
        <f>IFERROR("("&amp;d.type&amp;")"&amp;IF(LEN(d.name)&gt;20,LEFT(d.name,20)&amp;"….",d.name),"")</f>
        <v>(T)Installation des Pos….</v>
      </c>
      <c r="P63" s="54"/>
      <c r="Q63" s="51"/>
      <c r="R63" s="56">
        <v>15</v>
      </c>
      <c r="S63" s="57">
        <f>IFERROR(IF(ind.start&lt;&gt;"",ind.start,IF(ind.end&lt;&gt;"",plan_start_calculation,IF(d.id&lt;&gt;"",IF(OR(d.conn="FS",d.conn=""),fs_calculation,IF(d.conn="SS",ss_calculation,plan_start_calculation)),""))),"")</f>
        <v>44680</v>
      </c>
      <c r="T63" s="58">
        <f>IFERROR(IF(ind.start&lt;&gt;"",plan_end_calculation,IF(ind.end&lt;&gt;"",ind.end,IF(d.id&lt;&gt;"",IF(d.conn="SF",sf_calculation,IF(d.conn="FF",ff_calculation,plan_end_calculation)),""))),"")</f>
        <v>44700</v>
      </c>
      <c r="U63" s="57"/>
      <c r="V63" s="58"/>
      <c r="W63" s="65">
        <v>0</v>
      </c>
      <c r="X63" s="63">
        <v>0</v>
      </c>
      <c r="Y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 s="63">
        <v>0</v>
      </c>
      <c r="AH63" s="63">
        <v>0</v>
      </c>
      <c r="AI63" s="63">
        <v>0</v>
      </c>
      <c r="AJ63" s="63">
        <v>0</v>
      </c>
      <c r="AK63" s="63">
        <v>0</v>
      </c>
      <c r="AL63" s="63">
        <v>0</v>
      </c>
      <c r="AM63" s="63">
        <v>0</v>
      </c>
      <c r="AN63" s="63">
        <v>0</v>
      </c>
      <c r="AO63" s="63">
        <v>0</v>
      </c>
      <c r="AP63" s="63">
        <v>0</v>
      </c>
      <c r="AQ63" s="63">
        <v>0</v>
      </c>
      <c r="AR63" s="63">
        <v>0</v>
      </c>
      <c r="AS63" s="63">
        <v>0</v>
      </c>
      <c r="AT63" s="63">
        <v>0</v>
      </c>
      <c r="AU63" s="63">
        <v>0</v>
      </c>
      <c r="AV63" s="63">
        <v>0</v>
      </c>
      <c r="AW63" s="63">
        <v>0</v>
      </c>
      <c r="AX63" s="63">
        <v>0</v>
      </c>
      <c r="AY63" s="63">
        <v>0</v>
      </c>
      <c r="AZ63" s="63">
        <v>0</v>
      </c>
      <c r="BA63" s="63">
        <v>0</v>
      </c>
      <c r="BB63" s="63">
        <v>0</v>
      </c>
      <c r="BC63" s="63">
        <v>0</v>
      </c>
      <c r="BD63" s="63">
        <v>0</v>
      </c>
      <c r="BE63" s="63">
        <v>0</v>
      </c>
      <c r="BF63" s="63">
        <v>0</v>
      </c>
      <c r="BG63" s="63">
        <v>0</v>
      </c>
      <c r="BH63" s="63">
        <v>0</v>
      </c>
      <c r="BI63" s="63">
        <v>0</v>
      </c>
      <c r="BJ63" s="63">
        <v>0</v>
      </c>
      <c r="BK63" s="63">
        <v>0</v>
      </c>
      <c r="BL63" s="63">
        <v>0</v>
      </c>
      <c r="BM63" s="63">
        <v>0</v>
      </c>
      <c r="BN63" s="63">
        <v>0</v>
      </c>
      <c r="BO63" s="63">
        <v>0</v>
      </c>
      <c r="BP63" s="63">
        <v>0</v>
      </c>
      <c r="BQ63" s="63">
        <v>0</v>
      </c>
      <c r="BR63" s="63">
        <v>0</v>
      </c>
      <c r="BS63" s="63">
        <v>0</v>
      </c>
      <c r="BT63" s="63">
        <v>0</v>
      </c>
      <c r="BU63" s="63">
        <v>0</v>
      </c>
      <c r="BV63" s="63">
        <v>0</v>
      </c>
      <c r="BW63" s="63">
        <v>0</v>
      </c>
      <c r="BX63" s="63">
        <v>0</v>
      </c>
      <c r="BY63" s="63">
        <v>0</v>
      </c>
      <c r="BZ63" s="63">
        <v>0</v>
      </c>
      <c r="CA63" s="63">
        <v>0</v>
      </c>
      <c r="CB63" s="63">
        <v>0</v>
      </c>
      <c r="CC63" s="63">
        <v>0</v>
      </c>
    </row>
    <row r="64" spans="1:81" x14ac:dyDescent="0.25">
      <c r="A64" s="1"/>
      <c r="B64" s="60">
        <f t="shared" si="4"/>
        <v>50</v>
      </c>
      <c r="C64" s="54">
        <f>IF(type&lt;&gt;"",IF(ROW(stage_id)=ROW($C$13)+2,1,IF(type="S",MAX(prev_col_range)+1,MAX(prev_col_range))),-1)</f>
        <v>12</v>
      </c>
      <c r="D64" s="51">
        <f>_xlfn.IFNA(IF(OR(type="T",type="M"),MATCH(role,Settings!$I$9:$I$16,0),-1),-1)</f>
        <v>-1</v>
      </c>
      <c r="E64" s="48" t="s">
        <v>119</v>
      </c>
      <c r="F64" s="46" t="s">
        <v>64</v>
      </c>
      <c r="G64" s="20"/>
      <c r="H64" s="54" t="str">
        <f>_xlfn.IFNA(INDEX(Settings!$P$9:$P$38,MATCH(team_member,Settings!$N$9:$N$38,0)),"")</f>
        <v/>
      </c>
      <c r="I64" s="54"/>
      <c r="J64" s="51"/>
      <c r="K64" s="59"/>
      <c r="L64" s="58"/>
      <c r="M64" s="60">
        <f>+B22</f>
        <v>8</v>
      </c>
      <c r="N64" s="20" t="str">
        <f t="shared" si="5"/>
        <v>↖</v>
      </c>
      <c r="O64" s="20" t="str">
        <f>IFERROR("("&amp;d.type&amp;")"&amp;IF(LEN(d.name)&gt;20,LEFT(d.name,20)&amp;"….",d.name),"")</f>
        <v>(T)Complexe d'étanchéit….</v>
      </c>
      <c r="P64" s="54"/>
      <c r="Q64" s="51"/>
      <c r="R64" s="56">
        <v>4</v>
      </c>
      <c r="S64" s="57">
        <f>IFERROR(IF(ind.start&lt;&gt;"",ind.start,IF(ind.end&lt;&gt;"",plan_start_calculation,IF(d.id&lt;&gt;"",IF(OR(d.conn="FS",d.conn=""),fs_calculation,IF(d.conn="SS",ss_calculation,plan_start_calculation)),""))),"")</f>
        <v>44683</v>
      </c>
      <c r="T64" s="58">
        <f>IFERROR(IF(ind.start&lt;&gt;"",plan_end_calculation,IF(ind.end&lt;&gt;"",ind.end,IF(d.id&lt;&gt;"",IF(d.conn="SF",sf_calculation,IF(d.conn="FF",ff_calculation,plan_end_calculation)),""))),"")</f>
        <v>44686</v>
      </c>
      <c r="U64" s="57"/>
      <c r="V64" s="58"/>
      <c r="W64" s="65">
        <v>0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 s="63">
        <v>0</v>
      </c>
      <c r="AH64" s="63">
        <v>0</v>
      </c>
      <c r="AI64" s="63">
        <v>0</v>
      </c>
      <c r="AJ64" s="63">
        <v>0</v>
      </c>
      <c r="AK64" s="63">
        <v>0</v>
      </c>
      <c r="AL64" s="63">
        <v>0</v>
      </c>
      <c r="AM64" s="63">
        <v>0</v>
      </c>
      <c r="AN64" s="63">
        <v>0</v>
      </c>
      <c r="AO64" s="63">
        <v>0</v>
      </c>
      <c r="AP64" s="63">
        <v>0</v>
      </c>
      <c r="AQ64" s="63">
        <v>0</v>
      </c>
      <c r="AR64" s="63">
        <v>0</v>
      </c>
      <c r="AS64" s="63">
        <v>0</v>
      </c>
      <c r="AT64" s="63">
        <v>0</v>
      </c>
      <c r="AU64" s="63">
        <v>0</v>
      </c>
      <c r="AV64" s="63">
        <v>0</v>
      </c>
      <c r="AW64" s="63">
        <v>0</v>
      </c>
      <c r="AX64" s="63">
        <v>0</v>
      </c>
      <c r="AY64" s="63">
        <v>0</v>
      </c>
      <c r="AZ64" s="63">
        <v>0</v>
      </c>
      <c r="BA64" s="63">
        <v>0</v>
      </c>
      <c r="BB64" s="63">
        <v>0</v>
      </c>
      <c r="BC64" s="63">
        <v>0</v>
      </c>
      <c r="BD64" s="63">
        <v>0</v>
      </c>
      <c r="BE64" s="63">
        <v>0</v>
      </c>
      <c r="BF64" s="63">
        <v>0</v>
      </c>
      <c r="BG64" s="63">
        <v>0</v>
      </c>
      <c r="BH64" s="63">
        <v>0</v>
      </c>
      <c r="BI64" s="63">
        <v>0</v>
      </c>
      <c r="BJ64" s="63">
        <v>0</v>
      </c>
      <c r="BK64" s="63">
        <v>0</v>
      </c>
      <c r="BL64" s="63">
        <v>0</v>
      </c>
      <c r="BM64" s="63">
        <v>0</v>
      </c>
      <c r="BN64" s="63">
        <v>0</v>
      </c>
      <c r="BO64" s="63">
        <v>0</v>
      </c>
      <c r="BP64" s="63">
        <v>0</v>
      </c>
      <c r="BQ64" s="63">
        <v>0</v>
      </c>
      <c r="BR64" s="63">
        <v>0</v>
      </c>
      <c r="BS64" s="63">
        <v>0</v>
      </c>
      <c r="BT64" s="63">
        <v>0</v>
      </c>
      <c r="BU64" s="63">
        <v>0</v>
      </c>
      <c r="BV64" s="63">
        <v>0</v>
      </c>
      <c r="BW64" s="63">
        <v>0</v>
      </c>
      <c r="BX64" s="63">
        <v>0</v>
      </c>
      <c r="BY64" s="63">
        <v>0</v>
      </c>
      <c r="BZ64" s="63">
        <v>0</v>
      </c>
      <c r="CA64" s="63">
        <v>0</v>
      </c>
      <c r="CB64" s="63">
        <v>0</v>
      </c>
      <c r="CC64" s="63">
        <v>0</v>
      </c>
    </row>
    <row r="65" spans="1:81" x14ac:dyDescent="0.25">
      <c r="A65" s="1"/>
      <c r="B65" s="60">
        <f t="shared" si="4"/>
        <v>51</v>
      </c>
      <c r="C65" s="54">
        <f>IF(type&lt;&gt;"",IF(ROW(stage_id)=ROW($C$13)+2,1,IF(type="S",MAX(prev_col_range)+1,MAX(prev_col_range))),-1)</f>
        <v>12</v>
      </c>
      <c r="D65" s="51">
        <f>_xlfn.IFNA(IF(OR(type="T",type="M"),MATCH(role,Settings!$I$9:$I$16,0),-1),-1)</f>
        <v>-1</v>
      </c>
      <c r="E65" s="48" t="s">
        <v>119</v>
      </c>
      <c r="F65" s="46" t="s">
        <v>62</v>
      </c>
      <c r="G65" s="20"/>
      <c r="H65" s="54" t="str">
        <f>_xlfn.IFNA(INDEX(Settings!$P$9:$P$38,MATCH(team_member,Settings!$N$9:$N$38,0)),"")</f>
        <v/>
      </c>
      <c r="I65" s="54"/>
      <c r="J65" s="51"/>
      <c r="K65" s="59"/>
      <c r="L65" s="58"/>
      <c r="M65" s="60">
        <f>+B105</f>
        <v>91</v>
      </c>
      <c r="N65" s="20" t="str">
        <f t="shared" si="5"/>
        <v>↙</v>
      </c>
      <c r="O65" s="20" t="str">
        <f>IFERROR("("&amp;d.type&amp;")"&amp;IF(LEN(d.name)&gt;20,LEFT(d.name,20)&amp;"….",d.name),"")</f>
        <v>(T)Espaces Verts</v>
      </c>
      <c r="P65" s="54"/>
      <c r="Q65" s="51"/>
      <c r="R65" s="56">
        <v>8</v>
      </c>
      <c r="S65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65" s="58">
        <f>IFERROR(IF(ind.start&lt;&gt;"",plan_end_calculation,IF(ind.end&lt;&gt;"",ind.end,IF(d.id&lt;&gt;"",IF(d.conn="SF",sf_calculation,IF(d.conn="FF",ff_calculation,plan_end_calculation)),""))),"")</f>
        <v>44764</v>
      </c>
      <c r="U65" s="57"/>
      <c r="V65" s="58"/>
      <c r="W65" s="65">
        <v>0.6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3">
        <v>0</v>
      </c>
      <c r="AM65" s="63">
        <v>0</v>
      </c>
      <c r="AN65" s="63">
        <v>0</v>
      </c>
      <c r="AO65" s="63">
        <v>0</v>
      </c>
      <c r="AP65" s="63">
        <v>0</v>
      </c>
      <c r="AQ65" s="63">
        <v>0</v>
      </c>
      <c r="AR65" s="63">
        <v>0</v>
      </c>
      <c r="AS65" s="63">
        <v>0</v>
      </c>
      <c r="AT65" s="63">
        <v>0</v>
      </c>
      <c r="AU65" s="63">
        <v>0</v>
      </c>
      <c r="AV65" s="63">
        <v>0</v>
      </c>
      <c r="AW65" s="63">
        <v>0</v>
      </c>
      <c r="AX65" s="63">
        <v>0</v>
      </c>
      <c r="AY65" s="63">
        <v>0</v>
      </c>
      <c r="AZ65" s="63">
        <v>0</v>
      </c>
      <c r="BA65" s="63">
        <v>0</v>
      </c>
      <c r="BB65" s="63">
        <v>0</v>
      </c>
      <c r="BC65" s="63">
        <v>0</v>
      </c>
      <c r="BD65" s="63">
        <v>0</v>
      </c>
      <c r="BE65" s="63">
        <v>0</v>
      </c>
      <c r="BF65" s="63">
        <v>0</v>
      </c>
      <c r="BG65" s="63">
        <v>0</v>
      </c>
      <c r="BH65" s="63">
        <v>0</v>
      </c>
      <c r="BI65" s="63">
        <v>0</v>
      </c>
      <c r="BJ65" s="63">
        <v>0</v>
      </c>
      <c r="BK65" s="63">
        <v>0</v>
      </c>
      <c r="BL65" s="63">
        <v>0</v>
      </c>
      <c r="BM65" s="63">
        <v>0</v>
      </c>
      <c r="BN65" s="63">
        <v>0</v>
      </c>
      <c r="BO65" s="63">
        <v>0</v>
      </c>
      <c r="BP65" s="63">
        <v>0</v>
      </c>
      <c r="BQ65" s="63">
        <v>0</v>
      </c>
      <c r="BR65" s="63">
        <v>0</v>
      </c>
      <c r="BS65" s="63">
        <v>0</v>
      </c>
      <c r="BT65" s="63">
        <v>0</v>
      </c>
      <c r="BU65" s="63">
        <v>0</v>
      </c>
      <c r="BV65" s="63">
        <v>0</v>
      </c>
      <c r="BW65" s="63">
        <v>0</v>
      </c>
      <c r="BX65" s="63">
        <v>0</v>
      </c>
      <c r="BY65" s="63">
        <v>0</v>
      </c>
      <c r="BZ65" s="63">
        <v>0</v>
      </c>
      <c r="CA65" s="63">
        <v>0</v>
      </c>
      <c r="CB65" s="63">
        <v>0</v>
      </c>
      <c r="CC65" s="63">
        <v>0</v>
      </c>
    </row>
    <row r="66" spans="1:81" x14ac:dyDescent="0.25">
      <c r="A66" s="1"/>
      <c r="B66" s="60">
        <f t="shared" si="4"/>
        <v>52</v>
      </c>
      <c r="C66" s="54">
        <f>IF(type&lt;&gt;"",IF(ROW(stage_id)=ROW($C$13)+2,1,IF(type="S",MAX(prev_col_range)+1,MAX(prev_col_range))),-1)</f>
        <v>12</v>
      </c>
      <c r="D66" s="51">
        <f>_xlfn.IFNA(IF(OR(type="T",type="M"),MATCH(role,Settings!$I$9:$I$16,0),-1),-1)</f>
        <v>-1</v>
      </c>
      <c r="E66" s="48" t="s">
        <v>119</v>
      </c>
      <c r="F66" s="46" t="s">
        <v>74</v>
      </c>
      <c r="G66" s="20"/>
      <c r="H66" s="54" t="str">
        <f>_xlfn.IFNA(INDEX(Settings!$P$9:$P$38,MATCH(team_member,Settings!$N$9:$N$38,0)),"")</f>
        <v/>
      </c>
      <c r="I66" s="54"/>
      <c r="J66" s="51"/>
      <c r="K66" s="59"/>
      <c r="L66" s="58"/>
      <c r="M66" s="60">
        <f>+B21</f>
        <v>7</v>
      </c>
      <c r="N66" s="20" t="str">
        <f t="shared" si="5"/>
        <v>↖</v>
      </c>
      <c r="O66" s="20" t="str">
        <f>IFERROR("("&amp;d.type&amp;")"&amp;IF(LEN(d.name)&gt;20,LEFT(d.name,20)&amp;"….",d.name),"")</f>
        <v>(T)Menuiserie métalliqu….</v>
      </c>
      <c r="P66" s="54"/>
      <c r="Q66" s="51"/>
      <c r="R66" s="56">
        <v>3</v>
      </c>
      <c r="S66" s="57">
        <f>IFERROR(IF(ind.start&lt;&gt;"",ind.start,IF(ind.end&lt;&gt;"",plan_start_calculation,IF(d.id&lt;&gt;"",IF(OR(d.conn="FS",d.conn=""),fs_calculation,IF(d.conn="SS",ss_calculation,plan_start_calculation)),""))),"")</f>
        <v>44679</v>
      </c>
      <c r="T66" s="58">
        <f>IFERROR(IF(ind.start&lt;&gt;"",plan_end_calculation,IF(ind.end&lt;&gt;"",ind.end,IF(d.id&lt;&gt;"",IF(d.conn="SF",sf_calculation,IF(d.conn="FF",ff_calculation,plan_end_calculation)),""))),"")</f>
        <v>44683</v>
      </c>
      <c r="U66" s="57"/>
      <c r="V66" s="58"/>
      <c r="W66" s="65">
        <v>0</v>
      </c>
      <c r="X66" s="63">
        <v>0</v>
      </c>
      <c r="Y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 s="63">
        <v>0</v>
      </c>
      <c r="AH66" s="63">
        <v>0</v>
      </c>
      <c r="AI66" s="63">
        <v>0</v>
      </c>
      <c r="AJ66" s="63">
        <v>0</v>
      </c>
      <c r="AK66" s="63">
        <v>0</v>
      </c>
      <c r="AL66" s="63">
        <v>0</v>
      </c>
      <c r="AM66" s="63">
        <v>0</v>
      </c>
      <c r="AN66" s="63">
        <v>0</v>
      </c>
      <c r="AO66" s="63">
        <v>0</v>
      </c>
      <c r="AP66" s="63">
        <v>0</v>
      </c>
      <c r="AQ66" s="63">
        <v>0</v>
      </c>
      <c r="AR66" s="63">
        <v>0</v>
      </c>
      <c r="AS66" s="63">
        <v>0</v>
      </c>
      <c r="AT66" s="63">
        <v>0</v>
      </c>
      <c r="AU66" s="63">
        <v>0</v>
      </c>
      <c r="AV66" s="63">
        <v>0</v>
      </c>
      <c r="AW66" s="63">
        <v>0</v>
      </c>
      <c r="AX66" s="63">
        <v>0</v>
      </c>
      <c r="AY66" s="63">
        <v>0</v>
      </c>
      <c r="AZ66" s="63">
        <v>0</v>
      </c>
      <c r="BA66" s="63">
        <v>0</v>
      </c>
      <c r="BB66" s="63">
        <v>0</v>
      </c>
      <c r="BC66" s="63">
        <v>0</v>
      </c>
      <c r="BD66" s="63">
        <v>0</v>
      </c>
      <c r="BE66" s="63">
        <v>0</v>
      </c>
      <c r="BF66" s="63">
        <v>0</v>
      </c>
      <c r="BG66" s="63">
        <v>0</v>
      </c>
      <c r="BH66" s="63">
        <v>0</v>
      </c>
      <c r="BI66" s="63">
        <v>0</v>
      </c>
      <c r="BJ66" s="63">
        <v>0</v>
      </c>
      <c r="BK66" s="63">
        <v>0</v>
      </c>
      <c r="BL66" s="63">
        <v>0</v>
      </c>
      <c r="BM66" s="63">
        <v>0</v>
      </c>
      <c r="BN66" s="63">
        <v>0</v>
      </c>
      <c r="BO66" s="63">
        <v>0</v>
      </c>
      <c r="BP66" s="63">
        <v>0</v>
      </c>
      <c r="BQ66" s="63">
        <v>0</v>
      </c>
      <c r="BR66" s="63">
        <v>0</v>
      </c>
      <c r="BS66" s="63">
        <v>0</v>
      </c>
      <c r="BT66" s="63">
        <v>0</v>
      </c>
      <c r="BU66" s="63">
        <v>0</v>
      </c>
      <c r="BV66" s="63">
        <v>0</v>
      </c>
      <c r="BW66" s="63">
        <v>0</v>
      </c>
      <c r="BX66" s="63">
        <v>0</v>
      </c>
      <c r="BY66" s="63">
        <v>0</v>
      </c>
      <c r="BZ66" s="63">
        <v>0</v>
      </c>
      <c r="CA66" s="63">
        <v>0</v>
      </c>
      <c r="CB66" s="63">
        <v>0</v>
      </c>
      <c r="CC66" s="63">
        <v>0</v>
      </c>
    </row>
    <row r="67" spans="1:81" x14ac:dyDescent="0.25">
      <c r="A67" s="1"/>
      <c r="B67" s="60">
        <f t="shared" si="4"/>
        <v>53</v>
      </c>
      <c r="C67" s="54">
        <f>IF(type&lt;&gt;"",IF(ROW(stage_id)=ROW($C$13)+2,1,IF(type="S",MAX(prev_col_range)+1,MAX(prev_col_range))),-1)</f>
        <v>13</v>
      </c>
      <c r="D67" s="51">
        <f>_xlfn.IFNA(IF(OR(type="T",type="M"),MATCH(role,Settings!$I$9:$I$16,0),-1),-1)</f>
        <v>-1</v>
      </c>
      <c r="E67" s="47" t="s">
        <v>56</v>
      </c>
      <c r="F67" s="45" t="s">
        <v>91</v>
      </c>
      <c r="G67" s="20"/>
      <c r="H67" s="54" t="str">
        <f>_xlfn.IFNA(INDEX(Settings!$P$9:$P$38,MATCH(team_member,Settings!$N$9:$N$38,0)),"")</f>
        <v/>
      </c>
      <c r="I67" s="54"/>
      <c r="J67" s="51"/>
      <c r="K67" s="59">
        <f>MIN(S68:S72)</f>
        <v>44664</v>
      </c>
      <c r="L67" s="58"/>
      <c r="M67" s="60"/>
      <c r="N67" s="20" t="str">
        <f t="shared" si="5"/>
        <v/>
      </c>
      <c r="O67" s="20" t="str">
        <f>IFERROR("("&amp;d.type&amp;")"&amp;IF(LEN(d.name)&gt;20,LEFT(d.name,20)&amp;"….",d.name),"")</f>
        <v/>
      </c>
      <c r="P67" s="54"/>
      <c r="Q67" s="51"/>
      <c r="R67" s="56">
        <f>NETWORKDAYS(plan_start,MAX(T68:T72))</f>
        <v>20</v>
      </c>
      <c r="S67" s="57">
        <f>IFERROR(IF(ind.start&lt;&gt;"",ind.start,IF(ind.end&lt;&gt;"",plan_start_calculation,IF(d.id&lt;&gt;"",IF(OR(d.conn="FS",d.conn=""),fs_calculation,IF(d.conn="SS",ss_calculation,plan_start_calculation)),""))),"")</f>
        <v>44664</v>
      </c>
      <c r="T67" s="58">
        <f>IFERROR(IF(ind.start&lt;&gt;"",plan_end_calculation,IF(ind.end&lt;&gt;"",ind.end,IF(d.id&lt;&gt;"",IF(d.conn="SF",sf_calculation,IF(d.conn="FF",ff_calculation,plan_end_calculation)),""))),"")</f>
        <v>44691</v>
      </c>
      <c r="U67" s="57"/>
      <c r="V67" s="58"/>
      <c r="W67" s="65" cm="1">
        <f t="array" ref="W67">SUM(W68:W72*R68:R72)/SUM(R68:R72)</f>
        <v>0</v>
      </c>
      <c r="X67" s="63">
        <v>0</v>
      </c>
      <c r="Y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 s="63">
        <v>0</v>
      </c>
      <c r="AH67" s="63">
        <v>0</v>
      </c>
      <c r="AI67" s="63">
        <v>0</v>
      </c>
      <c r="AJ67" s="63">
        <v>0</v>
      </c>
      <c r="AK67" s="63">
        <v>0</v>
      </c>
      <c r="AL67" s="63">
        <v>0</v>
      </c>
      <c r="AM67" s="63">
        <v>0</v>
      </c>
      <c r="AN67" s="63">
        <v>0</v>
      </c>
      <c r="AO67" s="63">
        <v>0</v>
      </c>
      <c r="AP67" s="63">
        <v>0</v>
      </c>
      <c r="AQ67" s="63">
        <v>0</v>
      </c>
      <c r="AR67" s="63">
        <v>0</v>
      </c>
      <c r="AS67" s="63">
        <v>0</v>
      </c>
      <c r="AT67" s="63">
        <v>0</v>
      </c>
      <c r="AU67" s="63">
        <v>0</v>
      </c>
      <c r="AV67" s="63">
        <v>0</v>
      </c>
      <c r="AW67" s="63">
        <v>0</v>
      </c>
      <c r="AX67" s="63">
        <v>0</v>
      </c>
      <c r="AY67" s="63">
        <v>0</v>
      </c>
      <c r="AZ67" s="63">
        <v>0</v>
      </c>
      <c r="BA67" s="63">
        <v>0</v>
      </c>
      <c r="BB67" s="63">
        <v>0</v>
      </c>
      <c r="BC67" s="63">
        <v>0</v>
      </c>
      <c r="BD67" s="63">
        <v>0</v>
      </c>
      <c r="BE67" s="63">
        <v>0</v>
      </c>
      <c r="BF67" s="63">
        <v>0</v>
      </c>
      <c r="BG67" s="63">
        <v>0</v>
      </c>
      <c r="BH67" s="63">
        <v>0</v>
      </c>
      <c r="BI67" s="63">
        <v>0</v>
      </c>
      <c r="BJ67" s="63">
        <v>0</v>
      </c>
      <c r="BK67" s="63">
        <v>0</v>
      </c>
      <c r="BL67" s="63">
        <v>0</v>
      </c>
      <c r="BM67" s="63">
        <v>0</v>
      </c>
      <c r="BN67" s="63">
        <v>0</v>
      </c>
      <c r="BO67" s="63">
        <v>0</v>
      </c>
      <c r="BP67" s="63">
        <v>0</v>
      </c>
      <c r="BQ67" s="63">
        <v>0</v>
      </c>
      <c r="BR67" s="63">
        <v>0</v>
      </c>
      <c r="BS67" s="63">
        <v>0</v>
      </c>
      <c r="BT67" s="63">
        <v>0</v>
      </c>
      <c r="BU67" s="63">
        <v>0</v>
      </c>
      <c r="BV67" s="63">
        <v>0</v>
      </c>
      <c r="BW67" s="63">
        <v>0</v>
      </c>
      <c r="BX67" s="63">
        <v>0</v>
      </c>
      <c r="BY67" s="63">
        <v>0</v>
      </c>
      <c r="BZ67" s="63">
        <v>0</v>
      </c>
      <c r="CA67" s="63">
        <v>0</v>
      </c>
      <c r="CB67" s="63">
        <v>0</v>
      </c>
      <c r="CC67" s="63">
        <v>0</v>
      </c>
    </row>
    <row r="68" spans="1:81" x14ac:dyDescent="0.25">
      <c r="A68" s="1"/>
      <c r="B68" s="60">
        <f t="shared" si="4"/>
        <v>54</v>
      </c>
      <c r="C68" s="54">
        <f>IF(type&lt;&gt;"",IF(ROW(stage_id)=ROW($C$13)+2,1,IF(type="S",MAX(prev_col_range)+1,MAX(prev_col_range))),-1)</f>
        <v>13</v>
      </c>
      <c r="D68" s="51">
        <f>_xlfn.IFNA(IF(OR(type="T",type="M"),MATCH(role,Settings!$I$9:$I$16,0),-1),-1)</f>
        <v>-1</v>
      </c>
      <c r="E68" s="48" t="s">
        <v>119</v>
      </c>
      <c r="F68" s="46" t="s">
        <v>60</v>
      </c>
      <c r="G68" s="20"/>
      <c r="H68" s="54" t="str">
        <f>_xlfn.IFNA(INDEX(Settings!$P$9:$P$38,MATCH(team_member,Settings!$N$9:$N$38,0)),"")</f>
        <v/>
      </c>
      <c r="I68" s="54"/>
      <c r="J68" s="51"/>
      <c r="K68" s="59">
        <v>44664</v>
      </c>
      <c r="L68" s="58"/>
      <c r="M68" s="60"/>
      <c r="N68" s="20" t="str">
        <f t="shared" si="5"/>
        <v/>
      </c>
      <c r="O68" s="20" t="str">
        <f>IFERROR("("&amp;d.type&amp;")"&amp;IF(LEN(d.name)&gt;20,LEFT(d.name,20)&amp;"….",d.name),"")</f>
        <v/>
      </c>
      <c r="P68" s="54"/>
      <c r="Q68" s="51"/>
      <c r="R68" s="56">
        <v>8</v>
      </c>
      <c r="S68" s="57">
        <f>IFERROR(IF(ind.start&lt;&gt;"",ind.start,IF(ind.end&lt;&gt;"",plan_start_calculation,IF(d.id&lt;&gt;"",IF(OR(d.conn="FS",d.conn=""),fs_calculation,IF(d.conn="SS",ss_calculation,plan_start_calculation)),""))),"")</f>
        <v>44664</v>
      </c>
      <c r="T68" s="58">
        <f>IFERROR(IF(ind.start&lt;&gt;"",plan_end_calculation,IF(ind.end&lt;&gt;"",ind.end,IF(d.id&lt;&gt;"",IF(d.conn="SF",sf_calculation,IF(d.conn="FF",ff_calculation,plan_end_calculation)),""))),"")</f>
        <v>44673</v>
      </c>
      <c r="U68" s="57"/>
      <c r="V68" s="58"/>
      <c r="W68" s="65">
        <v>0</v>
      </c>
      <c r="X68" s="63">
        <v>0</v>
      </c>
      <c r="Y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 s="63">
        <v>0</v>
      </c>
      <c r="AH68" s="63">
        <v>0</v>
      </c>
      <c r="AI68" s="63">
        <v>0</v>
      </c>
      <c r="AJ68" s="63">
        <v>0</v>
      </c>
      <c r="AK68" s="63">
        <v>0</v>
      </c>
      <c r="AL68" s="63">
        <v>0</v>
      </c>
      <c r="AM68" s="63">
        <v>0</v>
      </c>
      <c r="AN68" s="63">
        <v>0</v>
      </c>
      <c r="AO68" s="63">
        <v>0</v>
      </c>
      <c r="AP68" s="63">
        <v>0</v>
      </c>
      <c r="AQ68" s="63">
        <v>0</v>
      </c>
      <c r="AR68" s="63">
        <v>0</v>
      </c>
      <c r="AS68" s="63">
        <v>0</v>
      </c>
      <c r="AT68" s="63">
        <v>0</v>
      </c>
      <c r="AU68" s="63">
        <v>0</v>
      </c>
      <c r="AV68" s="63">
        <v>0</v>
      </c>
      <c r="AW68" s="63">
        <v>0</v>
      </c>
      <c r="AX68" s="63">
        <v>0</v>
      </c>
      <c r="AY68" s="63">
        <v>0</v>
      </c>
      <c r="AZ68" s="63">
        <v>0</v>
      </c>
      <c r="BA68" s="63">
        <v>0</v>
      </c>
      <c r="BB68" s="63">
        <v>0</v>
      </c>
      <c r="BC68" s="63">
        <v>0</v>
      </c>
      <c r="BD68" s="63">
        <v>0</v>
      </c>
      <c r="BE68" s="63">
        <v>0</v>
      </c>
      <c r="BF68" s="63">
        <v>0</v>
      </c>
      <c r="BG68" s="63">
        <v>0</v>
      </c>
      <c r="BH68" s="63">
        <v>0</v>
      </c>
      <c r="BI68" s="63">
        <v>0</v>
      </c>
      <c r="BJ68" s="63">
        <v>0</v>
      </c>
      <c r="BK68" s="63">
        <v>0</v>
      </c>
      <c r="BL68" s="63">
        <v>0</v>
      </c>
      <c r="BM68" s="63">
        <v>0</v>
      </c>
      <c r="BN68" s="63">
        <v>0</v>
      </c>
      <c r="BO68" s="63">
        <v>0</v>
      </c>
      <c r="BP68" s="63">
        <v>0</v>
      </c>
      <c r="BQ68" s="63">
        <v>0</v>
      </c>
      <c r="BR68" s="63">
        <v>0</v>
      </c>
      <c r="BS68" s="63">
        <v>0</v>
      </c>
      <c r="BT68" s="63">
        <v>0</v>
      </c>
      <c r="BU68" s="63">
        <v>0</v>
      </c>
      <c r="BV68" s="63">
        <v>0</v>
      </c>
      <c r="BW68" s="63">
        <v>0</v>
      </c>
      <c r="BX68" s="63">
        <v>0</v>
      </c>
      <c r="BY68" s="63">
        <v>0</v>
      </c>
      <c r="BZ68" s="63">
        <v>0</v>
      </c>
      <c r="CA68" s="63">
        <v>0</v>
      </c>
      <c r="CB68" s="63">
        <v>0</v>
      </c>
      <c r="CC68" s="63">
        <v>0</v>
      </c>
    </row>
    <row r="69" spans="1:81" x14ac:dyDescent="0.25">
      <c r="A69" s="1"/>
      <c r="B69" s="60">
        <f t="shared" si="4"/>
        <v>55</v>
      </c>
      <c r="C69" s="54">
        <f>IF(type&lt;&gt;"",IF(ROW(stage_id)=ROW($C$13)+2,1,IF(type="S",MAX(prev_col_range)+1,MAX(prev_col_range))),-1)</f>
        <v>13</v>
      </c>
      <c r="D69" s="51">
        <f>_xlfn.IFNA(IF(OR(type="T",type="M"),MATCH(role,Settings!$I$9:$I$16,0),-1),-1)</f>
        <v>-1</v>
      </c>
      <c r="E69" s="48" t="s">
        <v>119</v>
      </c>
      <c r="F69" s="46" t="s">
        <v>61</v>
      </c>
      <c r="G69" s="20"/>
      <c r="H69" s="54" t="str">
        <f>_xlfn.IFNA(INDEX(Settings!$P$9:$P$38,MATCH(team_member,Settings!$N$9:$N$38,0)),"")</f>
        <v/>
      </c>
      <c r="I69" s="54"/>
      <c r="J69" s="51"/>
      <c r="K69" s="59"/>
      <c r="L69" s="58"/>
      <c r="M69" s="60">
        <f>B68</f>
        <v>54</v>
      </c>
      <c r="N69" s="20" t="str">
        <f t="shared" si="5"/>
        <v>↖</v>
      </c>
      <c r="O69" s="20" t="str">
        <f>IFERROR("("&amp;d.type&amp;")"&amp;IF(LEN(d.name)&gt;20,LEFT(d.name,20)&amp;"….",d.name),"")</f>
        <v>(T)Maçonnerie en agglos</v>
      </c>
      <c r="P69" s="54" t="s">
        <v>129</v>
      </c>
      <c r="Q69" s="51">
        <v>-2</v>
      </c>
      <c r="R69" s="56">
        <v>14</v>
      </c>
      <c r="S69" s="57">
        <f>IFERROR(IF(ind.start&lt;&gt;"",ind.start,IF(ind.end&lt;&gt;"",plan_start_calculation,IF(d.id&lt;&gt;"",IF(OR(d.conn="FS",d.conn=""),fs_calculation,IF(d.conn="SS",ss_calculation,plan_start_calculation)),""))),"")</f>
        <v>44672</v>
      </c>
      <c r="T69" s="58">
        <f>IFERROR(IF(ind.start&lt;&gt;"",plan_end_calculation,IF(ind.end&lt;&gt;"",ind.end,IF(d.id&lt;&gt;"",IF(d.conn="SF",sf_calculation,IF(d.conn="FF",ff_calculation,plan_end_calculation)),""))),"")</f>
        <v>44691</v>
      </c>
      <c r="U69" s="57"/>
      <c r="V69" s="58"/>
      <c r="W69" s="65">
        <v>0</v>
      </c>
      <c r="X69" s="63">
        <v>0</v>
      </c>
      <c r="Y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 s="63">
        <v>0</v>
      </c>
      <c r="AH69" s="63">
        <v>0</v>
      </c>
      <c r="AI69" s="63">
        <v>0</v>
      </c>
      <c r="AJ69" s="63">
        <v>0</v>
      </c>
      <c r="AK69" s="63">
        <v>0</v>
      </c>
      <c r="AL69" s="63">
        <v>0</v>
      </c>
      <c r="AM69" s="63">
        <v>0</v>
      </c>
      <c r="AN69" s="63">
        <v>0</v>
      </c>
      <c r="AO69" s="63">
        <v>0</v>
      </c>
      <c r="AP69" s="63">
        <v>0</v>
      </c>
      <c r="AQ69" s="63">
        <v>0</v>
      </c>
      <c r="AR69" s="63">
        <v>0</v>
      </c>
      <c r="AS69" s="63">
        <v>0</v>
      </c>
      <c r="AT69" s="63">
        <v>0</v>
      </c>
      <c r="AU69" s="63">
        <v>0</v>
      </c>
      <c r="AV69" s="63">
        <v>0</v>
      </c>
      <c r="AW69" s="63">
        <v>0</v>
      </c>
      <c r="AX69" s="63">
        <v>0</v>
      </c>
      <c r="AY69" s="63">
        <v>0</v>
      </c>
      <c r="AZ69" s="63">
        <v>0</v>
      </c>
      <c r="BA69" s="63">
        <v>0</v>
      </c>
      <c r="BB69" s="63">
        <v>0</v>
      </c>
      <c r="BC69" s="63">
        <v>0</v>
      </c>
      <c r="BD69" s="63">
        <v>0</v>
      </c>
      <c r="BE69" s="63">
        <v>0</v>
      </c>
      <c r="BF69" s="63">
        <v>0</v>
      </c>
      <c r="BG69" s="63">
        <v>0</v>
      </c>
      <c r="BH69" s="63">
        <v>0</v>
      </c>
      <c r="BI69" s="63">
        <v>0</v>
      </c>
      <c r="BJ69" s="63">
        <v>0</v>
      </c>
      <c r="BK69" s="63">
        <v>0</v>
      </c>
      <c r="BL69" s="63">
        <v>0</v>
      </c>
      <c r="BM69" s="63">
        <v>0</v>
      </c>
      <c r="BN69" s="63">
        <v>0</v>
      </c>
      <c r="BO69" s="63">
        <v>0</v>
      </c>
      <c r="BP69" s="63">
        <v>0</v>
      </c>
      <c r="BQ69" s="63">
        <v>0</v>
      </c>
      <c r="BR69" s="63">
        <v>0</v>
      </c>
      <c r="BS69" s="63">
        <v>0</v>
      </c>
      <c r="BT69" s="63">
        <v>0</v>
      </c>
      <c r="BU69" s="63">
        <v>0</v>
      </c>
      <c r="BV69" s="63">
        <v>0</v>
      </c>
      <c r="BW69" s="63">
        <v>0</v>
      </c>
      <c r="BX69" s="63">
        <v>0</v>
      </c>
      <c r="BY69" s="63">
        <v>0</v>
      </c>
      <c r="BZ69" s="63">
        <v>0</v>
      </c>
      <c r="CA69" s="63">
        <v>0</v>
      </c>
      <c r="CB69" s="63">
        <v>0</v>
      </c>
      <c r="CC69" s="63">
        <v>0</v>
      </c>
    </row>
    <row r="70" spans="1:81" x14ac:dyDescent="0.25">
      <c r="A70" s="1"/>
      <c r="B70" s="60">
        <f t="shared" si="4"/>
        <v>56</v>
      </c>
      <c r="C70" s="54">
        <f>IF(type&lt;&gt;"",IF(ROW(stage_id)=ROW($C$13)+2,1,IF(type="S",MAX(prev_col_range)+1,MAX(prev_col_range))),-1)</f>
        <v>13</v>
      </c>
      <c r="D70" s="51">
        <f>_xlfn.IFNA(IF(OR(type="T",type="M"),MATCH(role,Settings!$I$9:$I$16,0),-1),-1)</f>
        <v>-1</v>
      </c>
      <c r="E70" s="48" t="s">
        <v>119</v>
      </c>
      <c r="F70" s="46" t="s">
        <v>64</v>
      </c>
      <c r="G70" s="20"/>
      <c r="H70" s="54" t="str">
        <f>_xlfn.IFNA(INDEX(Settings!$P$9:$P$38,MATCH(team_member,Settings!$N$9:$N$38,0)),"")</f>
        <v/>
      </c>
      <c r="I70" s="54"/>
      <c r="J70" s="51" t="s">
        <v>120</v>
      </c>
      <c r="K70" s="59"/>
      <c r="L70" s="58"/>
      <c r="M70" s="60"/>
      <c r="N70" s="20" t="str">
        <f t="shared" si="5"/>
        <v/>
      </c>
      <c r="O70" s="20" t="str">
        <f>IFERROR("("&amp;d.type&amp;")"&amp;IF(LEN(d.name)&gt;20,LEFT(d.name,20)&amp;"….",d.name),"")</f>
        <v/>
      </c>
      <c r="P70" s="54"/>
      <c r="Q70" s="51"/>
      <c r="R70" s="56"/>
      <c r="S70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70" s="58" t="str">
        <f>IFERROR(IF(ind.start&lt;&gt;"",plan_end_calculation,IF(ind.end&lt;&gt;"",ind.end,IF(d.id&lt;&gt;"",IF(d.conn="SF",sf_calculation,IF(d.conn="FF",ff_calculation,plan_end_calculation)),""))),"")</f>
        <v/>
      </c>
      <c r="U70" s="57"/>
      <c r="V70" s="58"/>
      <c r="W70" s="65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 s="63">
        <v>0</v>
      </c>
      <c r="AH70" s="63">
        <v>0</v>
      </c>
      <c r="AI70" s="63">
        <v>0</v>
      </c>
      <c r="AJ70" s="63">
        <v>0</v>
      </c>
      <c r="AK70" s="63">
        <v>0</v>
      </c>
      <c r="AL70" s="63">
        <v>0</v>
      </c>
      <c r="AM70" s="63">
        <v>0</v>
      </c>
      <c r="AN70" s="63">
        <v>0</v>
      </c>
      <c r="AO70" s="63">
        <v>0</v>
      </c>
      <c r="AP70" s="63">
        <v>0</v>
      </c>
      <c r="AQ70" s="63">
        <v>0</v>
      </c>
      <c r="AR70" s="63">
        <v>0</v>
      </c>
      <c r="AS70" s="63">
        <v>0</v>
      </c>
      <c r="AT70" s="63">
        <v>0</v>
      </c>
      <c r="AU70" s="63">
        <v>0</v>
      </c>
      <c r="AV70" s="63">
        <v>0</v>
      </c>
      <c r="AW70" s="63">
        <v>0</v>
      </c>
      <c r="AX70" s="63">
        <v>0</v>
      </c>
      <c r="AY70" s="63">
        <v>0</v>
      </c>
      <c r="AZ70" s="63">
        <v>0</v>
      </c>
      <c r="BA70" s="63">
        <v>0</v>
      </c>
      <c r="BB70" s="63">
        <v>0</v>
      </c>
      <c r="BC70" s="63">
        <v>0</v>
      </c>
      <c r="BD70" s="63">
        <v>0</v>
      </c>
      <c r="BE70" s="63">
        <v>0</v>
      </c>
      <c r="BF70" s="63">
        <v>0</v>
      </c>
      <c r="BG70" s="63">
        <v>0</v>
      </c>
      <c r="BH70" s="63">
        <v>0</v>
      </c>
      <c r="BI70" s="63">
        <v>0</v>
      </c>
      <c r="BJ70" s="63">
        <v>0</v>
      </c>
      <c r="BK70" s="63">
        <v>0</v>
      </c>
      <c r="BL70" s="63">
        <v>0</v>
      </c>
      <c r="BM70" s="63">
        <v>0</v>
      </c>
      <c r="BN70" s="63">
        <v>0</v>
      </c>
      <c r="BO70" s="63">
        <v>0</v>
      </c>
      <c r="BP70" s="63">
        <v>0</v>
      </c>
      <c r="BQ70" s="63">
        <v>0</v>
      </c>
      <c r="BR70" s="63">
        <v>0</v>
      </c>
      <c r="BS70" s="63">
        <v>0</v>
      </c>
      <c r="BT70" s="63">
        <v>0</v>
      </c>
      <c r="BU70" s="63">
        <v>0</v>
      </c>
      <c r="BV70" s="63">
        <v>0</v>
      </c>
      <c r="BW70" s="63">
        <v>0</v>
      </c>
      <c r="BX70" s="63">
        <v>0</v>
      </c>
      <c r="BY70" s="63">
        <v>0</v>
      </c>
      <c r="BZ70" s="63">
        <v>0</v>
      </c>
      <c r="CA70" s="63">
        <v>0</v>
      </c>
      <c r="CB70" s="63">
        <v>0</v>
      </c>
      <c r="CC70" s="63">
        <v>0</v>
      </c>
    </row>
    <row r="71" spans="1:81" x14ac:dyDescent="0.25">
      <c r="A71" s="1"/>
      <c r="B71" s="60">
        <f t="shared" si="4"/>
        <v>57</v>
      </c>
      <c r="C71" s="54">
        <f>IF(type&lt;&gt;"",IF(ROW(stage_id)=ROW($C$13)+2,1,IF(type="S",MAX(prev_col_range)+1,MAX(prev_col_range))),-1)</f>
        <v>13</v>
      </c>
      <c r="D71" s="51">
        <f>_xlfn.IFNA(IF(OR(type="T",type="M"),MATCH(role,Settings!$I$9:$I$16,0),-1),-1)</f>
        <v>-1</v>
      </c>
      <c r="E71" s="48" t="s">
        <v>119</v>
      </c>
      <c r="F71" s="46" t="s">
        <v>62</v>
      </c>
      <c r="G71" s="20"/>
      <c r="H71" s="54" t="str">
        <f>_xlfn.IFNA(INDEX(Settings!$P$9:$P$38,MATCH(team_member,Settings!$N$9:$N$38,0)),"")</f>
        <v/>
      </c>
      <c r="I71" s="54"/>
      <c r="J71" s="51" t="s">
        <v>120</v>
      </c>
      <c r="K71" s="59"/>
      <c r="L71" s="58"/>
      <c r="M71" s="60"/>
      <c r="N71" s="20" t="str">
        <f t="shared" si="5"/>
        <v/>
      </c>
      <c r="O71" s="20" t="str">
        <f>IFERROR("("&amp;d.type&amp;")"&amp;IF(LEN(d.name)&gt;20,LEFT(d.name,20)&amp;"….",d.name),"")</f>
        <v/>
      </c>
      <c r="P71" s="54"/>
      <c r="Q71" s="51"/>
      <c r="R71" s="56"/>
      <c r="S71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71" s="58" t="str">
        <f>IFERROR(IF(ind.start&lt;&gt;"",plan_end_calculation,IF(ind.end&lt;&gt;"",ind.end,IF(d.id&lt;&gt;"",IF(d.conn="SF",sf_calculation,IF(d.conn="FF",ff_calculation,plan_end_calculation)),""))),"")</f>
        <v/>
      </c>
      <c r="U71" s="57"/>
      <c r="V71" s="58"/>
      <c r="W71" s="65">
        <v>0</v>
      </c>
      <c r="X71" s="63">
        <v>0</v>
      </c>
      <c r="Y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 s="63">
        <v>0</v>
      </c>
      <c r="AH71" s="63">
        <v>0</v>
      </c>
      <c r="AI71" s="63">
        <v>0</v>
      </c>
      <c r="AJ71" s="63">
        <v>0</v>
      </c>
      <c r="AK71" s="63">
        <v>0</v>
      </c>
      <c r="AL71" s="63">
        <v>0</v>
      </c>
      <c r="AM71" s="63">
        <v>0</v>
      </c>
      <c r="AN71" s="63">
        <v>0</v>
      </c>
      <c r="AO71" s="63">
        <v>0</v>
      </c>
      <c r="AP71" s="63">
        <v>0</v>
      </c>
      <c r="AQ71" s="63">
        <v>0</v>
      </c>
      <c r="AR71" s="63">
        <v>0</v>
      </c>
      <c r="AS71" s="63">
        <v>0</v>
      </c>
      <c r="AT71" s="63">
        <v>0</v>
      </c>
      <c r="AU71" s="63">
        <v>0</v>
      </c>
      <c r="AV71" s="63">
        <v>0</v>
      </c>
      <c r="AW71" s="63">
        <v>0</v>
      </c>
      <c r="AX71" s="63">
        <v>0</v>
      </c>
      <c r="AY71" s="63">
        <v>0</v>
      </c>
      <c r="AZ71" s="63">
        <v>0</v>
      </c>
      <c r="BA71" s="63">
        <v>0</v>
      </c>
      <c r="BB71" s="63">
        <v>0</v>
      </c>
      <c r="BC71" s="63">
        <v>0</v>
      </c>
      <c r="BD71" s="63">
        <v>0</v>
      </c>
      <c r="BE71" s="63">
        <v>0</v>
      </c>
      <c r="BF71" s="63">
        <v>0</v>
      </c>
      <c r="BG71" s="63">
        <v>0</v>
      </c>
      <c r="BH71" s="63">
        <v>0</v>
      </c>
      <c r="BI71" s="63">
        <v>0</v>
      </c>
      <c r="BJ71" s="63">
        <v>0</v>
      </c>
      <c r="BK71" s="63">
        <v>0</v>
      </c>
      <c r="BL71" s="63">
        <v>0</v>
      </c>
      <c r="BM71" s="63">
        <v>0</v>
      </c>
      <c r="BN71" s="63">
        <v>0</v>
      </c>
      <c r="BO71" s="63">
        <v>0</v>
      </c>
      <c r="BP71" s="63">
        <v>0</v>
      </c>
      <c r="BQ71" s="63">
        <v>0</v>
      </c>
      <c r="BR71" s="63">
        <v>0</v>
      </c>
      <c r="BS71" s="63">
        <v>0</v>
      </c>
      <c r="BT71" s="63">
        <v>0</v>
      </c>
      <c r="BU71" s="63">
        <v>0</v>
      </c>
      <c r="BV71" s="63">
        <v>0</v>
      </c>
      <c r="BW71" s="63">
        <v>0</v>
      </c>
      <c r="BX71" s="63">
        <v>0</v>
      </c>
      <c r="BY71" s="63">
        <v>0</v>
      </c>
      <c r="BZ71" s="63">
        <v>0</v>
      </c>
      <c r="CA71" s="63">
        <v>0</v>
      </c>
      <c r="CB71" s="63">
        <v>0</v>
      </c>
      <c r="CC71" s="63">
        <v>0</v>
      </c>
    </row>
    <row r="72" spans="1:81" x14ac:dyDescent="0.25">
      <c r="A72" s="1"/>
      <c r="B72" s="60">
        <f t="shared" si="4"/>
        <v>58</v>
      </c>
      <c r="C72" s="54">
        <f>IF(type&lt;&gt;"",IF(ROW(stage_id)=ROW($C$13)+2,1,IF(type="S",MAX(prev_col_range)+1,MAX(prev_col_range))),-1)</f>
        <v>13</v>
      </c>
      <c r="D72" s="51">
        <f>_xlfn.IFNA(IF(OR(type="T",type="M"),MATCH(role,Settings!$I$9:$I$16,0),-1),-1)</f>
        <v>-1</v>
      </c>
      <c r="E72" s="48" t="s">
        <v>119</v>
      </c>
      <c r="F72" s="46" t="s">
        <v>74</v>
      </c>
      <c r="G72" s="20"/>
      <c r="H72" s="54" t="str">
        <f>_xlfn.IFNA(INDEX(Settings!$P$9:$P$38,MATCH(team_member,Settings!$N$9:$N$38,0)),"")</f>
        <v/>
      </c>
      <c r="I72" s="54"/>
      <c r="J72" s="51" t="s">
        <v>120</v>
      </c>
      <c r="K72" s="59"/>
      <c r="L72" s="58"/>
      <c r="M72" s="60"/>
      <c r="N72" s="20" t="str">
        <f t="shared" si="5"/>
        <v/>
      </c>
      <c r="O72" s="20" t="str">
        <f>IFERROR("("&amp;d.type&amp;")"&amp;IF(LEN(d.name)&gt;20,LEFT(d.name,20)&amp;"….",d.name),"")</f>
        <v/>
      </c>
      <c r="P72" s="54" t="s">
        <v>122</v>
      </c>
      <c r="Q72" s="51"/>
      <c r="R72" s="56"/>
      <c r="S72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72" s="58" t="str">
        <f>IFERROR(IF(ind.start&lt;&gt;"",plan_end_calculation,IF(ind.end&lt;&gt;"",ind.end,IF(d.id&lt;&gt;"",IF(d.conn="SF",sf_calculation,IF(d.conn="FF",ff_calculation,plan_end_calculation)),""))),"")</f>
        <v/>
      </c>
      <c r="U72" s="57"/>
      <c r="V72" s="58"/>
      <c r="W72" s="65">
        <v>0</v>
      </c>
      <c r="X72" s="63">
        <v>0</v>
      </c>
      <c r="Y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 s="63">
        <v>0</v>
      </c>
      <c r="AH72" s="63">
        <v>0</v>
      </c>
      <c r="AI72" s="63">
        <v>0</v>
      </c>
      <c r="AJ72" s="63">
        <v>0</v>
      </c>
      <c r="AK72" s="63">
        <v>0</v>
      </c>
      <c r="AL72" s="63">
        <v>0</v>
      </c>
      <c r="AM72" s="63">
        <v>0</v>
      </c>
      <c r="AN72" s="63">
        <v>0</v>
      </c>
      <c r="AO72" s="63">
        <v>0</v>
      </c>
      <c r="AP72" s="63">
        <v>0</v>
      </c>
      <c r="AQ72" s="63">
        <v>0</v>
      </c>
      <c r="AR72" s="63">
        <v>0</v>
      </c>
      <c r="AS72" s="63">
        <v>0</v>
      </c>
      <c r="AT72" s="63">
        <v>0</v>
      </c>
      <c r="AU72" s="63">
        <v>0</v>
      </c>
      <c r="AV72" s="63">
        <v>0</v>
      </c>
      <c r="AW72" s="63">
        <v>0</v>
      </c>
      <c r="AX72" s="63">
        <v>0</v>
      </c>
      <c r="AY72" s="63">
        <v>0</v>
      </c>
      <c r="AZ72" s="63">
        <v>0</v>
      </c>
      <c r="BA72" s="63">
        <v>0</v>
      </c>
      <c r="BB72" s="63">
        <v>0</v>
      </c>
      <c r="BC72" s="63">
        <v>0</v>
      </c>
      <c r="BD72" s="63">
        <v>0</v>
      </c>
      <c r="BE72" s="63">
        <v>0</v>
      </c>
      <c r="BF72" s="63">
        <v>0</v>
      </c>
      <c r="BG72" s="63">
        <v>0</v>
      </c>
      <c r="BH72" s="63">
        <v>0</v>
      </c>
      <c r="BI72" s="63">
        <v>0</v>
      </c>
      <c r="BJ72" s="63">
        <v>0</v>
      </c>
      <c r="BK72" s="63">
        <v>0</v>
      </c>
      <c r="BL72" s="63">
        <v>0</v>
      </c>
      <c r="BM72" s="63">
        <v>0</v>
      </c>
      <c r="BN72" s="63">
        <v>0</v>
      </c>
      <c r="BO72" s="63">
        <v>0</v>
      </c>
      <c r="BP72" s="63">
        <v>0</v>
      </c>
      <c r="BQ72" s="63">
        <v>0</v>
      </c>
      <c r="BR72" s="63">
        <v>0</v>
      </c>
      <c r="BS72" s="63">
        <v>0</v>
      </c>
      <c r="BT72" s="63">
        <v>0</v>
      </c>
      <c r="BU72" s="63">
        <v>0</v>
      </c>
      <c r="BV72" s="63">
        <v>0</v>
      </c>
      <c r="BW72" s="63">
        <v>0</v>
      </c>
      <c r="BX72" s="63">
        <v>0</v>
      </c>
      <c r="BY72" s="63">
        <v>0</v>
      </c>
      <c r="BZ72" s="63">
        <v>0</v>
      </c>
      <c r="CA72" s="63">
        <v>0</v>
      </c>
      <c r="CB72" s="63">
        <v>0</v>
      </c>
      <c r="CC72" s="63">
        <v>0</v>
      </c>
    </row>
    <row r="73" spans="1:81" x14ac:dyDescent="0.25">
      <c r="A73" s="1"/>
      <c r="B73" s="60">
        <f t="shared" si="4"/>
        <v>59</v>
      </c>
      <c r="C73" s="54">
        <f>IF(type&lt;&gt;"",IF(ROW(stage_id)=ROW($C$13)+2,1,IF(type="S",MAX(prev_col_range)+1,MAX(prev_col_range))),-1)</f>
        <v>14</v>
      </c>
      <c r="D73" s="51">
        <f>_xlfn.IFNA(IF(OR(type="T",type="M"),MATCH(role,Settings!$I$9:$I$16,0),-1),-1)</f>
        <v>-1</v>
      </c>
      <c r="E73" s="47" t="s">
        <v>56</v>
      </c>
      <c r="F73" s="45" t="s">
        <v>92</v>
      </c>
      <c r="G73" s="20"/>
      <c r="H73" s="54" t="str">
        <f>_xlfn.IFNA(INDEX(Settings!$P$9:$P$38,MATCH(team_member,Settings!$N$9:$N$38,0)),"")</f>
        <v/>
      </c>
      <c r="I73" s="54"/>
      <c r="J73" s="51"/>
      <c r="K73" s="59">
        <f>MIN(S74:S83)</f>
        <v>44653</v>
      </c>
      <c r="L73" s="58"/>
      <c r="M73" s="60"/>
      <c r="N73" s="20" t="str">
        <f t="shared" si="5"/>
        <v/>
      </c>
      <c r="O73" s="20" t="str">
        <f>IFERROR("("&amp;d.type&amp;")"&amp;IF(LEN(d.name)&gt;20,LEFT(d.name,20)&amp;"….",d.name),"")</f>
        <v/>
      </c>
      <c r="P73" s="54"/>
      <c r="Q73" s="51"/>
      <c r="R73" s="56">
        <f>NETWORKDAYS(plan_start,MAX(T74:T83))</f>
        <v>73</v>
      </c>
      <c r="S73" s="57">
        <f>IFERROR(IF(ind.start&lt;&gt;"",ind.start,IF(ind.end&lt;&gt;"",plan_start_calculation,IF(d.id&lt;&gt;"",IF(OR(d.conn="FS",d.conn=""),fs_calculation,IF(d.conn="SS",ss_calculation,plan_start_calculation)),""))),"")</f>
        <v>44653</v>
      </c>
      <c r="T73" s="58">
        <f>IFERROR(IF(ind.start&lt;&gt;"",plan_end_calculation,IF(ind.end&lt;&gt;"",ind.end,IF(d.id&lt;&gt;"",IF(d.conn="SF",sf_calculation,IF(d.conn="FF",ff_calculation,plan_end_calculation)),""))),"")</f>
        <v>44754</v>
      </c>
      <c r="U73" s="57"/>
      <c r="V73" s="58"/>
      <c r="W73" s="65" cm="1">
        <f t="array" ref="W73">SUM(W74:W83*R74:R83)/SUM(R74:R83)</f>
        <v>0.15789473684210525</v>
      </c>
      <c r="X73" s="63">
        <v>0</v>
      </c>
      <c r="Y73" s="63">
        <v>0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 s="63">
        <v>0</v>
      </c>
      <c r="AH73" s="63">
        <v>0</v>
      </c>
      <c r="AI73" s="63">
        <v>0</v>
      </c>
      <c r="AJ73" s="63">
        <v>0</v>
      </c>
      <c r="AK73" s="63">
        <v>0</v>
      </c>
      <c r="AL73" s="63">
        <v>0</v>
      </c>
      <c r="AM73" s="63">
        <v>0</v>
      </c>
      <c r="AN73" s="63">
        <v>0</v>
      </c>
      <c r="AO73" s="63">
        <v>0</v>
      </c>
      <c r="AP73" s="63">
        <v>0</v>
      </c>
      <c r="AQ73" s="63">
        <v>0</v>
      </c>
      <c r="AR73" s="63">
        <v>0</v>
      </c>
      <c r="AS73" s="63">
        <v>0</v>
      </c>
      <c r="AT73" s="63">
        <v>0</v>
      </c>
      <c r="AU73" s="63">
        <v>0</v>
      </c>
      <c r="AV73" s="63">
        <v>0</v>
      </c>
      <c r="AW73" s="63">
        <v>0</v>
      </c>
      <c r="AX73" s="63">
        <v>0</v>
      </c>
      <c r="AY73" s="63">
        <v>0</v>
      </c>
      <c r="AZ73" s="63">
        <v>0</v>
      </c>
      <c r="BA73" s="63">
        <v>0</v>
      </c>
      <c r="BB73" s="63">
        <v>0</v>
      </c>
      <c r="BC73" s="63">
        <v>0</v>
      </c>
      <c r="BD73" s="63">
        <v>0</v>
      </c>
      <c r="BE73" s="63">
        <v>0</v>
      </c>
      <c r="BF73" s="63">
        <v>0</v>
      </c>
      <c r="BG73" s="63">
        <v>0</v>
      </c>
      <c r="BH73" s="63">
        <v>0</v>
      </c>
      <c r="BI73" s="63">
        <v>0</v>
      </c>
      <c r="BJ73" s="63">
        <v>0</v>
      </c>
      <c r="BK73" s="63">
        <v>0</v>
      </c>
      <c r="BL73" s="63">
        <v>0</v>
      </c>
      <c r="BM73" s="63">
        <v>0</v>
      </c>
      <c r="BN73" s="63">
        <v>0</v>
      </c>
      <c r="BO73" s="63">
        <v>0</v>
      </c>
      <c r="BP73" s="63">
        <v>0</v>
      </c>
      <c r="BQ73" s="63">
        <v>0</v>
      </c>
      <c r="BR73" s="63">
        <v>0</v>
      </c>
      <c r="BS73" s="63">
        <v>0</v>
      </c>
      <c r="BT73" s="63">
        <v>0</v>
      </c>
      <c r="BU73" s="63">
        <v>0</v>
      </c>
      <c r="BV73" s="63">
        <v>0</v>
      </c>
      <c r="BW73" s="63">
        <v>0</v>
      </c>
      <c r="BX73" s="63">
        <v>0</v>
      </c>
      <c r="BY73" s="63">
        <v>0</v>
      </c>
      <c r="BZ73" s="63">
        <v>0</v>
      </c>
      <c r="CA73" s="63">
        <v>0</v>
      </c>
      <c r="CB73" s="63">
        <v>0</v>
      </c>
      <c r="CC73" s="63">
        <v>0</v>
      </c>
    </row>
    <row r="74" spans="1:81" x14ac:dyDescent="0.25">
      <c r="A74" s="1"/>
      <c r="B74" s="60">
        <f t="shared" si="4"/>
        <v>60</v>
      </c>
      <c r="C74" s="54">
        <f>IF(type&lt;&gt;"",IF(ROW(stage_id)=ROW($C$13)+2,1,IF(type="S",MAX(prev_col_range)+1,MAX(prev_col_range))),-1)</f>
        <v>14</v>
      </c>
      <c r="D74" s="51">
        <f>_xlfn.IFNA(IF(OR(type="T",type="M"),MATCH(role,Settings!$I$9:$I$16,0),-1),-1)</f>
        <v>-1</v>
      </c>
      <c r="E74" s="48" t="s">
        <v>119</v>
      </c>
      <c r="F74" s="46" t="s">
        <v>93</v>
      </c>
      <c r="G74" s="20"/>
      <c r="H74" s="54" t="str">
        <f>_xlfn.IFNA(INDEX(Settings!$P$9:$P$38,MATCH(team_member,Settings!$N$9:$N$38,0)),"")</f>
        <v/>
      </c>
      <c r="I74" s="54"/>
      <c r="J74" s="51"/>
      <c r="K74" s="59">
        <v>44653</v>
      </c>
      <c r="L74" s="58"/>
      <c r="M74" s="60"/>
      <c r="N74" s="20" t="str">
        <f t="shared" si="5"/>
        <v/>
      </c>
      <c r="O74" s="20" t="str">
        <f>IFERROR("("&amp;d.type&amp;")"&amp;IF(LEN(d.name)&gt;20,LEFT(d.name,20)&amp;"….",d.name),"")</f>
        <v/>
      </c>
      <c r="P74" s="54"/>
      <c r="Q74" s="51"/>
      <c r="R74" s="56">
        <v>2</v>
      </c>
      <c r="S74" s="57">
        <f>IFERROR(IF(ind.start&lt;&gt;"",ind.start,IF(ind.end&lt;&gt;"",plan_start_calculation,IF(d.id&lt;&gt;"",IF(OR(d.conn="FS",d.conn=""),fs_calculation,IF(d.conn="SS",ss_calculation,plan_start_calculation)),""))),"")</f>
        <v>44653</v>
      </c>
      <c r="T74" s="58">
        <f>IFERROR(IF(ind.start&lt;&gt;"",plan_end_calculation,IF(ind.end&lt;&gt;"",ind.end,IF(d.id&lt;&gt;"",IF(d.conn="SF",sf_calculation,IF(d.conn="FF",ff_calculation,plan_end_calculation)),""))),"")</f>
        <v>44655</v>
      </c>
      <c r="U74" s="57"/>
      <c r="V74" s="58"/>
      <c r="W74" s="65">
        <v>1</v>
      </c>
      <c r="X74" s="63">
        <v>0</v>
      </c>
      <c r="Y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 s="63">
        <v>0</v>
      </c>
      <c r="AH74" s="63">
        <v>0</v>
      </c>
      <c r="AI74" s="63">
        <v>0</v>
      </c>
      <c r="AJ74" s="63">
        <v>0</v>
      </c>
      <c r="AK74" s="63">
        <v>0</v>
      </c>
      <c r="AL74" s="63">
        <v>0</v>
      </c>
      <c r="AM74" s="63">
        <v>0</v>
      </c>
      <c r="AN74" s="63">
        <v>0</v>
      </c>
      <c r="AO74" s="63">
        <v>0</v>
      </c>
      <c r="AP74" s="63">
        <v>0</v>
      </c>
      <c r="AQ74" s="63">
        <v>0</v>
      </c>
      <c r="AR74" s="63">
        <v>0</v>
      </c>
      <c r="AS74" s="63">
        <v>0</v>
      </c>
      <c r="AT74" s="63">
        <v>0</v>
      </c>
      <c r="AU74" s="63">
        <v>0</v>
      </c>
      <c r="AV74" s="63">
        <v>0</v>
      </c>
      <c r="AW74" s="63">
        <v>0</v>
      </c>
      <c r="AX74" s="63">
        <v>0</v>
      </c>
      <c r="AY74" s="63">
        <v>0</v>
      </c>
      <c r="AZ74" s="63">
        <v>0</v>
      </c>
      <c r="BA74" s="63">
        <v>0</v>
      </c>
      <c r="BB74" s="63">
        <v>0</v>
      </c>
      <c r="BC74" s="63">
        <v>0</v>
      </c>
      <c r="BD74" s="63">
        <v>0</v>
      </c>
      <c r="BE74" s="63">
        <v>0</v>
      </c>
      <c r="BF74" s="63">
        <v>0</v>
      </c>
      <c r="BG74" s="63">
        <v>0</v>
      </c>
      <c r="BH74" s="63">
        <v>0</v>
      </c>
      <c r="BI74" s="63">
        <v>0</v>
      </c>
      <c r="BJ74" s="63">
        <v>0</v>
      </c>
      <c r="BK74" s="63">
        <v>0</v>
      </c>
      <c r="BL74" s="63">
        <v>0</v>
      </c>
      <c r="BM74" s="63">
        <v>0</v>
      </c>
      <c r="BN74" s="63">
        <v>0</v>
      </c>
      <c r="BO74" s="63">
        <v>0</v>
      </c>
      <c r="BP74" s="63">
        <v>0</v>
      </c>
      <c r="BQ74" s="63">
        <v>0</v>
      </c>
      <c r="BR74" s="63">
        <v>0</v>
      </c>
      <c r="BS74" s="63">
        <v>0</v>
      </c>
      <c r="BT74" s="63">
        <v>0</v>
      </c>
      <c r="BU74" s="63">
        <v>0</v>
      </c>
      <c r="BV74" s="63">
        <v>0</v>
      </c>
      <c r="BW74" s="63">
        <v>0</v>
      </c>
      <c r="BX74" s="63">
        <v>0</v>
      </c>
      <c r="BY74" s="63">
        <v>0</v>
      </c>
      <c r="BZ74" s="63">
        <v>0</v>
      </c>
      <c r="CA74" s="63">
        <v>0</v>
      </c>
      <c r="CB74" s="63">
        <v>0</v>
      </c>
      <c r="CC74" s="63">
        <v>0</v>
      </c>
    </row>
    <row r="75" spans="1:81" x14ac:dyDescent="0.25">
      <c r="A75" s="1"/>
      <c r="B75" s="60">
        <f t="shared" si="4"/>
        <v>61</v>
      </c>
      <c r="C75" s="54">
        <f>IF(type&lt;&gt;"",IF(ROW(stage_id)=ROW($C$13)+2,1,IF(type="S",MAX(prev_col_range)+1,MAX(prev_col_range))),-1)</f>
        <v>14</v>
      </c>
      <c r="D75" s="51">
        <f>_xlfn.IFNA(IF(OR(type="T",type="M"),MATCH(role,Settings!$I$9:$I$16,0),-1),-1)</f>
        <v>-1</v>
      </c>
      <c r="E75" s="48" t="s">
        <v>119</v>
      </c>
      <c r="F75" s="46" t="s">
        <v>94</v>
      </c>
      <c r="G75" s="20"/>
      <c r="H75" s="54" t="str">
        <f>_xlfn.IFNA(INDEX(Settings!$P$9:$P$38,MATCH(team_member,Settings!$N$9:$N$38,0)),"")</f>
        <v/>
      </c>
      <c r="I75" s="54"/>
      <c r="J75" s="51"/>
      <c r="K75" s="59"/>
      <c r="L75" s="58"/>
      <c r="M75" s="60">
        <f t="shared" ref="M75:M80" si="6">B74</f>
        <v>60</v>
      </c>
      <c r="N75" s="20" t="str">
        <f t="shared" si="5"/>
        <v>↖</v>
      </c>
      <c r="O75" s="20" t="str">
        <f>IFERROR("("&amp;d.type&amp;")"&amp;IF(LEN(d.name)&gt;20,LEFT(d.name,20)&amp;"….",d.name),"")</f>
        <v xml:space="preserve">(T)Terrassement </v>
      </c>
      <c r="P75" s="54" t="s">
        <v>129</v>
      </c>
      <c r="Q75" s="51"/>
      <c r="R75" s="56">
        <v>1</v>
      </c>
      <c r="S75" s="57">
        <f>IFERROR(IF(ind.start&lt;&gt;"",ind.start,IF(ind.end&lt;&gt;"",plan_start_calculation,IF(d.id&lt;&gt;"",IF(OR(d.conn="FS",d.conn=""),fs_calculation,IF(d.conn="SS",ss_calculation,plan_start_calculation)),""))),"")</f>
        <v>44656</v>
      </c>
      <c r="T75" s="58">
        <f>IFERROR(IF(ind.start&lt;&gt;"",plan_end_calculation,IF(ind.end&lt;&gt;"",ind.end,IF(d.id&lt;&gt;"",IF(d.conn="SF",sf_calculation,IF(d.conn="FF",ff_calculation,plan_end_calculation)),""))),"")</f>
        <v>44656</v>
      </c>
      <c r="U75" s="57"/>
      <c r="V75" s="58"/>
      <c r="W75" s="65">
        <v>1</v>
      </c>
      <c r="X75" s="63">
        <v>0</v>
      </c>
      <c r="Y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 s="63">
        <v>0</v>
      </c>
      <c r="AH75" s="63">
        <v>0</v>
      </c>
      <c r="AI75" s="63">
        <v>0</v>
      </c>
      <c r="AJ75" s="63">
        <v>0</v>
      </c>
      <c r="AK75" s="63">
        <v>0</v>
      </c>
      <c r="AL75" s="63">
        <v>0</v>
      </c>
      <c r="AM75" s="63">
        <v>0</v>
      </c>
      <c r="AN75" s="63">
        <v>0</v>
      </c>
      <c r="AO75" s="63">
        <v>0</v>
      </c>
      <c r="AP75" s="63">
        <v>0</v>
      </c>
      <c r="AQ75" s="63">
        <v>0</v>
      </c>
      <c r="AR75" s="63">
        <v>0</v>
      </c>
      <c r="AS75" s="63">
        <v>0</v>
      </c>
      <c r="AT75" s="63">
        <v>0</v>
      </c>
      <c r="AU75" s="63">
        <v>0</v>
      </c>
      <c r="AV75" s="63">
        <v>0</v>
      </c>
      <c r="AW75" s="63">
        <v>0</v>
      </c>
      <c r="AX75" s="63">
        <v>0</v>
      </c>
      <c r="AY75" s="63">
        <v>0</v>
      </c>
      <c r="AZ75" s="63">
        <v>0</v>
      </c>
      <c r="BA75" s="63">
        <v>0</v>
      </c>
      <c r="BB75" s="63">
        <v>0</v>
      </c>
      <c r="BC75" s="63">
        <v>0</v>
      </c>
      <c r="BD75" s="63">
        <v>0</v>
      </c>
      <c r="BE75" s="63">
        <v>0</v>
      </c>
      <c r="BF75" s="63">
        <v>0</v>
      </c>
      <c r="BG75" s="63">
        <v>0</v>
      </c>
      <c r="BH75" s="63">
        <v>0</v>
      </c>
      <c r="BI75" s="63">
        <v>0</v>
      </c>
      <c r="BJ75" s="63">
        <v>0</v>
      </c>
      <c r="BK75" s="63">
        <v>0</v>
      </c>
      <c r="BL75" s="63">
        <v>0</v>
      </c>
      <c r="BM75" s="63">
        <v>0</v>
      </c>
      <c r="BN75" s="63">
        <v>0</v>
      </c>
      <c r="BO75" s="63">
        <v>0</v>
      </c>
      <c r="BP75" s="63">
        <v>0</v>
      </c>
      <c r="BQ75" s="63">
        <v>0</v>
      </c>
      <c r="BR75" s="63">
        <v>0</v>
      </c>
      <c r="BS75" s="63">
        <v>0</v>
      </c>
      <c r="BT75" s="63">
        <v>0</v>
      </c>
      <c r="BU75" s="63">
        <v>0</v>
      </c>
      <c r="BV75" s="63">
        <v>0</v>
      </c>
      <c r="BW75" s="63">
        <v>0</v>
      </c>
      <c r="BX75" s="63">
        <v>0</v>
      </c>
      <c r="BY75" s="63">
        <v>0</v>
      </c>
      <c r="BZ75" s="63">
        <v>0</v>
      </c>
      <c r="CA75" s="63">
        <v>0</v>
      </c>
      <c r="CB75" s="63">
        <v>0</v>
      </c>
      <c r="CC75" s="63">
        <v>0</v>
      </c>
    </row>
    <row r="76" spans="1:81" x14ac:dyDescent="0.25">
      <c r="A76" s="1"/>
      <c r="B76" s="60">
        <f t="shared" si="4"/>
        <v>62</v>
      </c>
      <c r="C76" s="54">
        <f>IF(type&lt;&gt;"",IF(ROW(stage_id)=ROW($C$13)+2,1,IF(type="S",MAX(prev_col_range)+1,MAX(prev_col_range))),-1)</f>
        <v>14</v>
      </c>
      <c r="D76" s="51">
        <f>_xlfn.IFNA(IF(OR(type="T",type="M"),MATCH(role,Settings!$I$9:$I$16,0),-1),-1)</f>
        <v>-1</v>
      </c>
      <c r="E76" s="48" t="s">
        <v>119</v>
      </c>
      <c r="F76" s="46" t="s">
        <v>95</v>
      </c>
      <c r="G76" s="20"/>
      <c r="H76" s="54" t="str">
        <f>_xlfn.IFNA(INDEX(Settings!$P$9:$P$38,MATCH(team_member,Settings!$N$9:$N$38,0)),"")</f>
        <v/>
      </c>
      <c r="I76" s="54"/>
      <c r="J76" s="51" t="s">
        <v>120</v>
      </c>
      <c r="K76" s="59"/>
      <c r="L76" s="58"/>
      <c r="M76" s="60">
        <f t="shared" si="6"/>
        <v>61</v>
      </c>
      <c r="N76" s="20" t="str">
        <f t="shared" si="5"/>
        <v>↖</v>
      </c>
      <c r="O76" s="20" t="str">
        <f>IFERROR("("&amp;d.type&amp;")"&amp;IF(LEN(d.name)&gt;20,LEFT(d.name,20)&amp;"….",d.name),"")</f>
        <v>(T)Béton de propreté</v>
      </c>
      <c r="P76" s="54" t="s">
        <v>129</v>
      </c>
      <c r="Q76" s="51"/>
      <c r="R76" s="56">
        <v>2</v>
      </c>
      <c r="S76" s="57">
        <f>IFERROR(IF(ind.start&lt;&gt;"",ind.start,IF(ind.end&lt;&gt;"",plan_start_calculation,IF(d.id&lt;&gt;"",IF(OR(d.conn="FS",d.conn=""),fs_calculation,IF(d.conn="SS",ss_calculation,plan_start_calculation)),""))),"")</f>
        <v>44657</v>
      </c>
      <c r="T76" s="58">
        <f>IFERROR(IF(ind.start&lt;&gt;"",plan_end_calculation,IF(ind.end&lt;&gt;"",ind.end,IF(d.id&lt;&gt;"",IF(d.conn="SF",sf_calculation,IF(d.conn="FF",ff_calculation,plan_end_calculation)),""))),"")</f>
        <v>44658</v>
      </c>
      <c r="U76" s="57"/>
      <c r="V76" s="58"/>
      <c r="W76" s="65">
        <v>0</v>
      </c>
      <c r="X76" s="63">
        <v>0</v>
      </c>
      <c r="Y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 s="63">
        <v>0</v>
      </c>
      <c r="AH76" s="63">
        <v>0</v>
      </c>
      <c r="AI76" s="63">
        <v>0</v>
      </c>
      <c r="AJ76" s="63">
        <v>0</v>
      </c>
      <c r="AK76" s="63">
        <v>0</v>
      </c>
      <c r="AL76" s="63">
        <v>0</v>
      </c>
      <c r="AM76" s="63">
        <v>0</v>
      </c>
      <c r="AN76" s="63">
        <v>0</v>
      </c>
      <c r="AO76" s="63">
        <v>0</v>
      </c>
      <c r="AP76" s="63">
        <v>0</v>
      </c>
      <c r="AQ76" s="63">
        <v>0</v>
      </c>
      <c r="AR76" s="63">
        <v>0</v>
      </c>
      <c r="AS76" s="63">
        <v>0</v>
      </c>
      <c r="AT76" s="63">
        <v>0</v>
      </c>
      <c r="AU76" s="63">
        <v>0</v>
      </c>
      <c r="AV76" s="63">
        <v>0</v>
      </c>
      <c r="AW76" s="63">
        <v>0</v>
      </c>
      <c r="AX76" s="63">
        <v>0</v>
      </c>
      <c r="AY76" s="63">
        <v>0</v>
      </c>
      <c r="AZ76" s="63">
        <v>0</v>
      </c>
      <c r="BA76" s="63">
        <v>0</v>
      </c>
      <c r="BB76" s="63">
        <v>0</v>
      </c>
      <c r="BC76" s="63">
        <v>0</v>
      </c>
      <c r="BD76" s="63">
        <v>0</v>
      </c>
      <c r="BE76" s="63">
        <v>0</v>
      </c>
      <c r="BF76" s="63">
        <v>0</v>
      </c>
      <c r="BG76" s="63">
        <v>0</v>
      </c>
      <c r="BH76" s="63">
        <v>0</v>
      </c>
      <c r="BI76" s="63">
        <v>0</v>
      </c>
      <c r="BJ76" s="63">
        <v>0</v>
      </c>
      <c r="BK76" s="63">
        <v>0</v>
      </c>
      <c r="BL76" s="63">
        <v>0</v>
      </c>
      <c r="BM76" s="63">
        <v>0</v>
      </c>
      <c r="BN76" s="63">
        <v>0</v>
      </c>
      <c r="BO76" s="63">
        <v>0</v>
      </c>
      <c r="BP76" s="63">
        <v>0</v>
      </c>
      <c r="BQ76" s="63">
        <v>0</v>
      </c>
      <c r="BR76" s="63">
        <v>0</v>
      </c>
      <c r="BS76" s="63">
        <v>0</v>
      </c>
      <c r="BT76" s="63">
        <v>0</v>
      </c>
      <c r="BU76" s="63">
        <v>0</v>
      </c>
      <c r="BV76" s="63">
        <v>0</v>
      </c>
      <c r="BW76" s="63">
        <v>0</v>
      </c>
      <c r="BX76" s="63">
        <v>0</v>
      </c>
      <c r="BY76" s="63">
        <v>0</v>
      </c>
      <c r="BZ76" s="63">
        <v>0</v>
      </c>
      <c r="CA76" s="63">
        <v>0</v>
      </c>
      <c r="CB76" s="63">
        <v>0</v>
      </c>
      <c r="CC76" s="63">
        <v>0</v>
      </c>
    </row>
    <row r="77" spans="1:81" x14ac:dyDescent="0.25">
      <c r="A77" s="1"/>
      <c r="B77" s="60">
        <f t="shared" si="4"/>
        <v>63</v>
      </c>
      <c r="C77" s="54">
        <f>IF(type&lt;&gt;"",IF(ROW(stage_id)=ROW($C$13)+2,1,IF(type="S",MAX(prev_col_range)+1,MAX(prev_col_range))),-1)</f>
        <v>14</v>
      </c>
      <c r="D77" s="51">
        <f>_xlfn.IFNA(IF(OR(type="T",type="M"),MATCH(role,Settings!$I$9:$I$16,0),-1),-1)</f>
        <v>-1</v>
      </c>
      <c r="E77" s="48" t="s">
        <v>119</v>
      </c>
      <c r="F77" s="46" t="s">
        <v>96</v>
      </c>
      <c r="G77" s="20"/>
      <c r="H77" s="54" t="str">
        <f>_xlfn.IFNA(INDEX(Settings!$P$9:$P$38,MATCH(team_member,Settings!$N$9:$N$38,0)),"")</f>
        <v/>
      </c>
      <c r="I77" s="54"/>
      <c r="J77" s="51" t="s">
        <v>120</v>
      </c>
      <c r="K77" s="59"/>
      <c r="L77" s="58"/>
      <c r="M77" s="60">
        <f t="shared" si="6"/>
        <v>62</v>
      </c>
      <c r="N77" s="20" t="str">
        <f t="shared" si="5"/>
        <v>↖</v>
      </c>
      <c r="O77" s="20" t="str">
        <f>IFERROR("("&amp;d.type&amp;")"&amp;IF(LEN(d.name)&gt;20,LEFT(d.name,20)&amp;"….",d.name),"")</f>
        <v>(T)Béton en dalle de fo….</v>
      </c>
      <c r="P77" s="54" t="s">
        <v>129</v>
      </c>
      <c r="Q77" s="51">
        <v>3</v>
      </c>
      <c r="R77" s="56">
        <v>10</v>
      </c>
      <c r="S77" s="57">
        <f>IFERROR(IF(ind.start&lt;&gt;"",ind.start,IF(ind.end&lt;&gt;"",plan_start_calculation,IF(d.id&lt;&gt;"",IF(OR(d.conn="FS",d.conn=""),fs_calculation,IF(d.conn="SS",ss_calculation,plan_start_calculation)),""))),"")</f>
        <v>44664</v>
      </c>
      <c r="T77" s="58">
        <f>IFERROR(IF(ind.start&lt;&gt;"",plan_end_calculation,IF(ind.end&lt;&gt;"",ind.end,IF(d.id&lt;&gt;"",IF(d.conn="SF",sf_calculation,IF(d.conn="FF",ff_calculation,plan_end_calculation)),""))),"")</f>
        <v>44677</v>
      </c>
      <c r="U77" s="57"/>
      <c r="V77" s="58"/>
      <c r="W77" s="65">
        <v>0</v>
      </c>
      <c r="X77" s="63">
        <v>0</v>
      </c>
      <c r="Y77" s="63">
        <v>0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 s="63">
        <v>0</v>
      </c>
      <c r="AH77" s="63">
        <v>0</v>
      </c>
      <c r="AI77" s="63">
        <v>0</v>
      </c>
      <c r="AJ77" s="63">
        <v>0</v>
      </c>
      <c r="AK77" s="63">
        <v>0</v>
      </c>
      <c r="AL77" s="63">
        <v>0</v>
      </c>
      <c r="AM77" s="63">
        <v>0</v>
      </c>
      <c r="AN77" s="63">
        <v>0</v>
      </c>
      <c r="AO77" s="63">
        <v>0</v>
      </c>
      <c r="AP77" s="63">
        <v>0</v>
      </c>
      <c r="AQ77" s="63">
        <v>0</v>
      </c>
      <c r="AR77" s="63">
        <v>0</v>
      </c>
      <c r="AS77" s="63">
        <v>0</v>
      </c>
      <c r="AT77" s="63">
        <v>0</v>
      </c>
      <c r="AU77" s="63">
        <v>0</v>
      </c>
      <c r="AV77" s="63">
        <v>0</v>
      </c>
      <c r="AW77" s="63">
        <v>0</v>
      </c>
      <c r="AX77" s="63">
        <v>0</v>
      </c>
      <c r="AY77" s="63">
        <v>0</v>
      </c>
      <c r="AZ77" s="63">
        <v>0</v>
      </c>
      <c r="BA77" s="63">
        <v>0</v>
      </c>
      <c r="BB77" s="63">
        <v>0</v>
      </c>
      <c r="BC77" s="63">
        <v>0</v>
      </c>
      <c r="BD77" s="63">
        <v>0</v>
      </c>
      <c r="BE77" s="63">
        <v>0</v>
      </c>
      <c r="BF77" s="63">
        <v>0</v>
      </c>
      <c r="BG77" s="63">
        <v>0</v>
      </c>
      <c r="BH77" s="63">
        <v>0</v>
      </c>
      <c r="BI77" s="63">
        <v>0</v>
      </c>
      <c r="BJ77" s="63">
        <v>0</v>
      </c>
      <c r="BK77" s="63">
        <v>0</v>
      </c>
      <c r="BL77" s="63">
        <v>0</v>
      </c>
      <c r="BM77" s="63">
        <v>0</v>
      </c>
      <c r="BN77" s="63">
        <v>0</v>
      </c>
      <c r="BO77" s="63">
        <v>0</v>
      </c>
      <c r="BP77" s="63">
        <v>0</v>
      </c>
      <c r="BQ77" s="63">
        <v>0</v>
      </c>
      <c r="BR77" s="63">
        <v>0</v>
      </c>
      <c r="BS77" s="63">
        <v>0</v>
      </c>
      <c r="BT77" s="63">
        <v>0</v>
      </c>
      <c r="BU77" s="63">
        <v>0</v>
      </c>
      <c r="BV77" s="63">
        <v>0</v>
      </c>
      <c r="BW77" s="63">
        <v>0</v>
      </c>
      <c r="BX77" s="63">
        <v>0</v>
      </c>
      <c r="BY77" s="63">
        <v>0</v>
      </c>
      <c r="BZ77" s="63">
        <v>0</v>
      </c>
      <c r="CA77" s="63">
        <v>0</v>
      </c>
      <c r="CB77" s="63">
        <v>0</v>
      </c>
      <c r="CC77" s="63">
        <v>0</v>
      </c>
    </row>
    <row r="78" spans="1:81" x14ac:dyDescent="0.25">
      <c r="A78" s="1"/>
      <c r="B78" s="60">
        <f t="shared" si="4"/>
        <v>64</v>
      </c>
      <c r="C78" s="54">
        <f>IF(type&lt;&gt;"",IF(ROW(stage_id)=ROW($C$13)+2,1,IF(type="S",MAX(prev_col_range)+1,MAX(prev_col_range))),-1)</f>
        <v>14</v>
      </c>
      <c r="D78" s="51">
        <f>_xlfn.IFNA(IF(OR(type="T",type="M"),MATCH(role,Settings!$I$9:$I$16,0),-1),-1)</f>
        <v>-1</v>
      </c>
      <c r="E78" s="48" t="s">
        <v>119</v>
      </c>
      <c r="F78" s="46" t="s">
        <v>97</v>
      </c>
      <c r="G78" s="20"/>
      <c r="H78" s="54" t="str">
        <f>_xlfn.IFNA(INDEX(Settings!$P$9:$P$38,MATCH(team_member,Settings!$N$9:$N$38,0)),"")</f>
        <v/>
      </c>
      <c r="I78" s="54"/>
      <c r="J78" s="51" t="s">
        <v>120</v>
      </c>
      <c r="K78" s="59"/>
      <c r="L78" s="58"/>
      <c r="M78" s="60">
        <f t="shared" si="6"/>
        <v>63</v>
      </c>
      <c r="N78" s="20" t="str">
        <f t="shared" si="5"/>
        <v>↖</v>
      </c>
      <c r="O78" s="20" t="str">
        <f>IFERROR("("&amp;d.type&amp;")"&amp;IF(LEN(d.name)&gt;20,LEFT(d.name,20)&amp;"….",d.name),"")</f>
        <v>(T)Béton en élèvation</v>
      </c>
      <c r="P78" s="54" t="s">
        <v>129</v>
      </c>
      <c r="Q78" s="51">
        <v>7</v>
      </c>
      <c r="R78" s="56"/>
      <c r="S78" s="57">
        <f>IFERROR(IF(ind.start&lt;&gt;"",ind.start,IF(ind.end&lt;&gt;"",plan_start_calculation,IF(d.id&lt;&gt;"",IF(OR(d.conn="FS",d.conn=""),fs_calculation,IF(d.conn="SS",ss_calculation,plan_start_calculation)),""))),"")</f>
        <v>44687</v>
      </c>
      <c r="T78" s="58">
        <f>IFERROR(IF(ind.start&lt;&gt;"",plan_end_calculation,IF(ind.end&lt;&gt;"",ind.end,IF(d.id&lt;&gt;"",IF(d.conn="SF",sf_calculation,IF(d.conn="FF",ff_calculation,plan_end_calculation)),""))),"")</f>
        <v>44687</v>
      </c>
      <c r="U78" s="57"/>
      <c r="V78" s="58"/>
      <c r="W78" s="65">
        <v>0</v>
      </c>
      <c r="X78" s="63">
        <v>0</v>
      </c>
      <c r="Y78" s="63">
        <v>0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 s="63">
        <v>0</v>
      </c>
      <c r="AH78" s="63">
        <v>0</v>
      </c>
      <c r="AI78" s="63">
        <v>0</v>
      </c>
      <c r="AJ78" s="63">
        <v>0</v>
      </c>
      <c r="AK78" s="63">
        <v>0</v>
      </c>
      <c r="AL78" s="63">
        <v>0</v>
      </c>
      <c r="AM78" s="63">
        <v>0</v>
      </c>
      <c r="AN78" s="63">
        <v>0</v>
      </c>
      <c r="AO78" s="63">
        <v>0</v>
      </c>
      <c r="AP78" s="63">
        <v>0</v>
      </c>
      <c r="AQ78" s="63">
        <v>0</v>
      </c>
      <c r="AR78" s="63">
        <v>0</v>
      </c>
      <c r="AS78" s="63">
        <v>0</v>
      </c>
      <c r="AT78" s="63">
        <v>0</v>
      </c>
      <c r="AU78" s="63">
        <v>0</v>
      </c>
      <c r="AV78" s="63">
        <v>0</v>
      </c>
      <c r="AW78" s="63">
        <v>0</v>
      </c>
      <c r="AX78" s="63">
        <v>0</v>
      </c>
      <c r="AY78" s="63">
        <v>0</v>
      </c>
      <c r="AZ78" s="63">
        <v>0</v>
      </c>
      <c r="BA78" s="63">
        <v>0</v>
      </c>
      <c r="BB78" s="63">
        <v>0</v>
      </c>
      <c r="BC78" s="63">
        <v>0</v>
      </c>
      <c r="BD78" s="63">
        <v>0</v>
      </c>
      <c r="BE78" s="63">
        <v>0</v>
      </c>
      <c r="BF78" s="63">
        <v>0</v>
      </c>
      <c r="BG78" s="63">
        <v>0</v>
      </c>
      <c r="BH78" s="63">
        <v>0</v>
      </c>
      <c r="BI78" s="63">
        <v>0</v>
      </c>
      <c r="BJ78" s="63">
        <v>0</v>
      </c>
      <c r="BK78" s="63">
        <v>0</v>
      </c>
      <c r="BL78" s="63">
        <v>0</v>
      </c>
      <c r="BM78" s="63">
        <v>0</v>
      </c>
      <c r="BN78" s="63">
        <v>0</v>
      </c>
      <c r="BO78" s="63">
        <v>0</v>
      </c>
      <c r="BP78" s="63">
        <v>0</v>
      </c>
      <c r="BQ78" s="63">
        <v>0</v>
      </c>
      <c r="BR78" s="63">
        <v>0</v>
      </c>
      <c r="BS78" s="63">
        <v>0</v>
      </c>
      <c r="BT78" s="63">
        <v>0</v>
      </c>
      <c r="BU78" s="63">
        <v>0</v>
      </c>
      <c r="BV78" s="63">
        <v>0</v>
      </c>
      <c r="BW78" s="63">
        <v>0</v>
      </c>
      <c r="BX78" s="63">
        <v>0</v>
      </c>
      <c r="BY78" s="63">
        <v>0</v>
      </c>
      <c r="BZ78" s="63">
        <v>0</v>
      </c>
      <c r="CA78" s="63">
        <v>0</v>
      </c>
      <c r="CB78" s="63">
        <v>0</v>
      </c>
      <c r="CC78" s="63">
        <v>0</v>
      </c>
    </row>
    <row r="79" spans="1:81" x14ac:dyDescent="0.25">
      <c r="A79" s="1"/>
      <c r="B79" s="60">
        <f t="shared" ref="B79:B114" si="7">IF(ROW(id)=ROW($B$13)+2,1,MAX(prev_col_range)+1)</f>
        <v>65</v>
      </c>
      <c r="C79" s="54">
        <f>IF(type&lt;&gt;"",IF(ROW(stage_id)=ROW($C$13)+2,1,IF(type="S",MAX(prev_col_range)+1,MAX(prev_col_range))),-1)</f>
        <v>14</v>
      </c>
      <c r="D79" s="51">
        <f>_xlfn.IFNA(IF(OR(type="T",type="M"),MATCH(role,Settings!$I$9:$I$16,0),-1),-1)</f>
        <v>-1</v>
      </c>
      <c r="E79" s="48" t="s">
        <v>119</v>
      </c>
      <c r="F79" s="46" t="s">
        <v>60</v>
      </c>
      <c r="G79" s="20"/>
      <c r="H79" s="54" t="str">
        <f>_xlfn.IFNA(INDEX(Settings!$P$9:$P$38,MATCH(team_member,Settings!$N$9:$N$38,0)),"")</f>
        <v/>
      </c>
      <c r="I79" s="54"/>
      <c r="J79" s="51" t="s">
        <v>120</v>
      </c>
      <c r="K79" s="59"/>
      <c r="L79" s="58"/>
      <c r="M79" s="60">
        <f t="shared" si="6"/>
        <v>64</v>
      </c>
      <c r="N79" s="20" t="str">
        <f t="shared" ref="N79:N114" si="8">IF(d.id&lt;&gt;"",IF(d.id&lt;id,"↖",IF(d.id&gt;id,"↙","")),"")</f>
        <v>↖</v>
      </c>
      <c r="O79" s="20" t="str">
        <f>IFERROR("("&amp;d.type&amp;")"&amp;IF(LEN(d.name)&gt;20,LEFT(d.name,20)&amp;"….",d.name),"")</f>
        <v>(T)Plancher hourdis</v>
      </c>
      <c r="P79" s="54" t="s">
        <v>123</v>
      </c>
      <c r="Q79" s="51"/>
      <c r="R79" s="56"/>
      <c r="S79" s="57">
        <f>IFERROR(IF(ind.start&lt;&gt;"",ind.start,IF(ind.end&lt;&gt;"",plan_start_calculation,IF(d.id&lt;&gt;"",IF(OR(d.conn="FS",d.conn=""),fs_calculation,IF(d.conn="SS",ss_calculation,plan_start_calculation)),""))),"")</f>
        <v>44687</v>
      </c>
      <c r="T79" s="58">
        <f>IFERROR(IF(ind.start&lt;&gt;"",plan_end_calculation,IF(ind.end&lt;&gt;"",ind.end,IF(d.id&lt;&gt;"",IF(d.conn="SF",sf_calculation,IF(d.conn="FF",ff_calculation,plan_end_calculation)),""))),"")</f>
        <v>44687</v>
      </c>
      <c r="U79" s="57"/>
      <c r="V79" s="58"/>
      <c r="W79" s="65">
        <v>0</v>
      </c>
      <c r="X79" s="63">
        <v>0</v>
      </c>
      <c r="Y79" s="63">
        <v>0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 s="63">
        <v>0</v>
      </c>
      <c r="AH79" s="63">
        <v>0</v>
      </c>
      <c r="AI79" s="63">
        <v>0</v>
      </c>
      <c r="AJ79" s="63">
        <v>0</v>
      </c>
      <c r="AK79" s="63">
        <v>0</v>
      </c>
      <c r="AL79" s="63">
        <v>0</v>
      </c>
      <c r="AM79" s="63">
        <v>0</v>
      </c>
      <c r="AN79" s="63">
        <v>0</v>
      </c>
      <c r="AO79" s="63">
        <v>0</v>
      </c>
      <c r="AP79" s="63">
        <v>0</v>
      </c>
      <c r="AQ79" s="63">
        <v>0</v>
      </c>
      <c r="AR79" s="63">
        <v>0</v>
      </c>
      <c r="AS79" s="63">
        <v>0</v>
      </c>
      <c r="AT79" s="63">
        <v>0</v>
      </c>
      <c r="AU79" s="63">
        <v>0</v>
      </c>
      <c r="AV79" s="63">
        <v>0</v>
      </c>
      <c r="AW79" s="63">
        <v>0</v>
      </c>
      <c r="AX79" s="63">
        <v>0</v>
      </c>
      <c r="AY79" s="63">
        <v>0</v>
      </c>
      <c r="AZ79" s="63">
        <v>0</v>
      </c>
      <c r="BA79" s="63">
        <v>0</v>
      </c>
      <c r="BB79" s="63">
        <v>0</v>
      </c>
      <c r="BC79" s="63">
        <v>0</v>
      </c>
      <c r="BD79" s="63">
        <v>0</v>
      </c>
      <c r="BE79" s="63">
        <v>0</v>
      </c>
      <c r="BF79" s="63">
        <v>0</v>
      </c>
      <c r="BG79" s="63">
        <v>0</v>
      </c>
      <c r="BH79" s="63">
        <v>0</v>
      </c>
      <c r="BI79" s="63">
        <v>0</v>
      </c>
      <c r="BJ79" s="63">
        <v>0</v>
      </c>
      <c r="BK79" s="63">
        <v>0</v>
      </c>
      <c r="BL79" s="63">
        <v>0</v>
      </c>
      <c r="BM79" s="63">
        <v>0</v>
      </c>
      <c r="BN79" s="63">
        <v>0</v>
      </c>
      <c r="BO79" s="63">
        <v>0</v>
      </c>
      <c r="BP79" s="63">
        <v>0</v>
      </c>
      <c r="BQ79" s="63">
        <v>0</v>
      </c>
      <c r="BR79" s="63">
        <v>0</v>
      </c>
      <c r="BS79" s="63">
        <v>0</v>
      </c>
      <c r="BT79" s="63">
        <v>0</v>
      </c>
      <c r="BU79" s="63">
        <v>0</v>
      </c>
      <c r="BV79" s="63">
        <v>0</v>
      </c>
      <c r="BW79" s="63">
        <v>0</v>
      </c>
      <c r="BX79" s="63">
        <v>0</v>
      </c>
      <c r="BY79" s="63">
        <v>0</v>
      </c>
      <c r="BZ79" s="63">
        <v>0</v>
      </c>
      <c r="CA79" s="63">
        <v>0</v>
      </c>
      <c r="CB79" s="63">
        <v>0</v>
      </c>
      <c r="CC79" s="63">
        <v>0</v>
      </c>
    </row>
    <row r="80" spans="1:81" x14ac:dyDescent="0.25">
      <c r="A80" s="1"/>
      <c r="B80" s="60">
        <f t="shared" si="7"/>
        <v>66</v>
      </c>
      <c r="C80" s="54">
        <f>IF(type&lt;&gt;"",IF(ROW(stage_id)=ROW($C$13)+2,1,IF(type="S",MAX(prev_col_range)+1,MAX(prev_col_range))),-1)</f>
        <v>14</v>
      </c>
      <c r="D80" s="51">
        <f>_xlfn.IFNA(IF(OR(type="T",type="M"),MATCH(role,Settings!$I$9:$I$16,0),-1),-1)</f>
        <v>-1</v>
      </c>
      <c r="E80" s="48" t="s">
        <v>119</v>
      </c>
      <c r="F80" s="46" t="s">
        <v>61</v>
      </c>
      <c r="G80" s="20"/>
      <c r="H80" s="54" t="str">
        <f>_xlfn.IFNA(INDEX(Settings!$P$9:$P$38,MATCH(team_member,Settings!$N$9:$N$38,0)),"")</f>
        <v/>
      </c>
      <c r="I80" s="54"/>
      <c r="J80" s="51" t="s">
        <v>120</v>
      </c>
      <c r="K80" s="59"/>
      <c r="L80" s="58"/>
      <c r="M80" s="60">
        <f t="shared" si="6"/>
        <v>65</v>
      </c>
      <c r="N80" s="20" t="str">
        <f t="shared" si="8"/>
        <v>↖</v>
      </c>
      <c r="O80" s="20" t="str">
        <f>IFERROR("("&amp;d.type&amp;")"&amp;IF(LEN(d.name)&gt;20,LEFT(d.name,20)&amp;"….",d.name),"")</f>
        <v>(T)Maçonnerie en agglos</v>
      </c>
      <c r="P80" s="54"/>
      <c r="Q80" s="51"/>
      <c r="R80" s="56"/>
      <c r="S80" s="57">
        <f>IFERROR(IF(ind.start&lt;&gt;"",ind.start,IF(ind.end&lt;&gt;"",plan_start_calculation,IF(d.id&lt;&gt;"",IF(OR(d.conn="FS",d.conn=""),fs_calculation,IF(d.conn="SS",ss_calculation,plan_start_calculation)),""))),"")</f>
        <v>44690</v>
      </c>
      <c r="T80" s="58">
        <f>IFERROR(IF(ind.start&lt;&gt;"",plan_end_calculation,IF(ind.end&lt;&gt;"",ind.end,IF(d.id&lt;&gt;"",IF(d.conn="SF",sf_calculation,IF(d.conn="FF",ff_calculation,plan_end_calculation)),""))),"")</f>
        <v>44690</v>
      </c>
      <c r="U80" s="57"/>
      <c r="V80" s="58"/>
      <c r="W80" s="65">
        <v>0</v>
      </c>
      <c r="X80" s="63">
        <v>0</v>
      </c>
      <c r="Y80" s="63">
        <v>0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 s="63">
        <v>0</v>
      </c>
      <c r="AH80" s="63">
        <v>0</v>
      </c>
      <c r="AI80" s="63">
        <v>0</v>
      </c>
      <c r="AJ80" s="63">
        <v>0</v>
      </c>
      <c r="AK80" s="63">
        <v>0</v>
      </c>
      <c r="AL80" s="63">
        <v>0</v>
      </c>
      <c r="AM80" s="63">
        <v>0</v>
      </c>
      <c r="AN80" s="63">
        <v>0</v>
      </c>
      <c r="AO80" s="63">
        <v>0</v>
      </c>
      <c r="AP80" s="63">
        <v>0</v>
      </c>
      <c r="AQ80" s="63">
        <v>0</v>
      </c>
      <c r="AR80" s="63">
        <v>0</v>
      </c>
      <c r="AS80" s="63">
        <v>0</v>
      </c>
      <c r="AT80" s="63">
        <v>0</v>
      </c>
      <c r="AU80" s="63">
        <v>0</v>
      </c>
      <c r="AV80" s="63">
        <v>0</v>
      </c>
      <c r="AW80" s="63">
        <v>0</v>
      </c>
      <c r="AX80" s="63">
        <v>0</v>
      </c>
      <c r="AY80" s="63">
        <v>0</v>
      </c>
      <c r="AZ80" s="63">
        <v>0</v>
      </c>
      <c r="BA80" s="63">
        <v>0</v>
      </c>
      <c r="BB80" s="63">
        <v>0</v>
      </c>
      <c r="BC80" s="63">
        <v>0</v>
      </c>
      <c r="BD80" s="63">
        <v>0</v>
      </c>
      <c r="BE80" s="63">
        <v>0</v>
      </c>
      <c r="BF80" s="63">
        <v>0</v>
      </c>
      <c r="BG80" s="63">
        <v>0</v>
      </c>
      <c r="BH80" s="63">
        <v>0</v>
      </c>
      <c r="BI80" s="63">
        <v>0</v>
      </c>
      <c r="BJ80" s="63">
        <v>0</v>
      </c>
      <c r="BK80" s="63">
        <v>0</v>
      </c>
      <c r="BL80" s="63">
        <v>0</v>
      </c>
      <c r="BM80" s="63">
        <v>0</v>
      </c>
      <c r="BN80" s="63">
        <v>0</v>
      </c>
      <c r="BO80" s="63">
        <v>0</v>
      </c>
      <c r="BP80" s="63">
        <v>0</v>
      </c>
      <c r="BQ80" s="63">
        <v>0</v>
      </c>
      <c r="BR80" s="63">
        <v>0</v>
      </c>
      <c r="BS80" s="63">
        <v>0</v>
      </c>
      <c r="BT80" s="63">
        <v>0</v>
      </c>
      <c r="BU80" s="63">
        <v>0</v>
      </c>
      <c r="BV80" s="63">
        <v>0</v>
      </c>
      <c r="BW80" s="63">
        <v>0</v>
      </c>
      <c r="BX80" s="63">
        <v>0</v>
      </c>
      <c r="BY80" s="63">
        <v>0</v>
      </c>
      <c r="BZ80" s="63">
        <v>0</v>
      </c>
      <c r="CA80" s="63">
        <v>0</v>
      </c>
      <c r="CB80" s="63">
        <v>0</v>
      </c>
      <c r="CC80" s="63">
        <v>0</v>
      </c>
    </row>
    <row r="81" spans="1:81" x14ac:dyDescent="0.25">
      <c r="A81" s="1"/>
      <c r="B81" s="60">
        <f t="shared" si="7"/>
        <v>67</v>
      </c>
      <c r="C81" s="54">
        <f>IF(type&lt;&gt;"",IF(ROW(stage_id)=ROW($C$13)+2,1,IF(type="S",MAX(prev_col_range)+1,MAX(prev_col_range))),-1)</f>
        <v>14</v>
      </c>
      <c r="D81" s="51">
        <f>_xlfn.IFNA(IF(OR(type="T",type="M"),MATCH(role,Settings!$I$9:$I$16,0),-1),-1)</f>
        <v>-1</v>
      </c>
      <c r="E81" s="48" t="s">
        <v>119</v>
      </c>
      <c r="F81" s="46" t="s">
        <v>64</v>
      </c>
      <c r="G81" s="20"/>
      <c r="H81" s="54" t="str">
        <f>_xlfn.IFNA(INDEX(Settings!$P$9:$P$38,MATCH(team_member,Settings!$N$9:$N$38,0)),"")</f>
        <v/>
      </c>
      <c r="I81" s="54"/>
      <c r="J81" s="51" t="s">
        <v>120</v>
      </c>
      <c r="K81" s="59"/>
      <c r="L81" s="58"/>
      <c r="M81" s="60">
        <f>B78</f>
        <v>64</v>
      </c>
      <c r="N81" s="20" t="str">
        <f t="shared" si="8"/>
        <v>↖</v>
      </c>
      <c r="O81" s="20" t="str">
        <f>IFERROR("("&amp;d.type&amp;")"&amp;IF(LEN(d.name)&gt;20,LEFT(d.name,20)&amp;"….",d.name),"")</f>
        <v>(T)Plancher hourdis</v>
      </c>
      <c r="P81" s="54" t="s">
        <v>122</v>
      </c>
      <c r="Q81" s="51">
        <v>1</v>
      </c>
      <c r="R81" s="56">
        <v>4</v>
      </c>
      <c r="S81" s="57">
        <f>IFERROR(IF(ind.start&lt;&gt;"",ind.start,IF(ind.end&lt;&gt;"",plan_start_calculation,IF(d.id&lt;&gt;"",IF(OR(d.conn="FS",d.conn=""),fs_calculation,IF(d.conn="SS",ss_calculation,plan_start_calculation)),""))),"")</f>
        <v>44690</v>
      </c>
      <c r="T81" s="58">
        <f>IFERROR(IF(ind.start&lt;&gt;"",plan_end_calculation,IF(ind.end&lt;&gt;"",ind.end,IF(d.id&lt;&gt;"",IF(d.conn="SF",sf_calculation,IF(d.conn="FF",ff_calculation,plan_end_calculation)),""))),"")</f>
        <v>44693</v>
      </c>
      <c r="U81" s="57"/>
      <c r="V81" s="58"/>
      <c r="W81" s="65">
        <v>0</v>
      </c>
      <c r="X81" s="63">
        <v>0</v>
      </c>
      <c r="Y81" s="63">
        <v>0</v>
      </c>
      <c r="Z81" s="63">
        <v>0</v>
      </c>
      <c r="AA81" s="63">
        <v>0</v>
      </c>
      <c r="AB81" s="63">
        <v>0</v>
      </c>
      <c r="AC81" s="63">
        <v>0</v>
      </c>
      <c r="AD81" s="63">
        <v>0</v>
      </c>
      <c r="AE81" s="63">
        <v>0</v>
      </c>
      <c r="AF81" s="63">
        <v>0</v>
      </c>
      <c r="AG81" s="63">
        <v>0</v>
      </c>
      <c r="AH81" s="63">
        <v>0</v>
      </c>
      <c r="AI81" s="63">
        <v>0</v>
      </c>
      <c r="AJ81" s="63">
        <v>0</v>
      </c>
      <c r="AK81" s="63">
        <v>0</v>
      </c>
      <c r="AL81" s="63">
        <v>0</v>
      </c>
      <c r="AM81" s="63">
        <v>0</v>
      </c>
      <c r="AN81" s="63">
        <v>0</v>
      </c>
      <c r="AO81" s="63">
        <v>0</v>
      </c>
      <c r="AP81" s="63">
        <v>0</v>
      </c>
      <c r="AQ81" s="63">
        <v>0</v>
      </c>
      <c r="AR81" s="63">
        <v>0</v>
      </c>
      <c r="AS81" s="63">
        <v>0</v>
      </c>
      <c r="AT81" s="63">
        <v>0</v>
      </c>
      <c r="AU81" s="63">
        <v>0</v>
      </c>
      <c r="AV81" s="63">
        <v>0</v>
      </c>
      <c r="AW81" s="63">
        <v>0</v>
      </c>
      <c r="AX81" s="63">
        <v>0</v>
      </c>
      <c r="AY81" s="63">
        <v>0</v>
      </c>
      <c r="AZ81" s="63">
        <v>0</v>
      </c>
      <c r="BA81" s="63">
        <v>0</v>
      </c>
      <c r="BB81" s="63">
        <v>0</v>
      </c>
      <c r="BC81" s="63">
        <v>0</v>
      </c>
      <c r="BD81" s="63">
        <v>0</v>
      </c>
      <c r="BE81" s="63">
        <v>0</v>
      </c>
      <c r="BF81" s="63">
        <v>0</v>
      </c>
      <c r="BG81" s="63">
        <v>0</v>
      </c>
      <c r="BH81" s="63">
        <v>0</v>
      </c>
      <c r="BI81" s="63">
        <v>0</v>
      </c>
      <c r="BJ81" s="63">
        <v>0</v>
      </c>
      <c r="BK81" s="63">
        <v>0</v>
      </c>
      <c r="BL81" s="63">
        <v>0</v>
      </c>
      <c r="BM81" s="63">
        <v>0</v>
      </c>
      <c r="BN81" s="63">
        <v>0</v>
      </c>
      <c r="BO81" s="63">
        <v>0</v>
      </c>
      <c r="BP81" s="63">
        <v>0</v>
      </c>
      <c r="BQ81" s="63">
        <v>0</v>
      </c>
      <c r="BR81" s="63">
        <v>0</v>
      </c>
      <c r="BS81" s="63">
        <v>0</v>
      </c>
      <c r="BT81" s="63">
        <v>0</v>
      </c>
      <c r="BU81" s="63">
        <v>0</v>
      </c>
      <c r="BV81" s="63">
        <v>0</v>
      </c>
      <c r="BW81" s="63">
        <v>0</v>
      </c>
      <c r="BX81" s="63">
        <v>0</v>
      </c>
      <c r="BY81" s="63">
        <v>0</v>
      </c>
      <c r="BZ81" s="63">
        <v>0</v>
      </c>
      <c r="CA81" s="63">
        <v>0</v>
      </c>
      <c r="CB81" s="63">
        <v>0</v>
      </c>
      <c r="CC81" s="63">
        <v>0</v>
      </c>
    </row>
    <row r="82" spans="1:81" x14ac:dyDescent="0.25">
      <c r="A82" s="1"/>
      <c r="B82" s="60">
        <f t="shared" si="7"/>
        <v>68</v>
      </c>
      <c r="C82" s="54">
        <f>IF(type&lt;&gt;"",IF(ROW(stage_id)=ROW($C$13)+2,1,IF(type="S",MAX(prev_col_range)+1,MAX(prev_col_range))),-1)</f>
        <v>14</v>
      </c>
      <c r="D82" s="51">
        <f>_xlfn.IFNA(IF(OR(type="T",type="M"),MATCH(role,Settings!$I$9:$I$16,0),-1),-1)</f>
        <v>-1</v>
      </c>
      <c r="E82" s="48" t="s">
        <v>119</v>
      </c>
      <c r="F82" s="46" t="s">
        <v>62</v>
      </c>
      <c r="G82" s="20"/>
      <c r="H82" s="54" t="str">
        <f>_xlfn.IFNA(INDEX(Settings!$P$9:$P$38,MATCH(team_member,Settings!$N$9:$N$38,0)),"")</f>
        <v/>
      </c>
      <c r="I82" s="54"/>
      <c r="J82" s="51" t="s">
        <v>120</v>
      </c>
      <c r="K82" s="59"/>
      <c r="L82" s="58"/>
      <c r="M82" s="60">
        <f>B105</f>
        <v>91</v>
      </c>
      <c r="N82" s="20" t="str">
        <f t="shared" si="8"/>
        <v>↙</v>
      </c>
      <c r="O82" s="20" t="str">
        <f>IFERROR("("&amp;d.type&amp;")"&amp;IF(LEN(d.name)&gt;20,LEFT(d.name,20)&amp;"….",d.name),"")</f>
        <v>(T)Espaces Verts</v>
      </c>
      <c r="P82" s="54"/>
      <c r="Q82" s="51"/>
      <c r="R82" s="56"/>
      <c r="S82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82" s="58">
        <f>IFERROR(IF(ind.start&lt;&gt;"",plan_end_calculation,IF(ind.end&lt;&gt;"",ind.end,IF(d.id&lt;&gt;"",IF(d.conn="SF",sf_calculation,IF(d.conn="FF",ff_calculation,plan_end_calculation)),""))),"")</f>
        <v>44755</v>
      </c>
      <c r="U82" s="57"/>
      <c r="V82" s="58"/>
      <c r="W82" s="65">
        <v>0</v>
      </c>
      <c r="X82" s="63">
        <v>0</v>
      </c>
      <c r="Y82" s="63">
        <v>0</v>
      </c>
      <c r="Z82" s="63">
        <v>0</v>
      </c>
      <c r="AA82" s="63">
        <v>0</v>
      </c>
      <c r="AB82" s="63">
        <v>0</v>
      </c>
      <c r="AC82" s="63">
        <v>0</v>
      </c>
      <c r="AD82" s="63">
        <v>0</v>
      </c>
      <c r="AE82" s="63">
        <v>0</v>
      </c>
      <c r="AF82" s="63">
        <v>0</v>
      </c>
      <c r="AG82" s="63">
        <v>0</v>
      </c>
      <c r="AH82" s="63">
        <v>0</v>
      </c>
      <c r="AI82" s="63">
        <v>0</v>
      </c>
      <c r="AJ82" s="63">
        <v>0</v>
      </c>
      <c r="AK82" s="63">
        <v>0</v>
      </c>
      <c r="AL82" s="63">
        <v>0</v>
      </c>
      <c r="AM82" s="63">
        <v>0</v>
      </c>
      <c r="AN82" s="63">
        <v>0</v>
      </c>
      <c r="AO82" s="63">
        <v>0</v>
      </c>
      <c r="AP82" s="63">
        <v>0</v>
      </c>
      <c r="AQ82" s="63">
        <v>0</v>
      </c>
      <c r="AR82" s="63">
        <v>0</v>
      </c>
      <c r="AS82" s="63">
        <v>0</v>
      </c>
      <c r="AT82" s="63">
        <v>0</v>
      </c>
      <c r="AU82" s="63">
        <v>0</v>
      </c>
      <c r="AV82" s="63">
        <v>0</v>
      </c>
      <c r="AW82" s="63">
        <v>0</v>
      </c>
      <c r="AX82" s="63">
        <v>0</v>
      </c>
      <c r="AY82" s="63">
        <v>0</v>
      </c>
      <c r="AZ82" s="63">
        <v>0</v>
      </c>
      <c r="BA82" s="63">
        <v>0</v>
      </c>
      <c r="BB82" s="63">
        <v>0</v>
      </c>
      <c r="BC82" s="63">
        <v>0</v>
      </c>
      <c r="BD82" s="63">
        <v>0</v>
      </c>
      <c r="BE82" s="63">
        <v>0</v>
      </c>
      <c r="BF82" s="63">
        <v>0</v>
      </c>
      <c r="BG82" s="63">
        <v>0</v>
      </c>
      <c r="BH82" s="63">
        <v>0</v>
      </c>
      <c r="BI82" s="63">
        <v>0</v>
      </c>
      <c r="BJ82" s="63">
        <v>0</v>
      </c>
      <c r="BK82" s="63">
        <v>0</v>
      </c>
      <c r="BL82" s="63">
        <v>0</v>
      </c>
      <c r="BM82" s="63">
        <v>0</v>
      </c>
      <c r="BN82" s="63">
        <v>0</v>
      </c>
      <c r="BO82" s="63">
        <v>0</v>
      </c>
      <c r="BP82" s="63">
        <v>0</v>
      </c>
      <c r="BQ82" s="63">
        <v>0</v>
      </c>
      <c r="BR82" s="63">
        <v>0</v>
      </c>
      <c r="BS82" s="63">
        <v>0</v>
      </c>
      <c r="BT82" s="63">
        <v>0</v>
      </c>
      <c r="BU82" s="63">
        <v>0</v>
      </c>
      <c r="BV82" s="63">
        <v>0</v>
      </c>
      <c r="BW82" s="63">
        <v>0</v>
      </c>
      <c r="BX82" s="63">
        <v>0</v>
      </c>
      <c r="BY82" s="63">
        <v>0</v>
      </c>
      <c r="BZ82" s="63">
        <v>0</v>
      </c>
      <c r="CA82" s="63">
        <v>0</v>
      </c>
      <c r="CB82" s="63">
        <v>0</v>
      </c>
      <c r="CC82" s="63">
        <v>0</v>
      </c>
    </row>
    <row r="83" spans="1:81" x14ac:dyDescent="0.25">
      <c r="A83" s="1"/>
      <c r="B83" s="60">
        <f t="shared" si="7"/>
        <v>69</v>
      </c>
      <c r="C83" s="54">
        <f>IF(type&lt;&gt;"",IF(ROW(stage_id)=ROW($C$13)+2,1,IF(type="S",MAX(prev_col_range)+1,MAX(prev_col_range))),-1)</f>
        <v>14</v>
      </c>
      <c r="D83" s="51">
        <f>_xlfn.IFNA(IF(OR(type="T",type="M"),MATCH(role,Settings!$I$9:$I$16,0),-1),-1)</f>
        <v>-1</v>
      </c>
      <c r="E83" s="48" t="s">
        <v>119</v>
      </c>
      <c r="F83" s="46" t="s">
        <v>74</v>
      </c>
      <c r="G83" s="20"/>
      <c r="H83" s="54" t="str">
        <f>_xlfn.IFNA(INDEX(Settings!$P$9:$P$38,MATCH(team_member,Settings!$N$9:$N$38,0)),"")</f>
        <v/>
      </c>
      <c r="I83" s="54"/>
      <c r="J83" s="51" t="s">
        <v>120</v>
      </c>
      <c r="K83" s="59"/>
      <c r="L83" s="58"/>
      <c r="M83" s="60">
        <f>B21</f>
        <v>7</v>
      </c>
      <c r="N83" s="20" t="str">
        <f t="shared" si="8"/>
        <v>↖</v>
      </c>
      <c r="O83" s="20" t="str">
        <f>IFERROR("("&amp;d.type&amp;")"&amp;IF(LEN(d.name)&gt;20,LEFT(d.name,20)&amp;"….",d.name),"")</f>
        <v>(T)Menuiserie métalliqu….</v>
      </c>
      <c r="P83" s="54" t="s">
        <v>122</v>
      </c>
      <c r="Q83" s="51"/>
      <c r="R83" s="56"/>
      <c r="S83" s="57">
        <f>IFERROR(IF(ind.start&lt;&gt;"",ind.start,IF(ind.end&lt;&gt;"",plan_start_calculation,IF(d.id&lt;&gt;"",IF(OR(d.conn="FS",d.conn=""),fs_calculation,IF(d.conn="SS",ss_calculation,plan_start_calculation)),""))),"")</f>
        <v>44676</v>
      </c>
      <c r="T83" s="58">
        <f>IFERROR(IF(ind.start&lt;&gt;"",plan_end_calculation,IF(ind.end&lt;&gt;"",ind.end,IF(d.id&lt;&gt;"",IF(d.conn="SF",sf_calculation,IF(d.conn="FF",ff_calculation,plan_end_calculation)),""))),"")</f>
        <v>44676</v>
      </c>
      <c r="U83" s="57"/>
      <c r="V83" s="58"/>
      <c r="W83" s="65">
        <v>0</v>
      </c>
      <c r="X83" s="63">
        <v>0</v>
      </c>
      <c r="Y83" s="63">
        <v>0</v>
      </c>
      <c r="Z83" s="63">
        <v>0</v>
      </c>
      <c r="AA83" s="63">
        <v>0</v>
      </c>
      <c r="AB83" s="63">
        <v>0</v>
      </c>
      <c r="AC83" s="63">
        <v>0</v>
      </c>
      <c r="AD83" s="63">
        <v>0</v>
      </c>
      <c r="AE83" s="63">
        <v>0</v>
      </c>
      <c r="AF83" s="63">
        <v>0</v>
      </c>
      <c r="AG83" s="63">
        <v>0</v>
      </c>
      <c r="AH83" s="63">
        <v>0</v>
      </c>
      <c r="AI83" s="63">
        <v>0</v>
      </c>
      <c r="AJ83" s="63">
        <v>0</v>
      </c>
      <c r="AK83" s="63">
        <v>0</v>
      </c>
      <c r="AL83" s="63">
        <v>0</v>
      </c>
      <c r="AM83" s="63">
        <v>0</v>
      </c>
      <c r="AN83" s="63">
        <v>0</v>
      </c>
      <c r="AO83" s="63">
        <v>0</v>
      </c>
      <c r="AP83" s="63">
        <v>0</v>
      </c>
      <c r="AQ83" s="63">
        <v>0</v>
      </c>
      <c r="AR83" s="63">
        <v>0</v>
      </c>
      <c r="AS83" s="63">
        <v>0</v>
      </c>
      <c r="AT83" s="63">
        <v>0</v>
      </c>
      <c r="AU83" s="63">
        <v>0</v>
      </c>
      <c r="AV83" s="63">
        <v>0</v>
      </c>
      <c r="AW83" s="63">
        <v>0</v>
      </c>
      <c r="AX83" s="63">
        <v>0</v>
      </c>
      <c r="AY83" s="63">
        <v>0</v>
      </c>
      <c r="AZ83" s="63">
        <v>0</v>
      </c>
      <c r="BA83" s="63">
        <v>0</v>
      </c>
      <c r="BB83" s="63">
        <v>0</v>
      </c>
      <c r="BC83" s="63">
        <v>0</v>
      </c>
      <c r="BD83" s="63">
        <v>0</v>
      </c>
      <c r="BE83" s="63">
        <v>0</v>
      </c>
      <c r="BF83" s="63">
        <v>0</v>
      </c>
      <c r="BG83" s="63">
        <v>0</v>
      </c>
      <c r="BH83" s="63">
        <v>0</v>
      </c>
      <c r="BI83" s="63">
        <v>0</v>
      </c>
      <c r="BJ83" s="63">
        <v>0</v>
      </c>
      <c r="BK83" s="63">
        <v>0</v>
      </c>
      <c r="BL83" s="63">
        <v>0</v>
      </c>
      <c r="BM83" s="63">
        <v>0</v>
      </c>
      <c r="BN83" s="63">
        <v>0</v>
      </c>
      <c r="BO83" s="63">
        <v>0</v>
      </c>
      <c r="BP83" s="63">
        <v>0</v>
      </c>
      <c r="BQ83" s="63">
        <v>0</v>
      </c>
      <c r="BR83" s="63">
        <v>0</v>
      </c>
      <c r="BS83" s="63">
        <v>0</v>
      </c>
      <c r="BT83" s="63">
        <v>0</v>
      </c>
      <c r="BU83" s="63">
        <v>0</v>
      </c>
      <c r="BV83" s="63">
        <v>0</v>
      </c>
      <c r="BW83" s="63">
        <v>0</v>
      </c>
      <c r="BX83" s="63">
        <v>0</v>
      </c>
      <c r="BY83" s="63">
        <v>0</v>
      </c>
      <c r="BZ83" s="63">
        <v>0</v>
      </c>
      <c r="CA83" s="63">
        <v>0</v>
      </c>
      <c r="CB83" s="63">
        <v>0</v>
      </c>
      <c r="CC83" s="63">
        <v>0</v>
      </c>
    </row>
    <row r="84" spans="1:81" x14ac:dyDescent="0.25">
      <c r="A84" s="1"/>
      <c r="B84" s="60">
        <f t="shared" si="7"/>
        <v>70</v>
      </c>
      <c r="C84" s="54">
        <f>IF(type&lt;&gt;"",IF(ROW(stage_id)=ROW($C$13)+2,1,IF(type="S",MAX(prev_col_range)+1,MAX(prev_col_range))),-1)</f>
        <v>15</v>
      </c>
      <c r="D84" s="51">
        <f>_xlfn.IFNA(IF(OR(type="T",type="M"),MATCH(role,Settings!$I$9:$I$16,0),-1),-1)</f>
        <v>-1</v>
      </c>
      <c r="E84" s="47" t="s">
        <v>56</v>
      </c>
      <c r="F84" s="45" t="s">
        <v>98</v>
      </c>
      <c r="G84" s="20"/>
      <c r="H84" s="54" t="str">
        <f>_xlfn.IFNA(INDEX(Settings!$P$9:$P$38,MATCH(team_member,Settings!$N$9:$N$38,0)),"")</f>
        <v/>
      </c>
      <c r="I84" s="54"/>
      <c r="J84" s="51"/>
      <c r="K84" s="59">
        <f>MIN(S85:S94)</f>
        <v>44621</v>
      </c>
      <c r="L84" s="58"/>
      <c r="M84" s="60"/>
      <c r="N84" s="20" t="str">
        <f t="shared" si="8"/>
        <v/>
      </c>
      <c r="O84" s="20" t="str">
        <f>IFERROR("("&amp;d.type&amp;")"&amp;IF(LEN(d.name)&gt;20,LEFT(d.name,20)&amp;"….",d.name),"")</f>
        <v/>
      </c>
      <c r="P84" s="54"/>
      <c r="Q84" s="51"/>
      <c r="R84" s="56">
        <f>NETWORKDAYS(plan_start,MAX(T85:T94))</f>
        <v>1</v>
      </c>
      <c r="S84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84" s="58">
        <f>IFERROR(IF(ind.start&lt;&gt;"",plan_end_calculation,IF(ind.end&lt;&gt;"",ind.end,IF(d.id&lt;&gt;"",IF(d.conn="SF",sf_calculation,IF(d.conn="FF",ff_calculation,plan_end_calculation)),""))),"")</f>
        <v>44621</v>
      </c>
      <c r="U84" s="57"/>
      <c r="V84" s="58"/>
      <c r="W84" s="65" t="e" cm="1">
        <f t="array" ref="W84">SUM(W85:W94*R85:R94)/SUM(R85:R94)</f>
        <v>#DIV/0!</v>
      </c>
      <c r="X84" s="63">
        <v>0</v>
      </c>
      <c r="Y84" s="63">
        <v>0</v>
      </c>
      <c r="Z84" s="63">
        <v>0</v>
      </c>
      <c r="AA84" s="63">
        <v>0</v>
      </c>
      <c r="AB84" s="63">
        <v>0</v>
      </c>
      <c r="AC84" s="63">
        <v>0</v>
      </c>
      <c r="AD84" s="63">
        <v>0</v>
      </c>
      <c r="AE84" s="63">
        <v>0</v>
      </c>
      <c r="AF84" s="63">
        <v>0</v>
      </c>
      <c r="AG84" s="63">
        <v>0</v>
      </c>
      <c r="AH84" s="63">
        <v>0</v>
      </c>
      <c r="AI84" s="63">
        <v>0</v>
      </c>
      <c r="AJ84" s="63">
        <v>0</v>
      </c>
      <c r="AK84" s="63">
        <v>0</v>
      </c>
      <c r="AL84" s="63">
        <v>0</v>
      </c>
      <c r="AM84" s="63">
        <v>0</v>
      </c>
      <c r="AN84" s="63">
        <v>0</v>
      </c>
      <c r="AO84" s="63">
        <v>0</v>
      </c>
      <c r="AP84" s="63">
        <v>0</v>
      </c>
      <c r="AQ84" s="63">
        <v>0</v>
      </c>
      <c r="AR84" s="63">
        <v>0</v>
      </c>
      <c r="AS84" s="63">
        <v>0</v>
      </c>
      <c r="AT84" s="63">
        <v>0</v>
      </c>
      <c r="AU84" s="63">
        <v>0</v>
      </c>
      <c r="AV84" s="63">
        <v>0</v>
      </c>
      <c r="AW84" s="63">
        <v>0</v>
      </c>
      <c r="AX84" s="63">
        <v>0</v>
      </c>
      <c r="AY84" s="63">
        <v>0</v>
      </c>
      <c r="AZ84" s="63">
        <v>0</v>
      </c>
      <c r="BA84" s="63">
        <v>0</v>
      </c>
      <c r="BB84" s="63">
        <v>0</v>
      </c>
      <c r="BC84" s="63">
        <v>0</v>
      </c>
      <c r="BD84" s="63">
        <v>0</v>
      </c>
      <c r="BE84" s="63">
        <v>0</v>
      </c>
      <c r="BF84" s="63">
        <v>0</v>
      </c>
      <c r="BG84" s="63">
        <v>0</v>
      </c>
      <c r="BH84" s="63">
        <v>0</v>
      </c>
      <c r="BI84" s="63">
        <v>0</v>
      </c>
      <c r="BJ84" s="63">
        <v>0</v>
      </c>
      <c r="BK84" s="63">
        <v>0</v>
      </c>
      <c r="BL84" s="63">
        <v>0</v>
      </c>
      <c r="BM84" s="63">
        <v>0</v>
      </c>
      <c r="BN84" s="63">
        <v>0</v>
      </c>
      <c r="BO84" s="63">
        <v>0</v>
      </c>
      <c r="BP84" s="63">
        <v>0</v>
      </c>
      <c r="BQ84" s="63">
        <v>0</v>
      </c>
      <c r="BR84" s="63">
        <v>0</v>
      </c>
      <c r="BS84" s="63">
        <v>0</v>
      </c>
      <c r="BT84" s="63">
        <v>0</v>
      </c>
      <c r="BU84" s="63">
        <v>0</v>
      </c>
      <c r="BV84" s="63">
        <v>0</v>
      </c>
      <c r="BW84" s="63">
        <v>0</v>
      </c>
      <c r="BX84" s="63">
        <v>0</v>
      </c>
      <c r="BY84" s="63">
        <v>0</v>
      </c>
      <c r="BZ84" s="63">
        <v>0</v>
      </c>
      <c r="CA84" s="63">
        <v>0</v>
      </c>
      <c r="CB84" s="63">
        <v>0</v>
      </c>
      <c r="CC84" s="63">
        <v>0</v>
      </c>
    </row>
    <row r="85" spans="1:81" x14ac:dyDescent="0.25">
      <c r="A85" s="1"/>
      <c r="B85" s="60">
        <f t="shared" si="7"/>
        <v>71</v>
      </c>
      <c r="C85" s="54">
        <f>IF(type&lt;&gt;"",IF(ROW(stage_id)=ROW($C$13)+2,1,IF(type="S",MAX(prev_col_range)+1,MAX(prev_col_range))),-1)</f>
        <v>15</v>
      </c>
      <c r="D85" s="51">
        <f>_xlfn.IFNA(IF(OR(type="T",type="M"),MATCH(role,Settings!$I$9:$I$16,0),-1),-1)</f>
        <v>-1</v>
      </c>
      <c r="E85" s="48" t="s">
        <v>119</v>
      </c>
      <c r="F85" s="46" t="s">
        <v>93</v>
      </c>
      <c r="G85" s="20"/>
      <c r="H85" s="54" t="str">
        <f>_xlfn.IFNA(INDEX(Settings!$P$9:$P$38,MATCH(team_member,Settings!$N$9:$N$38,0)),"")</f>
        <v/>
      </c>
      <c r="I85" s="54"/>
      <c r="J85" s="51" t="s">
        <v>120</v>
      </c>
      <c r="K85" s="59">
        <v>44621</v>
      </c>
      <c r="L85" s="58"/>
      <c r="M85" s="60"/>
      <c r="N85" s="20" t="str">
        <f t="shared" si="8"/>
        <v/>
      </c>
      <c r="O85" s="20" t="str">
        <f>IFERROR("("&amp;d.type&amp;")"&amp;IF(LEN(d.name)&gt;20,LEFT(d.name,20)&amp;"….",d.name),"")</f>
        <v/>
      </c>
      <c r="P85" s="54"/>
      <c r="Q85" s="51"/>
      <c r="R85" s="56"/>
      <c r="S85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85" s="58">
        <f>IFERROR(IF(ind.start&lt;&gt;"",plan_end_calculation,IF(ind.end&lt;&gt;"",ind.end,IF(d.id&lt;&gt;"",IF(d.conn="SF",sf_calculation,IF(d.conn="FF",ff_calculation,plan_end_calculation)),""))),"")</f>
        <v>44621</v>
      </c>
      <c r="U85" s="57"/>
      <c r="V85" s="58"/>
      <c r="W85" s="65">
        <v>0.1</v>
      </c>
      <c r="X85" s="63">
        <v>0</v>
      </c>
      <c r="Y85" s="63">
        <v>0</v>
      </c>
      <c r="Z85" s="63">
        <v>0</v>
      </c>
      <c r="AA85" s="63">
        <v>0</v>
      </c>
      <c r="AB85" s="63">
        <v>0</v>
      </c>
      <c r="AC85" s="63">
        <v>0</v>
      </c>
      <c r="AD85" s="63">
        <v>0</v>
      </c>
      <c r="AE85" s="63">
        <v>0</v>
      </c>
      <c r="AF85" s="63">
        <v>0</v>
      </c>
      <c r="AG85" s="63">
        <v>0</v>
      </c>
      <c r="AH85" s="63">
        <v>0</v>
      </c>
      <c r="AI85" s="63">
        <v>0</v>
      </c>
      <c r="AJ85" s="63">
        <v>0</v>
      </c>
      <c r="AK85" s="63">
        <v>0</v>
      </c>
      <c r="AL85" s="63">
        <v>0</v>
      </c>
      <c r="AM85" s="63">
        <v>0</v>
      </c>
      <c r="AN85" s="63">
        <v>0</v>
      </c>
      <c r="AO85" s="63">
        <v>0</v>
      </c>
      <c r="AP85" s="63">
        <v>0</v>
      </c>
      <c r="AQ85" s="63">
        <v>0</v>
      </c>
      <c r="AR85" s="63">
        <v>0</v>
      </c>
      <c r="AS85" s="63">
        <v>0</v>
      </c>
      <c r="AT85" s="63">
        <v>0</v>
      </c>
      <c r="AU85" s="63">
        <v>0</v>
      </c>
      <c r="AV85" s="63">
        <v>0</v>
      </c>
      <c r="AW85" s="63">
        <v>0</v>
      </c>
      <c r="AX85" s="63">
        <v>0</v>
      </c>
      <c r="AY85" s="63">
        <v>0</v>
      </c>
      <c r="AZ85" s="63">
        <v>0</v>
      </c>
      <c r="BA85" s="63">
        <v>0</v>
      </c>
      <c r="BB85" s="63">
        <v>0</v>
      </c>
      <c r="BC85" s="63">
        <v>0</v>
      </c>
      <c r="BD85" s="63">
        <v>0</v>
      </c>
      <c r="BE85" s="63">
        <v>0</v>
      </c>
      <c r="BF85" s="63">
        <v>0</v>
      </c>
      <c r="BG85" s="63">
        <v>0</v>
      </c>
      <c r="BH85" s="63">
        <v>0</v>
      </c>
      <c r="BI85" s="63">
        <v>0</v>
      </c>
      <c r="BJ85" s="63">
        <v>0</v>
      </c>
      <c r="BK85" s="63">
        <v>0</v>
      </c>
      <c r="BL85" s="63">
        <v>0</v>
      </c>
      <c r="BM85" s="63">
        <v>0</v>
      </c>
      <c r="BN85" s="63">
        <v>0</v>
      </c>
      <c r="BO85" s="63">
        <v>0</v>
      </c>
      <c r="BP85" s="63">
        <v>0</v>
      </c>
      <c r="BQ85" s="63">
        <v>0</v>
      </c>
      <c r="BR85" s="63">
        <v>0</v>
      </c>
      <c r="BS85" s="63">
        <v>0</v>
      </c>
      <c r="BT85" s="63">
        <v>0</v>
      </c>
      <c r="BU85" s="63">
        <v>0</v>
      </c>
      <c r="BV85" s="63">
        <v>0</v>
      </c>
      <c r="BW85" s="63">
        <v>0</v>
      </c>
      <c r="BX85" s="63">
        <v>0</v>
      </c>
      <c r="BY85" s="63">
        <v>0</v>
      </c>
      <c r="BZ85" s="63">
        <v>0</v>
      </c>
      <c r="CA85" s="63">
        <v>0</v>
      </c>
      <c r="CB85" s="63">
        <v>0</v>
      </c>
      <c r="CC85" s="63">
        <v>0</v>
      </c>
    </row>
    <row r="86" spans="1:81" x14ac:dyDescent="0.25">
      <c r="A86" s="1"/>
      <c r="B86" s="60">
        <f t="shared" si="7"/>
        <v>72</v>
      </c>
      <c r="C86" s="54">
        <f>IF(type&lt;&gt;"",IF(ROW(stage_id)=ROW($C$13)+2,1,IF(type="S",MAX(prev_col_range)+1,MAX(prev_col_range))),-1)</f>
        <v>15</v>
      </c>
      <c r="D86" s="51">
        <f>_xlfn.IFNA(IF(OR(type="T",type="M"),MATCH(role,Settings!$I$9:$I$16,0),-1),-1)</f>
        <v>-1</v>
      </c>
      <c r="E86" s="48" t="s">
        <v>119</v>
      </c>
      <c r="F86" s="46" t="s">
        <v>94</v>
      </c>
      <c r="G86" s="20"/>
      <c r="H86" s="54" t="str">
        <f>_xlfn.IFNA(INDEX(Settings!$P$9:$P$38,MATCH(team_member,Settings!$N$9:$N$38,0)),"")</f>
        <v/>
      </c>
      <c r="I86" s="54"/>
      <c r="J86" s="51" t="s">
        <v>120</v>
      </c>
      <c r="K86" s="59"/>
      <c r="L86" s="58"/>
      <c r="M86" s="60"/>
      <c r="N86" s="20" t="str">
        <f t="shared" si="8"/>
        <v/>
      </c>
      <c r="O86" s="20" t="str">
        <f>IFERROR("("&amp;d.type&amp;")"&amp;IF(LEN(d.name)&gt;20,LEFT(d.name,20)&amp;"….",d.name),"")</f>
        <v/>
      </c>
      <c r="P86" s="54"/>
      <c r="Q86" s="51"/>
      <c r="R86" s="56"/>
      <c r="S86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86" s="58" t="str">
        <f>IFERROR(IF(ind.start&lt;&gt;"",plan_end_calculation,IF(ind.end&lt;&gt;"",ind.end,IF(d.id&lt;&gt;"",IF(d.conn="SF",sf_calculation,IF(d.conn="FF",ff_calculation,plan_end_calculation)),""))),"")</f>
        <v/>
      </c>
      <c r="U86" s="57"/>
      <c r="V86" s="58"/>
      <c r="W86" s="65">
        <v>0</v>
      </c>
      <c r="X86" s="63">
        <v>0</v>
      </c>
      <c r="Y86" s="63">
        <v>0</v>
      </c>
      <c r="Z86" s="63">
        <v>0</v>
      </c>
      <c r="AA86" s="63">
        <v>0</v>
      </c>
      <c r="AB86" s="63">
        <v>0</v>
      </c>
      <c r="AC86" s="63">
        <v>0</v>
      </c>
      <c r="AD86" s="63">
        <v>0</v>
      </c>
      <c r="AE86" s="63">
        <v>0</v>
      </c>
      <c r="AF86" s="63">
        <v>0</v>
      </c>
      <c r="AG86" s="63">
        <v>0</v>
      </c>
      <c r="AH86" s="63">
        <v>0</v>
      </c>
      <c r="AI86" s="63">
        <v>0</v>
      </c>
      <c r="AJ86" s="63">
        <v>0</v>
      </c>
      <c r="AK86" s="63">
        <v>0</v>
      </c>
      <c r="AL86" s="63">
        <v>0</v>
      </c>
      <c r="AM86" s="63">
        <v>0</v>
      </c>
      <c r="AN86" s="63">
        <v>0</v>
      </c>
      <c r="AO86" s="63">
        <v>0</v>
      </c>
      <c r="AP86" s="63">
        <v>0</v>
      </c>
      <c r="AQ86" s="63">
        <v>0</v>
      </c>
      <c r="AR86" s="63">
        <v>0</v>
      </c>
      <c r="AS86" s="63">
        <v>0</v>
      </c>
      <c r="AT86" s="63">
        <v>0</v>
      </c>
      <c r="AU86" s="63">
        <v>0</v>
      </c>
      <c r="AV86" s="63">
        <v>0</v>
      </c>
      <c r="AW86" s="63">
        <v>0</v>
      </c>
      <c r="AX86" s="63">
        <v>0</v>
      </c>
      <c r="AY86" s="63">
        <v>0</v>
      </c>
      <c r="AZ86" s="63">
        <v>0</v>
      </c>
      <c r="BA86" s="63">
        <v>0</v>
      </c>
      <c r="BB86" s="63">
        <v>0</v>
      </c>
      <c r="BC86" s="63">
        <v>0</v>
      </c>
      <c r="BD86" s="63">
        <v>0</v>
      </c>
      <c r="BE86" s="63">
        <v>0</v>
      </c>
      <c r="BF86" s="63">
        <v>0</v>
      </c>
      <c r="BG86" s="63">
        <v>0</v>
      </c>
      <c r="BH86" s="63">
        <v>0</v>
      </c>
      <c r="BI86" s="63">
        <v>0</v>
      </c>
      <c r="BJ86" s="63">
        <v>0</v>
      </c>
      <c r="BK86" s="63">
        <v>0</v>
      </c>
      <c r="BL86" s="63">
        <v>0</v>
      </c>
      <c r="BM86" s="63">
        <v>0</v>
      </c>
      <c r="BN86" s="63">
        <v>0</v>
      </c>
      <c r="BO86" s="63">
        <v>0</v>
      </c>
      <c r="BP86" s="63">
        <v>0</v>
      </c>
      <c r="BQ86" s="63">
        <v>0</v>
      </c>
      <c r="BR86" s="63">
        <v>0</v>
      </c>
      <c r="BS86" s="63">
        <v>0</v>
      </c>
      <c r="BT86" s="63">
        <v>0</v>
      </c>
      <c r="BU86" s="63">
        <v>0</v>
      </c>
      <c r="BV86" s="63">
        <v>0</v>
      </c>
      <c r="BW86" s="63">
        <v>0</v>
      </c>
      <c r="BX86" s="63">
        <v>0</v>
      </c>
      <c r="BY86" s="63">
        <v>0</v>
      </c>
      <c r="BZ86" s="63">
        <v>0</v>
      </c>
      <c r="CA86" s="63">
        <v>0</v>
      </c>
      <c r="CB86" s="63">
        <v>0</v>
      </c>
      <c r="CC86" s="63">
        <v>0</v>
      </c>
    </row>
    <row r="87" spans="1:81" x14ac:dyDescent="0.25">
      <c r="A87" s="1"/>
      <c r="B87" s="60">
        <f t="shared" si="7"/>
        <v>73</v>
      </c>
      <c r="C87" s="54">
        <f>IF(type&lt;&gt;"",IF(ROW(stage_id)=ROW($C$13)+2,1,IF(type="S",MAX(prev_col_range)+1,MAX(prev_col_range))),-1)</f>
        <v>15</v>
      </c>
      <c r="D87" s="51">
        <f>_xlfn.IFNA(IF(OR(type="T",type="M"),MATCH(role,Settings!$I$9:$I$16,0),-1),-1)</f>
        <v>-1</v>
      </c>
      <c r="E87" s="48" t="s">
        <v>119</v>
      </c>
      <c r="F87" s="46" t="s">
        <v>95</v>
      </c>
      <c r="G87" s="20"/>
      <c r="H87" s="54" t="str">
        <f>_xlfn.IFNA(INDEX(Settings!$P$9:$P$38,MATCH(team_member,Settings!$N$9:$N$38,0)),"")</f>
        <v/>
      </c>
      <c r="I87" s="54"/>
      <c r="J87" s="51" t="s">
        <v>120</v>
      </c>
      <c r="K87" s="59"/>
      <c r="L87" s="58"/>
      <c r="M87" s="60"/>
      <c r="N87" s="20" t="str">
        <f t="shared" si="8"/>
        <v/>
      </c>
      <c r="O87" s="20" t="str">
        <f>IFERROR("("&amp;d.type&amp;")"&amp;IF(LEN(d.name)&gt;20,LEFT(d.name,20)&amp;"….",d.name),"")</f>
        <v/>
      </c>
      <c r="P87" s="54"/>
      <c r="Q87" s="51"/>
      <c r="R87" s="56"/>
      <c r="S87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87" s="58" t="str">
        <f>IFERROR(IF(ind.start&lt;&gt;"",plan_end_calculation,IF(ind.end&lt;&gt;"",ind.end,IF(d.id&lt;&gt;"",IF(d.conn="SF",sf_calculation,IF(d.conn="FF",ff_calculation,plan_end_calculation)),""))),"")</f>
        <v/>
      </c>
      <c r="U87" s="57"/>
      <c r="V87" s="58"/>
      <c r="W87" s="65">
        <v>0</v>
      </c>
      <c r="X87" s="63">
        <v>0</v>
      </c>
      <c r="Y87" s="63">
        <v>0</v>
      </c>
      <c r="Z87" s="63">
        <v>0</v>
      </c>
      <c r="AA87" s="63">
        <v>0</v>
      </c>
      <c r="AB87" s="63">
        <v>0</v>
      </c>
      <c r="AC87" s="63">
        <v>0</v>
      </c>
      <c r="AD87" s="63">
        <v>0</v>
      </c>
      <c r="AE87" s="63">
        <v>0</v>
      </c>
      <c r="AF87" s="63">
        <v>0</v>
      </c>
      <c r="AG87" s="63">
        <v>0</v>
      </c>
      <c r="AH87" s="63">
        <v>0</v>
      </c>
      <c r="AI87" s="63">
        <v>0</v>
      </c>
      <c r="AJ87" s="63">
        <v>0</v>
      </c>
      <c r="AK87" s="63">
        <v>0</v>
      </c>
      <c r="AL87" s="63">
        <v>0</v>
      </c>
      <c r="AM87" s="63">
        <v>0</v>
      </c>
      <c r="AN87" s="63">
        <v>0</v>
      </c>
      <c r="AO87" s="63">
        <v>0</v>
      </c>
      <c r="AP87" s="63">
        <v>0</v>
      </c>
      <c r="AQ87" s="63">
        <v>0</v>
      </c>
      <c r="AR87" s="63">
        <v>0</v>
      </c>
      <c r="AS87" s="63">
        <v>0</v>
      </c>
      <c r="AT87" s="63">
        <v>0</v>
      </c>
      <c r="AU87" s="63">
        <v>0</v>
      </c>
      <c r="AV87" s="63">
        <v>0</v>
      </c>
      <c r="AW87" s="63">
        <v>0</v>
      </c>
      <c r="AX87" s="63">
        <v>0</v>
      </c>
      <c r="AY87" s="63">
        <v>0</v>
      </c>
      <c r="AZ87" s="63">
        <v>0</v>
      </c>
      <c r="BA87" s="63">
        <v>0</v>
      </c>
      <c r="BB87" s="63">
        <v>0</v>
      </c>
      <c r="BC87" s="63">
        <v>0</v>
      </c>
      <c r="BD87" s="63">
        <v>0</v>
      </c>
      <c r="BE87" s="63">
        <v>0</v>
      </c>
      <c r="BF87" s="63">
        <v>0</v>
      </c>
      <c r="BG87" s="63">
        <v>0</v>
      </c>
      <c r="BH87" s="63">
        <v>0</v>
      </c>
      <c r="BI87" s="63">
        <v>0</v>
      </c>
      <c r="BJ87" s="63">
        <v>0</v>
      </c>
      <c r="BK87" s="63">
        <v>0</v>
      </c>
      <c r="BL87" s="63">
        <v>0</v>
      </c>
      <c r="BM87" s="63">
        <v>0</v>
      </c>
      <c r="BN87" s="63">
        <v>0</v>
      </c>
      <c r="BO87" s="63">
        <v>0</v>
      </c>
      <c r="BP87" s="63">
        <v>0</v>
      </c>
      <c r="BQ87" s="63">
        <v>0</v>
      </c>
      <c r="BR87" s="63">
        <v>0</v>
      </c>
      <c r="BS87" s="63">
        <v>0</v>
      </c>
      <c r="BT87" s="63">
        <v>0</v>
      </c>
      <c r="BU87" s="63">
        <v>0</v>
      </c>
      <c r="BV87" s="63">
        <v>0</v>
      </c>
      <c r="BW87" s="63">
        <v>0</v>
      </c>
      <c r="BX87" s="63">
        <v>0</v>
      </c>
      <c r="BY87" s="63">
        <v>0</v>
      </c>
      <c r="BZ87" s="63">
        <v>0</v>
      </c>
      <c r="CA87" s="63">
        <v>0</v>
      </c>
      <c r="CB87" s="63">
        <v>0</v>
      </c>
      <c r="CC87" s="63">
        <v>0</v>
      </c>
    </row>
    <row r="88" spans="1:81" x14ac:dyDescent="0.25">
      <c r="A88" s="1"/>
      <c r="B88" s="60">
        <f t="shared" si="7"/>
        <v>74</v>
      </c>
      <c r="C88" s="54">
        <f>IF(type&lt;&gt;"",IF(ROW(stage_id)=ROW($C$13)+2,1,IF(type="S",MAX(prev_col_range)+1,MAX(prev_col_range))),-1)</f>
        <v>15</v>
      </c>
      <c r="D88" s="51">
        <f>_xlfn.IFNA(IF(OR(type="T",type="M"),MATCH(role,Settings!$I$9:$I$16,0),-1),-1)</f>
        <v>-1</v>
      </c>
      <c r="E88" s="48" t="s">
        <v>119</v>
      </c>
      <c r="F88" s="46" t="s">
        <v>96</v>
      </c>
      <c r="G88" s="20"/>
      <c r="H88" s="54" t="str">
        <f>_xlfn.IFNA(INDEX(Settings!$P$9:$P$38,MATCH(team_member,Settings!$N$9:$N$38,0)),"")</f>
        <v/>
      </c>
      <c r="I88" s="54"/>
      <c r="J88" s="51" t="s">
        <v>120</v>
      </c>
      <c r="K88" s="59"/>
      <c r="L88" s="58"/>
      <c r="M88" s="60"/>
      <c r="N88" s="20" t="str">
        <f t="shared" si="8"/>
        <v/>
      </c>
      <c r="O88" s="20" t="str">
        <f>IFERROR("("&amp;d.type&amp;")"&amp;IF(LEN(d.name)&gt;20,LEFT(d.name,20)&amp;"….",d.name),"")</f>
        <v/>
      </c>
      <c r="P88" s="54"/>
      <c r="Q88" s="51"/>
      <c r="R88" s="56"/>
      <c r="S88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88" s="58" t="str">
        <f>IFERROR(IF(ind.start&lt;&gt;"",plan_end_calculation,IF(ind.end&lt;&gt;"",ind.end,IF(d.id&lt;&gt;"",IF(d.conn="SF",sf_calculation,IF(d.conn="FF",ff_calculation,plan_end_calculation)),""))),"")</f>
        <v/>
      </c>
      <c r="U88" s="57"/>
      <c r="V88" s="58"/>
      <c r="W88" s="65">
        <v>0</v>
      </c>
      <c r="X88" s="63">
        <v>0</v>
      </c>
      <c r="Y88" s="63">
        <v>0</v>
      </c>
      <c r="Z88" s="63">
        <v>0</v>
      </c>
      <c r="AA88" s="63">
        <v>0</v>
      </c>
      <c r="AB88" s="63">
        <v>0</v>
      </c>
      <c r="AC88" s="63">
        <v>0</v>
      </c>
      <c r="AD88" s="63">
        <v>0</v>
      </c>
      <c r="AE88" s="63">
        <v>0</v>
      </c>
      <c r="AF88" s="63">
        <v>0</v>
      </c>
      <c r="AG88" s="63">
        <v>0</v>
      </c>
      <c r="AH88" s="63">
        <v>0</v>
      </c>
      <c r="AI88" s="63">
        <v>0</v>
      </c>
      <c r="AJ88" s="63">
        <v>0</v>
      </c>
      <c r="AK88" s="63">
        <v>0</v>
      </c>
      <c r="AL88" s="63">
        <v>0</v>
      </c>
      <c r="AM88" s="63">
        <v>0</v>
      </c>
      <c r="AN88" s="63">
        <v>0</v>
      </c>
      <c r="AO88" s="63">
        <v>0</v>
      </c>
      <c r="AP88" s="63">
        <v>0</v>
      </c>
      <c r="AQ88" s="63">
        <v>0</v>
      </c>
      <c r="AR88" s="63">
        <v>0</v>
      </c>
      <c r="AS88" s="63">
        <v>0</v>
      </c>
      <c r="AT88" s="63">
        <v>0</v>
      </c>
      <c r="AU88" s="63">
        <v>0</v>
      </c>
      <c r="AV88" s="63">
        <v>0</v>
      </c>
      <c r="AW88" s="63">
        <v>0</v>
      </c>
      <c r="AX88" s="63">
        <v>0</v>
      </c>
      <c r="AY88" s="63">
        <v>0</v>
      </c>
      <c r="AZ88" s="63">
        <v>0</v>
      </c>
      <c r="BA88" s="63">
        <v>0</v>
      </c>
      <c r="BB88" s="63">
        <v>0</v>
      </c>
      <c r="BC88" s="63">
        <v>0</v>
      </c>
      <c r="BD88" s="63">
        <v>0</v>
      </c>
      <c r="BE88" s="63">
        <v>0</v>
      </c>
      <c r="BF88" s="63">
        <v>0</v>
      </c>
      <c r="BG88" s="63">
        <v>0</v>
      </c>
      <c r="BH88" s="63">
        <v>0</v>
      </c>
      <c r="BI88" s="63">
        <v>0</v>
      </c>
      <c r="BJ88" s="63">
        <v>0</v>
      </c>
      <c r="BK88" s="63">
        <v>0</v>
      </c>
      <c r="BL88" s="63">
        <v>0</v>
      </c>
      <c r="BM88" s="63">
        <v>0</v>
      </c>
      <c r="BN88" s="63">
        <v>0</v>
      </c>
      <c r="BO88" s="63">
        <v>0</v>
      </c>
      <c r="BP88" s="63">
        <v>0</v>
      </c>
      <c r="BQ88" s="63">
        <v>0</v>
      </c>
      <c r="BR88" s="63">
        <v>0</v>
      </c>
      <c r="BS88" s="63">
        <v>0</v>
      </c>
      <c r="BT88" s="63">
        <v>0</v>
      </c>
      <c r="BU88" s="63">
        <v>0</v>
      </c>
      <c r="BV88" s="63">
        <v>0</v>
      </c>
      <c r="BW88" s="63">
        <v>0</v>
      </c>
      <c r="BX88" s="63">
        <v>0</v>
      </c>
      <c r="BY88" s="63">
        <v>0</v>
      </c>
      <c r="BZ88" s="63">
        <v>0</v>
      </c>
      <c r="CA88" s="63">
        <v>0</v>
      </c>
      <c r="CB88" s="63">
        <v>0</v>
      </c>
      <c r="CC88" s="63">
        <v>0</v>
      </c>
    </row>
    <row r="89" spans="1:81" x14ac:dyDescent="0.25">
      <c r="A89" s="1"/>
      <c r="B89" s="60">
        <f t="shared" si="7"/>
        <v>75</v>
      </c>
      <c r="C89" s="54">
        <f>IF(type&lt;&gt;"",IF(ROW(stage_id)=ROW($C$13)+2,1,IF(type="S",MAX(prev_col_range)+1,MAX(prev_col_range))),-1)</f>
        <v>15</v>
      </c>
      <c r="D89" s="51">
        <f>_xlfn.IFNA(IF(OR(type="T",type="M"),MATCH(role,Settings!$I$9:$I$16,0),-1),-1)</f>
        <v>-1</v>
      </c>
      <c r="E89" s="48" t="s">
        <v>119</v>
      </c>
      <c r="F89" s="46" t="s">
        <v>97</v>
      </c>
      <c r="G89" s="20"/>
      <c r="H89" s="54" t="str">
        <f>_xlfn.IFNA(INDEX(Settings!$P$9:$P$38,MATCH(team_member,Settings!$N$9:$N$38,0)),"")</f>
        <v/>
      </c>
      <c r="I89" s="54"/>
      <c r="J89" s="51" t="s">
        <v>120</v>
      </c>
      <c r="K89" s="59"/>
      <c r="L89" s="58"/>
      <c r="M89" s="60"/>
      <c r="N89" s="20" t="str">
        <f t="shared" si="8"/>
        <v/>
      </c>
      <c r="O89" s="20" t="str">
        <f>IFERROR("("&amp;d.type&amp;")"&amp;IF(LEN(d.name)&gt;20,LEFT(d.name,20)&amp;"….",d.name),"")</f>
        <v/>
      </c>
      <c r="P89" s="54"/>
      <c r="Q89" s="51"/>
      <c r="R89" s="56"/>
      <c r="S89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89" s="58" t="str">
        <f>IFERROR(IF(ind.start&lt;&gt;"",plan_end_calculation,IF(ind.end&lt;&gt;"",ind.end,IF(d.id&lt;&gt;"",IF(d.conn="SF",sf_calculation,IF(d.conn="FF",ff_calculation,plan_end_calculation)),""))),"")</f>
        <v/>
      </c>
      <c r="U89" s="57"/>
      <c r="V89" s="58"/>
      <c r="W89" s="65">
        <v>0</v>
      </c>
      <c r="X89" s="63">
        <v>0</v>
      </c>
      <c r="Y89" s="63">
        <v>0</v>
      </c>
      <c r="Z89" s="63">
        <v>0</v>
      </c>
      <c r="AA89" s="63">
        <v>0</v>
      </c>
      <c r="AB89" s="63">
        <v>0</v>
      </c>
      <c r="AC89" s="63">
        <v>0</v>
      </c>
      <c r="AD89" s="63">
        <v>0</v>
      </c>
      <c r="AE89" s="63">
        <v>0</v>
      </c>
      <c r="AF89" s="63">
        <v>0</v>
      </c>
      <c r="AG89" s="63">
        <v>0</v>
      </c>
      <c r="AH89" s="63">
        <v>0</v>
      </c>
      <c r="AI89" s="63">
        <v>0</v>
      </c>
      <c r="AJ89" s="63">
        <v>0</v>
      </c>
      <c r="AK89" s="63">
        <v>0</v>
      </c>
      <c r="AL89" s="63">
        <v>0</v>
      </c>
      <c r="AM89" s="63">
        <v>0</v>
      </c>
      <c r="AN89" s="63">
        <v>0</v>
      </c>
      <c r="AO89" s="63">
        <v>0</v>
      </c>
      <c r="AP89" s="63">
        <v>0</v>
      </c>
      <c r="AQ89" s="63">
        <v>0</v>
      </c>
      <c r="AR89" s="63">
        <v>0</v>
      </c>
      <c r="AS89" s="63">
        <v>0</v>
      </c>
      <c r="AT89" s="63">
        <v>0</v>
      </c>
      <c r="AU89" s="63">
        <v>0</v>
      </c>
      <c r="AV89" s="63">
        <v>0</v>
      </c>
      <c r="AW89" s="63">
        <v>0</v>
      </c>
      <c r="AX89" s="63">
        <v>0</v>
      </c>
      <c r="AY89" s="63">
        <v>0</v>
      </c>
      <c r="AZ89" s="63">
        <v>0</v>
      </c>
      <c r="BA89" s="63">
        <v>0</v>
      </c>
      <c r="BB89" s="63">
        <v>0</v>
      </c>
      <c r="BC89" s="63">
        <v>0</v>
      </c>
      <c r="BD89" s="63">
        <v>0</v>
      </c>
      <c r="BE89" s="63">
        <v>0</v>
      </c>
      <c r="BF89" s="63">
        <v>0</v>
      </c>
      <c r="BG89" s="63">
        <v>0</v>
      </c>
      <c r="BH89" s="63">
        <v>0</v>
      </c>
      <c r="BI89" s="63">
        <v>0</v>
      </c>
      <c r="BJ89" s="63">
        <v>0</v>
      </c>
      <c r="BK89" s="63">
        <v>0</v>
      </c>
      <c r="BL89" s="63">
        <v>0</v>
      </c>
      <c r="BM89" s="63">
        <v>0</v>
      </c>
      <c r="BN89" s="63">
        <v>0</v>
      </c>
      <c r="BO89" s="63">
        <v>0</v>
      </c>
      <c r="BP89" s="63">
        <v>0</v>
      </c>
      <c r="BQ89" s="63">
        <v>0</v>
      </c>
      <c r="BR89" s="63">
        <v>0</v>
      </c>
      <c r="BS89" s="63">
        <v>0</v>
      </c>
      <c r="BT89" s="63">
        <v>0</v>
      </c>
      <c r="BU89" s="63">
        <v>0</v>
      </c>
      <c r="BV89" s="63">
        <v>0</v>
      </c>
      <c r="BW89" s="63">
        <v>0</v>
      </c>
      <c r="BX89" s="63">
        <v>0</v>
      </c>
      <c r="BY89" s="63">
        <v>0</v>
      </c>
      <c r="BZ89" s="63">
        <v>0</v>
      </c>
      <c r="CA89" s="63">
        <v>0</v>
      </c>
      <c r="CB89" s="63">
        <v>0</v>
      </c>
      <c r="CC89" s="63">
        <v>0</v>
      </c>
    </row>
    <row r="90" spans="1:81" x14ac:dyDescent="0.25">
      <c r="A90" s="1"/>
      <c r="B90" s="60">
        <f t="shared" si="7"/>
        <v>76</v>
      </c>
      <c r="C90" s="54">
        <f>IF(type&lt;&gt;"",IF(ROW(stage_id)=ROW($C$13)+2,1,IF(type="S",MAX(prev_col_range)+1,MAX(prev_col_range))),-1)</f>
        <v>15</v>
      </c>
      <c r="D90" s="51">
        <f>_xlfn.IFNA(IF(OR(type="T",type="M"),MATCH(role,Settings!$I$9:$I$16,0),-1),-1)</f>
        <v>-1</v>
      </c>
      <c r="E90" s="48" t="s">
        <v>119</v>
      </c>
      <c r="F90" s="46" t="s">
        <v>60</v>
      </c>
      <c r="G90" s="20"/>
      <c r="H90" s="54" t="str">
        <f>_xlfn.IFNA(INDEX(Settings!$P$9:$P$38,MATCH(team_member,Settings!$N$9:$N$38,0)),"")</f>
        <v/>
      </c>
      <c r="I90" s="54"/>
      <c r="J90" s="51" t="s">
        <v>120</v>
      </c>
      <c r="K90" s="59"/>
      <c r="L90" s="58"/>
      <c r="M90" s="60"/>
      <c r="N90" s="20" t="str">
        <f t="shared" si="8"/>
        <v/>
      </c>
      <c r="O90" s="20" t="str">
        <f>IFERROR("("&amp;d.type&amp;")"&amp;IF(LEN(d.name)&gt;20,LEFT(d.name,20)&amp;"….",d.name),"")</f>
        <v/>
      </c>
      <c r="P90" s="54"/>
      <c r="Q90" s="51"/>
      <c r="R90" s="56"/>
      <c r="S90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0" s="58" t="str">
        <f>IFERROR(IF(ind.start&lt;&gt;"",plan_end_calculation,IF(ind.end&lt;&gt;"",ind.end,IF(d.id&lt;&gt;"",IF(d.conn="SF",sf_calculation,IF(d.conn="FF",ff_calculation,plan_end_calculation)),""))),"")</f>
        <v/>
      </c>
      <c r="U90" s="57"/>
      <c r="V90" s="58"/>
      <c r="W90" s="65">
        <v>0</v>
      </c>
      <c r="X90" s="63">
        <v>0</v>
      </c>
      <c r="Y90" s="63">
        <v>0</v>
      </c>
      <c r="Z90" s="63">
        <v>0</v>
      </c>
      <c r="AA90" s="63">
        <v>0</v>
      </c>
      <c r="AB90" s="63">
        <v>0</v>
      </c>
      <c r="AC90" s="63">
        <v>0</v>
      </c>
      <c r="AD90" s="63">
        <v>0</v>
      </c>
      <c r="AE90" s="63">
        <v>0</v>
      </c>
      <c r="AF90" s="63">
        <v>0</v>
      </c>
      <c r="AG90" s="63">
        <v>0</v>
      </c>
      <c r="AH90" s="63">
        <v>0</v>
      </c>
      <c r="AI90" s="63">
        <v>0</v>
      </c>
      <c r="AJ90" s="63">
        <v>0</v>
      </c>
      <c r="AK90" s="63">
        <v>0</v>
      </c>
      <c r="AL90" s="63">
        <v>0</v>
      </c>
      <c r="AM90" s="63">
        <v>0</v>
      </c>
      <c r="AN90" s="63">
        <v>0</v>
      </c>
      <c r="AO90" s="63">
        <v>0</v>
      </c>
      <c r="AP90" s="63">
        <v>0</v>
      </c>
      <c r="AQ90" s="63">
        <v>0</v>
      </c>
      <c r="AR90" s="63">
        <v>0</v>
      </c>
      <c r="AS90" s="63">
        <v>0</v>
      </c>
      <c r="AT90" s="63">
        <v>0</v>
      </c>
      <c r="AU90" s="63">
        <v>0</v>
      </c>
      <c r="AV90" s="63">
        <v>0</v>
      </c>
      <c r="AW90" s="63">
        <v>0</v>
      </c>
      <c r="AX90" s="63">
        <v>0</v>
      </c>
      <c r="AY90" s="63">
        <v>0</v>
      </c>
      <c r="AZ90" s="63">
        <v>0</v>
      </c>
      <c r="BA90" s="63">
        <v>0</v>
      </c>
      <c r="BB90" s="63">
        <v>0</v>
      </c>
      <c r="BC90" s="63">
        <v>0</v>
      </c>
      <c r="BD90" s="63">
        <v>0</v>
      </c>
      <c r="BE90" s="63">
        <v>0</v>
      </c>
      <c r="BF90" s="63">
        <v>0</v>
      </c>
      <c r="BG90" s="63">
        <v>0</v>
      </c>
      <c r="BH90" s="63">
        <v>0</v>
      </c>
      <c r="BI90" s="63">
        <v>0</v>
      </c>
      <c r="BJ90" s="63">
        <v>0</v>
      </c>
      <c r="BK90" s="63">
        <v>0</v>
      </c>
      <c r="BL90" s="63">
        <v>0</v>
      </c>
      <c r="BM90" s="63">
        <v>0</v>
      </c>
      <c r="BN90" s="63">
        <v>0</v>
      </c>
      <c r="BO90" s="63">
        <v>0</v>
      </c>
      <c r="BP90" s="63">
        <v>0</v>
      </c>
      <c r="BQ90" s="63">
        <v>0</v>
      </c>
      <c r="BR90" s="63">
        <v>0</v>
      </c>
      <c r="BS90" s="63">
        <v>0</v>
      </c>
      <c r="BT90" s="63">
        <v>0</v>
      </c>
      <c r="BU90" s="63">
        <v>0</v>
      </c>
      <c r="BV90" s="63">
        <v>0</v>
      </c>
      <c r="BW90" s="63">
        <v>0</v>
      </c>
      <c r="BX90" s="63">
        <v>0</v>
      </c>
      <c r="BY90" s="63">
        <v>0</v>
      </c>
      <c r="BZ90" s="63">
        <v>0</v>
      </c>
      <c r="CA90" s="63">
        <v>0</v>
      </c>
      <c r="CB90" s="63">
        <v>0</v>
      </c>
      <c r="CC90" s="63">
        <v>0</v>
      </c>
    </row>
    <row r="91" spans="1:81" x14ac:dyDescent="0.25">
      <c r="A91" s="1"/>
      <c r="B91" s="60">
        <f t="shared" si="7"/>
        <v>77</v>
      </c>
      <c r="C91" s="54">
        <f>IF(type&lt;&gt;"",IF(ROW(stage_id)=ROW($C$13)+2,1,IF(type="S",MAX(prev_col_range)+1,MAX(prev_col_range))),-1)</f>
        <v>15</v>
      </c>
      <c r="D91" s="51">
        <f>_xlfn.IFNA(IF(OR(type="T",type="M"),MATCH(role,Settings!$I$9:$I$16,0),-1),-1)</f>
        <v>-1</v>
      </c>
      <c r="E91" s="48" t="s">
        <v>119</v>
      </c>
      <c r="F91" s="46" t="s">
        <v>61</v>
      </c>
      <c r="G91" s="20"/>
      <c r="H91" s="54" t="str">
        <f>_xlfn.IFNA(INDEX(Settings!$P$9:$P$38,MATCH(team_member,Settings!$N$9:$N$38,0)),"")</f>
        <v/>
      </c>
      <c r="I91" s="54"/>
      <c r="J91" s="51" t="s">
        <v>120</v>
      </c>
      <c r="K91" s="59"/>
      <c r="L91" s="58"/>
      <c r="M91" s="60"/>
      <c r="N91" s="20" t="str">
        <f t="shared" si="8"/>
        <v/>
      </c>
      <c r="O91" s="20" t="str">
        <f>IFERROR("("&amp;d.type&amp;")"&amp;IF(LEN(d.name)&gt;20,LEFT(d.name,20)&amp;"….",d.name),"")</f>
        <v/>
      </c>
      <c r="P91" s="54"/>
      <c r="Q91" s="51"/>
      <c r="R91" s="56"/>
      <c r="S91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1" s="58" t="str">
        <f>IFERROR(IF(ind.start&lt;&gt;"",plan_end_calculation,IF(ind.end&lt;&gt;"",ind.end,IF(d.id&lt;&gt;"",IF(d.conn="SF",sf_calculation,IF(d.conn="FF",ff_calculation,plan_end_calculation)),""))),"")</f>
        <v/>
      </c>
      <c r="U91" s="57"/>
      <c r="V91" s="58"/>
      <c r="W91" s="65">
        <v>0</v>
      </c>
      <c r="X91" s="63">
        <v>0</v>
      </c>
      <c r="Y91" s="63">
        <v>0</v>
      </c>
      <c r="Z91" s="63">
        <v>0</v>
      </c>
      <c r="AA91" s="63">
        <v>0</v>
      </c>
      <c r="AB91" s="63">
        <v>0</v>
      </c>
      <c r="AC91" s="63">
        <v>0</v>
      </c>
      <c r="AD91" s="63">
        <v>0</v>
      </c>
      <c r="AE91" s="63">
        <v>0</v>
      </c>
      <c r="AF91" s="63">
        <v>0</v>
      </c>
      <c r="AG91" s="63">
        <v>0</v>
      </c>
      <c r="AH91" s="63">
        <v>0</v>
      </c>
      <c r="AI91" s="63">
        <v>0</v>
      </c>
      <c r="AJ91" s="63">
        <v>0</v>
      </c>
      <c r="AK91" s="63">
        <v>0</v>
      </c>
      <c r="AL91" s="63">
        <v>0</v>
      </c>
      <c r="AM91" s="63">
        <v>0</v>
      </c>
      <c r="AN91" s="63">
        <v>0</v>
      </c>
      <c r="AO91" s="63">
        <v>0</v>
      </c>
      <c r="AP91" s="63">
        <v>0</v>
      </c>
      <c r="AQ91" s="63">
        <v>0</v>
      </c>
      <c r="AR91" s="63">
        <v>0</v>
      </c>
      <c r="AS91" s="63">
        <v>0</v>
      </c>
      <c r="AT91" s="63">
        <v>0</v>
      </c>
      <c r="AU91" s="63">
        <v>0</v>
      </c>
      <c r="AV91" s="63">
        <v>0</v>
      </c>
      <c r="AW91" s="63">
        <v>0</v>
      </c>
      <c r="AX91" s="63">
        <v>0</v>
      </c>
      <c r="AY91" s="63">
        <v>0</v>
      </c>
      <c r="AZ91" s="63">
        <v>0</v>
      </c>
      <c r="BA91" s="63">
        <v>0</v>
      </c>
      <c r="BB91" s="63">
        <v>0</v>
      </c>
      <c r="BC91" s="63">
        <v>0</v>
      </c>
      <c r="BD91" s="63">
        <v>0</v>
      </c>
      <c r="BE91" s="63">
        <v>0</v>
      </c>
      <c r="BF91" s="63">
        <v>0</v>
      </c>
      <c r="BG91" s="63">
        <v>0</v>
      </c>
      <c r="BH91" s="63">
        <v>0</v>
      </c>
      <c r="BI91" s="63">
        <v>0</v>
      </c>
      <c r="BJ91" s="63">
        <v>0</v>
      </c>
      <c r="BK91" s="63">
        <v>0</v>
      </c>
      <c r="BL91" s="63">
        <v>0</v>
      </c>
      <c r="BM91" s="63">
        <v>0</v>
      </c>
      <c r="BN91" s="63">
        <v>0</v>
      </c>
      <c r="BO91" s="63">
        <v>0</v>
      </c>
      <c r="BP91" s="63">
        <v>0</v>
      </c>
      <c r="BQ91" s="63">
        <v>0</v>
      </c>
      <c r="BR91" s="63">
        <v>0</v>
      </c>
      <c r="BS91" s="63">
        <v>0</v>
      </c>
      <c r="BT91" s="63">
        <v>0</v>
      </c>
      <c r="BU91" s="63">
        <v>0</v>
      </c>
      <c r="BV91" s="63">
        <v>0</v>
      </c>
      <c r="BW91" s="63">
        <v>0</v>
      </c>
      <c r="BX91" s="63">
        <v>0</v>
      </c>
      <c r="BY91" s="63">
        <v>0</v>
      </c>
      <c r="BZ91" s="63">
        <v>0</v>
      </c>
      <c r="CA91" s="63">
        <v>0</v>
      </c>
      <c r="CB91" s="63">
        <v>0</v>
      </c>
      <c r="CC91" s="63">
        <v>0</v>
      </c>
    </row>
    <row r="92" spans="1:81" x14ac:dyDescent="0.25">
      <c r="A92" s="1"/>
      <c r="B92" s="60">
        <f t="shared" si="7"/>
        <v>78</v>
      </c>
      <c r="C92" s="54">
        <f>IF(type&lt;&gt;"",IF(ROW(stage_id)=ROW($C$13)+2,1,IF(type="S",MAX(prev_col_range)+1,MAX(prev_col_range))),-1)</f>
        <v>15</v>
      </c>
      <c r="D92" s="51">
        <f>_xlfn.IFNA(IF(OR(type="T",type="M"),MATCH(role,Settings!$I$9:$I$16,0),-1),-1)</f>
        <v>-1</v>
      </c>
      <c r="E92" s="48" t="s">
        <v>119</v>
      </c>
      <c r="F92" s="46" t="s">
        <v>64</v>
      </c>
      <c r="G92" s="20"/>
      <c r="H92" s="54" t="str">
        <f>_xlfn.IFNA(INDEX(Settings!$P$9:$P$38,MATCH(team_member,Settings!$N$9:$N$38,0)),"")</f>
        <v/>
      </c>
      <c r="I92" s="54"/>
      <c r="J92" s="51" t="s">
        <v>120</v>
      </c>
      <c r="K92" s="59"/>
      <c r="L92" s="58"/>
      <c r="M92" s="60"/>
      <c r="N92" s="20" t="str">
        <f t="shared" si="8"/>
        <v/>
      </c>
      <c r="O92" s="20" t="str">
        <f>IFERROR("("&amp;d.type&amp;")"&amp;IF(LEN(d.name)&gt;20,LEFT(d.name,20)&amp;"….",d.name),"")</f>
        <v/>
      </c>
      <c r="P92" s="54"/>
      <c r="Q92" s="51"/>
      <c r="R92" s="56"/>
      <c r="S92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2" s="58" t="str">
        <f>IFERROR(IF(ind.start&lt;&gt;"",plan_end_calculation,IF(ind.end&lt;&gt;"",ind.end,IF(d.id&lt;&gt;"",IF(d.conn="SF",sf_calculation,IF(d.conn="FF",ff_calculation,plan_end_calculation)),""))),"")</f>
        <v/>
      </c>
      <c r="U92" s="57"/>
      <c r="V92" s="58"/>
      <c r="W92" s="65">
        <v>0</v>
      </c>
      <c r="X92" s="63">
        <v>0</v>
      </c>
      <c r="Y92" s="63">
        <v>0</v>
      </c>
      <c r="Z92" s="63">
        <v>0</v>
      </c>
      <c r="AA92" s="63">
        <v>0</v>
      </c>
      <c r="AB92" s="63">
        <v>0</v>
      </c>
      <c r="AC92" s="63">
        <v>0</v>
      </c>
      <c r="AD92" s="63">
        <v>0</v>
      </c>
      <c r="AE92" s="63">
        <v>0</v>
      </c>
      <c r="AF92" s="63">
        <v>0</v>
      </c>
      <c r="AG92" s="63">
        <v>0</v>
      </c>
      <c r="AH92" s="63">
        <v>0</v>
      </c>
      <c r="AI92" s="63">
        <v>0</v>
      </c>
      <c r="AJ92" s="63">
        <v>0</v>
      </c>
      <c r="AK92" s="63">
        <v>0</v>
      </c>
      <c r="AL92" s="63">
        <v>0</v>
      </c>
      <c r="AM92" s="63">
        <v>0</v>
      </c>
      <c r="AN92" s="63">
        <v>0</v>
      </c>
      <c r="AO92" s="63">
        <v>0</v>
      </c>
      <c r="AP92" s="63">
        <v>0</v>
      </c>
      <c r="AQ92" s="63">
        <v>0</v>
      </c>
      <c r="AR92" s="63">
        <v>0</v>
      </c>
      <c r="AS92" s="63">
        <v>0</v>
      </c>
      <c r="AT92" s="63">
        <v>0</v>
      </c>
      <c r="AU92" s="63">
        <v>0</v>
      </c>
      <c r="AV92" s="63">
        <v>0</v>
      </c>
      <c r="AW92" s="63">
        <v>0</v>
      </c>
      <c r="AX92" s="63">
        <v>0</v>
      </c>
      <c r="AY92" s="63">
        <v>0</v>
      </c>
      <c r="AZ92" s="63">
        <v>0</v>
      </c>
      <c r="BA92" s="63">
        <v>0</v>
      </c>
      <c r="BB92" s="63">
        <v>0</v>
      </c>
      <c r="BC92" s="63">
        <v>0</v>
      </c>
      <c r="BD92" s="63">
        <v>0</v>
      </c>
      <c r="BE92" s="63">
        <v>0</v>
      </c>
      <c r="BF92" s="63">
        <v>0</v>
      </c>
      <c r="BG92" s="63">
        <v>0</v>
      </c>
      <c r="BH92" s="63">
        <v>0</v>
      </c>
      <c r="BI92" s="63">
        <v>0</v>
      </c>
      <c r="BJ92" s="63">
        <v>0</v>
      </c>
      <c r="BK92" s="63">
        <v>0</v>
      </c>
      <c r="BL92" s="63">
        <v>0</v>
      </c>
      <c r="BM92" s="63">
        <v>0</v>
      </c>
      <c r="BN92" s="63">
        <v>0</v>
      </c>
      <c r="BO92" s="63">
        <v>0</v>
      </c>
      <c r="BP92" s="63">
        <v>0</v>
      </c>
      <c r="BQ92" s="63">
        <v>0</v>
      </c>
      <c r="BR92" s="63">
        <v>0</v>
      </c>
      <c r="BS92" s="63">
        <v>0</v>
      </c>
      <c r="BT92" s="63">
        <v>0</v>
      </c>
      <c r="BU92" s="63">
        <v>0</v>
      </c>
      <c r="BV92" s="63">
        <v>0</v>
      </c>
      <c r="BW92" s="63">
        <v>0</v>
      </c>
      <c r="BX92" s="63">
        <v>0</v>
      </c>
      <c r="BY92" s="63">
        <v>0</v>
      </c>
      <c r="BZ92" s="63">
        <v>0</v>
      </c>
      <c r="CA92" s="63">
        <v>0</v>
      </c>
      <c r="CB92" s="63">
        <v>0</v>
      </c>
      <c r="CC92" s="63">
        <v>0</v>
      </c>
    </row>
    <row r="93" spans="1:81" x14ac:dyDescent="0.25">
      <c r="A93" s="1"/>
      <c r="B93" s="60">
        <f t="shared" si="7"/>
        <v>79</v>
      </c>
      <c r="C93" s="54">
        <f>IF(type&lt;&gt;"",IF(ROW(stage_id)=ROW($C$13)+2,1,IF(type="S",MAX(prev_col_range)+1,MAX(prev_col_range))),-1)</f>
        <v>15</v>
      </c>
      <c r="D93" s="51">
        <f>_xlfn.IFNA(IF(OR(type="T",type="M"),MATCH(role,Settings!$I$9:$I$16,0),-1),-1)</f>
        <v>-1</v>
      </c>
      <c r="E93" s="48" t="s">
        <v>119</v>
      </c>
      <c r="F93" s="46" t="s">
        <v>62</v>
      </c>
      <c r="G93" s="20"/>
      <c r="H93" s="54" t="str">
        <f>_xlfn.IFNA(INDEX(Settings!$P$9:$P$38,MATCH(team_member,Settings!$N$9:$N$38,0)),"")</f>
        <v/>
      </c>
      <c r="I93" s="54"/>
      <c r="J93" s="51" t="s">
        <v>120</v>
      </c>
      <c r="K93" s="59"/>
      <c r="L93" s="58"/>
      <c r="M93" s="60"/>
      <c r="N93" s="20" t="str">
        <f t="shared" si="8"/>
        <v/>
      </c>
      <c r="O93" s="20" t="str">
        <f>IFERROR("("&amp;d.type&amp;")"&amp;IF(LEN(d.name)&gt;20,LEFT(d.name,20)&amp;"….",d.name),"")</f>
        <v/>
      </c>
      <c r="P93" s="54"/>
      <c r="Q93" s="51"/>
      <c r="R93" s="56"/>
      <c r="S93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3" s="58" t="str">
        <f>IFERROR(IF(ind.start&lt;&gt;"",plan_end_calculation,IF(ind.end&lt;&gt;"",ind.end,IF(d.id&lt;&gt;"",IF(d.conn="SF",sf_calculation,IF(d.conn="FF",ff_calculation,plan_end_calculation)),""))),"")</f>
        <v/>
      </c>
      <c r="U93" s="57"/>
      <c r="V93" s="58"/>
      <c r="W93" s="65">
        <v>0</v>
      </c>
      <c r="X93" s="63">
        <v>0</v>
      </c>
      <c r="Y93" s="63">
        <v>0</v>
      </c>
      <c r="Z93" s="63">
        <v>0</v>
      </c>
      <c r="AA93" s="63">
        <v>0</v>
      </c>
      <c r="AB93" s="63">
        <v>0</v>
      </c>
      <c r="AC93" s="63">
        <v>0</v>
      </c>
      <c r="AD93" s="63">
        <v>0</v>
      </c>
      <c r="AE93" s="63">
        <v>0</v>
      </c>
      <c r="AF93" s="63">
        <v>0</v>
      </c>
      <c r="AG93" s="63">
        <v>0</v>
      </c>
      <c r="AH93" s="63">
        <v>0</v>
      </c>
      <c r="AI93" s="63">
        <v>0</v>
      </c>
      <c r="AJ93" s="63">
        <v>0</v>
      </c>
      <c r="AK93" s="63">
        <v>0</v>
      </c>
      <c r="AL93" s="63">
        <v>0</v>
      </c>
      <c r="AM93" s="63">
        <v>0</v>
      </c>
      <c r="AN93" s="63">
        <v>0</v>
      </c>
      <c r="AO93" s="63">
        <v>0</v>
      </c>
      <c r="AP93" s="63">
        <v>0</v>
      </c>
      <c r="AQ93" s="63">
        <v>0</v>
      </c>
      <c r="AR93" s="63">
        <v>0</v>
      </c>
      <c r="AS93" s="63">
        <v>0</v>
      </c>
      <c r="AT93" s="63">
        <v>0</v>
      </c>
      <c r="AU93" s="63">
        <v>0</v>
      </c>
      <c r="AV93" s="63">
        <v>0</v>
      </c>
      <c r="AW93" s="63">
        <v>0</v>
      </c>
      <c r="AX93" s="63">
        <v>0</v>
      </c>
      <c r="AY93" s="63">
        <v>0</v>
      </c>
      <c r="AZ93" s="63">
        <v>0</v>
      </c>
      <c r="BA93" s="63">
        <v>0</v>
      </c>
      <c r="BB93" s="63">
        <v>0</v>
      </c>
      <c r="BC93" s="63">
        <v>0</v>
      </c>
      <c r="BD93" s="63">
        <v>0</v>
      </c>
      <c r="BE93" s="63">
        <v>0</v>
      </c>
      <c r="BF93" s="63">
        <v>0</v>
      </c>
      <c r="BG93" s="63">
        <v>0</v>
      </c>
      <c r="BH93" s="63">
        <v>0</v>
      </c>
      <c r="BI93" s="63">
        <v>0</v>
      </c>
      <c r="BJ93" s="63">
        <v>0</v>
      </c>
      <c r="BK93" s="63">
        <v>0</v>
      </c>
      <c r="BL93" s="63">
        <v>0</v>
      </c>
      <c r="BM93" s="63">
        <v>0</v>
      </c>
      <c r="BN93" s="63">
        <v>0</v>
      </c>
      <c r="BO93" s="63">
        <v>0</v>
      </c>
      <c r="BP93" s="63">
        <v>0</v>
      </c>
      <c r="BQ93" s="63">
        <v>0</v>
      </c>
      <c r="BR93" s="63">
        <v>0</v>
      </c>
      <c r="BS93" s="63">
        <v>0</v>
      </c>
      <c r="BT93" s="63">
        <v>0</v>
      </c>
      <c r="BU93" s="63">
        <v>0</v>
      </c>
      <c r="BV93" s="63">
        <v>0</v>
      </c>
      <c r="BW93" s="63">
        <v>0</v>
      </c>
      <c r="BX93" s="63">
        <v>0</v>
      </c>
      <c r="BY93" s="63">
        <v>0</v>
      </c>
      <c r="BZ93" s="63">
        <v>0</v>
      </c>
      <c r="CA93" s="63">
        <v>0</v>
      </c>
      <c r="CB93" s="63">
        <v>0</v>
      </c>
      <c r="CC93" s="63">
        <v>0</v>
      </c>
    </row>
    <row r="94" spans="1:81" x14ac:dyDescent="0.25">
      <c r="A94" s="1"/>
      <c r="B94" s="60">
        <f t="shared" si="7"/>
        <v>80</v>
      </c>
      <c r="C94" s="54">
        <f>IF(type&lt;&gt;"",IF(ROW(stage_id)=ROW($C$13)+2,1,IF(type="S",MAX(prev_col_range)+1,MAX(prev_col_range))),-1)</f>
        <v>15</v>
      </c>
      <c r="D94" s="51">
        <f>_xlfn.IFNA(IF(OR(type="T",type="M"),MATCH(role,Settings!$I$9:$I$16,0),-1),-1)</f>
        <v>-1</v>
      </c>
      <c r="E94" s="48" t="s">
        <v>119</v>
      </c>
      <c r="F94" s="46" t="s">
        <v>74</v>
      </c>
      <c r="G94" s="20"/>
      <c r="H94" s="54" t="str">
        <f>_xlfn.IFNA(INDEX(Settings!$P$9:$P$38,MATCH(team_member,Settings!$N$9:$N$38,0)),"")</f>
        <v/>
      </c>
      <c r="I94" s="54"/>
      <c r="J94" s="51" t="s">
        <v>120</v>
      </c>
      <c r="K94" s="59"/>
      <c r="L94" s="58"/>
      <c r="M94" s="60"/>
      <c r="N94" s="20" t="str">
        <f t="shared" si="8"/>
        <v/>
      </c>
      <c r="O94" s="20" t="str">
        <f>IFERROR("("&amp;d.type&amp;")"&amp;IF(LEN(d.name)&gt;20,LEFT(d.name,20)&amp;"….",d.name),"")</f>
        <v/>
      </c>
      <c r="P94" s="54"/>
      <c r="Q94" s="51"/>
      <c r="R94" s="56"/>
      <c r="S94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4" s="58" t="str">
        <f>IFERROR(IF(ind.start&lt;&gt;"",plan_end_calculation,IF(ind.end&lt;&gt;"",ind.end,IF(d.id&lt;&gt;"",IF(d.conn="SF",sf_calculation,IF(d.conn="FF",ff_calculation,plan_end_calculation)),""))),"")</f>
        <v/>
      </c>
      <c r="U94" s="57"/>
      <c r="V94" s="58"/>
      <c r="W94" s="65">
        <v>0</v>
      </c>
      <c r="X94" s="63">
        <v>0</v>
      </c>
      <c r="Y94" s="63">
        <v>0</v>
      </c>
      <c r="Z94" s="63">
        <v>0</v>
      </c>
      <c r="AA94" s="63">
        <v>0</v>
      </c>
      <c r="AB94" s="63">
        <v>0</v>
      </c>
      <c r="AC94" s="63">
        <v>0</v>
      </c>
      <c r="AD94" s="63">
        <v>0</v>
      </c>
      <c r="AE94" s="63">
        <v>0</v>
      </c>
      <c r="AF94" s="63">
        <v>0</v>
      </c>
      <c r="AG94" s="63">
        <v>0</v>
      </c>
      <c r="AH94" s="63">
        <v>0</v>
      </c>
      <c r="AI94" s="63">
        <v>0</v>
      </c>
      <c r="AJ94" s="63">
        <v>0</v>
      </c>
      <c r="AK94" s="63">
        <v>0</v>
      </c>
      <c r="AL94" s="63">
        <v>0</v>
      </c>
      <c r="AM94" s="63">
        <v>0</v>
      </c>
      <c r="AN94" s="63">
        <v>0</v>
      </c>
      <c r="AO94" s="63">
        <v>0</v>
      </c>
      <c r="AP94" s="63">
        <v>0</v>
      </c>
      <c r="AQ94" s="63">
        <v>0</v>
      </c>
      <c r="AR94" s="63">
        <v>0</v>
      </c>
      <c r="AS94" s="63">
        <v>0</v>
      </c>
      <c r="AT94" s="63">
        <v>0</v>
      </c>
      <c r="AU94" s="63">
        <v>0</v>
      </c>
      <c r="AV94" s="63">
        <v>0</v>
      </c>
      <c r="AW94" s="63">
        <v>0</v>
      </c>
      <c r="AX94" s="63">
        <v>0</v>
      </c>
      <c r="AY94" s="63">
        <v>0</v>
      </c>
      <c r="AZ94" s="63">
        <v>0</v>
      </c>
      <c r="BA94" s="63">
        <v>0</v>
      </c>
      <c r="BB94" s="63">
        <v>0</v>
      </c>
      <c r="BC94" s="63">
        <v>0</v>
      </c>
      <c r="BD94" s="63">
        <v>0</v>
      </c>
      <c r="BE94" s="63">
        <v>0</v>
      </c>
      <c r="BF94" s="63">
        <v>0</v>
      </c>
      <c r="BG94" s="63">
        <v>0</v>
      </c>
      <c r="BH94" s="63">
        <v>0</v>
      </c>
      <c r="BI94" s="63">
        <v>0</v>
      </c>
      <c r="BJ94" s="63">
        <v>0</v>
      </c>
      <c r="BK94" s="63">
        <v>0</v>
      </c>
      <c r="BL94" s="63">
        <v>0</v>
      </c>
      <c r="BM94" s="63">
        <v>0</v>
      </c>
      <c r="BN94" s="63">
        <v>0</v>
      </c>
      <c r="BO94" s="63">
        <v>0</v>
      </c>
      <c r="BP94" s="63">
        <v>0</v>
      </c>
      <c r="BQ94" s="63">
        <v>0</v>
      </c>
      <c r="BR94" s="63">
        <v>0</v>
      </c>
      <c r="BS94" s="63">
        <v>0</v>
      </c>
      <c r="BT94" s="63">
        <v>0</v>
      </c>
      <c r="BU94" s="63">
        <v>0</v>
      </c>
      <c r="BV94" s="63">
        <v>0</v>
      </c>
      <c r="BW94" s="63">
        <v>0</v>
      </c>
      <c r="BX94" s="63">
        <v>0</v>
      </c>
      <c r="BY94" s="63">
        <v>0</v>
      </c>
      <c r="BZ94" s="63">
        <v>0</v>
      </c>
      <c r="CA94" s="63">
        <v>0</v>
      </c>
      <c r="CB94" s="63">
        <v>0</v>
      </c>
      <c r="CC94" s="63">
        <v>0</v>
      </c>
    </row>
    <row r="95" spans="1:81" x14ac:dyDescent="0.25">
      <c r="A95" s="1"/>
      <c r="B95" s="60">
        <f t="shared" si="7"/>
        <v>81</v>
      </c>
      <c r="C95" s="54">
        <f>IF(type&lt;&gt;"",IF(ROW(stage_id)=ROW($C$13)+2,1,IF(type="S",MAX(prev_col_range)+1,MAX(prev_col_range))),-1)</f>
        <v>16</v>
      </c>
      <c r="D95" s="51">
        <f>_xlfn.IFNA(IF(OR(type="T",type="M"),MATCH(role,Settings!$I$9:$I$16,0),-1),-1)</f>
        <v>-1</v>
      </c>
      <c r="E95" s="47" t="s">
        <v>56</v>
      </c>
      <c r="F95" s="45" t="s">
        <v>99</v>
      </c>
      <c r="G95" s="20"/>
      <c r="H95" s="54" t="str">
        <f>_xlfn.IFNA(INDEX(Settings!$P$9:$P$38,MATCH(team_member,Settings!$N$9:$N$38,0)),"")</f>
        <v/>
      </c>
      <c r="I95" s="54"/>
      <c r="J95" s="51"/>
      <c r="K95" s="59">
        <f>MIN(S96:S105)</f>
        <v>44621</v>
      </c>
      <c r="L95" s="58"/>
      <c r="M95" s="60"/>
      <c r="N95" s="20" t="str">
        <f t="shared" si="8"/>
        <v/>
      </c>
      <c r="O95" s="20" t="str">
        <f>IFERROR("("&amp;d.type&amp;")"&amp;IF(LEN(d.name)&gt;20,LEFT(d.name,20)&amp;"….",d.name),"")</f>
        <v/>
      </c>
      <c r="P95" s="54"/>
      <c r="Q95" s="51"/>
      <c r="R95" s="56">
        <f>NETWORKDAYS(plan_start,MAX(T96:T105))</f>
        <v>96</v>
      </c>
      <c r="S95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95" s="58">
        <f>IFERROR(IF(ind.start&lt;&gt;"",plan_end_calculation,IF(ind.end&lt;&gt;"",ind.end,IF(d.id&lt;&gt;"",IF(d.conn="SF",sf_calculation,IF(d.conn="FF",ff_calculation,plan_end_calculation)),""))),"")</f>
        <v>44754</v>
      </c>
      <c r="U95" s="57"/>
      <c r="V95" s="58"/>
      <c r="W95" s="65" cm="1">
        <f t="array" ref="W95">SUM(W96:W105*R96:R105)/SUM(R96:R105)</f>
        <v>0.1111111111111111</v>
      </c>
      <c r="X95" s="63">
        <v>0</v>
      </c>
      <c r="Y95" s="63">
        <v>0</v>
      </c>
      <c r="Z95" s="63">
        <v>0</v>
      </c>
      <c r="AA95" s="63">
        <v>0</v>
      </c>
      <c r="AB95" s="63">
        <v>0</v>
      </c>
      <c r="AC95" s="63">
        <v>0</v>
      </c>
      <c r="AD95" s="63">
        <v>0</v>
      </c>
      <c r="AE95" s="63">
        <v>0</v>
      </c>
      <c r="AF95" s="63">
        <v>0</v>
      </c>
      <c r="AG95" s="63">
        <v>0</v>
      </c>
      <c r="AH95" s="63">
        <v>0</v>
      </c>
      <c r="AI95" s="63">
        <v>0</v>
      </c>
      <c r="AJ95" s="63">
        <v>0</v>
      </c>
      <c r="AK95" s="63">
        <v>0</v>
      </c>
      <c r="AL95" s="63">
        <v>0</v>
      </c>
      <c r="AM95" s="63">
        <v>0</v>
      </c>
      <c r="AN95" s="63">
        <v>0</v>
      </c>
      <c r="AO95" s="63">
        <v>0</v>
      </c>
      <c r="AP95" s="63">
        <v>0</v>
      </c>
      <c r="AQ95" s="63">
        <v>0</v>
      </c>
      <c r="AR95" s="63">
        <v>0</v>
      </c>
      <c r="AS95" s="63">
        <v>0</v>
      </c>
      <c r="AT95" s="63">
        <v>0</v>
      </c>
      <c r="AU95" s="63">
        <v>0</v>
      </c>
      <c r="AV95" s="63">
        <v>0</v>
      </c>
      <c r="AW95" s="63">
        <v>0</v>
      </c>
      <c r="AX95" s="63">
        <v>0</v>
      </c>
      <c r="AY95" s="63">
        <v>0</v>
      </c>
      <c r="AZ95" s="63">
        <v>0</v>
      </c>
      <c r="BA95" s="63">
        <v>0</v>
      </c>
      <c r="BB95" s="63">
        <v>0</v>
      </c>
      <c r="BC95" s="63">
        <v>0</v>
      </c>
      <c r="BD95" s="63">
        <v>0</v>
      </c>
      <c r="BE95" s="63">
        <v>0</v>
      </c>
      <c r="BF95" s="63">
        <v>0</v>
      </c>
      <c r="BG95" s="63">
        <v>0</v>
      </c>
      <c r="BH95" s="63">
        <v>0</v>
      </c>
      <c r="BI95" s="63">
        <v>0</v>
      </c>
      <c r="BJ95" s="63">
        <v>0</v>
      </c>
      <c r="BK95" s="63">
        <v>0</v>
      </c>
      <c r="BL95" s="63">
        <v>0</v>
      </c>
      <c r="BM95" s="63">
        <v>0</v>
      </c>
      <c r="BN95" s="63">
        <v>0</v>
      </c>
      <c r="BO95" s="63">
        <v>0</v>
      </c>
      <c r="BP95" s="63">
        <v>0</v>
      </c>
      <c r="BQ95" s="63">
        <v>0</v>
      </c>
      <c r="BR95" s="63">
        <v>0</v>
      </c>
      <c r="BS95" s="63">
        <v>0</v>
      </c>
      <c r="BT95" s="63">
        <v>0</v>
      </c>
      <c r="BU95" s="63">
        <v>0</v>
      </c>
      <c r="BV95" s="63">
        <v>0</v>
      </c>
      <c r="BW95" s="63">
        <v>0</v>
      </c>
      <c r="BX95" s="63">
        <v>0</v>
      </c>
      <c r="BY95" s="63">
        <v>0</v>
      </c>
      <c r="BZ95" s="63">
        <v>0</v>
      </c>
      <c r="CA95" s="63">
        <v>0</v>
      </c>
      <c r="CB95" s="63">
        <v>0</v>
      </c>
      <c r="CC95" s="63">
        <v>0</v>
      </c>
    </row>
    <row r="96" spans="1:81" x14ac:dyDescent="0.25">
      <c r="A96" s="1"/>
      <c r="B96" s="60">
        <f t="shared" si="7"/>
        <v>82</v>
      </c>
      <c r="C96" s="54">
        <f>IF(type&lt;&gt;"",IF(ROW(stage_id)=ROW($C$13)+2,1,IF(type="S",MAX(prev_col_range)+1,MAX(prev_col_range))),-1)</f>
        <v>16</v>
      </c>
      <c r="D96" s="51">
        <f>_xlfn.IFNA(IF(OR(type="T",type="M"),MATCH(role,Settings!$I$9:$I$16,0),-1),-1)</f>
        <v>-1</v>
      </c>
      <c r="E96" s="48" t="s">
        <v>119</v>
      </c>
      <c r="F96" s="46" t="s">
        <v>100</v>
      </c>
      <c r="G96" s="20"/>
      <c r="H96" s="54" t="str">
        <f>_xlfn.IFNA(INDEX(Settings!$P$9:$P$38,MATCH(team_member,Settings!$N$9:$N$38,0)),"")</f>
        <v/>
      </c>
      <c r="I96" s="54"/>
      <c r="J96" s="51"/>
      <c r="K96" s="59">
        <v>44621</v>
      </c>
      <c r="L96" s="58"/>
      <c r="M96" s="60"/>
      <c r="N96" s="20" t="str">
        <f t="shared" si="8"/>
        <v/>
      </c>
      <c r="O96" s="20" t="str">
        <f>IFERROR("("&amp;d.type&amp;")"&amp;IF(LEN(d.name)&gt;20,LEFT(d.name,20)&amp;"….",d.name),"")</f>
        <v/>
      </c>
      <c r="P96" s="54"/>
      <c r="Q96" s="51"/>
      <c r="R96" s="56">
        <v>40</v>
      </c>
      <c r="S96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96" s="58">
        <f>IFERROR(IF(ind.start&lt;&gt;"",plan_end_calculation,IF(ind.end&lt;&gt;"",ind.end,IF(d.id&lt;&gt;"",IF(d.conn="SF",sf_calculation,IF(d.conn="FF",ff_calculation,plan_end_calculation)),""))),"")</f>
        <v>44676</v>
      </c>
      <c r="U96" s="57"/>
      <c r="V96" s="58"/>
      <c r="W96" s="65">
        <v>1</v>
      </c>
      <c r="X96" s="63">
        <v>0</v>
      </c>
      <c r="Y96" s="63">
        <v>0</v>
      </c>
      <c r="Z96" s="63">
        <v>0</v>
      </c>
      <c r="AA96" s="63">
        <v>0</v>
      </c>
      <c r="AB96" s="63">
        <v>0</v>
      </c>
      <c r="AC96" s="63">
        <v>0</v>
      </c>
      <c r="AD96" s="63">
        <v>0</v>
      </c>
      <c r="AE96" s="63">
        <v>0</v>
      </c>
      <c r="AF96" s="63">
        <v>0</v>
      </c>
      <c r="AG96" s="63">
        <v>0</v>
      </c>
      <c r="AH96" s="63">
        <v>0</v>
      </c>
      <c r="AI96" s="63">
        <v>0</v>
      </c>
      <c r="AJ96" s="63">
        <v>0</v>
      </c>
      <c r="AK96" s="63">
        <v>0</v>
      </c>
      <c r="AL96" s="63">
        <v>0</v>
      </c>
      <c r="AM96" s="63">
        <v>0</v>
      </c>
      <c r="AN96" s="63">
        <v>0</v>
      </c>
      <c r="AO96" s="63">
        <v>0</v>
      </c>
      <c r="AP96" s="63">
        <v>0</v>
      </c>
      <c r="AQ96" s="63">
        <v>0</v>
      </c>
      <c r="AR96" s="63">
        <v>0</v>
      </c>
      <c r="AS96" s="63">
        <v>0</v>
      </c>
      <c r="AT96" s="63">
        <v>0</v>
      </c>
      <c r="AU96" s="63">
        <v>0</v>
      </c>
      <c r="AV96" s="63">
        <v>0</v>
      </c>
      <c r="AW96" s="63">
        <v>0</v>
      </c>
      <c r="AX96" s="63">
        <v>0</v>
      </c>
      <c r="AY96" s="63">
        <v>0</v>
      </c>
      <c r="AZ96" s="63">
        <v>0</v>
      </c>
      <c r="BA96" s="63">
        <v>0</v>
      </c>
      <c r="BB96" s="63">
        <v>0</v>
      </c>
      <c r="BC96" s="63">
        <v>0</v>
      </c>
      <c r="BD96" s="63">
        <v>0</v>
      </c>
      <c r="BE96" s="63">
        <v>0</v>
      </c>
      <c r="BF96" s="63">
        <v>0</v>
      </c>
      <c r="BG96" s="63">
        <v>0</v>
      </c>
      <c r="BH96" s="63">
        <v>0</v>
      </c>
      <c r="BI96" s="63">
        <v>0</v>
      </c>
      <c r="BJ96" s="63">
        <v>0</v>
      </c>
      <c r="BK96" s="63">
        <v>0</v>
      </c>
      <c r="BL96" s="63">
        <v>0</v>
      </c>
      <c r="BM96" s="63">
        <v>0</v>
      </c>
      <c r="BN96" s="63">
        <v>0</v>
      </c>
      <c r="BO96" s="63">
        <v>0</v>
      </c>
      <c r="BP96" s="63">
        <v>0</v>
      </c>
      <c r="BQ96" s="63">
        <v>0</v>
      </c>
      <c r="BR96" s="63">
        <v>0</v>
      </c>
      <c r="BS96" s="63">
        <v>0</v>
      </c>
      <c r="BT96" s="63">
        <v>0</v>
      </c>
      <c r="BU96" s="63">
        <v>0</v>
      </c>
      <c r="BV96" s="63">
        <v>0</v>
      </c>
      <c r="BW96" s="63">
        <v>0</v>
      </c>
      <c r="BX96" s="63">
        <v>0</v>
      </c>
      <c r="BY96" s="63">
        <v>0</v>
      </c>
      <c r="BZ96" s="63">
        <v>0</v>
      </c>
      <c r="CA96" s="63">
        <v>0</v>
      </c>
      <c r="CB96" s="63">
        <v>0</v>
      </c>
      <c r="CC96" s="63">
        <v>0</v>
      </c>
    </row>
    <row r="97" spans="1:81" x14ac:dyDescent="0.25">
      <c r="A97" s="1"/>
      <c r="B97" s="60">
        <f t="shared" si="7"/>
        <v>83</v>
      </c>
      <c r="C97" s="54">
        <f>IF(type&lt;&gt;"",IF(ROW(stage_id)=ROW($C$13)+2,1,IF(type="S",MAX(prev_col_range)+1,MAX(prev_col_range))),-1)</f>
        <v>16</v>
      </c>
      <c r="D97" s="51">
        <f>_xlfn.IFNA(IF(OR(type="T",type="M"),MATCH(role,Settings!$I$9:$I$16,0),-1),-1)</f>
        <v>-1</v>
      </c>
      <c r="E97" s="48" t="s">
        <v>119</v>
      </c>
      <c r="F97" s="46" t="s">
        <v>101</v>
      </c>
      <c r="G97" s="20"/>
      <c r="H97" s="54" t="str">
        <f>_xlfn.IFNA(INDEX(Settings!$P$9:$P$38,MATCH(team_member,Settings!$N$9:$N$38,0)),"")</f>
        <v/>
      </c>
      <c r="I97" s="54"/>
      <c r="J97" s="51" t="s">
        <v>120</v>
      </c>
      <c r="K97" s="59"/>
      <c r="L97" s="58"/>
      <c r="M97" s="60"/>
      <c r="N97" s="20" t="str">
        <f t="shared" si="8"/>
        <v/>
      </c>
      <c r="O97" s="20" t="str">
        <f>IFERROR("("&amp;d.type&amp;")"&amp;IF(LEN(d.name)&gt;20,LEFT(d.name,20)&amp;"….",d.name),"")</f>
        <v/>
      </c>
      <c r="P97" s="54"/>
      <c r="Q97" s="51"/>
      <c r="R97" s="56">
        <v>40</v>
      </c>
      <c r="S97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7" s="58" t="str">
        <f>IFERROR(IF(ind.start&lt;&gt;"",plan_end_calculation,IF(ind.end&lt;&gt;"",ind.end,IF(d.id&lt;&gt;"",IF(d.conn="SF",sf_calculation,IF(d.conn="FF",ff_calculation,plan_end_calculation)),""))),"")</f>
        <v/>
      </c>
      <c r="U97" s="57"/>
      <c r="V97" s="58"/>
      <c r="W97" s="65">
        <v>0</v>
      </c>
      <c r="X97" s="63">
        <v>0</v>
      </c>
      <c r="Y97" s="63">
        <v>0</v>
      </c>
      <c r="Z97" s="63">
        <v>0</v>
      </c>
      <c r="AA97" s="63">
        <v>0</v>
      </c>
      <c r="AB97" s="63">
        <v>0</v>
      </c>
      <c r="AC97" s="63">
        <v>0</v>
      </c>
      <c r="AD97" s="63">
        <v>0</v>
      </c>
      <c r="AE97" s="63">
        <v>0</v>
      </c>
      <c r="AF97" s="63">
        <v>0</v>
      </c>
      <c r="AG97" s="63">
        <v>0</v>
      </c>
      <c r="AH97" s="63">
        <v>0</v>
      </c>
      <c r="AI97" s="63">
        <v>0</v>
      </c>
      <c r="AJ97" s="63">
        <v>0</v>
      </c>
      <c r="AK97" s="63">
        <v>0</v>
      </c>
      <c r="AL97" s="63">
        <v>0</v>
      </c>
      <c r="AM97" s="63">
        <v>0</v>
      </c>
      <c r="AN97" s="63">
        <v>0</v>
      </c>
      <c r="AO97" s="63">
        <v>0</v>
      </c>
      <c r="AP97" s="63">
        <v>0</v>
      </c>
      <c r="AQ97" s="63">
        <v>0</v>
      </c>
      <c r="AR97" s="63">
        <v>0</v>
      </c>
      <c r="AS97" s="63">
        <v>0</v>
      </c>
      <c r="AT97" s="63">
        <v>0</v>
      </c>
      <c r="AU97" s="63">
        <v>0</v>
      </c>
      <c r="AV97" s="63">
        <v>0</v>
      </c>
      <c r="AW97" s="63">
        <v>0</v>
      </c>
      <c r="AX97" s="63">
        <v>0</v>
      </c>
      <c r="AY97" s="63">
        <v>0</v>
      </c>
      <c r="AZ97" s="63">
        <v>0</v>
      </c>
      <c r="BA97" s="63">
        <v>0</v>
      </c>
      <c r="BB97" s="63">
        <v>0</v>
      </c>
      <c r="BC97" s="63">
        <v>0</v>
      </c>
      <c r="BD97" s="63">
        <v>0</v>
      </c>
      <c r="BE97" s="63">
        <v>0</v>
      </c>
      <c r="BF97" s="63">
        <v>0</v>
      </c>
      <c r="BG97" s="63">
        <v>0</v>
      </c>
      <c r="BH97" s="63">
        <v>0</v>
      </c>
      <c r="BI97" s="63">
        <v>0</v>
      </c>
      <c r="BJ97" s="63">
        <v>0</v>
      </c>
      <c r="BK97" s="63">
        <v>0</v>
      </c>
      <c r="BL97" s="63">
        <v>0</v>
      </c>
      <c r="BM97" s="63">
        <v>0</v>
      </c>
      <c r="BN97" s="63">
        <v>0</v>
      </c>
      <c r="BO97" s="63">
        <v>0</v>
      </c>
      <c r="BP97" s="63">
        <v>0</v>
      </c>
      <c r="BQ97" s="63">
        <v>0</v>
      </c>
      <c r="BR97" s="63">
        <v>0</v>
      </c>
      <c r="BS97" s="63">
        <v>0</v>
      </c>
      <c r="BT97" s="63">
        <v>0</v>
      </c>
      <c r="BU97" s="63">
        <v>0</v>
      </c>
      <c r="BV97" s="63">
        <v>0</v>
      </c>
      <c r="BW97" s="63">
        <v>0</v>
      </c>
      <c r="BX97" s="63">
        <v>0</v>
      </c>
      <c r="BY97" s="63">
        <v>0</v>
      </c>
      <c r="BZ97" s="63">
        <v>0</v>
      </c>
      <c r="CA97" s="63">
        <v>0</v>
      </c>
      <c r="CB97" s="63">
        <v>0</v>
      </c>
      <c r="CC97" s="63">
        <v>0</v>
      </c>
    </row>
    <row r="98" spans="1:81" x14ac:dyDescent="0.25">
      <c r="A98" s="1"/>
      <c r="B98" s="60">
        <f t="shared" si="7"/>
        <v>84</v>
      </c>
      <c r="C98" s="54">
        <f>IF(type&lt;&gt;"",IF(ROW(stage_id)=ROW($C$13)+2,1,IF(type="S",MAX(prev_col_range)+1,MAX(prev_col_range))),-1)</f>
        <v>16</v>
      </c>
      <c r="D98" s="51">
        <f>_xlfn.IFNA(IF(OR(type="T",type="M"),MATCH(role,Settings!$I$9:$I$16,0),-1),-1)</f>
        <v>-1</v>
      </c>
      <c r="E98" s="48" t="s">
        <v>119</v>
      </c>
      <c r="F98" s="46" t="s">
        <v>102</v>
      </c>
      <c r="G98" s="20"/>
      <c r="H98" s="54" t="str">
        <f>_xlfn.IFNA(INDEX(Settings!$P$9:$P$38,MATCH(team_member,Settings!$N$9:$N$38,0)),"")</f>
        <v/>
      </c>
      <c r="I98" s="54"/>
      <c r="J98" s="51" t="s">
        <v>120</v>
      </c>
      <c r="K98" s="59"/>
      <c r="L98" s="58"/>
      <c r="M98" s="60"/>
      <c r="N98" s="20" t="str">
        <f t="shared" si="8"/>
        <v/>
      </c>
      <c r="O98" s="20" t="str">
        <f>IFERROR("("&amp;d.type&amp;")"&amp;IF(LEN(d.name)&gt;20,LEFT(d.name,20)&amp;"….",d.name),"")</f>
        <v/>
      </c>
      <c r="P98" s="54"/>
      <c r="Q98" s="51"/>
      <c r="R98" s="56">
        <v>40</v>
      </c>
      <c r="S98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8" s="58" t="str">
        <f>IFERROR(IF(ind.start&lt;&gt;"",plan_end_calculation,IF(ind.end&lt;&gt;"",ind.end,IF(d.id&lt;&gt;"",IF(d.conn="SF",sf_calculation,IF(d.conn="FF",ff_calculation,plan_end_calculation)),""))),"")</f>
        <v/>
      </c>
      <c r="U98" s="57"/>
      <c r="V98" s="58"/>
      <c r="W98" s="65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  <c r="AG98" s="63">
        <v>0</v>
      </c>
      <c r="AH98" s="63">
        <v>0</v>
      </c>
      <c r="AI98" s="63">
        <v>0</v>
      </c>
      <c r="AJ98" s="63">
        <v>0</v>
      </c>
      <c r="AK98" s="63">
        <v>0</v>
      </c>
      <c r="AL98" s="63">
        <v>0</v>
      </c>
      <c r="AM98" s="63">
        <v>0</v>
      </c>
      <c r="AN98" s="63">
        <v>0</v>
      </c>
      <c r="AO98" s="63">
        <v>0</v>
      </c>
      <c r="AP98" s="63">
        <v>0</v>
      </c>
      <c r="AQ98" s="63">
        <v>0</v>
      </c>
      <c r="AR98" s="63">
        <v>0</v>
      </c>
      <c r="AS98" s="63">
        <v>0</v>
      </c>
      <c r="AT98" s="63">
        <v>0</v>
      </c>
      <c r="AU98" s="63">
        <v>0</v>
      </c>
      <c r="AV98" s="63">
        <v>0</v>
      </c>
      <c r="AW98" s="63">
        <v>0</v>
      </c>
      <c r="AX98" s="63">
        <v>0</v>
      </c>
      <c r="AY98" s="63">
        <v>0</v>
      </c>
      <c r="AZ98" s="63">
        <v>0</v>
      </c>
      <c r="BA98" s="63">
        <v>0</v>
      </c>
      <c r="BB98" s="63">
        <v>0</v>
      </c>
      <c r="BC98" s="63">
        <v>0</v>
      </c>
      <c r="BD98" s="63">
        <v>0</v>
      </c>
      <c r="BE98" s="63">
        <v>0</v>
      </c>
      <c r="BF98" s="63">
        <v>0</v>
      </c>
      <c r="BG98" s="63">
        <v>0</v>
      </c>
      <c r="BH98" s="63">
        <v>0</v>
      </c>
      <c r="BI98" s="63">
        <v>0</v>
      </c>
      <c r="BJ98" s="63">
        <v>0</v>
      </c>
      <c r="BK98" s="63">
        <v>0</v>
      </c>
      <c r="BL98" s="63">
        <v>0</v>
      </c>
      <c r="BM98" s="63">
        <v>0</v>
      </c>
      <c r="BN98" s="63">
        <v>0</v>
      </c>
      <c r="BO98" s="63">
        <v>0</v>
      </c>
      <c r="BP98" s="63">
        <v>0</v>
      </c>
      <c r="BQ98" s="63">
        <v>0</v>
      </c>
      <c r="BR98" s="63">
        <v>0</v>
      </c>
      <c r="BS98" s="63">
        <v>0</v>
      </c>
      <c r="BT98" s="63">
        <v>0</v>
      </c>
      <c r="BU98" s="63">
        <v>0</v>
      </c>
      <c r="BV98" s="63">
        <v>0</v>
      </c>
      <c r="BW98" s="63">
        <v>0</v>
      </c>
      <c r="BX98" s="63">
        <v>0</v>
      </c>
      <c r="BY98" s="63">
        <v>0</v>
      </c>
      <c r="BZ98" s="63">
        <v>0</v>
      </c>
      <c r="CA98" s="63">
        <v>0</v>
      </c>
      <c r="CB98" s="63">
        <v>0</v>
      </c>
      <c r="CC98" s="63">
        <v>0</v>
      </c>
    </row>
    <row r="99" spans="1:81" x14ac:dyDescent="0.25">
      <c r="A99" s="1"/>
      <c r="B99" s="60">
        <f t="shared" si="7"/>
        <v>85</v>
      </c>
      <c r="C99" s="54">
        <f>IF(type&lt;&gt;"",IF(ROW(stage_id)=ROW($C$13)+2,1,IF(type="S",MAX(prev_col_range)+1,MAX(prev_col_range))),-1)</f>
        <v>16</v>
      </c>
      <c r="D99" s="51">
        <f>_xlfn.IFNA(IF(OR(type="T",type="M"),MATCH(role,Settings!$I$9:$I$16,0),-1),-1)</f>
        <v>-1</v>
      </c>
      <c r="E99" s="48" t="s">
        <v>119</v>
      </c>
      <c r="F99" s="46" t="s">
        <v>103</v>
      </c>
      <c r="G99" s="20"/>
      <c r="H99" s="54" t="str">
        <f>_xlfn.IFNA(INDEX(Settings!$P$9:$P$38,MATCH(team_member,Settings!$N$9:$N$38,0)),"")</f>
        <v/>
      </c>
      <c r="I99" s="54"/>
      <c r="J99" s="51" t="s">
        <v>120</v>
      </c>
      <c r="K99" s="59"/>
      <c r="L99" s="58"/>
      <c r="M99" s="60"/>
      <c r="N99" s="20" t="str">
        <f t="shared" si="8"/>
        <v/>
      </c>
      <c r="O99" s="20" t="str">
        <f>IFERROR("("&amp;d.type&amp;")"&amp;IF(LEN(d.name)&gt;20,LEFT(d.name,20)&amp;"….",d.name),"")</f>
        <v/>
      </c>
      <c r="P99" s="54"/>
      <c r="Q99" s="51"/>
      <c r="R99" s="56">
        <v>40</v>
      </c>
      <c r="S99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99" s="58" t="str">
        <f>IFERROR(IF(ind.start&lt;&gt;"",plan_end_calculation,IF(ind.end&lt;&gt;"",ind.end,IF(d.id&lt;&gt;"",IF(d.conn="SF",sf_calculation,IF(d.conn="FF",ff_calculation,plan_end_calculation)),""))),"")</f>
        <v/>
      </c>
      <c r="U99" s="57"/>
      <c r="V99" s="58"/>
      <c r="W99" s="65">
        <v>0</v>
      </c>
      <c r="X99" s="63">
        <v>0</v>
      </c>
      <c r="Y99" s="63">
        <v>0</v>
      </c>
      <c r="Z99" s="63">
        <v>0</v>
      </c>
      <c r="AA99" s="63">
        <v>0</v>
      </c>
      <c r="AB99" s="63">
        <v>0</v>
      </c>
      <c r="AC99" s="63">
        <v>0</v>
      </c>
      <c r="AD99" s="63">
        <v>0</v>
      </c>
      <c r="AE99" s="63">
        <v>0</v>
      </c>
      <c r="AF99" s="63">
        <v>0</v>
      </c>
      <c r="AG99" s="63">
        <v>0</v>
      </c>
      <c r="AH99" s="63">
        <v>0</v>
      </c>
      <c r="AI99" s="63">
        <v>0</v>
      </c>
      <c r="AJ99" s="63">
        <v>0</v>
      </c>
      <c r="AK99" s="63">
        <v>0</v>
      </c>
      <c r="AL99" s="63">
        <v>0</v>
      </c>
      <c r="AM99" s="63">
        <v>0</v>
      </c>
      <c r="AN99" s="63">
        <v>0</v>
      </c>
      <c r="AO99" s="63">
        <v>0</v>
      </c>
      <c r="AP99" s="63">
        <v>0</v>
      </c>
      <c r="AQ99" s="63">
        <v>0</v>
      </c>
      <c r="AR99" s="63">
        <v>0</v>
      </c>
      <c r="AS99" s="63">
        <v>0</v>
      </c>
      <c r="AT99" s="63">
        <v>0</v>
      </c>
      <c r="AU99" s="63">
        <v>0</v>
      </c>
      <c r="AV99" s="63">
        <v>0</v>
      </c>
      <c r="AW99" s="63">
        <v>0</v>
      </c>
      <c r="AX99" s="63">
        <v>0</v>
      </c>
      <c r="AY99" s="63">
        <v>0</v>
      </c>
      <c r="AZ99" s="63">
        <v>0</v>
      </c>
      <c r="BA99" s="63">
        <v>0</v>
      </c>
      <c r="BB99" s="63">
        <v>0</v>
      </c>
      <c r="BC99" s="63">
        <v>0</v>
      </c>
      <c r="BD99" s="63">
        <v>0</v>
      </c>
      <c r="BE99" s="63">
        <v>0</v>
      </c>
      <c r="BF99" s="63">
        <v>0</v>
      </c>
      <c r="BG99" s="63">
        <v>0</v>
      </c>
      <c r="BH99" s="63">
        <v>0</v>
      </c>
      <c r="BI99" s="63">
        <v>0</v>
      </c>
      <c r="BJ99" s="63">
        <v>0</v>
      </c>
      <c r="BK99" s="63">
        <v>0</v>
      </c>
      <c r="BL99" s="63">
        <v>0</v>
      </c>
      <c r="BM99" s="63">
        <v>0</v>
      </c>
      <c r="BN99" s="63">
        <v>0</v>
      </c>
      <c r="BO99" s="63">
        <v>0</v>
      </c>
      <c r="BP99" s="63">
        <v>0</v>
      </c>
      <c r="BQ99" s="63">
        <v>0</v>
      </c>
      <c r="BR99" s="63">
        <v>0</v>
      </c>
      <c r="BS99" s="63">
        <v>0</v>
      </c>
      <c r="BT99" s="63">
        <v>0</v>
      </c>
      <c r="BU99" s="63">
        <v>0</v>
      </c>
      <c r="BV99" s="63">
        <v>0</v>
      </c>
      <c r="BW99" s="63">
        <v>0</v>
      </c>
      <c r="BX99" s="63">
        <v>0</v>
      </c>
      <c r="BY99" s="63">
        <v>0</v>
      </c>
      <c r="BZ99" s="63">
        <v>0</v>
      </c>
      <c r="CA99" s="63">
        <v>0</v>
      </c>
      <c r="CB99" s="63">
        <v>0</v>
      </c>
      <c r="CC99" s="63">
        <v>0</v>
      </c>
    </row>
    <row r="100" spans="1:81" x14ac:dyDescent="0.25">
      <c r="A100" s="1"/>
      <c r="B100" s="60">
        <f t="shared" si="7"/>
        <v>86</v>
      </c>
      <c r="C100" s="54">
        <f>IF(type&lt;&gt;"",IF(ROW(stage_id)=ROW($C$13)+2,1,IF(type="S",MAX(prev_col_range)+1,MAX(prev_col_range))),-1)</f>
        <v>16</v>
      </c>
      <c r="D100" s="51">
        <f>_xlfn.IFNA(IF(OR(type="T",type="M"),MATCH(role,Settings!$I$9:$I$16,0),-1),-1)</f>
        <v>-1</v>
      </c>
      <c r="E100" s="48" t="s">
        <v>119</v>
      </c>
      <c r="F100" s="46" t="s">
        <v>104</v>
      </c>
      <c r="G100" s="20"/>
      <c r="H100" s="54" t="str">
        <f>_xlfn.IFNA(INDEX(Settings!$P$9:$P$38,MATCH(team_member,Settings!$N$9:$N$38,0)),"")</f>
        <v/>
      </c>
      <c r="I100" s="54"/>
      <c r="J100" s="51"/>
      <c r="K100" s="59"/>
      <c r="L100" s="58"/>
      <c r="M100" s="60"/>
      <c r="N100" s="20" t="str">
        <f t="shared" si="8"/>
        <v/>
      </c>
      <c r="O100" s="20" t="str">
        <f>IFERROR("("&amp;d.type&amp;")"&amp;IF(LEN(d.name)&gt;20,LEFT(d.name,20)&amp;"….",d.name),"")</f>
        <v/>
      </c>
      <c r="P100" s="54"/>
      <c r="Q100" s="51"/>
      <c r="R100" s="56">
        <v>40</v>
      </c>
      <c r="S100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100" s="58" t="str">
        <f>IFERROR(IF(ind.start&lt;&gt;"",plan_end_calculation,IF(ind.end&lt;&gt;"",ind.end,IF(d.id&lt;&gt;"",IF(d.conn="SF",sf_calculation,IF(d.conn="FF",ff_calculation,plan_end_calculation)),""))),"")</f>
        <v/>
      </c>
      <c r="U100" s="57"/>
      <c r="V100" s="58"/>
      <c r="W100" s="65">
        <v>0</v>
      </c>
      <c r="X100" s="63">
        <v>0</v>
      </c>
      <c r="Y100" s="63">
        <v>0</v>
      </c>
      <c r="Z100" s="63">
        <v>0</v>
      </c>
      <c r="AA100" s="63">
        <v>0</v>
      </c>
      <c r="AB100" s="63">
        <v>0</v>
      </c>
      <c r="AC100" s="63">
        <v>0</v>
      </c>
      <c r="AD100" s="63">
        <v>0</v>
      </c>
      <c r="AE100" s="63">
        <v>0</v>
      </c>
      <c r="AF100" s="63">
        <v>0</v>
      </c>
      <c r="AG100" s="63">
        <v>0</v>
      </c>
      <c r="AH100" s="63">
        <v>0</v>
      </c>
      <c r="AI100" s="63">
        <v>0</v>
      </c>
      <c r="AJ100" s="63">
        <v>0</v>
      </c>
      <c r="AK100" s="63">
        <v>0</v>
      </c>
      <c r="AL100" s="63">
        <v>0</v>
      </c>
      <c r="AM100" s="63">
        <v>0</v>
      </c>
      <c r="AN100" s="63">
        <v>0</v>
      </c>
      <c r="AO100" s="63">
        <v>0</v>
      </c>
      <c r="AP100" s="63">
        <v>0</v>
      </c>
      <c r="AQ100" s="63">
        <v>0</v>
      </c>
      <c r="AR100" s="63">
        <v>0</v>
      </c>
      <c r="AS100" s="63">
        <v>0</v>
      </c>
      <c r="AT100" s="63">
        <v>0</v>
      </c>
      <c r="AU100" s="63">
        <v>0</v>
      </c>
      <c r="AV100" s="63">
        <v>0</v>
      </c>
      <c r="AW100" s="63">
        <v>0</v>
      </c>
      <c r="AX100" s="63">
        <v>0</v>
      </c>
      <c r="AY100" s="63">
        <v>0</v>
      </c>
      <c r="AZ100" s="63">
        <v>0</v>
      </c>
      <c r="BA100" s="63">
        <v>0</v>
      </c>
      <c r="BB100" s="63">
        <v>0</v>
      </c>
      <c r="BC100" s="63">
        <v>0</v>
      </c>
      <c r="BD100" s="63">
        <v>0</v>
      </c>
      <c r="BE100" s="63">
        <v>0</v>
      </c>
      <c r="BF100" s="63">
        <v>0</v>
      </c>
      <c r="BG100" s="63">
        <v>0</v>
      </c>
      <c r="BH100" s="63">
        <v>0</v>
      </c>
      <c r="BI100" s="63">
        <v>0</v>
      </c>
      <c r="BJ100" s="63">
        <v>0</v>
      </c>
      <c r="BK100" s="63">
        <v>0</v>
      </c>
      <c r="BL100" s="63">
        <v>0</v>
      </c>
      <c r="BM100" s="63">
        <v>0</v>
      </c>
      <c r="BN100" s="63">
        <v>0</v>
      </c>
      <c r="BO100" s="63">
        <v>0</v>
      </c>
      <c r="BP100" s="63">
        <v>0</v>
      </c>
      <c r="BQ100" s="63">
        <v>0</v>
      </c>
      <c r="BR100" s="63">
        <v>0</v>
      </c>
      <c r="BS100" s="63">
        <v>0</v>
      </c>
      <c r="BT100" s="63">
        <v>0</v>
      </c>
      <c r="BU100" s="63">
        <v>0</v>
      </c>
      <c r="BV100" s="63">
        <v>0</v>
      </c>
      <c r="BW100" s="63">
        <v>0</v>
      </c>
      <c r="BX100" s="63">
        <v>0</v>
      </c>
      <c r="BY100" s="63">
        <v>0</v>
      </c>
      <c r="BZ100" s="63">
        <v>0</v>
      </c>
      <c r="CA100" s="63">
        <v>0</v>
      </c>
      <c r="CB100" s="63">
        <v>0</v>
      </c>
      <c r="CC100" s="63">
        <v>0</v>
      </c>
    </row>
    <row r="101" spans="1:81" x14ac:dyDescent="0.25">
      <c r="A101" s="1"/>
      <c r="B101" s="60">
        <f t="shared" si="7"/>
        <v>87</v>
      </c>
      <c r="C101" s="54">
        <f>IF(type&lt;&gt;"",IF(ROW(stage_id)=ROW($C$13)+2,1,IF(type="S",MAX(prev_col_range)+1,MAX(prev_col_range))),-1)</f>
        <v>16</v>
      </c>
      <c r="D101" s="51">
        <f>_xlfn.IFNA(IF(OR(type="T",type="M"),MATCH(role,Settings!$I$9:$I$16,0),-1),-1)</f>
        <v>-1</v>
      </c>
      <c r="E101" s="48" t="s">
        <v>119</v>
      </c>
      <c r="F101" s="46" t="s">
        <v>105</v>
      </c>
      <c r="G101" s="20"/>
      <c r="H101" s="54" t="str">
        <f>_xlfn.IFNA(INDEX(Settings!$P$9:$P$38,MATCH(team_member,Settings!$N$9:$N$38,0)),"")</f>
        <v/>
      </c>
      <c r="I101" s="54"/>
      <c r="J101" s="51" t="s">
        <v>120</v>
      </c>
      <c r="K101" s="59"/>
      <c r="L101" s="58"/>
      <c r="M101" s="60"/>
      <c r="N101" s="20" t="str">
        <f t="shared" si="8"/>
        <v/>
      </c>
      <c r="O101" s="20" t="str">
        <f>IFERROR("("&amp;d.type&amp;")"&amp;IF(LEN(d.name)&gt;20,LEFT(d.name,20)&amp;"….",d.name),"")</f>
        <v/>
      </c>
      <c r="P101" s="54"/>
      <c r="Q101" s="51"/>
      <c r="R101" s="56">
        <v>40</v>
      </c>
      <c r="S101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101" s="58" t="str">
        <f>IFERROR(IF(ind.start&lt;&gt;"",plan_end_calculation,IF(ind.end&lt;&gt;"",ind.end,IF(d.id&lt;&gt;"",IF(d.conn="SF",sf_calculation,IF(d.conn="FF",ff_calculation,plan_end_calculation)),""))),"")</f>
        <v/>
      </c>
      <c r="U101" s="57"/>
      <c r="V101" s="58"/>
      <c r="W101" s="65">
        <v>0</v>
      </c>
      <c r="X101" s="63">
        <v>0</v>
      </c>
      <c r="Y101" s="63">
        <v>0</v>
      </c>
      <c r="Z101" s="63">
        <v>0</v>
      </c>
      <c r="AA101" s="63">
        <v>0</v>
      </c>
      <c r="AB101" s="63">
        <v>0</v>
      </c>
      <c r="AC101" s="63">
        <v>0</v>
      </c>
      <c r="AD101" s="63">
        <v>0</v>
      </c>
      <c r="AE101" s="63">
        <v>0</v>
      </c>
      <c r="AF101" s="63">
        <v>0</v>
      </c>
      <c r="AG101" s="63">
        <v>0</v>
      </c>
      <c r="AH101" s="63">
        <v>0</v>
      </c>
      <c r="AI101" s="63">
        <v>0</v>
      </c>
      <c r="AJ101" s="63">
        <v>0</v>
      </c>
      <c r="AK101" s="63">
        <v>0</v>
      </c>
      <c r="AL101" s="63">
        <v>0</v>
      </c>
      <c r="AM101" s="63">
        <v>0</v>
      </c>
      <c r="AN101" s="63">
        <v>0</v>
      </c>
      <c r="AO101" s="63">
        <v>0</v>
      </c>
      <c r="AP101" s="63">
        <v>0</v>
      </c>
      <c r="AQ101" s="63">
        <v>0</v>
      </c>
      <c r="AR101" s="63">
        <v>0</v>
      </c>
      <c r="AS101" s="63">
        <v>0</v>
      </c>
      <c r="AT101" s="63">
        <v>0</v>
      </c>
      <c r="AU101" s="63">
        <v>0</v>
      </c>
      <c r="AV101" s="63">
        <v>0</v>
      </c>
      <c r="AW101" s="63">
        <v>0</v>
      </c>
      <c r="AX101" s="63">
        <v>0</v>
      </c>
      <c r="AY101" s="63">
        <v>0</v>
      </c>
      <c r="AZ101" s="63">
        <v>0</v>
      </c>
      <c r="BA101" s="63">
        <v>0</v>
      </c>
      <c r="BB101" s="63">
        <v>0</v>
      </c>
      <c r="BC101" s="63">
        <v>0</v>
      </c>
      <c r="BD101" s="63">
        <v>0</v>
      </c>
      <c r="BE101" s="63">
        <v>0</v>
      </c>
      <c r="BF101" s="63">
        <v>0</v>
      </c>
      <c r="BG101" s="63">
        <v>0</v>
      </c>
      <c r="BH101" s="63">
        <v>0</v>
      </c>
      <c r="BI101" s="63">
        <v>0</v>
      </c>
      <c r="BJ101" s="63">
        <v>0</v>
      </c>
      <c r="BK101" s="63">
        <v>0</v>
      </c>
      <c r="BL101" s="63">
        <v>0</v>
      </c>
      <c r="BM101" s="63">
        <v>0</v>
      </c>
      <c r="BN101" s="63">
        <v>0</v>
      </c>
      <c r="BO101" s="63">
        <v>0</v>
      </c>
      <c r="BP101" s="63">
        <v>0</v>
      </c>
      <c r="BQ101" s="63">
        <v>0</v>
      </c>
      <c r="BR101" s="63">
        <v>0</v>
      </c>
      <c r="BS101" s="63">
        <v>0</v>
      </c>
      <c r="BT101" s="63">
        <v>0</v>
      </c>
      <c r="BU101" s="63">
        <v>0</v>
      </c>
      <c r="BV101" s="63">
        <v>0</v>
      </c>
      <c r="BW101" s="63">
        <v>0</v>
      </c>
      <c r="BX101" s="63">
        <v>0</v>
      </c>
      <c r="BY101" s="63">
        <v>0</v>
      </c>
      <c r="BZ101" s="63">
        <v>0</v>
      </c>
      <c r="CA101" s="63">
        <v>0</v>
      </c>
      <c r="CB101" s="63">
        <v>0</v>
      </c>
      <c r="CC101" s="63">
        <v>0</v>
      </c>
    </row>
    <row r="102" spans="1:81" x14ac:dyDescent="0.25">
      <c r="A102" s="1"/>
      <c r="B102" s="60">
        <f t="shared" si="7"/>
        <v>88</v>
      </c>
      <c r="C102" s="54">
        <f>IF(type&lt;&gt;"",IF(ROW(stage_id)=ROW($C$13)+2,1,IF(type="S",MAX(prev_col_range)+1,MAX(prev_col_range))),-1)</f>
        <v>16</v>
      </c>
      <c r="D102" s="51">
        <f>_xlfn.IFNA(IF(OR(type="T",type="M"),MATCH(role,Settings!$I$9:$I$16,0),-1),-1)</f>
        <v>-1</v>
      </c>
      <c r="E102" s="48" t="s">
        <v>119</v>
      </c>
      <c r="F102" s="46" t="s">
        <v>106</v>
      </c>
      <c r="G102" s="20"/>
      <c r="H102" s="54" t="str">
        <f>_xlfn.IFNA(INDEX(Settings!$P$9:$P$38,MATCH(team_member,Settings!$N$9:$N$38,0)),"")</f>
        <v/>
      </c>
      <c r="I102" s="54"/>
      <c r="J102" s="51" t="s">
        <v>120</v>
      </c>
      <c r="K102" s="59"/>
      <c r="L102" s="58"/>
      <c r="M102" s="60"/>
      <c r="N102" s="20" t="str">
        <f t="shared" si="8"/>
        <v/>
      </c>
      <c r="O102" s="20" t="str">
        <f>IFERROR("("&amp;d.type&amp;")"&amp;IF(LEN(d.name)&gt;20,LEFT(d.name,20)&amp;"….",d.name),"")</f>
        <v/>
      </c>
      <c r="P102" s="54"/>
      <c r="Q102" s="51"/>
      <c r="R102" s="56">
        <v>40</v>
      </c>
      <c r="S102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102" s="58" t="str">
        <f>IFERROR(IF(ind.start&lt;&gt;"",plan_end_calculation,IF(ind.end&lt;&gt;"",ind.end,IF(d.id&lt;&gt;"",IF(d.conn="SF",sf_calculation,IF(d.conn="FF",ff_calculation,plan_end_calculation)),""))),"")</f>
        <v/>
      </c>
      <c r="U102" s="57"/>
      <c r="V102" s="58"/>
      <c r="W102" s="65">
        <v>0</v>
      </c>
      <c r="X102" s="63">
        <v>0</v>
      </c>
      <c r="Y102" s="63">
        <v>0</v>
      </c>
      <c r="Z102" s="63">
        <v>0</v>
      </c>
      <c r="AA102" s="63">
        <v>0</v>
      </c>
      <c r="AB102" s="63">
        <v>0</v>
      </c>
      <c r="AC102" s="63">
        <v>0</v>
      </c>
      <c r="AD102" s="63">
        <v>0</v>
      </c>
      <c r="AE102" s="63">
        <v>0</v>
      </c>
      <c r="AF102" s="63">
        <v>0</v>
      </c>
      <c r="AG102" s="63">
        <v>0</v>
      </c>
      <c r="AH102" s="63">
        <v>0</v>
      </c>
      <c r="AI102" s="63">
        <v>0</v>
      </c>
      <c r="AJ102" s="63">
        <v>0</v>
      </c>
      <c r="AK102" s="63">
        <v>0</v>
      </c>
      <c r="AL102" s="63">
        <v>0</v>
      </c>
      <c r="AM102" s="63">
        <v>0</v>
      </c>
      <c r="AN102" s="63">
        <v>0</v>
      </c>
      <c r="AO102" s="63">
        <v>0</v>
      </c>
      <c r="AP102" s="63">
        <v>0</v>
      </c>
      <c r="AQ102" s="63">
        <v>0</v>
      </c>
      <c r="AR102" s="63">
        <v>0</v>
      </c>
      <c r="AS102" s="63">
        <v>0</v>
      </c>
      <c r="AT102" s="63">
        <v>0</v>
      </c>
      <c r="AU102" s="63">
        <v>0</v>
      </c>
      <c r="AV102" s="63">
        <v>0</v>
      </c>
      <c r="AW102" s="63">
        <v>0</v>
      </c>
      <c r="AX102" s="63">
        <v>0</v>
      </c>
      <c r="AY102" s="63">
        <v>0</v>
      </c>
      <c r="AZ102" s="63">
        <v>0</v>
      </c>
      <c r="BA102" s="63">
        <v>0</v>
      </c>
      <c r="BB102" s="63">
        <v>0</v>
      </c>
      <c r="BC102" s="63">
        <v>0</v>
      </c>
      <c r="BD102" s="63">
        <v>0</v>
      </c>
      <c r="BE102" s="63">
        <v>0</v>
      </c>
      <c r="BF102" s="63">
        <v>0</v>
      </c>
      <c r="BG102" s="63">
        <v>0</v>
      </c>
      <c r="BH102" s="63">
        <v>0</v>
      </c>
      <c r="BI102" s="63">
        <v>0</v>
      </c>
      <c r="BJ102" s="63">
        <v>0</v>
      </c>
      <c r="BK102" s="63">
        <v>0</v>
      </c>
      <c r="BL102" s="63">
        <v>0</v>
      </c>
      <c r="BM102" s="63">
        <v>0</v>
      </c>
      <c r="BN102" s="63">
        <v>0</v>
      </c>
      <c r="BO102" s="63">
        <v>0</v>
      </c>
      <c r="BP102" s="63">
        <v>0</v>
      </c>
      <c r="BQ102" s="63">
        <v>0</v>
      </c>
      <c r="BR102" s="63">
        <v>0</v>
      </c>
      <c r="BS102" s="63">
        <v>0</v>
      </c>
      <c r="BT102" s="63">
        <v>0</v>
      </c>
      <c r="BU102" s="63">
        <v>0</v>
      </c>
      <c r="BV102" s="63">
        <v>0</v>
      </c>
      <c r="BW102" s="63">
        <v>0</v>
      </c>
      <c r="BX102" s="63">
        <v>0</v>
      </c>
      <c r="BY102" s="63">
        <v>0</v>
      </c>
      <c r="BZ102" s="63">
        <v>0</v>
      </c>
      <c r="CA102" s="63">
        <v>0</v>
      </c>
      <c r="CB102" s="63">
        <v>0</v>
      </c>
      <c r="CC102" s="63">
        <v>0</v>
      </c>
    </row>
    <row r="103" spans="1:81" x14ac:dyDescent="0.25">
      <c r="A103" s="1"/>
      <c r="B103" s="60">
        <f t="shared" si="7"/>
        <v>89</v>
      </c>
      <c r="C103" s="54">
        <f>IF(type&lt;&gt;"",IF(ROW(stage_id)=ROW($C$13)+2,1,IF(type="S",MAX(prev_col_range)+1,MAX(prev_col_range))),-1)</f>
        <v>16</v>
      </c>
      <c r="D103" s="51">
        <f>_xlfn.IFNA(IF(OR(type="T",type="M"),MATCH(role,Settings!$I$9:$I$16,0),-1),-1)</f>
        <v>-1</v>
      </c>
      <c r="E103" s="48" t="s">
        <v>119</v>
      </c>
      <c r="F103" s="46" t="s">
        <v>107</v>
      </c>
      <c r="G103" s="20"/>
      <c r="H103" s="54" t="str">
        <f>_xlfn.IFNA(INDEX(Settings!$P$9:$P$38,MATCH(team_member,Settings!$N$9:$N$38,0)),"")</f>
        <v/>
      </c>
      <c r="I103" s="54"/>
      <c r="J103" s="51" t="s">
        <v>120</v>
      </c>
      <c r="K103" s="59"/>
      <c r="L103" s="58"/>
      <c r="M103" s="60"/>
      <c r="N103" s="20" t="str">
        <f t="shared" si="8"/>
        <v/>
      </c>
      <c r="O103" s="20" t="str">
        <f>IFERROR("("&amp;d.type&amp;")"&amp;IF(LEN(d.name)&gt;20,LEFT(d.name,20)&amp;"….",d.name),"")</f>
        <v/>
      </c>
      <c r="P103" s="54"/>
      <c r="Q103" s="51"/>
      <c r="R103" s="56">
        <v>30</v>
      </c>
      <c r="S103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103" s="58" t="str">
        <f>IFERROR(IF(ind.start&lt;&gt;"",plan_end_calculation,IF(ind.end&lt;&gt;"",ind.end,IF(d.id&lt;&gt;"",IF(d.conn="SF",sf_calculation,IF(d.conn="FF",ff_calculation,plan_end_calculation)),""))),"")</f>
        <v/>
      </c>
      <c r="U103" s="57"/>
      <c r="V103" s="58"/>
      <c r="W103" s="65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0</v>
      </c>
      <c r="AE103" s="63">
        <v>0</v>
      </c>
      <c r="AF103" s="63">
        <v>0</v>
      </c>
      <c r="AG103" s="63">
        <v>0</v>
      </c>
      <c r="AH103" s="63">
        <v>0</v>
      </c>
      <c r="AI103" s="63">
        <v>0</v>
      </c>
      <c r="AJ103" s="63">
        <v>0</v>
      </c>
      <c r="AK103" s="63">
        <v>0</v>
      </c>
      <c r="AL103" s="63">
        <v>0</v>
      </c>
      <c r="AM103" s="63">
        <v>0</v>
      </c>
      <c r="AN103" s="63">
        <v>0</v>
      </c>
      <c r="AO103" s="63">
        <v>0</v>
      </c>
      <c r="AP103" s="63">
        <v>0</v>
      </c>
      <c r="AQ103" s="63">
        <v>0</v>
      </c>
      <c r="AR103" s="63">
        <v>0</v>
      </c>
      <c r="AS103" s="63">
        <v>0</v>
      </c>
      <c r="AT103" s="63">
        <v>0</v>
      </c>
      <c r="AU103" s="63">
        <v>0</v>
      </c>
      <c r="AV103" s="63">
        <v>0</v>
      </c>
      <c r="AW103" s="63">
        <v>0</v>
      </c>
      <c r="AX103" s="63">
        <v>0</v>
      </c>
      <c r="AY103" s="63">
        <v>0</v>
      </c>
      <c r="AZ103" s="63">
        <v>0</v>
      </c>
      <c r="BA103" s="63">
        <v>0</v>
      </c>
      <c r="BB103" s="63">
        <v>0</v>
      </c>
      <c r="BC103" s="63">
        <v>0</v>
      </c>
      <c r="BD103" s="63">
        <v>0</v>
      </c>
      <c r="BE103" s="63">
        <v>0</v>
      </c>
      <c r="BF103" s="63">
        <v>0</v>
      </c>
      <c r="BG103" s="63">
        <v>0</v>
      </c>
      <c r="BH103" s="63">
        <v>0</v>
      </c>
      <c r="BI103" s="63">
        <v>0</v>
      </c>
      <c r="BJ103" s="63">
        <v>0</v>
      </c>
      <c r="BK103" s="63">
        <v>0</v>
      </c>
      <c r="BL103" s="63">
        <v>0</v>
      </c>
      <c r="BM103" s="63">
        <v>0</v>
      </c>
      <c r="BN103" s="63">
        <v>0</v>
      </c>
      <c r="BO103" s="63">
        <v>0</v>
      </c>
      <c r="BP103" s="63">
        <v>0</v>
      </c>
      <c r="BQ103" s="63">
        <v>0</v>
      </c>
      <c r="BR103" s="63">
        <v>0</v>
      </c>
      <c r="BS103" s="63">
        <v>0</v>
      </c>
      <c r="BT103" s="63">
        <v>0</v>
      </c>
      <c r="BU103" s="63">
        <v>0</v>
      </c>
      <c r="BV103" s="63">
        <v>0</v>
      </c>
      <c r="BW103" s="63">
        <v>0</v>
      </c>
      <c r="BX103" s="63">
        <v>0</v>
      </c>
      <c r="BY103" s="63">
        <v>0</v>
      </c>
      <c r="BZ103" s="63">
        <v>0</v>
      </c>
      <c r="CA103" s="63">
        <v>0</v>
      </c>
      <c r="CB103" s="63">
        <v>0</v>
      </c>
      <c r="CC103" s="63">
        <v>0</v>
      </c>
    </row>
    <row r="104" spans="1:81" x14ac:dyDescent="0.25">
      <c r="A104" s="1"/>
      <c r="B104" s="60">
        <f t="shared" si="7"/>
        <v>90</v>
      </c>
      <c r="C104" s="54">
        <f>IF(type&lt;&gt;"",IF(ROW(stage_id)=ROW($C$13)+2,1,IF(type="S",MAX(prev_col_range)+1,MAX(prev_col_range))),-1)</f>
        <v>16</v>
      </c>
      <c r="D104" s="51">
        <f>_xlfn.IFNA(IF(OR(type="T",type="M"),MATCH(role,Settings!$I$9:$I$16,0),-1),-1)</f>
        <v>-1</v>
      </c>
      <c r="E104" s="48" t="s">
        <v>119</v>
      </c>
      <c r="F104" s="46" t="s">
        <v>108</v>
      </c>
      <c r="G104" s="20"/>
      <c r="H104" s="54" t="str">
        <f>_xlfn.IFNA(INDEX(Settings!$P$9:$P$38,MATCH(team_member,Settings!$N$9:$N$38,0)),"")</f>
        <v/>
      </c>
      <c r="I104" s="54"/>
      <c r="J104" s="51" t="s">
        <v>120</v>
      </c>
      <c r="K104" s="59"/>
      <c r="L104" s="58"/>
      <c r="M104" s="60"/>
      <c r="N104" s="20" t="str">
        <f t="shared" si="8"/>
        <v/>
      </c>
      <c r="O104" s="20" t="str">
        <f>IFERROR("("&amp;d.type&amp;")"&amp;IF(LEN(d.name)&gt;20,LEFT(d.name,20)&amp;"….",d.name),"")</f>
        <v/>
      </c>
      <c r="P104" s="54"/>
      <c r="Q104" s="51"/>
      <c r="R104" s="56">
        <v>20</v>
      </c>
      <c r="S104" s="57" t="str">
        <f>IFERROR(IF(ind.start&lt;&gt;"",ind.start,IF(ind.end&lt;&gt;"",plan_start_calculation,IF(d.id&lt;&gt;"",IF(OR(d.conn="FS",d.conn=""),fs_calculation,IF(d.conn="SS",ss_calculation,plan_start_calculation)),""))),"")</f>
        <v/>
      </c>
      <c r="T104" s="58" t="str">
        <f>IFERROR(IF(ind.start&lt;&gt;"",plan_end_calculation,IF(ind.end&lt;&gt;"",ind.end,IF(d.id&lt;&gt;"",IF(d.conn="SF",sf_calculation,IF(d.conn="FF",ff_calculation,plan_end_calculation)),""))),"")</f>
        <v/>
      </c>
      <c r="U104" s="57"/>
      <c r="V104" s="58"/>
      <c r="W104" s="65">
        <v>0</v>
      </c>
      <c r="X104" s="63">
        <v>0</v>
      </c>
      <c r="Y104" s="63">
        <v>0</v>
      </c>
      <c r="Z104" s="63">
        <v>0</v>
      </c>
      <c r="AA104" s="63">
        <v>0</v>
      </c>
      <c r="AB104" s="63">
        <v>0</v>
      </c>
      <c r="AC104" s="63">
        <v>0</v>
      </c>
      <c r="AD104" s="63">
        <v>0</v>
      </c>
      <c r="AE104" s="63">
        <v>0</v>
      </c>
      <c r="AF104" s="63">
        <v>0</v>
      </c>
      <c r="AG104" s="63">
        <v>0</v>
      </c>
      <c r="AH104" s="63">
        <v>0</v>
      </c>
      <c r="AI104" s="63">
        <v>0</v>
      </c>
      <c r="AJ104" s="63">
        <v>0</v>
      </c>
      <c r="AK104" s="63">
        <v>0</v>
      </c>
      <c r="AL104" s="63">
        <v>0</v>
      </c>
      <c r="AM104" s="63">
        <v>0</v>
      </c>
      <c r="AN104" s="63">
        <v>0</v>
      </c>
      <c r="AO104" s="63">
        <v>0</v>
      </c>
      <c r="AP104" s="63">
        <v>0</v>
      </c>
      <c r="AQ104" s="63">
        <v>0</v>
      </c>
      <c r="AR104" s="63">
        <v>0</v>
      </c>
      <c r="AS104" s="63">
        <v>0</v>
      </c>
      <c r="AT104" s="63">
        <v>0</v>
      </c>
      <c r="AU104" s="63">
        <v>0</v>
      </c>
      <c r="AV104" s="63">
        <v>0</v>
      </c>
      <c r="AW104" s="63">
        <v>0</v>
      </c>
      <c r="AX104" s="63">
        <v>0</v>
      </c>
      <c r="AY104" s="63">
        <v>0</v>
      </c>
      <c r="AZ104" s="63">
        <v>0</v>
      </c>
      <c r="BA104" s="63">
        <v>0</v>
      </c>
      <c r="BB104" s="63">
        <v>0</v>
      </c>
      <c r="BC104" s="63">
        <v>0</v>
      </c>
      <c r="BD104" s="63">
        <v>0</v>
      </c>
      <c r="BE104" s="63">
        <v>0</v>
      </c>
      <c r="BF104" s="63">
        <v>0</v>
      </c>
      <c r="BG104" s="63">
        <v>0</v>
      </c>
      <c r="BH104" s="63">
        <v>0</v>
      </c>
      <c r="BI104" s="63">
        <v>0</v>
      </c>
      <c r="BJ104" s="63">
        <v>0</v>
      </c>
      <c r="BK104" s="63">
        <v>0</v>
      </c>
      <c r="BL104" s="63">
        <v>0</v>
      </c>
      <c r="BM104" s="63">
        <v>0</v>
      </c>
      <c r="BN104" s="63">
        <v>0</v>
      </c>
      <c r="BO104" s="63">
        <v>0</v>
      </c>
      <c r="BP104" s="63">
        <v>0</v>
      </c>
      <c r="BQ104" s="63">
        <v>0</v>
      </c>
      <c r="BR104" s="63">
        <v>0</v>
      </c>
      <c r="BS104" s="63">
        <v>0</v>
      </c>
      <c r="BT104" s="63">
        <v>0</v>
      </c>
      <c r="BU104" s="63">
        <v>0</v>
      </c>
      <c r="BV104" s="63">
        <v>0</v>
      </c>
      <c r="BW104" s="63">
        <v>0</v>
      </c>
      <c r="BX104" s="63">
        <v>0</v>
      </c>
      <c r="BY104" s="63">
        <v>0</v>
      </c>
      <c r="BZ104" s="63">
        <v>0</v>
      </c>
      <c r="CA104" s="63">
        <v>0</v>
      </c>
      <c r="CB104" s="63">
        <v>0</v>
      </c>
      <c r="CC104" s="63">
        <v>0</v>
      </c>
    </row>
    <row r="105" spans="1:81" x14ac:dyDescent="0.25">
      <c r="A105" s="1"/>
      <c r="B105" s="60">
        <f t="shared" si="7"/>
        <v>91</v>
      </c>
      <c r="C105" s="54">
        <f>IF(type&lt;&gt;"",IF(ROW(stage_id)=ROW($C$13)+2,1,IF(type="S",MAX(prev_col_range)+1,MAX(prev_col_range))),-1)</f>
        <v>16</v>
      </c>
      <c r="D105" s="51">
        <f>_xlfn.IFNA(IF(OR(type="T",type="M"),MATCH(role,Settings!$I$9:$I$16,0),-1),-1)</f>
        <v>-1</v>
      </c>
      <c r="E105" s="48" t="s">
        <v>119</v>
      </c>
      <c r="F105" s="46" t="s">
        <v>109</v>
      </c>
      <c r="G105" s="20"/>
      <c r="H105" s="54" t="str">
        <f>_xlfn.IFNA(INDEX(Settings!$P$9:$P$38,MATCH(team_member,Settings!$N$9:$N$38,0)),"")</f>
        <v/>
      </c>
      <c r="I105" s="54"/>
      <c r="J105" s="51" t="s">
        <v>120</v>
      </c>
      <c r="K105" s="59">
        <v>44713</v>
      </c>
      <c r="L105" s="58"/>
      <c r="M105" s="60">
        <f>+B104</f>
        <v>90</v>
      </c>
      <c r="N105" s="20" t="str">
        <f t="shared" si="8"/>
        <v>↖</v>
      </c>
      <c r="O105" s="20" t="str">
        <f>IFERROR("("&amp;d.type&amp;")"&amp;IF(LEN(d.name)&gt;20,LEFT(d.name,20)&amp;"….",d.name),"")</f>
        <v>(T)Voirie de circulatio….</v>
      </c>
      <c r="P105" s="54" t="s">
        <v>122</v>
      </c>
      <c r="Q105" s="51"/>
      <c r="R105" s="56">
        <v>30</v>
      </c>
      <c r="S105" s="57">
        <f>IFERROR(IF(ind.start&lt;&gt;"",ind.start,IF(ind.end&lt;&gt;"",plan_start_calculation,IF(d.id&lt;&gt;"",IF(OR(d.conn="FS",d.conn=""),fs_calculation,IF(d.conn="SS",ss_calculation,plan_start_calculation)),""))),"")</f>
        <v>44713</v>
      </c>
      <c r="T105" s="58">
        <f>IFERROR(IF(ind.start&lt;&gt;"",plan_end_calculation,IF(ind.end&lt;&gt;"",ind.end,IF(d.id&lt;&gt;"",IF(d.conn="SF",sf_calculation,IF(d.conn="FF",ff_calculation,plan_end_calculation)),""))),"")</f>
        <v>44754</v>
      </c>
      <c r="U105" s="57"/>
      <c r="V105" s="58"/>
      <c r="W105" s="65">
        <v>0</v>
      </c>
      <c r="X105" s="63">
        <v>0</v>
      </c>
      <c r="Y105" s="63">
        <v>0</v>
      </c>
      <c r="Z105" s="63">
        <v>0</v>
      </c>
      <c r="AA105" s="63">
        <v>0</v>
      </c>
      <c r="AB105" s="63">
        <v>0</v>
      </c>
      <c r="AC105" s="63">
        <v>0</v>
      </c>
      <c r="AD105" s="63">
        <v>0</v>
      </c>
      <c r="AE105" s="63">
        <v>0</v>
      </c>
      <c r="AF105" s="63">
        <v>0</v>
      </c>
      <c r="AG105" s="63">
        <v>0</v>
      </c>
      <c r="AH105" s="63">
        <v>0</v>
      </c>
      <c r="AI105" s="63">
        <v>0</v>
      </c>
      <c r="AJ105" s="63">
        <v>0</v>
      </c>
      <c r="AK105" s="63">
        <v>0</v>
      </c>
      <c r="AL105" s="63">
        <v>0</v>
      </c>
      <c r="AM105" s="63">
        <v>0</v>
      </c>
      <c r="AN105" s="63">
        <v>0</v>
      </c>
      <c r="AO105" s="63">
        <v>0</v>
      </c>
      <c r="AP105" s="63">
        <v>0</v>
      </c>
      <c r="AQ105" s="63">
        <v>0</v>
      </c>
      <c r="AR105" s="63">
        <v>0</v>
      </c>
      <c r="AS105" s="63">
        <v>0</v>
      </c>
      <c r="AT105" s="63">
        <v>0</v>
      </c>
      <c r="AU105" s="63">
        <v>0</v>
      </c>
      <c r="AV105" s="63">
        <v>0</v>
      </c>
      <c r="AW105" s="63">
        <v>0</v>
      </c>
      <c r="AX105" s="63">
        <v>0</v>
      </c>
      <c r="AY105" s="63">
        <v>0</v>
      </c>
      <c r="AZ105" s="63">
        <v>0</v>
      </c>
      <c r="BA105" s="63">
        <v>0</v>
      </c>
      <c r="BB105" s="63">
        <v>0</v>
      </c>
      <c r="BC105" s="63">
        <v>0</v>
      </c>
      <c r="BD105" s="63">
        <v>0</v>
      </c>
      <c r="BE105" s="63">
        <v>0</v>
      </c>
      <c r="BF105" s="63">
        <v>0</v>
      </c>
      <c r="BG105" s="63">
        <v>0</v>
      </c>
      <c r="BH105" s="63">
        <v>0</v>
      </c>
      <c r="BI105" s="63">
        <v>0</v>
      </c>
      <c r="BJ105" s="63">
        <v>0</v>
      </c>
      <c r="BK105" s="63">
        <v>0</v>
      </c>
      <c r="BL105" s="63">
        <v>0</v>
      </c>
      <c r="BM105" s="63">
        <v>0</v>
      </c>
      <c r="BN105" s="63">
        <v>0</v>
      </c>
      <c r="BO105" s="63">
        <v>0</v>
      </c>
      <c r="BP105" s="63">
        <v>0</v>
      </c>
      <c r="BQ105" s="63">
        <v>0</v>
      </c>
      <c r="BR105" s="63">
        <v>0</v>
      </c>
      <c r="BS105" s="63">
        <v>0</v>
      </c>
      <c r="BT105" s="63">
        <v>0</v>
      </c>
      <c r="BU105" s="63">
        <v>0</v>
      </c>
      <c r="BV105" s="63">
        <v>0</v>
      </c>
      <c r="BW105" s="63">
        <v>0</v>
      </c>
      <c r="BX105" s="63">
        <v>0</v>
      </c>
      <c r="BY105" s="63">
        <v>0</v>
      </c>
      <c r="BZ105" s="63">
        <v>0</v>
      </c>
      <c r="CA105" s="63">
        <v>0</v>
      </c>
      <c r="CB105" s="63">
        <v>0</v>
      </c>
      <c r="CC105" s="63">
        <v>0</v>
      </c>
    </row>
    <row r="106" spans="1:81" x14ac:dyDescent="0.25">
      <c r="A106" s="1"/>
      <c r="B106" s="60">
        <f t="shared" si="7"/>
        <v>92</v>
      </c>
      <c r="C106" s="54">
        <f>IF(type&lt;&gt;"",IF(ROW(stage_id)=ROW($C$13)+2,1,IF(type="S",MAX(prev_col_range)+1,MAX(prev_col_range))),-1)</f>
        <v>17</v>
      </c>
      <c r="D106" s="51">
        <f>_xlfn.IFNA(IF(OR(type="T",type="M"),MATCH(role,Settings!$I$9:$I$16,0),-1),-1)</f>
        <v>-1</v>
      </c>
      <c r="E106" s="47" t="s">
        <v>56</v>
      </c>
      <c r="F106" s="45" t="s">
        <v>110</v>
      </c>
      <c r="G106" s="20"/>
      <c r="H106" s="54" t="str">
        <f>_xlfn.IFNA(INDEX(Settings!$P$9:$P$38,MATCH(team_member,Settings!$N$9:$N$38,0)),"")</f>
        <v/>
      </c>
      <c r="I106" s="54"/>
      <c r="J106" s="51"/>
      <c r="K106" s="59">
        <f>MIN(S107:S108)</f>
        <v>44621</v>
      </c>
      <c r="L106" s="58"/>
      <c r="M106" s="60"/>
      <c r="N106" s="20" t="str">
        <f t="shared" si="8"/>
        <v/>
      </c>
      <c r="O106" s="20" t="str">
        <f>IFERROR("("&amp;d.type&amp;")"&amp;IF(LEN(d.name)&gt;20,LEFT(d.name,20)&amp;"….",d.name),"")</f>
        <v/>
      </c>
      <c r="P106" s="54"/>
      <c r="Q106" s="51"/>
      <c r="R106" s="56">
        <f>NETWORKDAYS(plan_start,MAX(T107:T108))</f>
        <v>61</v>
      </c>
      <c r="S106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106" s="58">
        <f>IFERROR(IF(ind.start&lt;&gt;"",plan_end_calculation,IF(ind.end&lt;&gt;"",ind.end,IF(d.id&lt;&gt;"",IF(d.conn="SF",sf_calculation,IF(d.conn="FF",ff_calculation,plan_end_calculation)),""))),"")</f>
        <v>44705</v>
      </c>
      <c r="U106" s="57"/>
      <c r="V106" s="58"/>
      <c r="W106" s="65" cm="1">
        <f t="array" ref="W106">SUM(W107:W108*R107:R108)/SUM(R107:R108)</f>
        <v>0.5</v>
      </c>
      <c r="X106" s="63">
        <v>0</v>
      </c>
      <c r="Y106" s="63">
        <v>0</v>
      </c>
      <c r="Z106" s="63">
        <v>0</v>
      </c>
      <c r="AA106" s="63">
        <v>0</v>
      </c>
      <c r="AB106" s="63">
        <v>0</v>
      </c>
      <c r="AC106" s="63">
        <v>0</v>
      </c>
      <c r="AD106" s="63">
        <v>0</v>
      </c>
      <c r="AE106" s="63">
        <v>0</v>
      </c>
      <c r="AF106" s="63">
        <v>0</v>
      </c>
      <c r="AG106" s="63">
        <v>0</v>
      </c>
      <c r="AH106" s="63">
        <v>0</v>
      </c>
      <c r="AI106" s="63">
        <v>0</v>
      </c>
      <c r="AJ106" s="63">
        <v>0</v>
      </c>
      <c r="AK106" s="63">
        <v>0</v>
      </c>
      <c r="AL106" s="63">
        <v>0</v>
      </c>
      <c r="AM106" s="63">
        <v>0</v>
      </c>
      <c r="AN106" s="63">
        <v>0</v>
      </c>
      <c r="AO106" s="63">
        <v>0</v>
      </c>
      <c r="AP106" s="63">
        <v>0</v>
      </c>
      <c r="AQ106" s="63">
        <v>0</v>
      </c>
      <c r="AR106" s="63">
        <v>0</v>
      </c>
      <c r="AS106" s="63">
        <v>0</v>
      </c>
      <c r="AT106" s="63">
        <v>0</v>
      </c>
      <c r="AU106" s="63">
        <v>0</v>
      </c>
      <c r="AV106" s="63">
        <v>0</v>
      </c>
      <c r="AW106" s="63">
        <v>0</v>
      </c>
      <c r="AX106" s="63">
        <v>0</v>
      </c>
      <c r="AY106" s="63">
        <v>0</v>
      </c>
      <c r="AZ106" s="63">
        <v>0</v>
      </c>
      <c r="BA106" s="63">
        <v>0</v>
      </c>
      <c r="BB106" s="63">
        <v>0</v>
      </c>
      <c r="BC106" s="63">
        <v>0</v>
      </c>
      <c r="BD106" s="63">
        <v>0</v>
      </c>
      <c r="BE106" s="63">
        <v>0</v>
      </c>
      <c r="BF106" s="63">
        <v>0</v>
      </c>
      <c r="BG106" s="63">
        <v>0</v>
      </c>
      <c r="BH106" s="63">
        <v>0</v>
      </c>
      <c r="BI106" s="63">
        <v>0</v>
      </c>
      <c r="BJ106" s="63">
        <v>0</v>
      </c>
      <c r="BK106" s="63">
        <v>0</v>
      </c>
      <c r="BL106" s="63">
        <v>0</v>
      </c>
      <c r="BM106" s="63">
        <v>0</v>
      </c>
      <c r="BN106" s="63">
        <v>0</v>
      </c>
      <c r="BO106" s="63">
        <v>0</v>
      </c>
      <c r="BP106" s="63">
        <v>0</v>
      </c>
      <c r="BQ106" s="63">
        <v>0</v>
      </c>
      <c r="BR106" s="63">
        <v>0</v>
      </c>
      <c r="BS106" s="63">
        <v>0</v>
      </c>
      <c r="BT106" s="63">
        <v>0</v>
      </c>
      <c r="BU106" s="63">
        <v>0</v>
      </c>
      <c r="BV106" s="63">
        <v>0</v>
      </c>
      <c r="BW106" s="63">
        <v>0</v>
      </c>
      <c r="BX106" s="63">
        <v>0</v>
      </c>
      <c r="BY106" s="63">
        <v>0</v>
      </c>
      <c r="BZ106" s="63">
        <v>0</v>
      </c>
      <c r="CA106" s="63">
        <v>0</v>
      </c>
      <c r="CB106" s="63">
        <v>0</v>
      </c>
      <c r="CC106" s="63">
        <v>0</v>
      </c>
    </row>
    <row r="107" spans="1:81" x14ac:dyDescent="0.25">
      <c r="A107" s="1"/>
      <c r="B107" s="60">
        <f t="shared" si="7"/>
        <v>93</v>
      </c>
      <c r="C107" s="54">
        <f>IF(type&lt;&gt;"",IF(ROW(stage_id)=ROW($C$13)+2,1,IF(type="S",MAX(prev_col_range)+1,MAX(prev_col_range))),-1)</f>
        <v>17</v>
      </c>
      <c r="D107" s="51">
        <f>_xlfn.IFNA(IF(OR(type="T",type="M"),MATCH(role,Settings!$I$9:$I$16,0),-1),-1)</f>
        <v>-1</v>
      </c>
      <c r="E107" s="48" t="s">
        <v>119</v>
      </c>
      <c r="F107" s="46" t="s">
        <v>111</v>
      </c>
      <c r="G107" s="20"/>
      <c r="H107" s="54" t="str">
        <f>_xlfn.IFNA(INDEX(Settings!$P$9:$P$38,MATCH(team_member,Settings!$N$9:$N$38,0)),"")</f>
        <v/>
      </c>
      <c r="I107" s="54"/>
      <c r="J107" s="51"/>
      <c r="K107" s="59">
        <v>44621</v>
      </c>
      <c r="L107" s="58"/>
      <c r="M107" s="60"/>
      <c r="N107" s="20" t="str">
        <f t="shared" si="8"/>
        <v/>
      </c>
      <c r="O107" s="20" t="str">
        <f>IFERROR("("&amp;d.type&amp;")"&amp;IF(LEN(d.name)&gt;20,LEFT(d.name,20)&amp;"….",d.name),"")</f>
        <v/>
      </c>
      <c r="P107" s="54"/>
      <c r="Q107" s="51"/>
      <c r="R107" s="56">
        <v>60</v>
      </c>
      <c r="S107" s="57">
        <f>IFERROR(IF(ind.start&lt;&gt;"",ind.start,IF(ind.end&lt;&gt;"",plan_start_calculation,IF(d.id&lt;&gt;"",IF(OR(d.conn="FS",d.conn=""),fs_calculation,IF(d.conn="SS",ss_calculation,plan_start_calculation)),""))),"")</f>
        <v>44621</v>
      </c>
      <c r="T107" s="58">
        <f>IFERROR(IF(ind.start&lt;&gt;"",plan_end_calculation,IF(ind.end&lt;&gt;"",ind.end,IF(d.id&lt;&gt;"",IF(d.conn="SF",sf_calculation,IF(d.conn="FF",ff_calculation,plan_end_calculation)),""))),"")</f>
        <v>44704</v>
      </c>
      <c r="U107" s="57"/>
      <c r="V107" s="58"/>
      <c r="W107" s="65">
        <v>0.5</v>
      </c>
      <c r="X107" s="63">
        <v>0</v>
      </c>
      <c r="Y107" s="63">
        <v>0</v>
      </c>
      <c r="Z107" s="63">
        <v>0</v>
      </c>
      <c r="AA107" s="63">
        <v>0</v>
      </c>
      <c r="AB107" s="63">
        <v>0</v>
      </c>
      <c r="AC107" s="63">
        <v>0</v>
      </c>
      <c r="AD107" s="63">
        <v>0</v>
      </c>
      <c r="AE107" s="63">
        <v>0</v>
      </c>
      <c r="AF107" s="63">
        <v>0</v>
      </c>
      <c r="AG107" s="63">
        <v>0</v>
      </c>
      <c r="AH107" s="63">
        <v>0</v>
      </c>
      <c r="AI107" s="63">
        <v>0</v>
      </c>
      <c r="AJ107" s="63">
        <v>0</v>
      </c>
      <c r="AK107" s="63">
        <v>0</v>
      </c>
      <c r="AL107" s="63">
        <v>0</v>
      </c>
      <c r="AM107" s="63">
        <v>0</v>
      </c>
      <c r="AN107" s="63">
        <v>0</v>
      </c>
      <c r="AO107" s="63">
        <v>0</v>
      </c>
      <c r="AP107" s="63">
        <v>0</v>
      </c>
      <c r="AQ107" s="63">
        <v>0</v>
      </c>
      <c r="AR107" s="63">
        <v>0</v>
      </c>
      <c r="AS107" s="63">
        <v>0</v>
      </c>
      <c r="AT107" s="63">
        <v>0</v>
      </c>
      <c r="AU107" s="63">
        <v>0</v>
      </c>
      <c r="AV107" s="63">
        <v>0</v>
      </c>
      <c r="AW107" s="63">
        <v>0</v>
      </c>
      <c r="AX107" s="63">
        <v>0</v>
      </c>
      <c r="AY107" s="63">
        <v>0</v>
      </c>
      <c r="AZ107" s="63">
        <v>0</v>
      </c>
      <c r="BA107" s="63">
        <v>0</v>
      </c>
      <c r="BB107" s="63">
        <v>0</v>
      </c>
      <c r="BC107" s="63">
        <v>0</v>
      </c>
      <c r="BD107" s="63">
        <v>0</v>
      </c>
      <c r="BE107" s="63">
        <v>0</v>
      </c>
      <c r="BF107" s="63">
        <v>0</v>
      </c>
      <c r="BG107" s="63">
        <v>0</v>
      </c>
      <c r="BH107" s="63">
        <v>0</v>
      </c>
      <c r="BI107" s="63">
        <v>0</v>
      </c>
      <c r="BJ107" s="63">
        <v>0</v>
      </c>
      <c r="BK107" s="63">
        <v>0</v>
      </c>
      <c r="BL107" s="63">
        <v>0</v>
      </c>
      <c r="BM107" s="63">
        <v>0</v>
      </c>
      <c r="BN107" s="63">
        <v>0</v>
      </c>
      <c r="BO107" s="63">
        <v>0</v>
      </c>
      <c r="BP107" s="63">
        <v>0</v>
      </c>
      <c r="BQ107" s="63">
        <v>0</v>
      </c>
      <c r="BR107" s="63">
        <v>0</v>
      </c>
      <c r="BS107" s="63">
        <v>0</v>
      </c>
      <c r="BT107" s="63">
        <v>0</v>
      </c>
      <c r="BU107" s="63">
        <v>0</v>
      </c>
      <c r="BV107" s="63">
        <v>0</v>
      </c>
      <c r="BW107" s="63">
        <v>0</v>
      </c>
      <c r="BX107" s="63">
        <v>0</v>
      </c>
      <c r="BY107" s="63">
        <v>0</v>
      </c>
      <c r="BZ107" s="63">
        <v>0</v>
      </c>
      <c r="CA107" s="63">
        <v>0</v>
      </c>
      <c r="CB107" s="63">
        <v>0</v>
      </c>
      <c r="CC107" s="63">
        <v>0</v>
      </c>
    </row>
    <row r="108" spans="1:81" x14ac:dyDescent="0.25">
      <c r="A108" s="1"/>
      <c r="B108" s="60">
        <f t="shared" si="7"/>
        <v>94</v>
      </c>
      <c r="C108" s="54">
        <f>IF(type&lt;&gt;"",IF(ROW(stage_id)=ROW($C$13)+2,1,IF(type="S",MAX(prev_col_range)+1,MAX(prev_col_range))),-1)</f>
        <v>17</v>
      </c>
      <c r="D108" s="51">
        <f>_xlfn.IFNA(IF(OR(type="T",type="M"),MATCH(role,Settings!$I$9:$I$16,0),-1),-1)</f>
        <v>-1</v>
      </c>
      <c r="E108" s="48" t="s">
        <v>119</v>
      </c>
      <c r="F108" s="46" t="s">
        <v>112</v>
      </c>
      <c r="G108" s="20"/>
      <c r="H108" s="54" t="str">
        <f>_xlfn.IFNA(INDEX(Settings!$P$9:$P$38,MATCH(team_member,Settings!$N$9:$N$38,0)),"")</f>
        <v/>
      </c>
      <c r="I108" s="54"/>
      <c r="J108" s="51"/>
      <c r="K108" s="59"/>
      <c r="L108" s="58"/>
      <c r="M108" s="60">
        <f>+B107</f>
        <v>93</v>
      </c>
      <c r="N108" s="20" t="str">
        <f t="shared" si="8"/>
        <v>↖</v>
      </c>
      <c r="O108" s="20" t="str">
        <f>IFERROR("("&amp;d.type&amp;")"&amp;IF(LEN(d.name)&gt;20,LEFT(d.name,20)&amp;"….",d.name),"")</f>
        <v>(T)Livraison des équipe….</v>
      </c>
      <c r="P108" s="54" t="s">
        <v>122</v>
      </c>
      <c r="Q108" s="51">
        <v>1</v>
      </c>
      <c r="R108" s="56">
        <v>60</v>
      </c>
      <c r="S108" s="57">
        <f>IFERROR(IF(ind.start&lt;&gt;"",ind.start,IF(ind.end&lt;&gt;"",plan_start_calculation,IF(d.id&lt;&gt;"",IF(OR(d.conn="FS",d.conn=""),fs_calculation,IF(d.conn="SS",ss_calculation,plan_start_calculation)),""))),"")</f>
        <v>44622</v>
      </c>
      <c r="T108" s="58">
        <f>IFERROR(IF(ind.start&lt;&gt;"",plan_end_calculation,IF(ind.end&lt;&gt;"",ind.end,IF(d.id&lt;&gt;"",IF(d.conn="SF",sf_calculation,IF(d.conn="FF",ff_calculation,plan_end_calculation)),""))),"")</f>
        <v>44705</v>
      </c>
      <c r="U108" s="57"/>
      <c r="V108" s="58"/>
      <c r="W108" s="65">
        <v>0.5</v>
      </c>
      <c r="X108" s="63">
        <v>0</v>
      </c>
      <c r="Y108" s="63">
        <v>0</v>
      </c>
      <c r="Z108" s="63">
        <v>0</v>
      </c>
      <c r="AA108" s="63">
        <v>0</v>
      </c>
      <c r="AB108" s="63">
        <v>0</v>
      </c>
      <c r="AC108" s="63">
        <v>0</v>
      </c>
      <c r="AD108" s="63">
        <v>0</v>
      </c>
      <c r="AE108" s="63">
        <v>0</v>
      </c>
      <c r="AF108" s="63">
        <v>0</v>
      </c>
      <c r="AG108" s="63">
        <v>0</v>
      </c>
      <c r="AH108" s="63">
        <v>0</v>
      </c>
      <c r="AI108" s="63">
        <v>0</v>
      </c>
      <c r="AJ108" s="63">
        <v>0</v>
      </c>
      <c r="AK108" s="63">
        <v>0</v>
      </c>
      <c r="AL108" s="63">
        <v>0</v>
      </c>
      <c r="AM108" s="63">
        <v>0</v>
      </c>
      <c r="AN108" s="63">
        <v>0</v>
      </c>
      <c r="AO108" s="63">
        <v>0</v>
      </c>
      <c r="AP108" s="63">
        <v>0</v>
      </c>
      <c r="AQ108" s="63">
        <v>0</v>
      </c>
      <c r="AR108" s="63">
        <v>0</v>
      </c>
      <c r="AS108" s="63">
        <v>0</v>
      </c>
      <c r="AT108" s="63">
        <v>0</v>
      </c>
      <c r="AU108" s="63">
        <v>0</v>
      </c>
      <c r="AV108" s="63">
        <v>0</v>
      </c>
      <c r="AW108" s="63">
        <v>0</v>
      </c>
      <c r="AX108" s="63">
        <v>0</v>
      </c>
      <c r="AY108" s="63">
        <v>0</v>
      </c>
      <c r="AZ108" s="63">
        <v>0</v>
      </c>
      <c r="BA108" s="63">
        <v>0</v>
      </c>
      <c r="BB108" s="63">
        <v>0</v>
      </c>
      <c r="BC108" s="63">
        <v>0</v>
      </c>
      <c r="BD108" s="63">
        <v>0</v>
      </c>
      <c r="BE108" s="63">
        <v>0</v>
      </c>
      <c r="BF108" s="63">
        <v>0</v>
      </c>
      <c r="BG108" s="63">
        <v>0</v>
      </c>
      <c r="BH108" s="63">
        <v>0</v>
      </c>
      <c r="BI108" s="63">
        <v>0</v>
      </c>
      <c r="BJ108" s="63">
        <v>0</v>
      </c>
      <c r="BK108" s="63">
        <v>0</v>
      </c>
      <c r="BL108" s="63">
        <v>0</v>
      </c>
      <c r="BM108" s="63">
        <v>0</v>
      </c>
      <c r="BN108" s="63">
        <v>0</v>
      </c>
      <c r="BO108" s="63">
        <v>0</v>
      </c>
      <c r="BP108" s="63">
        <v>0</v>
      </c>
      <c r="BQ108" s="63">
        <v>0</v>
      </c>
      <c r="BR108" s="63">
        <v>0</v>
      </c>
      <c r="BS108" s="63">
        <v>0</v>
      </c>
      <c r="BT108" s="63">
        <v>0</v>
      </c>
      <c r="BU108" s="63">
        <v>0</v>
      </c>
      <c r="BV108" s="63">
        <v>0</v>
      </c>
      <c r="BW108" s="63">
        <v>0</v>
      </c>
      <c r="BX108" s="63">
        <v>0</v>
      </c>
      <c r="BY108" s="63">
        <v>0</v>
      </c>
      <c r="BZ108" s="63">
        <v>0</v>
      </c>
      <c r="CA108" s="63">
        <v>0</v>
      </c>
      <c r="CB108" s="63">
        <v>0</v>
      </c>
      <c r="CC108" s="63">
        <v>0</v>
      </c>
    </row>
    <row r="109" spans="1:81" x14ac:dyDescent="0.25">
      <c r="A109" s="1"/>
      <c r="B109" s="60">
        <f t="shared" si="7"/>
        <v>95</v>
      </c>
      <c r="C109" s="54">
        <f>IF(type&lt;&gt;"",IF(ROW(stage_id)=ROW($C$13)+2,1,IF(type="S",MAX(prev_col_range)+1,MAX(prev_col_range))),-1)</f>
        <v>18</v>
      </c>
      <c r="D109" s="51">
        <f>_xlfn.IFNA(IF(OR(type="T",type="M"),MATCH(role,Settings!$I$9:$I$16,0),-1),-1)</f>
        <v>-1</v>
      </c>
      <c r="E109" s="47" t="s">
        <v>56</v>
      </c>
      <c r="F109" s="45" t="s">
        <v>113</v>
      </c>
      <c r="G109" s="20"/>
      <c r="H109" s="54" t="str">
        <f>_xlfn.IFNA(INDEX(Settings!$P$9:$P$38,MATCH(team_member,Settings!$N$9:$N$38,0)),"")</f>
        <v/>
      </c>
      <c r="I109" s="54"/>
      <c r="J109" s="51"/>
      <c r="K109" s="59">
        <f>MIN(S110:S113)</f>
        <v>44638</v>
      </c>
      <c r="L109" s="58"/>
      <c r="M109" s="60"/>
      <c r="N109" s="20" t="str">
        <f t="shared" si="8"/>
        <v/>
      </c>
      <c r="O109" s="20" t="str">
        <f>IFERROR("("&amp;d.type&amp;")"&amp;IF(LEN(d.name)&gt;20,LEFT(d.name,20)&amp;"….",d.name),"")</f>
        <v/>
      </c>
      <c r="P109" s="54"/>
      <c r="Q109" s="51"/>
      <c r="R109" s="56">
        <f>NETWORKDAYS(plan_start,MAX(T110:T113))</f>
        <v>35</v>
      </c>
      <c r="S109" s="57">
        <f>IFERROR(IF(ind.start&lt;&gt;"",ind.start,IF(ind.end&lt;&gt;"",plan_start_calculation,IF(d.id&lt;&gt;"",IF(OR(d.conn="FS",d.conn=""),fs_calculation,IF(d.conn="SS",ss_calculation,plan_start_calculation)),""))),"")</f>
        <v>44638</v>
      </c>
      <c r="T109" s="58">
        <f>IFERROR(IF(ind.start&lt;&gt;"",plan_end_calculation,IF(ind.end&lt;&gt;"",ind.end,IF(d.id&lt;&gt;"",IF(d.conn="SF",sf_calculation,IF(d.conn="FF",ff_calculation,plan_end_calculation)),""))),"")</f>
        <v>44686</v>
      </c>
      <c r="U109" s="57"/>
      <c r="V109" s="58"/>
      <c r="W109" s="65" cm="1">
        <f t="array" ref="W109">SUM(W110:W113*R110:R113)/SUM(R110:R113)</f>
        <v>0</v>
      </c>
      <c r="X109" s="63">
        <v>0</v>
      </c>
      <c r="Y109" s="63">
        <v>0</v>
      </c>
      <c r="Z109" s="63">
        <v>0</v>
      </c>
      <c r="AA109" s="63">
        <v>0</v>
      </c>
      <c r="AB109" s="63">
        <v>0</v>
      </c>
      <c r="AC109" s="63">
        <v>0</v>
      </c>
      <c r="AD109" s="63">
        <v>0</v>
      </c>
      <c r="AE109" s="63">
        <v>0</v>
      </c>
      <c r="AF109" s="63">
        <v>0</v>
      </c>
      <c r="AG109" s="63">
        <v>0</v>
      </c>
      <c r="AH109" s="63">
        <v>0</v>
      </c>
      <c r="AI109" s="63">
        <v>0</v>
      </c>
      <c r="AJ109" s="63">
        <v>0</v>
      </c>
      <c r="AK109" s="63">
        <v>0</v>
      </c>
      <c r="AL109" s="63">
        <v>0</v>
      </c>
      <c r="AM109" s="63">
        <v>0</v>
      </c>
      <c r="AN109" s="63">
        <v>0</v>
      </c>
      <c r="AO109" s="63">
        <v>0</v>
      </c>
      <c r="AP109" s="63">
        <v>0</v>
      </c>
      <c r="AQ109" s="63">
        <v>0</v>
      </c>
      <c r="AR109" s="63">
        <v>0</v>
      </c>
      <c r="AS109" s="63">
        <v>0</v>
      </c>
      <c r="AT109" s="63">
        <v>0</v>
      </c>
      <c r="AU109" s="63">
        <v>0</v>
      </c>
      <c r="AV109" s="63">
        <v>0</v>
      </c>
      <c r="AW109" s="63">
        <v>0</v>
      </c>
      <c r="AX109" s="63">
        <v>0</v>
      </c>
      <c r="AY109" s="63">
        <v>0</v>
      </c>
      <c r="AZ109" s="63">
        <v>0</v>
      </c>
      <c r="BA109" s="63">
        <v>0</v>
      </c>
      <c r="BB109" s="63">
        <v>0</v>
      </c>
      <c r="BC109" s="63">
        <v>0</v>
      </c>
      <c r="BD109" s="63">
        <v>0</v>
      </c>
      <c r="BE109" s="63">
        <v>0</v>
      </c>
      <c r="BF109" s="63">
        <v>0</v>
      </c>
      <c r="BG109" s="63">
        <v>0</v>
      </c>
      <c r="BH109" s="63">
        <v>0</v>
      </c>
      <c r="BI109" s="63">
        <v>0</v>
      </c>
      <c r="BJ109" s="63">
        <v>0</v>
      </c>
      <c r="BK109" s="63">
        <v>0</v>
      </c>
      <c r="BL109" s="63">
        <v>0</v>
      </c>
      <c r="BM109" s="63">
        <v>0</v>
      </c>
      <c r="BN109" s="63">
        <v>0</v>
      </c>
      <c r="BO109" s="63">
        <v>0</v>
      </c>
      <c r="BP109" s="63">
        <v>0</v>
      </c>
      <c r="BQ109" s="63">
        <v>0</v>
      </c>
      <c r="BR109" s="63">
        <v>0</v>
      </c>
      <c r="BS109" s="63">
        <v>0</v>
      </c>
      <c r="BT109" s="63">
        <v>0</v>
      </c>
      <c r="BU109" s="63">
        <v>0</v>
      </c>
      <c r="BV109" s="63">
        <v>0</v>
      </c>
      <c r="BW109" s="63">
        <v>0</v>
      </c>
      <c r="BX109" s="63">
        <v>0</v>
      </c>
      <c r="BY109" s="63">
        <v>0</v>
      </c>
      <c r="BZ109" s="63">
        <v>0</v>
      </c>
      <c r="CA109" s="63">
        <v>0</v>
      </c>
      <c r="CB109" s="63">
        <v>0</v>
      </c>
      <c r="CC109" s="63">
        <v>0</v>
      </c>
    </row>
    <row r="110" spans="1:81" x14ac:dyDescent="0.25">
      <c r="A110" s="1"/>
      <c r="B110" s="60">
        <f t="shared" si="7"/>
        <v>96</v>
      </c>
      <c r="C110" s="54">
        <f>IF(type&lt;&gt;"",IF(ROW(stage_id)=ROW($C$13)+2,1,IF(type="S",MAX(prev_col_range)+1,MAX(prev_col_range))),-1)</f>
        <v>18</v>
      </c>
      <c r="D110" s="51">
        <f>_xlfn.IFNA(IF(OR(type="T",type="M"),MATCH(role,Settings!$I$9:$I$16,0),-1),-1)</f>
        <v>-1</v>
      </c>
      <c r="E110" s="48" t="s">
        <v>119</v>
      </c>
      <c r="F110" s="46" t="s">
        <v>114</v>
      </c>
      <c r="G110" s="20"/>
      <c r="H110" s="54" t="str">
        <f>_xlfn.IFNA(INDEX(Settings!$P$9:$P$38,MATCH(team_member,Settings!$N$9:$N$38,0)),"")</f>
        <v/>
      </c>
      <c r="I110" s="54"/>
      <c r="J110" s="51"/>
      <c r="K110" s="59">
        <v>44652</v>
      </c>
      <c r="L110" s="58"/>
      <c r="M110" s="60"/>
      <c r="N110" s="20" t="str">
        <f t="shared" si="8"/>
        <v/>
      </c>
      <c r="O110" s="20" t="str">
        <f>IFERROR("("&amp;d.type&amp;")"&amp;IF(LEN(d.name)&gt;20,LEFT(d.name,20)&amp;"….",d.name),"")</f>
        <v/>
      </c>
      <c r="P110" s="54"/>
      <c r="Q110" s="51"/>
      <c r="R110" s="56">
        <v>20</v>
      </c>
      <c r="S110" s="57">
        <f>IFERROR(IF(ind.start&lt;&gt;"",ind.start,IF(ind.end&lt;&gt;"",plan_start_calculation,IF(d.id&lt;&gt;"",IF(OR(d.conn="FS",d.conn=""),fs_calculation,IF(d.conn="SS",ss_calculation,plan_start_calculation)),""))),"")</f>
        <v>44652</v>
      </c>
      <c r="T110" s="58">
        <f>IFERROR(IF(ind.start&lt;&gt;"",plan_end_calculation,IF(ind.end&lt;&gt;"",ind.end,IF(d.id&lt;&gt;"",IF(d.conn="SF",sf_calculation,IF(d.conn="FF",ff_calculation,plan_end_calculation)),""))),"")</f>
        <v>44679</v>
      </c>
      <c r="U110" s="57"/>
      <c r="V110" s="58"/>
      <c r="W110" s="65">
        <v>0</v>
      </c>
      <c r="X110" s="63">
        <v>0</v>
      </c>
      <c r="Y110" s="63">
        <v>0</v>
      </c>
      <c r="Z110" s="63">
        <v>0</v>
      </c>
      <c r="AA110" s="63">
        <v>0</v>
      </c>
      <c r="AB110" s="63">
        <v>0</v>
      </c>
      <c r="AC110" s="63">
        <v>0</v>
      </c>
      <c r="AD110" s="63">
        <v>0</v>
      </c>
      <c r="AE110" s="63">
        <v>0</v>
      </c>
      <c r="AF110" s="63">
        <v>0</v>
      </c>
      <c r="AG110" s="63">
        <v>0</v>
      </c>
      <c r="AH110" s="63">
        <v>0</v>
      </c>
      <c r="AI110" s="63">
        <v>0</v>
      </c>
      <c r="AJ110" s="63">
        <v>0</v>
      </c>
      <c r="AK110" s="63">
        <v>0</v>
      </c>
      <c r="AL110" s="63">
        <v>0</v>
      </c>
      <c r="AM110" s="63">
        <v>0</v>
      </c>
      <c r="AN110" s="63">
        <v>0</v>
      </c>
      <c r="AO110" s="63">
        <v>0</v>
      </c>
      <c r="AP110" s="63">
        <v>0</v>
      </c>
      <c r="AQ110" s="63">
        <v>0</v>
      </c>
      <c r="AR110" s="63">
        <v>0</v>
      </c>
      <c r="AS110" s="63">
        <v>0</v>
      </c>
      <c r="AT110" s="63">
        <v>0</v>
      </c>
      <c r="AU110" s="63">
        <v>0</v>
      </c>
      <c r="AV110" s="63">
        <v>0</v>
      </c>
      <c r="AW110" s="63">
        <v>0</v>
      </c>
      <c r="AX110" s="63">
        <v>0</v>
      </c>
      <c r="AY110" s="63">
        <v>0</v>
      </c>
      <c r="AZ110" s="63">
        <v>0</v>
      </c>
      <c r="BA110" s="63">
        <v>0</v>
      </c>
      <c r="BB110" s="63">
        <v>0</v>
      </c>
      <c r="BC110" s="63">
        <v>0</v>
      </c>
      <c r="BD110" s="63">
        <v>0</v>
      </c>
      <c r="BE110" s="63">
        <v>0</v>
      </c>
      <c r="BF110" s="63">
        <v>0</v>
      </c>
      <c r="BG110" s="63">
        <v>0</v>
      </c>
      <c r="BH110" s="63">
        <v>0</v>
      </c>
      <c r="BI110" s="63">
        <v>0</v>
      </c>
      <c r="BJ110" s="63">
        <v>0</v>
      </c>
      <c r="BK110" s="63">
        <v>0</v>
      </c>
      <c r="BL110" s="63">
        <v>0</v>
      </c>
      <c r="BM110" s="63">
        <v>0</v>
      </c>
      <c r="BN110" s="63">
        <v>0</v>
      </c>
      <c r="BO110" s="63">
        <v>0</v>
      </c>
      <c r="BP110" s="63">
        <v>0</v>
      </c>
      <c r="BQ110" s="63">
        <v>0</v>
      </c>
      <c r="BR110" s="63">
        <v>0</v>
      </c>
      <c r="BS110" s="63">
        <v>0</v>
      </c>
      <c r="BT110" s="63">
        <v>0</v>
      </c>
      <c r="BU110" s="63">
        <v>0</v>
      </c>
      <c r="BV110" s="63">
        <v>0</v>
      </c>
      <c r="BW110" s="63">
        <v>0</v>
      </c>
      <c r="BX110" s="63">
        <v>0</v>
      </c>
      <c r="BY110" s="63">
        <v>0</v>
      </c>
      <c r="BZ110" s="63">
        <v>0</v>
      </c>
      <c r="CA110" s="63">
        <v>0</v>
      </c>
      <c r="CB110" s="63">
        <v>0</v>
      </c>
      <c r="CC110" s="63">
        <v>0</v>
      </c>
    </row>
    <row r="111" spans="1:81" x14ac:dyDescent="0.25">
      <c r="A111" s="1"/>
      <c r="B111" s="60">
        <f t="shared" si="7"/>
        <v>97</v>
      </c>
      <c r="C111" s="54">
        <f>IF(type&lt;&gt;"",IF(ROW(stage_id)=ROW($C$13)+2,1,IF(type="S",MAX(prev_col_range)+1,MAX(prev_col_range))),-1)</f>
        <v>18</v>
      </c>
      <c r="D111" s="51">
        <f>_xlfn.IFNA(IF(OR(type="T",type="M"),MATCH(role,Settings!$I$9:$I$16,0),-1),-1)</f>
        <v>-1</v>
      </c>
      <c r="E111" s="48" t="s">
        <v>119</v>
      </c>
      <c r="F111" s="46" t="s">
        <v>115</v>
      </c>
      <c r="G111" s="20"/>
      <c r="H111" s="54" t="str">
        <f>_xlfn.IFNA(INDEX(Settings!$P$9:$P$38,MATCH(team_member,Settings!$N$9:$N$38,0)),"")</f>
        <v/>
      </c>
      <c r="I111" s="54"/>
      <c r="J111" s="51"/>
      <c r="K111" s="59"/>
      <c r="L111" s="58"/>
      <c r="M111" s="60">
        <f>+B110</f>
        <v>96</v>
      </c>
      <c r="N111" s="20" t="str">
        <f t="shared" si="8"/>
        <v>↖</v>
      </c>
      <c r="O111" s="20" t="str">
        <f>IFERROR("("&amp;d.type&amp;")"&amp;IF(LEN(d.name)&gt;20,LEFT(d.name,20)&amp;"….",d.name),"")</f>
        <v>(T)Installation des Pos….</v>
      </c>
      <c r="P111" s="54" t="s">
        <v>123</v>
      </c>
      <c r="Q111" s="51"/>
      <c r="R111" s="56">
        <v>30</v>
      </c>
      <c r="S111" s="57">
        <f>IFERROR(IF(ind.start&lt;&gt;"",ind.start,IF(ind.end&lt;&gt;"",plan_start_calculation,IF(d.id&lt;&gt;"",IF(OR(d.conn="FS",d.conn=""),fs_calculation,IF(d.conn="SS",ss_calculation,plan_start_calculation)),""))),"")</f>
        <v>44638</v>
      </c>
      <c r="T111" s="58">
        <f>IFERROR(IF(ind.start&lt;&gt;"",plan_end_calculation,IF(ind.end&lt;&gt;"",ind.end,IF(d.id&lt;&gt;"",IF(d.conn="SF",sf_calculation,IF(d.conn="FF",ff_calculation,plan_end_calculation)),""))),"")</f>
        <v>44679</v>
      </c>
      <c r="U111" s="57"/>
      <c r="V111" s="58"/>
      <c r="W111" s="65">
        <v>0</v>
      </c>
      <c r="X111" s="63">
        <v>0</v>
      </c>
      <c r="Y111" s="63">
        <v>0</v>
      </c>
      <c r="Z111" s="63">
        <v>0</v>
      </c>
      <c r="AA111" s="63">
        <v>0</v>
      </c>
      <c r="AB111" s="63">
        <v>0</v>
      </c>
      <c r="AC111" s="63">
        <v>0</v>
      </c>
      <c r="AD111" s="63">
        <v>0</v>
      </c>
      <c r="AE111" s="63">
        <v>0</v>
      </c>
      <c r="AF111" s="63">
        <v>0</v>
      </c>
      <c r="AG111" s="63">
        <v>0</v>
      </c>
      <c r="AH111" s="63">
        <v>0</v>
      </c>
      <c r="AI111" s="63">
        <v>0</v>
      </c>
      <c r="AJ111" s="63">
        <v>0</v>
      </c>
      <c r="AK111" s="63">
        <v>0</v>
      </c>
      <c r="AL111" s="63">
        <v>0</v>
      </c>
      <c r="AM111" s="63">
        <v>0</v>
      </c>
      <c r="AN111" s="63">
        <v>0</v>
      </c>
      <c r="AO111" s="63">
        <v>0</v>
      </c>
      <c r="AP111" s="63">
        <v>0</v>
      </c>
      <c r="AQ111" s="63">
        <v>0</v>
      </c>
      <c r="AR111" s="63">
        <v>0</v>
      </c>
      <c r="AS111" s="63">
        <v>0</v>
      </c>
      <c r="AT111" s="63">
        <v>0</v>
      </c>
      <c r="AU111" s="63">
        <v>0</v>
      </c>
      <c r="AV111" s="63">
        <v>0</v>
      </c>
      <c r="AW111" s="63">
        <v>0</v>
      </c>
      <c r="AX111" s="63">
        <v>0</v>
      </c>
      <c r="AY111" s="63">
        <v>0</v>
      </c>
      <c r="AZ111" s="63">
        <v>0</v>
      </c>
      <c r="BA111" s="63">
        <v>0</v>
      </c>
      <c r="BB111" s="63">
        <v>0</v>
      </c>
      <c r="BC111" s="63">
        <v>0</v>
      </c>
      <c r="BD111" s="63">
        <v>0</v>
      </c>
      <c r="BE111" s="63">
        <v>0</v>
      </c>
      <c r="BF111" s="63">
        <v>0</v>
      </c>
      <c r="BG111" s="63">
        <v>0</v>
      </c>
      <c r="BH111" s="63">
        <v>0</v>
      </c>
      <c r="BI111" s="63">
        <v>0</v>
      </c>
      <c r="BJ111" s="63">
        <v>0</v>
      </c>
      <c r="BK111" s="63">
        <v>0</v>
      </c>
      <c r="BL111" s="63">
        <v>0</v>
      </c>
      <c r="BM111" s="63">
        <v>0</v>
      </c>
      <c r="BN111" s="63">
        <v>0</v>
      </c>
      <c r="BO111" s="63">
        <v>0</v>
      </c>
      <c r="BP111" s="63">
        <v>0</v>
      </c>
      <c r="BQ111" s="63">
        <v>0</v>
      </c>
      <c r="BR111" s="63">
        <v>0</v>
      </c>
      <c r="BS111" s="63">
        <v>0</v>
      </c>
      <c r="BT111" s="63">
        <v>0</v>
      </c>
      <c r="BU111" s="63">
        <v>0</v>
      </c>
      <c r="BV111" s="63">
        <v>0</v>
      </c>
      <c r="BW111" s="63">
        <v>0</v>
      </c>
      <c r="BX111" s="63">
        <v>0</v>
      </c>
      <c r="BY111" s="63">
        <v>0</v>
      </c>
      <c r="BZ111" s="63">
        <v>0</v>
      </c>
      <c r="CA111" s="63">
        <v>0</v>
      </c>
      <c r="CB111" s="63">
        <v>0</v>
      </c>
      <c r="CC111" s="63">
        <v>0</v>
      </c>
    </row>
    <row r="112" spans="1:81" x14ac:dyDescent="0.25">
      <c r="A112" s="1"/>
      <c r="B112" s="60">
        <f t="shared" si="7"/>
        <v>98</v>
      </c>
      <c r="C112" s="54">
        <f>IF(type&lt;&gt;"",IF(ROW(stage_id)=ROW($C$13)+2,1,IF(type="S",MAX(prev_col_range)+1,MAX(prev_col_range))),-1)</f>
        <v>18</v>
      </c>
      <c r="D112" s="51">
        <f>_xlfn.IFNA(IF(OR(type="T",type="M"),MATCH(role,Settings!$I$9:$I$16,0),-1),-1)</f>
        <v>-1</v>
      </c>
      <c r="E112" s="48" t="s">
        <v>119</v>
      </c>
      <c r="F112" s="46" t="s">
        <v>116</v>
      </c>
      <c r="G112" s="20"/>
      <c r="H112" s="54" t="str">
        <f>_xlfn.IFNA(INDEX(Settings!$P$9:$P$38,MATCH(team_member,Settings!$N$9:$N$38,0)),"")</f>
        <v/>
      </c>
      <c r="I112" s="54"/>
      <c r="J112" s="51"/>
      <c r="K112" s="59"/>
      <c r="L112" s="58"/>
      <c r="M112" s="60">
        <f t="shared" ref="M112:M113" si="9">+B111</f>
        <v>97</v>
      </c>
      <c r="N112" s="20" t="str">
        <f t="shared" si="8"/>
        <v>↖</v>
      </c>
      <c r="O112" s="20" t="str">
        <f>IFERROR("("&amp;d.type&amp;")"&amp;IF(LEN(d.name)&gt;20,LEFT(d.name,20)&amp;"….",d.name),"")</f>
        <v>(T)Adjucation du fourni….</v>
      </c>
      <c r="P112" s="54" t="s">
        <v>129</v>
      </c>
      <c r="Q112" s="51"/>
      <c r="R112" s="56">
        <v>5</v>
      </c>
      <c r="S112" s="57">
        <f>IFERROR(IF(ind.start&lt;&gt;"",ind.start,IF(ind.end&lt;&gt;"",plan_start_calculation,IF(d.id&lt;&gt;"",IF(OR(d.conn="FS",d.conn=""),fs_calculation,IF(d.conn="SS",ss_calculation,plan_start_calculation)),""))),"")</f>
        <v>44680</v>
      </c>
      <c r="T112" s="58">
        <f>IFERROR(IF(ind.start&lt;&gt;"",plan_end_calculation,IF(ind.end&lt;&gt;"",ind.end,IF(d.id&lt;&gt;"",IF(d.conn="SF",sf_calculation,IF(d.conn="FF",ff_calculation,plan_end_calculation)),""))),"")</f>
        <v>44686</v>
      </c>
      <c r="U112" s="57"/>
      <c r="V112" s="58"/>
      <c r="W112" s="65">
        <v>0</v>
      </c>
      <c r="X112" s="63">
        <v>0</v>
      </c>
      <c r="Y112" s="63">
        <v>0</v>
      </c>
      <c r="Z112" s="63">
        <v>0</v>
      </c>
      <c r="AA112" s="63">
        <v>0</v>
      </c>
      <c r="AB112" s="63">
        <v>0</v>
      </c>
      <c r="AC112" s="63">
        <v>0</v>
      </c>
      <c r="AD112" s="63">
        <v>0</v>
      </c>
      <c r="AE112" s="63">
        <v>0</v>
      </c>
      <c r="AF112" s="63">
        <v>0</v>
      </c>
      <c r="AG112" s="63">
        <v>0</v>
      </c>
      <c r="AH112" s="63">
        <v>0</v>
      </c>
      <c r="AI112" s="63">
        <v>0</v>
      </c>
      <c r="AJ112" s="63">
        <v>0</v>
      </c>
      <c r="AK112" s="63">
        <v>0</v>
      </c>
      <c r="AL112" s="63">
        <v>0</v>
      </c>
      <c r="AM112" s="63">
        <v>0</v>
      </c>
      <c r="AN112" s="63">
        <v>0</v>
      </c>
      <c r="AO112" s="63">
        <v>0</v>
      </c>
      <c r="AP112" s="63">
        <v>0</v>
      </c>
      <c r="AQ112" s="63">
        <v>0</v>
      </c>
      <c r="AR112" s="63">
        <v>0</v>
      </c>
      <c r="AS112" s="63">
        <v>0</v>
      </c>
      <c r="AT112" s="63">
        <v>0</v>
      </c>
      <c r="AU112" s="63">
        <v>0</v>
      </c>
      <c r="AV112" s="63">
        <v>0</v>
      </c>
      <c r="AW112" s="63">
        <v>0</v>
      </c>
      <c r="AX112" s="63">
        <v>0</v>
      </c>
      <c r="AY112" s="63">
        <v>0</v>
      </c>
      <c r="AZ112" s="63">
        <v>0</v>
      </c>
      <c r="BA112" s="63">
        <v>0</v>
      </c>
      <c r="BB112" s="63">
        <v>0</v>
      </c>
      <c r="BC112" s="63">
        <v>0</v>
      </c>
      <c r="BD112" s="63">
        <v>0</v>
      </c>
      <c r="BE112" s="63">
        <v>0</v>
      </c>
      <c r="BF112" s="63">
        <v>0</v>
      </c>
      <c r="BG112" s="63">
        <v>0</v>
      </c>
      <c r="BH112" s="63">
        <v>0</v>
      </c>
      <c r="BI112" s="63">
        <v>0</v>
      </c>
      <c r="BJ112" s="63">
        <v>0</v>
      </c>
      <c r="BK112" s="63">
        <v>0</v>
      </c>
      <c r="BL112" s="63">
        <v>0</v>
      </c>
      <c r="BM112" s="63">
        <v>0</v>
      </c>
      <c r="BN112" s="63">
        <v>0</v>
      </c>
      <c r="BO112" s="63">
        <v>0</v>
      </c>
      <c r="BP112" s="63">
        <v>0</v>
      </c>
      <c r="BQ112" s="63">
        <v>0</v>
      </c>
      <c r="BR112" s="63">
        <v>0</v>
      </c>
      <c r="BS112" s="63">
        <v>0</v>
      </c>
      <c r="BT112" s="63">
        <v>0</v>
      </c>
      <c r="BU112" s="63">
        <v>0</v>
      </c>
      <c r="BV112" s="63">
        <v>0</v>
      </c>
      <c r="BW112" s="63">
        <v>0</v>
      </c>
      <c r="BX112" s="63">
        <v>0</v>
      </c>
      <c r="BY112" s="63">
        <v>0</v>
      </c>
      <c r="BZ112" s="63">
        <v>0</v>
      </c>
      <c r="CA112" s="63">
        <v>0</v>
      </c>
      <c r="CB112" s="63">
        <v>0</v>
      </c>
      <c r="CC112" s="63">
        <v>0</v>
      </c>
    </row>
    <row r="113" spans="1:81" x14ac:dyDescent="0.25">
      <c r="A113" s="1"/>
      <c r="B113" s="60">
        <f t="shared" si="7"/>
        <v>99</v>
      </c>
      <c r="C113" s="54">
        <f>IF(type&lt;&gt;"",IF(ROW(stage_id)=ROW($C$13)+2,1,IF(type="S",MAX(prev_col_range)+1,MAX(prev_col_range))),-1)</f>
        <v>18</v>
      </c>
      <c r="D113" s="51">
        <f>_xlfn.IFNA(IF(OR(type="T",type="M"),MATCH(role,Settings!$I$9:$I$16,0),-1),-1)</f>
        <v>-1</v>
      </c>
      <c r="E113" s="48" t="s">
        <v>119</v>
      </c>
      <c r="F113" s="46" t="s">
        <v>117</v>
      </c>
      <c r="G113" s="20"/>
      <c r="H113" s="54" t="str">
        <f>_xlfn.IFNA(INDEX(Settings!$P$9:$P$38,MATCH(team_member,Settings!$N$9:$N$38,0)),"")</f>
        <v/>
      </c>
      <c r="I113" s="54"/>
      <c r="J113" s="51"/>
      <c r="K113" s="59"/>
      <c r="L113" s="58"/>
      <c r="M113" s="60">
        <f t="shared" si="9"/>
        <v>98</v>
      </c>
      <c r="N113" s="20" t="str">
        <f t="shared" si="8"/>
        <v>↖</v>
      </c>
      <c r="O113" s="20" t="str">
        <f>IFERROR("("&amp;d.type&amp;")"&amp;IF(LEN(d.name)&gt;20,LEFT(d.name,20)&amp;"….",d.name),"")</f>
        <v>(T)Finalisation du doss….</v>
      </c>
      <c r="P113" s="54" t="s">
        <v>123</v>
      </c>
      <c r="Q113" s="51"/>
      <c r="R113" s="56">
        <v>15</v>
      </c>
      <c r="S113" s="57">
        <f>IFERROR(IF(ind.start&lt;&gt;"",ind.start,IF(ind.end&lt;&gt;"",plan_start_calculation,IF(d.id&lt;&gt;"",IF(OR(d.conn="FS",d.conn=""),fs_calculation,IF(d.conn="SS",ss_calculation,plan_start_calculation)),""))),"")</f>
        <v>44666</v>
      </c>
      <c r="T113" s="58">
        <f>IFERROR(IF(ind.start&lt;&gt;"",plan_end_calculation,IF(ind.end&lt;&gt;"",ind.end,IF(d.id&lt;&gt;"",IF(d.conn="SF",sf_calculation,IF(d.conn="FF",ff_calculation,plan_end_calculation)),""))),"")</f>
        <v>44686</v>
      </c>
      <c r="U113" s="57"/>
      <c r="V113" s="58"/>
      <c r="W113" s="65">
        <v>0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0</v>
      </c>
      <c r="AE113" s="63">
        <v>0</v>
      </c>
      <c r="AF113" s="63">
        <v>0</v>
      </c>
      <c r="AG113" s="63">
        <v>0</v>
      </c>
      <c r="AH113" s="63">
        <v>0</v>
      </c>
      <c r="AI113" s="63">
        <v>0</v>
      </c>
      <c r="AJ113" s="63">
        <v>0</v>
      </c>
      <c r="AK113" s="63">
        <v>0</v>
      </c>
      <c r="AL113" s="63">
        <v>0</v>
      </c>
      <c r="AM113" s="63">
        <v>0</v>
      </c>
      <c r="AN113" s="63">
        <v>0</v>
      </c>
      <c r="AO113" s="63">
        <v>0</v>
      </c>
      <c r="AP113" s="63">
        <v>0</v>
      </c>
      <c r="AQ113" s="63">
        <v>0</v>
      </c>
      <c r="AR113" s="63">
        <v>0</v>
      </c>
      <c r="AS113" s="63">
        <v>0</v>
      </c>
      <c r="AT113" s="63">
        <v>0</v>
      </c>
      <c r="AU113" s="63">
        <v>0</v>
      </c>
      <c r="AV113" s="63">
        <v>0</v>
      </c>
      <c r="AW113" s="63">
        <v>0</v>
      </c>
      <c r="AX113" s="63">
        <v>0</v>
      </c>
      <c r="AY113" s="63">
        <v>0</v>
      </c>
      <c r="AZ113" s="63">
        <v>0</v>
      </c>
      <c r="BA113" s="63">
        <v>0</v>
      </c>
      <c r="BB113" s="63">
        <v>0</v>
      </c>
      <c r="BC113" s="63">
        <v>0</v>
      </c>
      <c r="BD113" s="63">
        <v>0</v>
      </c>
      <c r="BE113" s="63">
        <v>0</v>
      </c>
      <c r="BF113" s="63">
        <v>0</v>
      </c>
      <c r="BG113" s="63">
        <v>0</v>
      </c>
      <c r="BH113" s="63">
        <v>0</v>
      </c>
      <c r="BI113" s="63">
        <v>0</v>
      </c>
      <c r="BJ113" s="63">
        <v>0</v>
      </c>
      <c r="BK113" s="63">
        <v>0</v>
      </c>
      <c r="BL113" s="63">
        <v>0</v>
      </c>
      <c r="BM113" s="63">
        <v>0</v>
      </c>
      <c r="BN113" s="63">
        <v>0</v>
      </c>
      <c r="BO113" s="63">
        <v>0</v>
      </c>
      <c r="BP113" s="63">
        <v>0</v>
      </c>
      <c r="BQ113" s="63">
        <v>0</v>
      </c>
      <c r="BR113" s="63">
        <v>0</v>
      </c>
      <c r="BS113" s="63">
        <v>0</v>
      </c>
      <c r="BT113" s="63">
        <v>0</v>
      </c>
      <c r="BU113" s="63">
        <v>0</v>
      </c>
      <c r="BV113" s="63">
        <v>0</v>
      </c>
      <c r="BW113" s="63">
        <v>0</v>
      </c>
      <c r="BX113" s="63">
        <v>0</v>
      </c>
      <c r="BY113" s="63">
        <v>0</v>
      </c>
      <c r="BZ113" s="63">
        <v>0</v>
      </c>
      <c r="CA113" s="63">
        <v>0</v>
      </c>
      <c r="CB113" s="63">
        <v>0</v>
      </c>
      <c r="CC113" s="63">
        <v>0</v>
      </c>
    </row>
    <row r="114" spans="1:81" x14ac:dyDescent="0.25">
      <c r="A114" s="1"/>
      <c r="B114" s="60">
        <f t="shared" si="7"/>
        <v>100</v>
      </c>
      <c r="C114" s="54">
        <f>IF(type&lt;&gt;"",IF(ROW(stage_id)=ROW($C$13)+2,1,IF(type="S",MAX(prev_col_range)+1,MAX(prev_col_range))),-1)</f>
        <v>19</v>
      </c>
      <c r="D114" s="51">
        <f>_xlfn.IFNA(IF(OR(type="T",type="M"),MATCH(role,Settings!$I$9:$I$16,0),-1),-1)</f>
        <v>-1</v>
      </c>
      <c r="E114" s="47" t="s">
        <v>56</v>
      </c>
      <c r="F114" s="45" t="s">
        <v>118</v>
      </c>
      <c r="G114" s="20"/>
      <c r="H114" s="54" t="str">
        <f>_xlfn.IFNA(INDEX(Settings!$P$9:$P$38,MATCH(team_member,Settings!$N$9:$N$38,0)),"")</f>
        <v/>
      </c>
      <c r="I114" s="54"/>
      <c r="J114" s="51"/>
      <c r="K114" s="59"/>
      <c r="L114" s="58"/>
      <c r="M114" s="60">
        <f>+B105</f>
        <v>91</v>
      </c>
      <c r="N114" s="20" t="str">
        <f t="shared" si="8"/>
        <v>↖</v>
      </c>
      <c r="O114" s="20" t="str">
        <f>IFERROR("("&amp;d.type&amp;")"&amp;IF(LEN(d.name)&gt;20,LEFT(d.name,20)&amp;"….",d.name),"")</f>
        <v>(T)Espaces Verts</v>
      </c>
      <c r="P114" s="54"/>
      <c r="Q114" s="51"/>
      <c r="R114" s="56">
        <v>1</v>
      </c>
      <c r="S114" s="57">
        <f>IFERROR(IF(ind.start&lt;&gt;"",ind.start,IF(ind.end&lt;&gt;"",plan_start_calculation,IF(d.id&lt;&gt;"",IF(OR(d.conn="FS",d.conn=""),fs_calculation,IF(d.conn="SS",ss_calculation,plan_start_calculation)),""))),"")</f>
        <v>44755</v>
      </c>
      <c r="T114" s="58">
        <f>IFERROR(IF(ind.start&lt;&gt;"",plan_end_calculation,IF(ind.end&lt;&gt;"",ind.end,IF(d.id&lt;&gt;"",IF(d.conn="SF",sf_calculation,IF(d.conn="FF",ff_calculation,plan_end_calculation)),""))),"")</f>
        <v>44755</v>
      </c>
      <c r="U114" s="57"/>
      <c r="V114" s="58"/>
      <c r="W114" s="65">
        <v>0</v>
      </c>
      <c r="X114" s="63">
        <v>0</v>
      </c>
      <c r="Y114" s="63">
        <v>0</v>
      </c>
      <c r="Z114" s="63">
        <v>0</v>
      </c>
      <c r="AA114" s="63">
        <v>0</v>
      </c>
      <c r="AB114" s="63">
        <v>0</v>
      </c>
      <c r="AC114" s="63">
        <v>0</v>
      </c>
      <c r="AD114" s="63">
        <v>0</v>
      </c>
      <c r="AE114" s="63">
        <v>0</v>
      </c>
      <c r="AF114" s="63">
        <v>0</v>
      </c>
      <c r="AG114" s="63">
        <v>0</v>
      </c>
      <c r="AH114" s="63">
        <v>0</v>
      </c>
      <c r="AI114" s="63">
        <v>0</v>
      </c>
      <c r="AJ114" s="63">
        <v>0</v>
      </c>
      <c r="AK114" s="63">
        <v>0</v>
      </c>
      <c r="AL114" s="63">
        <v>0</v>
      </c>
      <c r="AM114" s="63">
        <v>0</v>
      </c>
      <c r="AN114" s="63">
        <v>0</v>
      </c>
      <c r="AO114" s="63">
        <v>0</v>
      </c>
      <c r="AP114" s="63">
        <v>0</v>
      </c>
      <c r="AQ114" s="63">
        <v>0</v>
      </c>
      <c r="AR114" s="63">
        <v>0</v>
      </c>
      <c r="AS114" s="63">
        <v>0</v>
      </c>
      <c r="AT114" s="63">
        <v>0</v>
      </c>
      <c r="AU114" s="63">
        <v>0</v>
      </c>
      <c r="AV114" s="63">
        <v>0</v>
      </c>
      <c r="AW114" s="63">
        <v>0</v>
      </c>
      <c r="AX114" s="63">
        <v>0</v>
      </c>
      <c r="AY114" s="63">
        <v>0</v>
      </c>
      <c r="AZ114" s="63">
        <v>0</v>
      </c>
      <c r="BA114" s="63">
        <v>0</v>
      </c>
      <c r="BB114" s="63">
        <v>0</v>
      </c>
      <c r="BC114" s="63">
        <v>0</v>
      </c>
      <c r="BD114" s="63">
        <v>0</v>
      </c>
      <c r="BE114" s="63">
        <v>0</v>
      </c>
      <c r="BF114" s="63">
        <v>0</v>
      </c>
      <c r="BG114" s="63">
        <v>0</v>
      </c>
      <c r="BH114" s="63">
        <v>0</v>
      </c>
      <c r="BI114" s="63">
        <v>0</v>
      </c>
      <c r="BJ114" s="63">
        <v>0</v>
      </c>
      <c r="BK114" s="63">
        <v>0</v>
      </c>
      <c r="BL114" s="63">
        <v>0</v>
      </c>
      <c r="BM114" s="63">
        <v>0</v>
      </c>
      <c r="BN114" s="63">
        <v>0</v>
      </c>
      <c r="BO114" s="63">
        <v>0</v>
      </c>
      <c r="BP114" s="63">
        <v>0</v>
      </c>
      <c r="BQ114" s="63">
        <v>0</v>
      </c>
      <c r="BR114" s="63">
        <v>0</v>
      </c>
      <c r="BS114" s="63">
        <v>0</v>
      </c>
      <c r="BT114" s="63">
        <v>0</v>
      </c>
      <c r="BU114" s="63">
        <v>0</v>
      </c>
      <c r="BV114" s="63">
        <v>0</v>
      </c>
      <c r="BW114" s="63">
        <v>0</v>
      </c>
      <c r="BX114" s="63">
        <v>0</v>
      </c>
      <c r="BY114" s="63">
        <v>0</v>
      </c>
      <c r="BZ114" s="63">
        <v>0</v>
      </c>
      <c r="CA114" s="63">
        <v>0</v>
      </c>
      <c r="CB114" s="63">
        <v>0</v>
      </c>
      <c r="CC114" s="63">
        <v>0</v>
      </c>
    </row>
  </sheetData>
  <mergeCells count="83">
    <mergeCell ref="AL5:AQ5"/>
    <mergeCell ref="AL6:AQ6"/>
    <mergeCell ref="AS5:AX5"/>
    <mergeCell ref="AS6:AX6"/>
    <mergeCell ref="AK2:AN2"/>
    <mergeCell ref="AT2:BA2"/>
    <mergeCell ref="X5:AC5"/>
    <mergeCell ref="X6:AC6"/>
    <mergeCell ref="B2:G2"/>
    <mergeCell ref="B12:D12"/>
    <mergeCell ref="E12:J12"/>
    <mergeCell ref="K10:T10"/>
    <mergeCell ref="U10:V10"/>
    <mergeCell ref="K11:T11"/>
    <mergeCell ref="U11:V11"/>
    <mergeCell ref="K12:T12"/>
    <mergeCell ref="AU10:AU12"/>
    <mergeCell ref="N13:O13"/>
    <mergeCell ref="X10:X12"/>
    <mergeCell ref="Y10:Y12"/>
    <mergeCell ref="Z10:Z12"/>
    <mergeCell ref="AA10:AA12"/>
    <mergeCell ref="U12:V12"/>
    <mergeCell ref="AH10:AH12"/>
    <mergeCell ref="AB10:AB12"/>
    <mergeCell ref="AC10:AC12"/>
    <mergeCell ref="AD10:AD12"/>
    <mergeCell ref="AE10:AE12"/>
    <mergeCell ref="BR10:BR12"/>
    <mergeCell ref="BG10:BG12"/>
    <mergeCell ref="BH10:BH12"/>
    <mergeCell ref="BI10:BI12"/>
    <mergeCell ref="AZ10:AZ12"/>
    <mergeCell ref="BK10:BK12"/>
    <mergeCell ref="BL10:BL12"/>
    <mergeCell ref="CC10:CC12"/>
    <mergeCell ref="BL2:BQ2"/>
    <mergeCell ref="BS10:BS12"/>
    <mergeCell ref="BT10:BT12"/>
    <mergeCell ref="BU10:BU12"/>
    <mergeCell ref="BV10:BV12"/>
    <mergeCell ref="BW10:BW12"/>
    <mergeCell ref="BX10:BX12"/>
    <mergeCell ref="BM10:BM12"/>
    <mergeCell ref="BN10:BN12"/>
    <mergeCell ref="BO10:BO12"/>
    <mergeCell ref="BP10:BP12"/>
    <mergeCell ref="BQ10:BQ12"/>
    <mergeCell ref="BZ10:BZ12"/>
    <mergeCell ref="X8:CC8"/>
    <mergeCell ref="AV10:AV12"/>
    <mergeCell ref="BB2:BG2"/>
    <mergeCell ref="X2:AE2"/>
    <mergeCell ref="AF2:AI2"/>
    <mergeCell ref="CB10:CB12"/>
    <mergeCell ref="AW10:AW12"/>
    <mergeCell ref="AX10:AX12"/>
    <mergeCell ref="AY10:AY12"/>
    <mergeCell ref="CA10:CA12"/>
    <mergeCell ref="BA10:BA12"/>
    <mergeCell ref="BB10:BB12"/>
    <mergeCell ref="BC10:BC12"/>
    <mergeCell ref="BD10:BD12"/>
    <mergeCell ref="BE10:BE12"/>
    <mergeCell ref="BF10:BF12"/>
    <mergeCell ref="BY10:BY12"/>
    <mergeCell ref="BJ10:BJ12"/>
    <mergeCell ref="AE5:AJ5"/>
    <mergeCell ref="AE6:AJ6"/>
    <mergeCell ref="AF10:AF12"/>
    <mergeCell ref="AG10:AG12"/>
    <mergeCell ref="AT10:AT12"/>
    <mergeCell ref="AI10:AI12"/>
    <mergeCell ref="AJ10:AJ12"/>
    <mergeCell ref="AK10:AK12"/>
    <mergeCell ref="AL10:AL12"/>
    <mergeCell ref="AM10:AM12"/>
    <mergeCell ref="AN10:AN12"/>
    <mergeCell ref="AO10:AO12"/>
    <mergeCell ref="AP10:AP12"/>
    <mergeCell ref="AQ10:AQ12"/>
    <mergeCell ref="AR10:AR12"/>
    <mergeCell ref="AS10:AS12"/>
  </mergeCells>
  <conditionalFormatting sqref="X10:CC114">
    <cfRule type="expression" dxfId="65" priority="7">
      <formula>WEEKDAY(date,2)&gt;WEEKDAY(next_date,2)</formula>
    </cfRule>
    <cfRule type="expression" dxfId="64" priority="4">
      <formula>IF(highlight="Aujourd'hui",date=TODAY(),date=highlight)</formula>
    </cfRule>
  </conditionalFormatting>
  <conditionalFormatting sqref="B15:CC114">
    <cfRule type="expression" dxfId="63" priority="6">
      <formula>type="S"</formula>
    </cfRule>
  </conditionalFormatting>
  <conditionalFormatting sqref="F15:F114">
    <cfRule type="expression" dxfId="62" priority="69">
      <formula>OR(type="T",type="M")</formula>
    </cfRule>
  </conditionalFormatting>
  <conditionalFormatting sqref="G15:G114">
    <cfRule type="expression" dxfId="61" priority="37" stopIfTrue="1">
      <formula>OR(color_code=101,color_code=104)</formula>
    </cfRule>
    <cfRule type="expression" dxfId="60" priority="38" stopIfTrue="1">
      <formula>OR(color_code=102,color_code=103)</formula>
    </cfRule>
    <cfRule type="expression" dxfId="59" priority="39" stopIfTrue="1">
      <formula>OR(color_code=201,color_code=204)</formula>
    </cfRule>
    <cfRule type="expression" dxfId="58" priority="40" stopIfTrue="1">
      <formula>OR(color_code=202,color_code=203)</formula>
    </cfRule>
    <cfRule type="expression" dxfId="57" priority="41" stopIfTrue="1">
      <formula>OR(color_code=301,color_code=304)</formula>
    </cfRule>
    <cfRule type="expression" dxfId="56" priority="42" stopIfTrue="1">
      <formula>OR(color_code=302,color_code=303)</formula>
    </cfRule>
    <cfRule type="expression" dxfId="55" priority="43" stopIfTrue="1">
      <formula>OR(color_code=401,color_code=404)</formula>
    </cfRule>
    <cfRule type="expression" dxfId="54" priority="44" stopIfTrue="1">
      <formula>OR(color_code=402,color_code=403)</formula>
    </cfRule>
    <cfRule type="expression" dxfId="53" priority="45" stopIfTrue="1">
      <formula>OR(color_code=501,color_code=504)</formula>
    </cfRule>
    <cfRule type="expression" dxfId="52" priority="46" stopIfTrue="1">
      <formula>OR(color_code=502,color_code=503)</formula>
    </cfRule>
    <cfRule type="expression" dxfId="51" priority="47" stopIfTrue="1">
      <formula>OR(color_code=601,color_code=604)</formula>
    </cfRule>
    <cfRule type="expression" dxfId="50" priority="48" stopIfTrue="1">
      <formula>OR(color_code=602,color_code=603)</formula>
    </cfRule>
    <cfRule type="expression" dxfId="49" priority="49" stopIfTrue="1">
      <formula>OR(color_code=701,color_code=704)</formula>
    </cfRule>
    <cfRule type="expression" dxfId="48" priority="50" stopIfTrue="1">
      <formula>OR(color_code=702,color_code=703)</formula>
    </cfRule>
    <cfRule type="expression" dxfId="47" priority="54" stopIfTrue="1">
      <formula>OR(color_code=801,color_code=804)</formula>
    </cfRule>
    <cfRule type="expression" dxfId="46" priority="62" stopIfTrue="1">
      <formula>OR(color_code=802,color_code=803)</formula>
    </cfRule>
    <cfRule type="expression" dxfId="45" priority="67" stopIfTrue="1">
      <formula>color_code=1</formula>
    </cfRule>
    <cfRule type="expression" dxfId="44" priority="68">
      <formula>OR(color_code=2,color_code=3)</formula>
    </cfRule>
    <cfRule type="expression" dxfId="43" priority="14" stopIfTrue="1">
      <formula>OR(color_code=901,color_code=902)</formula>
    </cfRule>
  </conditionalFormatting>
  <conditionalFormatting sqref="X15:CC114">
    <cfRule type="expression" priority="11" stopIfTrue="1">
      <formula>NOT(item_in_plan)</formula>
    </cfRule>
    <cfRule type="expression" dxfId="42" priority="18" stopIfTrue="1">
      <formula>color_code=101</formula>
    </cfRule>
    <cfRule type="expression" dxfId="41" priority="20" stopIfTrue="1">
      <formula>OR(color_code=103,color_code=104)</formula>
    </cfRule>
    <cfRule type="expression" dxfId="40" priority="21" stopIfTrue="1">
      <formula>color_code=201</formula>
    </cfRule>
    <cfRule type="expression" dxfId="39" priority="23" stopIfTrue="1">
      <formula>OR(color_code=203,color_code=204)</formula>
    </cfRule>
    <cfRule type="expression" dxfId="38" priority="24" stopIfTrue="1">
      <formula>color_code=301</formula>
    </cfRule>
    <cfRule type="expression" dxfId="37" priority="26" stopIfTrue="1">
      <formula>OR(color_code=303,color_code=304)</formula>
    </cfRule>
    <cfRule type="expression" dxfId="36" priority="27" stopIfTrue="1">
      <formula>color_code=401</formula>
    </cfRule>
    <cfRule type="expression" dxfId="35" priority="29" stopIfTrue="1">
      <formula>OR(color_code=403,color_code=404)</formula>
    </cfRule>
    <cfRule type="expression" dxfId="34" priority="30" stopIfTrue="1">
      <formula>color_code=501</formula>
    </cfRule>
    <cfRule type="expression" dxfId="33" priority="32" stopIfTrue="1">
      <formula>OR(color_code=503,color_code=504)</formula>
    </cfRule>
    <cfRule type="expression" dxfId="32" priority="33" stopIfTrue="1">
      <formula>color_code=601</formula>
    </cfRule>
    <cfRule type="expression" dxfId="31" priority="35" stopIfTrue="1">
      <formula>OR(color_code=603,color_code=604)</formula>
    </cfRule>
    <cfRule type="expression" dxfId="30" priority="36" stopIfTrue="1">
      <formula>color_code=701</formula>
    </cfRule>
    <cfRule type="expression" dxfId="29" priority="52" stopIfTrue="1">
      <formula>OR(color_code=703,color_code=704)</formula>
    </cfRule>
    <cfRule type="expression" dxfId="28" priority="53" stopIfTrue="1">
      <formula>color_code=801</formula>
    </cfRule>
    <cfRule type="expression" dxfId="27" priority="64" stopIfTrue="1">
      <formula>OR(color_code=803,color_code=804)</formula>
    </cfRule>
    <cfRule type="expression" dxfId="26" priority="65" stopIfTrue="1">
      <formula>color_code=1</formula>
    </cfRule>
    <cfRule type="expression" dxfId="25" priority="71" stopIfTrue="1">
      <formula>color_code=3</formula>
    </cfRule>
    <cfRule type="expression" dxfId="24" priority="15" stopIfTrue="1">
      <formula>color_code=901</formula>
    </cfRule>
    <cfRule type="expression" dxfId="23" priority="16" stopIfTrue="1">
      <formula>color_code=102</formula>
    </cfRule>
    <cfRule type="expression" dxfId="22" priority="12" stopIfTrue="1">
      <formula>AND(show_progress="Yes",item_in_complete,OR(type="S",type="T"))</formula>
    </cfRule>
    <cfRule type="expression" dxfId="21" priority="13" stopIfTrue="1">
      <formula>AND(show_progress="Yes",item_in_complete,type="M")</formula>
    </cfRule>
  </conditionalFormatting>
  <conditionalFormatting sqref="X15:CC114">
    <cfRule type="expression" dxfId="20" priority="19" stopIfTrue="1">
      <formula>color_code=102</formula>
    </cfRule>
    <cfRule type="expression" dxfId="19" priority="22" stopIfTrue="1">
      <formula>color_code=202</formula>
    </cfRule>
    <cfRule type="expression" dxfId="18" priority="25" stopIfTrue="1">
      <formula>color_code=302</formula>
    </cfRule>
    <cfRule type="expression" dxfId="17" priority="28" stopIfTrue="1">
      <formula>color_code=404</formula>
    </cfRule>
    <cfRule type="expression" dxfId="16" priority="31" stopIfTrue="1">
      <formula>color_code=502</formula>
    </cfRule>
    <cfRule type="expression" dxfId="15" priority="34" stopIfTrue="1">
      <formula>color_code=602</formula>
    </cfRule>
    <cfRule type="expression" dxfId="14" priority="51" stopIfTrue="1">
      <formula>color_code=702</formula>
    </cfRule>
    <cfRule type="expression" dxfId="13" priority="63" stopIfTrue="1">
      <formula>color_code=802</formula>
    </cfRule>
    <cfRule type="expression" dxfId="12" priority="70" stopIfTrue="1">
      <formula>color_code=2</formula>
    </cfRule>
  </conditionalFormatting>
  <conditionalFormatting sqref="L15:L114">
    <cfRule type="expression" dxfId="11" priority="61">
      <formula>ind.start&lt;&gt;""</formula>
    </cfRule>
  </conditionalFormatting>
  <conditionalFormatting sqref="R15:R114 M15:M114 K15:K114">
    <cfRule type="expression" dxfId="10" priority="60">
      <formula>_xlfn.ISFORMULA(K15)</formula>
    </cfRule>
  </conditionalFormatting>
  <conditionalFormatting sqref="K15:K114">
    <cfRule type="expression" dxfId="9" priority="59">
      <formula>AND(type="S",_xlfn.ISFORMULA(ind.start))</formula>
    </cfRule>
  </conditionalFormatting>
  <conditionalFormatting sqref="N15:Q114">
    <cfRule type="expression" dxfId="8" priority="57">
      <formula>d.id=""</formula>
    </cfRule>
  </conditionalFormatting>
  <conditionalFormatting sqref="M15:Q114">
    <cfRule type="expression" dxfId="7" priority="58">
      <formula>OR(ind.start&lt;&gt;"",ind.end&lt;&gt;"")</formula>
    </cfRule>
  </conditionalFormatting>
  <conditionalFormatting sqref="X9:CC9">
    <cfRule type="expression" dxfId="6" priority="56">
      <formula>AND(date&gt;=project_start,date&lt;=project_end)</formula>
    </cfRule>
  </conditionalFormatting>
  <conditionalFormatting sqref="X10:CC12">
    <cfRule type="expression" dxfId="5" priority="55">
      <formula>AND(date&gt;=project_start,date&lt;=project_end)</formula>
    </cfRule>
  </conditionalFormatting>
  <conditionalFormatting sqref="X15:CC115">
    <cfRule type="expression" dxfId="4" priority="10">
      <formula>AND(Display="Plan vs Base",item_in_base,NOT(item_in_plan),type="M")</formula>
    </cfRule>
    <cfRule type="expression" dxfId="3" priority="9">
      <formula>AND(Display="Plan vs Base",item_in_base,OR(type="S",type="T"))</formula>
    </cfRule>
  </conditionalFormatting>
  <conditionalFormatting sqref="W15:W114">
    <cfRule type="dataBar" priority="8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{1009FDAB-59CF-420E-97AE-DBCC5AAFE53E}</x14:id>
        </ext>
      </extLst>
    </cfRule>
  </conditionalFormatting>
  <conditionalFormatting sqref="W17 W114 W27 W30 W34 W39 W41 W45 W49 W53 W59 W62 W67 W73 W84 W95 W109 W106">
    <cfRule type="dataBar" priority="5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{5A6B3D04-70D4-4666-B81D-1D05EE32A0DA}</x14:id>
        </ext>
      </extLst>
    </cfRule>
  </conditionalFormatting>
  <conditionalFormatting sqref="X10:CC13">
    <cfRule type="expression" dxfId="2" priority="3">
      <formula>IF(highlight="Aujourd'hui",date=TODAY(),date=highlight)</formula>
    </cfRule>
  </conditionalFormatting>
  <conditionalFormatting sqref="W15">
    <cfRule type="dataBar" priority="2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{7329E205-7E4E-4FFD-A2ED-9F8DAD3D8A0F}</x14:id>
        </ext>
      </extLst>
    </cfRule>
  </conditionalFormatting>
  <conditionalFormatting sqref="X10:CC115">
    <cfRule type="expression" dxfId="1" priority="1">
      <formula>NETWORKDAYS.INTL(date,date,weekend)=0</formula>
    </cfRule>
  </conditionalFormatting>
  <dataValidations count="8">
    <dataValidation type="list" allowBlank="1" showInputMessage="1" showErrorMessage="1" sqref="E15:E114" xr:uid="{C11267B8-588D-4530-A020-95755563E862}">
      <formula1>"S,T,M"</formula1>
    </dataValidation>
    <dataValidation type="list" allowBlank="1" showInputMessage="1" showErrorMessage="1" sqref="J15:J114" xr:uid="{F096BA52-4590-4F83-9FC6-E8B5385FE6AD}">
      <formula1>"!"</formula1>
    </dataValidation>
    <dataValidation type="list" allowBlank="1" showInputMessage="1" showErrorMessage="1" sqref="P15:P114" xr:uid="{0006CFFB-A7D5-4AB8-96F3-1637FD019AE2}">
      <formula1>"FS,FF,SS,SF"</formula1>
    </dataValidation>
    <dataValidation allowBlank="1" showInputMessage="1" showErrorMessage="1" promptTitle="Dropdown Selection Information" prompt="Avaible Dependency Connection Type : _x000a_FS : Finish to start_x000a_SS : Start to Start_x000a_SF : Start to Finish_x000a_FF : Finish to Finish" sqref="P13" xr:uid="{275D7021-6EF7-4199-BD2E-29E5BBBCC8E8}"/>
    <dataValidation type="list" allowBlank="1" showInputMessage="1" showErrorMessage="1" sqref="X6:AC6" xr:uid="{7BABF6A4-4E2C-44ED-86B8-A6D89532E074}">
      <formula1>"Default,Project Structure,Team Roles,Issues"</formula1>
    </dataValidation>
    <dataValidation type="list" allowBlank="1" showInputMessage="1" showErrorMessage="1" sqref="AE6:AJ6" xr:uid="{B0B8FE93-1327-4553-9E18-AE7553A3779E}">
      <formula1>"Plan,Plan vs Base"</formula1>
    </dataValidation>
    <dataValidation type="list" allowBlank="1" showInputMessage="1" showErrorMessage="1" sqref="AL6:AQ6" xr:uid="{88A75AB8-8091-4A05-B930-85E18CF38AC9}">
      <formula1>"Yes,No"</formula1>
    </dataValidation>
    <dataValidation type="list" allowBlank="1" showInputMessage="1" showErrorMessage="1" sqref="AS6:AX6" xr:uid="{43AF0BCC-6153-41DF-AD45-2FA446422FB8}">
      <formula1>$W$10:$CC$10</formula1>
    </dataValidation>
  </dataValidations>
  <hyperlinks>
    <hyperlink ref="BL2:BQ2" location="Settings!X2" display="Settings" xr:uid="{020C2BD9-D9B9-466E-9987-042817441AF3}"/>
  </hyperlinks>
  <pageMargins left="0.25" right="0.25" top="0.75" bottom="0.75" header="0.3" footer="0.3"/>
  <pageSetup paperSize="9" scale="28" fitToHeight="0" orientation="landscape" horizontalDpi="4294967293" r:id="rId1"/>
  <ignoredErrors>
    <ignoredError sqref="B15:B114 AK2 AP2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Scroll Bar 9">
              <controlPr defaultSize="0" autoPict="0">
                <anchor moveWithCells="1">
                  <from>
                    <xdr:col>75</xdr:col>
                    <xdr:colOff>114300</xdr:colOff>
                    <xdr:row>4</xdr:row>
                    <xdr:rowOff>0</xdr:rowOff>
                  </from>
                  <to>
                    <xdr:col>81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09FDAB-59CF-420E-97AE-DBCC5AAFE53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W15:W114</xm:sqref>
        </x14:conditionalFormatting>
        <x14:conditionalFormatting xmlns:xm="http://schemas.microsoft.com/office/excel/2006/main">
          <x14:cfRule type="dataBar" id="{5A6B3D04-70D4-4666-B81D-1D05EE32A0D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W17 W114 W27 W30 W34 W39 W41 W45 W49 W53 W59 W62 W67 W73 W84 W95 W109 W106</xm:sqref>
        </x14:conditionalFormatting>
        <x14:conditionalFormatting xmlns:xm="http://schemas.microsoft.com/office/excel/2006/main">
          <x14:cfRule type="dataBar" id="{7329E205-7E4E-4FFD-A2ED-9F8DAD3D8A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W15</xm:sqref>
        </x14:conditionalFormatting>
        <x14:conditionalFormatting xmlns:xm="http://schemas.microsoft.com/office/excel/2006/main">
          <x14:cfRule type="expression" priority="66" id="{0955483E-13FA-4C0E-A778-0BF6C827DB4E}">
            <xm:f>ISNA(MATCH(team_member,Settings!$N$9:$N$38,0))</xm:f>
            <x14:dxf>
              <font>
                <color rgb="FFFF0000"/>
              </font>
            </x14:dxf>
          </x14:cfRule>
          <xm:sqref>I15:I114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4D0E47E-18E7-4A81-8609-8A0267D02032}">
          <x14:formula1>
            <xm:f>OFFSET(Settings!$N$9,,,COUNTA(Settings!$N$9:$N$38))</xm:f>
          </x14:formula1>
          <xm:sqref>I15:I114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Settings</vt:lpstr>
      <vt:lpstr>Gantt</vt:lpstr>
      <vt:lpstr>Gantt!base_end</vt:lpstr>
      <vt:lpstr>Gantt!base_start</vt:lpstr>
      <vt:lpstr>color_by</vt:lpstr>
      <vt:lpstr>Gantt!d.conn</vt:lpstr>
      <vt:lpstr>Gantt!d.id</vt:lpstr>
      <vt:lpstr>Gantt!d.lag</vt:lpstr>
      <vt:lpstr>Gantt!date</vt:lpstr>
      <vt:lpstr>Display</vt:lpstr>
      <vt:lpstr>highlight</vt:lpstr>
      <vt:lpstr>Gantt!id</vt:lpstr>
      <vt:lpstr>Gantt!ind.end</vt:lpstr>
      <vt:lpstr>Gantt!ind.start</vt:lpstr>
      <vt:lpstr>Gantt!issue</vt:lpstr>
      <vt:lpstr>Gantt!next_date</vt:lpstr>
      <vt:lpstr>Gantt!percentage_complete</vt:lpstr>
      <vt:lpstr>Gantt!plan_end</vt:lpstr>
      <vt:lpstr>Gantt!plan_start</vt:lpstr>
      <vt:lpstr>Gantt!prev_col_range</vt:lpstr>
      <vt:lpstr>Gantt!role</vt:lpstr>
      <vt:lpstr>Gantt!role_id</vt:lpstr>
      <vt:lpstr>scroll</vt:lpstr>
      <vt:lpstr>show_progress</vt:lpstr>
      <vt:lpstr>Gantt!stage_id</vt:lpstr>
      <vt:lpstr>Gantt!team_member</vt:lpstr>
      <vt:lpstr>Gantt!type</vt:lpstr>
      <vt:lpstr>weekend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cp:lastPrinted>2022-03-16T18:24:17Z</cp:lastPrinted>
  <dcterms:created xsi:type="dcterms:W3CDTF">2015-06-05T18:19:34Z</dcterms:created>
  <dcterms:modified xsi:type="dcterms:W3CDTF">2023-09-25T17:27:49Z</dcterms:modified>
</cp:coreProperties>
</file>