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ugues\MDAV\"/>
    </mc:Choice>
  </mc:AlternateContent>
  <xr:revisionPtr revIDLastSave="0" documentId="8_{399AB0F0-4BF4-49C2-AB32-31C10D741048}" xr6:coauthVersionLast="47" xr6:coauthVersionMax="47" xr10:uidLastSave="{00000000-0000-0000-0000-000000000000}"/>
  <bookViews>
    <workbookView xWindow="-120" yWindow="-120" windowWidth="29040" windowHeight="15720" tabRatio="769" xr2:uid="{00000000-000D-0000-FFFF-FFFF00000000}"/>
  </bookViews>
  <sheets>
    <sheet name="compta" sheetId="9" r:id="rId1"/>
    <sheet name="Listes" sheetId="5" r:id="rId2"/>
  </sheets>
  <definedNames>
    <definedName name="code_DA">Listes!$A$2:$A$21</definedName>
    <definedName name="code_DB">Listes!$A$23:$A$42</definedName>
    <definedName name="code_DC">Listes!$A$44:$A$63</definedName>
    <definedName name="code_DD">Listes!$A$65:$A$84</definedName>
    <definedName name="code_DE">Listes!$A$86:$A$105</definedName>
    <definedName name="code_DF">Listes!$A$107:$A$126</definedName>
    <definedName name="code_DG">Listes!$A$128:$A$147</definedName>
    <definedName name="code_DH">Listes!$A$149:$A$168</definedName>
    <definedName name="code_RA">Listes!$A$170:$A$189</definedName>
    <definedName name="code_RB">Listes!$A$191:$A$210</definedName>
    <definedName name="code_RC">Listes!$A$212:$A$231</definedName>
    <definedName name="code_RD">Listes!$A$233:$A$252</definedName>
    <definedName name="D_Ateliers">Listes!$B$65:$B$84</definedName>
    <definedName name="D_Communication">Listes!$B$2:$B$21</definedName>
    <definedName name="D_Frais_Gene_Divers">Listes!$B$128:$B$147</definedName>
    <definedName name="D_Frais_Gene_Spectacles">Listes!$B$107:$B$126</definedName>
    <definedName name="D_Frais_Organisation">Listes!$B$86:$B$105</definedName>
    <definedName name="D_Imprévu">Listes!$B$149:$B$168</definedName>
    <definedName name="D_Loc_Matériel">Listes!$B$44:$B$63</definedName>
    <definedName name="D_Loc_Spectacle">Listes!#REF!</definedName>
    <definedName name="D_Restauration">Listes!$B$23:$B$42</definedName>
    <definedName name="liste_code_libellé">Listes!$A$1:$B$252</definedName>
    <definedName name="Liste_familles">Listes!$D$2:$E$13</definedName>
    <definedName name="R_Billetterie">Listes!$B$170:$B$189</definedName>
    <definedName name="R_Institutionnels">Listes!$B$233:$B$252</definedName>
    <definedName name="R_Partenaires">Listes!$B$212:$B$231</definedName>
    <definedName name="R_Restauration">Listes!$B$191:$B$210</definedName>
    <definedName name="_xlnm.Print_Area" localSheetId="1">Listes!$C$1:$E$14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26" i="9" l="1"/>
  <c r="V26" i="9"/>
  <c r="W26" i="9"/>
  <c r="T26" i="9"/>
  <c r="J26" i="9"/>
  <c r="K26" i="9"/>
  <c r="L26" i="9"/>
  <c r="M26" i="9"/>
  <c r="N26" i="9"/>
  <c r="O26" i="9"/>
  <c r="I26" i="9"/>
  <c r="D26" i="9"/>
  <c r="C26" i="9"/>
  <c r="A7" i="9" l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Q22" i="9"/>
  <c r="G22" i="9" s="1"/>
  <c r="H22" i="9" s="1"/>
  <c r="Y22" i="9"/>
  <c r="R22" i="9" s="1"/>
  <c r="S22" i="9" s="1"/>
  <c r="Q23" i="9"/>
  <c r="G23" i="9" s="1"/>
  <c r="H23" i="9" s="1"/>
  <c r="Y23" i="9"/>
  <c r="R23" i="9" s="1"/>
  <c r="S23" i="9" s="1"/>
  <c r="Q24" i="9"/>
  <c r="G24" i="9" s="1"/>
  <c r="H24" i="9" s="1"/>
  <c r="Y24" i="9"/>
  <c r="R24" i="9" s="1"/>
  <c r="S24" i="9" s="1"/>
  <c r="Q25" i="9"/>
  <c r="G25" i="9" s="1"/>
  <c r="H25" i="9" s="1"/>
  <c r="Y25" i="9"/>
  <c r="R25" i="9" s="1"/>
  <c r="S25" i="9" s="1"/>
  <c r="Z23" i="9" l="1"/>
  <c r="Z25" i="9"/>
  <c r="Z22" i="9"/>
  <c r="Z24" i="9"/>
  <c r="Y6" i="9"/>
  <c r="Z6" i="9" s="1"/>
  <c r="Y7" i="9"/>
  <c r="Z7" i="9" s="1"/>
  <c r="Y8" i="9"/>
  <c r="Z8" i="9" s="1"/>
  <c r="Y9" i="9"/>
  <c r="Z9" i="9" s="1"/>
  <c r="Y10" i="9"/>
  <c r="Z10" i="9" s="1"/>
  <c r="Y11" i="9"/>
  <c r="Z11" i="9" s="1"/>
  <c r="Y12" i="9"/>
  <c r="Z12" i="9" s="1"/>
  <c r="Y13" i="9"/>
  <c r="Z13" i="9" s="1"/>
  <c r="Y14" i="9"/>
  <c r="Z14" i="9" s="1"/>
  <c r="Y15" i="9"/>
  <c r="Z15" i="9" s="1"/>
  <c r="Y16" i="9"/>
  <c r="Z16" i="9" s="1"/>
  <c r="Y17" i="9"/>
  <c r="R17" i="9" s="1"/>
  <c r="S17" i="9" s="1"/>
  <c r="Y18" i="9"/>
  <c r="R18" i="9" s="1"/>
  <c r="S18" i="9" s="1"/>
  <c r="Y19" i="9"/>
  <c r="R19" i="9" s="1"/>
  <c r="S19" i="9" s="1"/>
  <c r="Y20" i="9"/>
  <c r="R20" i="9" s="1"/>
  <c r="S20" i="9" s="1"/>
  <c r="Y21" i="9"/>
  <c r="R21" i="9" s="1"/>
  <c r="S21" i="9" s="1"/>
  <c r="Q8" i="9"/>
  <c r="Q9" i="9"/>
  <c r="Q10" i="9"/>
  <c r="Q11" i="9"/>
  <c r="Q12" i="9"/>
  <c r="Q13" i="9"/>
  <c r="Q14" i="9"/>
  <c r="Q15" i="9"/>
  <c r="Q16" i="9"/>
  <c r="Q17" i="9"/>
  <c r="G17" i="9" s="1"/>
  <c r="H17" i="9" s="1"/>
  <c r="Q18" i="9"/>
  <c r="G18" i="9" s="1"/>
  <c r="H18" i="9" s="1"/>
  <c r="Q19" i="9"/>
  <c r="G19" i="9" s="1"/>
  <c r="H19" i="9" s="1"/>
  <c r="Q20" i="9"/>
  <c r="G20" i="9" s="1"/>
  <c r="H20" i="9" s="1"/>
  <c r="Q21" i="9"/>
  <c r="G21" i="9" s="1"/>
  <c r="H21" i="9" s="1"/>
  <c r="Q7" i="9"/>
  <c r="Q6" i="9"/>
  <c r="Z18" i="9" l="1"/>
  <c r="Z17" i="9"/>
  <c r="Z26" i="9" s="1"/>
  <c r="Z21" i="9"/>
  <c r="Z20" i="9"/>
  <c r="Z19" i="9"/>
  <c r="R7" i="9" l="1"/>
  <c r="S7" i="9" s="1"/>
  <c r="R8" i="9"/>
  <c r="S8" i="9" s="1"/>
  <c r="R9" i="9"/>
  <c r="S9" i="9" s="1"/>
  <c r="R10" i="9"/>
  <c r="S10" i="9" s="1"/>
  <c r="R11" i="9"/>
  <c r="S11" i="9" s="1"/>
  <c r="R12" i="9"/>
  <c r="S12" i="9" s="1"/>
  <c r="R13" i="9"/>
  <c r="S13" i="9" s="1"/>
  <c r="R14" i="9"/>
  <c r="S14" i="9" s="1"/>
  <c r="R15" i="9"/>
  <c r="S15" i="9" s="1"/>
  <c r="R16" i="9"/>
  <c r="S16" i="9" s="1"/>
  <c r="R6" i="9"/>
  <c r="G7" i="9"/>
  <c r="G8" i="9"/>
  <c r="G9" i="9"/>
  <c r="G10" i="9"/>
  <c r="G11" i="9"/>
  <c r="G12" i="9"/>
  <c r="G13" i="9"/>
  <c r="G14" i="9"/>
  <c r="G15" i="9"/>
  <c r="G16" i="9"/>
  <c r="G6" i="9"/>
  <c r="H6" i="9" s="1"/>
  <c r="S6" i="9" l="1"/>
  <c r="H15" i="9"/>
  <c r="H14" i="9"/>
  <c r="H13" i="9"/>
  <c r="H12" i="9"/>
  <c r="H11" i="9"/>
  <c r="H10" i="9"/>
  <c r="H8" i="9"/>
  <c r="H16" i="9"/>
  <c r="H9" i="9"/>
  <c r="H7" i="9"/>
</calcChain>
</file>

<file path=xl/sharedStrings.xml><?xml version="1.0" encoding="utf-8"?>
<sst xmlns="http://schemas.openxmlformats.org/spreadsheetml/2006/main" count="427" uniqueCount="404">
  <si>
    <t>n° de pièce</t>
  </si>
  <si>
    <t>Date</t>
  </si>
  <si>
    <t>Banque</t>
  </si>
  <si>
    <t>n° chèque</t>
  </si>
  <si>
    <t>Libellés</t>
  </si>
  <si>
    <t>Dépenses (toujours au débit)</t>
  </si>
  <si>
    <t>Recettes (toujours au crédit)</t>
  </si>
  <si>
    <t>débit (entrée)</t>
  </si>
  <si>
    <t>crédit (sortie)</t>
  </si>
  <si>
    <t>Produits de l'activité</t>
  </si>
  <si>
    <t>Subventions</t>
  </si>
  <si>
    <t>autres</t>
  </si>
  <si>
    <t>Téléphone</t>
  </si>
  <si>
    <t>Total</t>
  </si>
  <si>
    <t>Cotisations et adhésions</t>
  </si>
  <si>
    <t>Rémunération intermédiaires</t>
  </si>
  <si>
    <t xml:space="preserve">Achats </t>
  </si>
  <si>
    <t>Publicité</t>
  </si>
  <si>
    <t>Locations</t>
  </si>
  <si>
    <t>Frais déplacements</t>
  </si>
  <si>
    <t>Solde banque début</t>
  </si>
  <si>
    <t xml:space="preserve">Ateliers </t>
  </si>
  <si>
    <t>Prelevt</t>
  </si>
  <si>
    <t>Orange nov portabble</t>
  </si>
  <si>
    <t>Orange nov internet</t>
  </si>
  <si>
    <t>virt</t>
  </si>
  <si>
    <t>Virt</t>
  </si>
  <si>
    <t xml:space="preserve">Adhesion </t>
  </si>
  <si>
    <t>Salaire Nov</t>
  </si>
  <si>
    <t>F G (consult)</t>
  </si>
  <si>
    <t>print</t>
  </si>
  <si>
    <t>goodies</t>
  </si>
  <si>
    <t>publications</t>
  </si>
  <si>
    <t>commissions</t>
  </si>
  <si>
    <t>boissons</t>
  </si>
  <si>
    <t>denrées</t>
  </si>
  <si>
    <t>emballages</t>
  </si>
  <si>
    <t>son</t>
  </si>
  <si>
    <t>lumière</t>
  </si>
  <si>
    <t>artifice</t>
  </si>
  <si>
    <t>ulma</t>
  </si>
  <si>
    <t>écurie</t>
  </si>
  <si>
    <t>médiéval</t>
  </si>
  <si>
    <t>costume</t>
  </si>
  <si>
    <t>menuiserie</t>
  </si>
  <si>
    <t>accessoiriste</t>
  </si>
  <si>
    <t>décoration</t>
  </si>
  <si>
    <t>machinisme</t>
  </si>
  <si>
    <t>parking</t>
  </si>
  <si>
    <t>coiffure</t>
  </si>
  <si>
    <t>gardiennage</t>
  </si>
  <si>
    <t>assurances</t>
  </si>
  <si>
    <t>formation</t>
  </si>
  <si>
    <t>affranchissement</t>
  </si>
  <si>
    <t>Restauration</t>
  </si>
  <si>
    <t>OT</t>
  </si>
  <si>
    <t>Dons</t>
  </si>
  <si>
    <t>Dons Hello Asso</t>
  </si>
  <si>
    <t>Région</t>
  </si>
  <si>
    <t>Département</t>
  </si>
  <si>
    <t>VGL</t>
  </si>
  <si>
    <t>Commune Angles</t>
  </si>
  <si>
    <t>code recette</t>
  </si>
  <si>
    <t>frais orga</t>
  </si>
  <si>
    <t>SACEM</t>
  </si>
  <si>
    <t>premiers secours</t>
  </si>
  <si>
    <t>new moc</t>
  </si>
  <si>
    <t>produits entretien</t>
  </si>
  <si>
    <t>commission OT</t>
  </si>
  <si>
    <t>frais déplacement</t>
  </si>
  <si>
    <t>petits équipements</t>
  </si>
  <si>
    <t>ent. Sanitaires</t>
  </si>
  <si>
    <t>fourniture entretien</t>
  </si>
  <si>
    <t>frais réunion</t>
  </si>
  <si>
    <t>relations presses</t>
  </si>
  <si>
    <t>aménagement site</t>
  </si>
  <si>
    <t>mappinf modif</t>
  </si>
  <si>
    <t>frais bancaires</t>
  </si>
  <si>
    <t>autres prestations</t>
  </si>
  <si>
    <t>cérémonies sponsors</t>
  </si>
  <si>
    <t>petit équipement</t>
  </si>
  <si>
    <t>fêtes cérémonies</t>
  </si>
  <si>
    <t>fournitures administratives</t>
  </si>
  <si>
    <t>Assurances</t>
  </si>
  <si>
    <t>DA_Communication</t>
  </si>
  <si>
    <t>DB_Restauration</t>
  </si>
  <si>
    <t>DD_Ateliers</t>
  </si>
  <si>
    <t>DE_Frais_Organisation</t>
  </si>
  <si>
    <t>DF_Frais_Gene_Spectacles</t>
  </si>
  <si>
    <t>DG_Frais_Gene_Divers</t>
  </si>
  <si>
    <t>DH_Imprévu</t>
  </si>
  <si>
    <t>RA_Billetterie</t>
  </si>
  <si>
    <t>RB_Restauration</t>
  </si>
  <si>
    <t>RC_Partenaires</t>
  </si>
  <si>
    <t>RD_Institutionnels</t>
  </si>
  <si>
    <t>RD1</t>
  </si>
  <si>
    <t>RD2</t>
  </si>
  <si>
    <t>RD3</t>
  </si>
  <si>
    <t>RD4</t>
  </si>
  <si>
    <t>RD5</t>
  </si>
  <si>
    <t>RD6</t>
  </si>
  <si>
    <t>RD7</t>
  </si>
  <si>
    <t>RD8</t>
  </si>
  <si>
    <t>RD9</t>
  </si>
  <si>
    <t>RD10</t>
  </si>
  <si>
    <t>RD11</t>
  </si>
  <si>
    <t>RD12</t>
  </si>
  <si>
    <t>RD13</t>
  </si>
  <si>
    <t>RD14</t>
  </si>
  <si>
    <t>RD15</t>
  </si>
  <si>
    <t>RD16</t>
  </si>
  <si>
    <t>RD17</t>
  </si>
  <si>
    <t>RD18</t>
  </si>
  <si>
    <t>RD19</t>
  </si>
  <si>
    <t>RC1</t>
  </si>
  <si>
    <t>RC2</t>
  </si>
  <si>
    <t>RC3</t>
  </si>
  <si>
    <t>RC4</t>
  </si>
  <si>
    <t>RC5</t>
  </si>
  <si>
    <t>RC6</t>
  </si>
  <si>
    <t>RC7</t>
  </si>
  <si>
    <t>RC8</t>
  </si>
  <si>
    <t>RC9</t>
  </si>
  <si>
    <t>RC10</t>
  </si>
  <si>
    <t>RC11</t>
  </si>
  <si>
    <t>RC12</t>
  </si>
  <si>
    <t>RC13</t>
  </si>
  <si>
    <t>RC14</t>
  </si>
  <si>
    <t>RC15</t>
  </si>
  <si>
    <t>RC16</t>
  </si>
  <si>
    <t>RC17</t>
  </si>
  <si>
    <t>RC18</t>
  </si>
  <si>
    <t>RC19</t>
  </si>
  <si>
    <t>RB1</t>
  </si>
  <si>
    <t>RA1</t>
  </si>
  <si>
    <t>RA2</t>
  </si>
  <si>
    <t>RA3</t>
  </si>
  <si>
    <t>RA4</t>
  </si>
  <si>
    <t>RA5</t>
  </si>
  <si>
    <t>RA6</t>
  </si>
  <si>
    <t>RA7</t>
  </si>
  <si>
    <t>RA8</t>
  </si>
  <si>
    <t>RA9</t>
  </si>
  <si>
    <t>RA10</t>
  </si>
  <si>
    <t>RA11</t>
  </si>
  <si>
    <t>RA12</t>
  </si>
  <si>
    <t>RA13</t>
  </si>
  <si>
    <t>RA14</t>
  </si>
  <si>
    <t>RA15</t>
  </si>
  <si>
    <t>RA16</t>
  </si>
  <si>
    <t>RA17</t>
  </si>
  <si>
    <t>RA18</t>
  </si>
  <si>
    <t>RA19</t>
  </si>
  <si>
    <t>RB2</t>
  </si>
  <si>
    <t>RB3</t>
  </si>
  <si>
    <t>RB4</t>
  </si>
  <si>
    <t>RB5</t>
  </si>
  <si>
    <t>RB6</t>
  </si>
  <si>
    <t>RB7</t>
  </si>
  <si>
    <t>RB8</t>
  </si>
  <si>
    <t>RB9</t>
  </si>
  <si>
    <t>RB10</t>
  </si>
  <si>
    <t>RB11</t>
  </si>
  <si>
    <t>RB12</t>
  </si>
  <si>
    <t>RB13</t>
  </si>
  <si>
    <t>RB14</t>
  </si>
  <si>
    <t>RB15</t>
  </si>
  <si>
    <t>RB16</t>
  </si>
  <si>
    <t>RB17</t>
  </si>
  <si>
    <t>RB18</t>
  </si>
  <si>
    <t>RB19</t>
  </si>
  <si>
    <t>code_RA</t>
  </si>
  <si>
    <t>code_RB</t>
  </si>
  <si>
    <t>code_RC</t>
  </si>
  <si>
    <t>code_RD</t>
  </si>
  <si>
    <t>code_DH</t>
  </si>
  <si>
    <t>DH1</t>
  </si>
  <si>
    <t>code_DA</t>
  </si>
  <si>
    <t>code_DB</t>
  </si>
  <si>
    <t>code_DC</t>
  </si>
  <si>
    <t>code_DD</t>
  </si>
  <si>
    <t>code_DE</t>
  </si>
  <si>
    <t>code_DF</t>
  </si>
  <si>
    <t>code_DG</t>
  </si>
  <si>
    <t>DF1</t>
  </si>
  <si>
    <t>DE1</t>
  </si>
  <si>
    <t>DD1</t>
  </si>
  <si>
    <t>DC1</t>
  </si>
  <si>
    <t>DB1</t>
  </si>
  <si>
    <t>DA1</t>
  </si>
  <si>
    <t>DA2</t>
  </si>
  <si>
    <t>DA3</t>
  </si>
  <si>
    <t>DA4</t>
  </si>
  <si>
    <t>DA5</t>
  </si>
  <si>
    <t>DA6</t>
  </si>
  <si>
    <t>DA7</t>
  </si>
  <si>
    <t>DA8</t>
  </si>
  <si>
    <t>DA9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</si>
  <si>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</si>
  <si>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</si>
  <si>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</si>
  <si>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</si>
  <si>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</si>
  <si>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</si>
  <si>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</si>
  <si>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</si>
  <si>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</si>
  <si>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</si>
  <si>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DB2</t>
  </si>
  <si>
    <t>DB3</t>
  </si>
  <si>
    <t>DB4</t>
  </si>
  <si>
    <t>DB5</t>
  </si>
  <si>
    <t>DB6</t>
  </si>
  <si>
    <t>DB7</t>
  </si>
  <si>
    <t>DB8</t>
  </si>
  <si>
    <t>DB9</t>
  </si>
  <si>
    <t>DB10</t>
  </si>
  <si>
    <t>DB11</t>
  </si>
  <si>
    <t>DB12</t>
  </si>
  <si>
    <t>DB13</t>
  </si>
  <si>
    <t>DB14</t>
  </si>
  <si>
    <t>DB15</t>
  </si>
  <si>
    <t>DB16</t>
  </si>
  <si>
    <t>DB17</t>
  </si>
  <si>
    <t>DB18</t>
  </si>
  <si>
    <t>DB19</t>
  </si>
  <si>
    <t>DC2</t>
  </si>
  <si>
    <t>DC3</t>
  </si>
  <si>
    <t>DC4</t>
  </si>
  <si>
    <t>DC5</t>
  </si>
  <si>
    <t>DC6</t>
  </si>
  <si>
    <t>DC7</t>
  </si>
  <si>
    <t>DC8</t>
  </si>
  <si>
    <t>DC9</t>
  </si>
  <si>
    <t>DC10</t>
  </si>
  <si>
    <t>DC11</t>
  </si>
  <si>
    <t>DC12</t>
  </si>
  <si>
    <t>DC13</t>
  </si>
  <si>
    <t>DC14</t>
  </si>
  <si>
    <t>DC15</t>
  </si>
  <si>
    <t>DC16</t>
  </si>
  <si>
    <t>DC17</t>
  </si>
  <si>
    <t>DC18</t>
  </si>
  <si>
    <t>DC19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</si>
  <si>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</si>
  <si>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</si>
  <si>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</si>
  <si>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</si>
  <si>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</si>
  <si>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</si>
  <si>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</si>
  <si>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</si>
  <si>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</si>
  <si>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</si>
  <si>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DD12</t>
  </si>
  <si>
    <t>DD13</t>
  </si>
  <si>
    <t>DD14</t>
  </si>
  <si>
    <t>DD15</t>
  </si>
  <si>
    <t>DD16</t>
  </si>
  <si>
    <t>DD17</t>
  </si>
  <si>
    <t>DD18</t>
  </si>
  <si>
    <t>DD19</t>
  </si>
  <si>
    <t>DE2</t>
  </si>
  <si>
    <t>DE3</t>
  </si>
  <si>
    <t>DE4</t>
  </si>
  <si>
    <t>DE5</t>
  </si>
  <si>
    <t>DE6</t>
  </si>
  <si>
    <t>DE7</t>
  </si>
  <si>
    <t>DE8</t>
  </si>
  <si>
    <t>DE9</t>
  </si>
  <si>
    <t>DE10</t>
  </si>
  <si>
    <t>DE11</t>
  </si>
  <si>
    <t>DE12</t>
  </si>
  <si>
    <t>DE13</t>
  </si>
  <si>
    <t>DE14</t>
  </si>
  <si>
    <t>DE15</t>
  </si>
  <si>
    <t>DE16</t>
  </si>
  <si>
    <t>DE17</t>
  </si>
  <si>
    <t>DE18</t>
  </si>
  <si>
    <t>DE19</t>
  </si>
  <si>
    <t>DF2</t>
  </si>
  <si>
    <t>DF3</t>
  </si>
  <si>
    <t>DF4</t>
  </si>
  <si>
    <t>DF5</t>
  </si>
  <si>
    <t>DF6</t>
  </si>
  <si>
    <t>DF7</t>
  </si>
  <si>
    <t>DF8</t>
  </si>
  <si>
    <t>DF9</t>
  </si>
  <si>
    <t>DF10</t>
  </si>
  <si>
    <t>DF11</t>
  </si>
  <si>
    <t>DF12</t>
  </si>
  <si>
    <t>DF13</t>
  </si>
  <si>
    <t>DF14</t>
  </si>
  <si>
    <t>DF15</t>
  </si>
  <si>
    <t>DF16</t>
  </si>
  <si>
    <t>DF17</t>
  </si>
  <si>
    <t>DF18</t>
  </si>
  <si>
    <t>DF19</t>
  </si>
  <si>
    <t>DG1</t>
  </si>
  <si>
    <t>DG2</t>
  </si>
  <si>
    <t>DG3</t>
  </si>
  <si>
    <t>DG4</t>
  </si>
  <si>
    <t>DG5</t>
  </si>
  <si>
    <t>DG6</t>
  </si>
  <si>
    <t>DG7</t>
  </si>
  <si>
    <t>DG8</t>
  </si>
  <si>
    <t>DG9</t>
  </si>
  <si>
    <t>DG10</t>
  </si>
  <si>
    <t>DG11</t>
  </si>
  <si>
    <t>DG12</t>
  </si>
  <si>
    <t>DG13</t>
  </si>
  <si>
    <t>DG14</t>
  </si>
  <si>
    <t>DG15</t>
  </si>
  <si>
    <t>DG16</t>
  </si>
  <si>
    <t>DG17</t>
  </si>
  <si>
    <t>DG18</t>
  </si>
  <si>
    <t>DG19</t>
  </si>
  <si>
    <t>DH2</t>
  </si>
  <si>
    <t>DH3</t>
  </si>
  <si>
    <t>DH4</t>
  </si>
  <si>
    <t>DH5</t>
  </si>
  <si>
    <t>DH6</t>
  </si>
  <si>
    <t>DH7</t>
  </si>
  <si>
    <t>DH8</t>
  </si>
  <si>
    <t>DH9</t>
  </si>
  <si>
    <t>DH10</t>
  </si>
  <si>
    <t>DH11</t>
  </si>
  <si>
    <t>DH12</t>
  </si>
  <si>
    <t>DH13</t>
  </si>
  <si>
    <t>DH14</t>
  </si>
  <si>
    <t>DH15</t>
  </si>
  <si>
    <t>DH16</t>
  </si>
  <si>
    <t>DH17</t>
  </si>
  <si>
    <t>DH18</t>
  </si>
  <si>
    <t>DH19</t>
  </si>
  <si>
    <t>DA20</t>
  </si>
  <si>
    <t>DB20</t>
  </si>
  <si>
    <t>DC20</t>
  </si>
  <si>
    <t>DD20</t>
  </si>
  <si>
    <t>DE20</t>
  </si>
  <si>
    <t>DF20</t>
  </si>
  <si>
    <t>DG20</t>
  </si>
  <si>
    <t>DH20</t>
  </si>
  <si>
    <t>RA20</t>
  </si>
  <si>
    <t>RB20</t>
  </si>
  <si>
    <t>RC20</t>
  </si>
  <si>
    <t>RD20</t>
  </si>
  <si>
    <t>DC_Loc_Matériel_septacle</t>
  </si>
  <si>
    <t>da1</t>
  </si>
  <si>
    <t>db1</t>
  </si>
  <si>
    <t>db2</t>
  </si>
  <si>
    <t>de1</t>
  </si>
  <si>
    <t>de2</t>
  </si>
  <si>
    <t>rb2</t>
  </si>
  <si>
    <t>rd2</t>
  </si>
  <si>
    <t>libellé dépense</t>
  </si>
  <si>
    <t>libellé recette</t>
  </si>
  <si>
    <t>code dépense</t>
  </si>
  <si>
    <t>dc1</t>
  </si>
  <si>
    <t>dd1</t>
  </si>
  <si>
    <t>dh1</t>
  </si>
  <si>
    <t>da2</t>
  </si>
  <si>
    <t>dc2</t>
  </si>
  <si>
    <t>dd2</t>
  </si>
  <si>
    <t>df2</t>
  </si>
  <si>
    <t>dg2</t>
  </si>
  <si>
    <t>autres location</t>
  </si>
  <si>
    <t>autres frais orga</t>
  </si>
  <si>
    <t>autres imprévus</t>
  </si>
  <si>
    <t>rb1</t>
  </si>
  <si>
    <t>rc2</t>
  </si>
  <si>
    <t>Mécéna</t>
  </si>
  <si>
    <t>Souvenirs</t>
  </si>
  <si>
    <t>Entrées</t>
  </si>
  <si>
    <t>Hello Asso</t>
  </si>
  <si>
    <t>dépenses imprévues</t>
  </si>
  <si>
    <t>Famille dépenses</t>
  </si>
  <si>
    <t>libellé dépenses</t>
  </si>
  <si>
    <t>vidéos photos</t>
  </si>
  <si>
    <t>numériques, logiciels</t>
  </si>
  <si>
    <t>DA</t>
  </si>
  <si>
    <t>DB</t>
  </si>
  <si>
    <t>DD</t>
  </si>
  <si>
    <t>DH</t>
  </si>
  <si>
    <t>RA</t>
  </si>
  <si>
    <t>RB</t>
  </si>
  <si>
    <t>RC</t>
  </si>
  <si>
    <t>RD</t>
  </si>
  <si>
    <t>DC</t>
  </si>
  <si>
    <t>DE</t>
  </si>
  <si>
    <t>DF</t>
  </si>
  <si>
    <t>DG</t>
  </si>
  <si>
    <t>libellé recettes</t>
  </si>
  <si>
    <t>LISTE DES FAMILLES</t>
  </si>
  <si>
    <t>signalétique</t>
  </si>
  <si>
    <t>fourniture techniques</t>
  </si>
  <si>
    <t>papeterie petite fournitures</t>
  </si>
  <si>
    <t>famille recettes</t>
  </si>
  <si>
    <t>Famille recettes2</t>
  </si>
  <si>
    <t>Facture aaaa</t>
  </si>
  <si>
    <t>Commune</t>
  </si>
  <si>
    <t>Subv</t>
  </si>
  <si>
    <t>Familles</t>
  </si>
  <si>
    <t>Mairie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</si>
</sst>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Geneva"/>
    </font>
    <font>
      <sz val="8"/>
      <name val="Geneva"/>
    </font>
    <font>
      <b/>
      <sz val="8"/>
      <name val="Geneva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FF0000"/>
      <name val="Geneva"/>
    </font>
    <font>
      <b/>
      <sz val="9"/>
      <color rgb="FFFF0000"/>
      <name val="Geneva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theme="9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9" tint="0.3999755851924192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43" fontId="12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6" fillId="0" borderId="0" xfId="2" applyFont="1" applyAlignment="1">
      <alignment horizontal="left"/>
    </xf>
    <xf numFmtId="0" fontId="0" fillId="0" borderId="0" xfId="0" applyAlignment="1">
      <alignment vertical="center"/>
    </xf>
    <xf numFmtId="0" fontId="6" fillId="2" borderId="5" xfId="2" applyFont="1" applyFill="1" applyBorder="1" applyAlignment="1">
      <alignment horizontal="center" vertical="center"/>
    </xf>
    <xf numFmtId="0" fontId="6" fillId="6" borderId="12" xfId="2" applyFont="1" applyFill="1" applyBorder="1" applyAlignment="1">
      <alignment horizontal="center" vertical="center"/>
    </xf>
    <xf numFmtId="0" fontId="3" fillId="0" borderId="2" xfId="2" applyFont="1" applyBorder="1" applyAlignment="1">
      <alignment vertical="center"/>
    </xf>
    <xf numFmtId="0" fontId="3" fillId="6" borderId="0" xfId="2" applyFont="1" applyFill="1" applyAlignment="1">
      <alignment vertical="center"/>
    </xf>
    <xf numFmtId="0" fontId="7" fillId="4" borderId="13" xfId="0" applyNumberFormat="1" applyFont="1" applyFill="1" applyBorder="1" applyProtection="1"/>
    <xf numFmtId="0" fontId="7" fillId="4" borderId="14" xfId="0" applyNumberFormat="1" applyFont="1" applyFill="1" applyBorder="1" applyProtection="1"/>
    <xf numFmtId="0" fontId="8" fillId="5" borderId="13" xfId="0" applyNumberFormat="1" applyFont="1" applyFill="1" applyBorder="1" applyProtection="1">
      <protection locked="0"/>
    </xf>
    <xf numFmtId="0" fontId="8" fillId="5" borderId="13" xfId="0" applyFont="1" applyFill="1" applyBorder="1" applyProtection="1">
      <protection locked="0"/>
    </xf>
    <xf numFmtId="0" fontId="8" fillId="5" borderId="14" xfId="0" applyFont="1" applyFill="1" applyBorder="1" applyProtection="1">
      <protection locked="0"/>
    </xf>
    <xf numFmtId="0" fontId="8" fillId="0" borderId="13" xfId="0" applyNumberFormat="1" applyFont="1" applyBorder="1" applyProtection="1">
      <protection locked="0"/>
    </xf>
    <xf numFmtId="0" fontId="8" fillId="0" borderId="13" xfId="0" applyFont="1" applyBorder="1" applyProtection="1">
      <protection locked="0"/>
    </xf>
    <xf numFmtId="0" fontId="8" fillId="0" borderId="14" xfId="0" applyFont="1" applyBorder="1" applyProtection="1">
      <protection locked="0"/>
    </xf>
    <xf numFmtId="0" fontId="3" fillId="2" borderId="15" xfId="2" applyFont="1" applyFill="1" applyBorder="1" applyAlignment="1">
      <alignment vertical="center"/>
    </xf>
    <xf numFmtId="0" fontId="7" fillId="8" borderId="0" xfId="0" applyNumberFormat="1" applyFont="1" applyFill="1" applyBorder="1" applyProtection="1"/>
    <xf numFmtId="0" fontId="3" fillId="3" borderId="2" xfId="2" applyFont="1" applyFill="1" applyBorder="1" applyAlignment="1">
      <alignment horizontal="left" vertical="center"/>
    </xf>
    <xf numFmtId="0" fontId="6" fillId="0" borderId="7" xfId="2" applyFont="1" applyBorder="1" applyAlignment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3" fillId="0" borderId="2" xfId="2" applyFont="1" applyFill="1" applyBorder="1" applyAlignment="1">
      <alignment vertical="center"/>
    </xf>
    <xf numFmtId="0" fontId="8" fillId="5" borderId="14" xfId="0" applyFont="1" applyFill="1" applyBorder="1" applyProtection="1"/>
    <xf numFmtId="0" fontId="8" fillId="5" borderId="13" xfId="0" applyFont="1" applyFill="1" applyBorder="1" applyProtection="1"/>
    <xf numFmtId="0" fontId="4" fillId="3" borderId="9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4" fillId="3" borderId="3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8" fillId="4" borderId="13" xfId="0" applyNumberFormat="1" applyFont="1" applyFill="1" applyBorder="1" applyProtection="1"/>
    <xf numFmtId="0" fontId="8" fillId="4" borderId="14" xfId="0" applyNumberFormat="1" applyFont="1" applyFill="1" applyBorder="1" applyProtection="1"/>
    <xf numFmtId="0" fontId="8" fillId="8" borderId="0" xfId="0" applyNumberFormat="1" applyFont="1" applyFill="1" applyBorder="1" applyProtection="1"/>
    <xf numFmtId="0" fontId="8" fillId="5" borderId="13" xfId="0" applyNumberFormat="1" applyFont="1" applyFill="1" applyBorder="1" applyProtection="1"/>
    <xf numFmtId="0" fontId="10" fillId="7" borderId="7" xfId="2" applyFont="1" applyFill="1" applyBorder="1" applyAlignment="1" applyProtection="1">
      <protection locked="0"/>
    </xf>
    <xf numFmtId="14" fontId="3" fillId="0" borderId="1" xfId="2" applyNumberFormat="1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vertical="center"/>
      <protection locked="0"/>
    </xf>
    <xf numFmtId="14" fontId="3" fillId="0" borderId="2" xfId="2" applyNumberFormat="1" applyFont="1" applyFill="1" applyBorder="1" applyAlignment="1" applyProtection="1">
      <alignment horizontal="center" vertical="center"/>
      <protection locked="0"/>
    </xf>
    <xf numFmtId="0" fontId="3" fillId="0" borderId="2" xfId="2" applyFont="1" applyFill="1" applyBorder="1" applyAlignment="1" applyProtection="1">
      <alignment horizontal="center" vertical="center"/>
      <protection locked="0"/>
    </xf>
    <xf numFmtId="14" fontId="3" fillId="0" borderId="2" xfId="2" applyNumberFormat="1" applyFont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3" fillId="3" borderId="4" xfId="2" applyFont="1" applyFill="1" applyBorder="1" applyAlignment="1" applyProtection="1">
      <alignment horizontal="left" vertical="center"/>
      <protection locked="0"/>
    </xf>
    <xf numFmtId="43" fontId="3" fillId="0" borderId="1" xfId="4" applyFont="1" applyBorder="1" applyAlignment="1" applyProtection="1">
      <alignment vertical="center"/>
      <protection locked="0"/>
    </xf>
    <xf numFmtId="43" fontId="3" fillId="0" borderId="2" xfId="4" applyFont="1" applyBorder="1" applyAlignment="1" applyProtection="1">
      <alignment vertical="center"/>
      <protection locked="0"/>
    </xf>
    <xf numFmtId="43" fontId="3" fillId="0" borderId="2" xfId="4" applyFont="1" applyFill="1" applyBorder="1" applyAlignment="1" applyProtection="1">
      <alignment vertical="center"/>
      <protection locked="0"/>
    </xf>
    <xf numFmtId="43" fontId="3" fillId="0" borderId="0" xfId="4" applyFont="1" applyBorder="1" applyAlignment="1" applyProtection="1">
      <alignment vertical="center"/>
      <protection locked="0"/>
    </xf>
    <xf numFmtId="43" fontId="3" fillId="0" borderId="4" xfId="4" applyFont="1" applyBorder="1" applyAlignment="1" applyProtection="1">
      <alignment vertical="center"/>
      <protection locked="0"/>
    </xf>
    <xf numFmtId="43" fontId="3" fillId="0" borderId="0" xfId="4" applyFont="1" applyFill="1" applyAlignment="1" applyProtection="1">
      <alignment vertical="center"/>
      <protection locked="0"/>
    </xf>
    <xf numFmtId="43" fontId="3" fillId="0" borderId="4" xfId="4" applyFont="1" applyFill="1" applyBorder="1" applyAlignment="1" applyProtection="1">
      <alignment vertical="center"/>
      <protection locked="0"/>
    </xf>
    <xf numFmtId="0" fontId="3" fillId="0" borderId="16" xfId="2" applyNumberFormat="1" applyFont="1" applyBorder="1" applyAlignment="1" applyProtection="1">
      <alignment horizontal="center" vertical="center"/>
      <protection locked="0"/>
    </xf>
    <xf numFmtId="0" fontId="3" fillId="0" borderId="6" xfId="2" applyNumberFormat="1" applyFont="1" applyBorder="1" applyAlignment="1" applyProtection="1">
      <alignment horizontal="center" vertical="center"/>
      <protection locked="0"/>
    </xf>
    <xf numFmtId="0" fontId="6" fillId="2" borderId="1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9" fillId="7" borderId="11" xfId="2" applyFont="1" applyFill="1" applyBorder="1" applyAlignment="1">
      <alignment horizontal="center"/>
    </xf>
    <xf numFmtId="0" fontId="9" fillId="7" borderId="8" xfId="2" applyFont="1" applyFill="1" applyBorder="1" applyAlignment="1">
      <alignment horizontal="center"/>
    </xf>
    <xf numFmtId="0" fontId="6" fillId="3" borderId="3" xfId="2" applyFont="1" applyFill="1" applyBorder="1" applyAlignment="1">
      <alignment horizontal="center" vertical="center"/>
    </xf>
    <xf numFmtId="0" fontId="6" fillId="3" borderId="12" xfId="2" applyFont="1" applyFill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13" fillId="9" borderId="17" xfId="0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43" fontId="3" fillId="0" borderId="0" xfId="0" applyNumberFormat="1" applyFont="1" applyAlignment="1" applyProtection="1">
      <alignment vertical="center"/>
      <protection locked="0"/>
    </xf>
    <xf numFmtId="43" fontId="3" fillId="0" borderId="2" xfId="0" applyNumberFormat="1" applyFont="1" applyBorder="1" applyAlignment="1" applyProtection="1">
      <alignment vertical="center"/>
      <protection locked="0"/>
    </xf>
    <xf numFmtId="0" fontId="3" fillId="0" borderId="2" xfId="0" applyNumberFormat="1" applyFont="1" applyFill="1" applyBorder="1" applyAlignment="1" applyProtection="1">
      <alignment vertical="center"/>
      <protection locked="0"/>
    </xf>
    <xf numFmtId="0" fontId="3" fillId="0" borderId="2" xfId="0" applyNumberFormat="1" applyFont="1" applyFill="1" applyBorder="1" applyAlignment="1" applyProtection="1">
      <alignment vertical="center"/>
    </xf>
    <xf numFmtId="0" fontId="0" fillId="2" borderId="4" xfId="0" applyFill="1" applyBorder="1" applyAlignment="1" applyProtection="1">
      <alignment vertical="center"/>
      <protection locked="0"/>
    </xf>
    <xf numFmtId="0" fontId="3" fillId="2" borderId="4" xfId="0" applyNumberFormat="1" applyFont="1" applyFill="1" applyBorder="1" applyAlignment="1" applyProtection="1">
      <alignment vertical="center"/>
    </xf>
    <xf numFmtId="0" fontId="3" fillId="6" borderId="0" xfId="0" applyNumberFormat="1" applyFont="1" applyFill="1" applyBorder="1" applyAlignment="1" applyProtection="1">
      <alignment vertical="center"/>
    </xf>
    <xf numFmtId="0" fontId="3" fillId="3" borderId="4" xfId="0" applyNumberFormat="1" applyFont="1" applyFill="1" applyBorder="1" applyAlignment="1" applyProtection="1">
      <alignment horizontal="left" vertical="center"/>
      <protection locked="0"/>
    </xf>
    <xf numFmtId="0" fontId="3" fillId="3" borderId="2" xfId="0" applyNumberFormat="1" applyFont="1" applyFill="1" applyBorder="1" applyAlignment="1" applyProtection="1">
      <alignment horizontal="left" vertical="center"/>
    </xf>
  </cellXfs>
  <cellStyles count="5">
    <cellStyle name="Milliers" xfId="4" builtinId="3"/>
    <cellStyle name="Milliers 2" xfId="1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5" formatCode="_-* #,##0.00_-;\-* #,##0.00_-;_-* &quot;-&quot;??_-;_-@_-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sz val="8"/>
        <color auto="1"/>
        <name val="Arial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5:Z26" totalsRowCount="1" headerRowBorderDxfId="53" tableBorderDxfId="52">
  <autoFilter ref="A5:Z25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00000000-0010-0000-0000-000001000000}" name="n° de pièce" totalsRowLabel="Total" dataDxfId="51" totalsRowDxfId="25" dataCellStyle="Normal 2"/>
    <tableColumn id="2" xr3:uid="{00000000-0010-0000-0000-000002000000}" name="Date" dataDxfId="50" totalsRowDxfId="24" dataCellStyle="Normal 2"/>
    <tableColumn id="3" xr3:uid="{00000000-0010-0000-0000-000003000000}" name="débit (entrée)" totalsRowFunction="sum" dataDxfId="49" totalsRowDxfId="23" dataCellStyle="Milliers"/>
    <tableColumn id="4" xr3:uid="{00000000-0010-0000-0000-000004000000}" name="crédit (sortie)" totalsRowFunction="sum" dataDxfId="48" totalsRowDxfId="22" dataCellStyle="Milliers"/>
    <tableColumn id="5" xr3:uid="{00000000-0010-0000-0000-000005000000}" name="n° chèque" dataDxfId="47" totalsRowDxfId="21" dataCellStyle="Normal 2"/>
    <tableColumn id="6" xr3:uid="{00000000-0010-0000-0000-000006000000}" name="Libellés" dataDxfId="26" totalsRowDxfId="20" dataCellStyle="Normal 2"/>
    <tableColumn id="7" xr3:uid="{00000000-0010-0000-0000-000007000000}" name="libellé dépenses" dataDxfId="46" totalsRowDxfId="19" dataCellStyle="Normal 2">
      <calculatedColumnFormula>IF(Q6="","",Q6)</calculatedColumnFormula>
    </tableColumn>
    <tableColumn id="15" xr3:uid="{00000000-0010-0000-0000-00000F000000}" name="Famille dépenses" dataDxfId="45" totalsRowDxfId="18" dataCellStyle="Normal 2">
      <calculatedColumnFormula>IF(Tableau3[[#This Row],[libellé dépenses]]="","",VLOOKUP(LEFT(P6,2),Liste_familles,2,FALSE))</calculatedColumnFormula>
    </tableColumn>
    <tableColumn id="8" xr3:uid="{00000000-0010-0000-0000-000008000000}" name="Achats " totalsRowFunction="sum" dataDxfId="44" totalsRowDxfId="17" dataCellStyle="Milliers"/>
    <tableColumn id="9" xr3:uid="{00000000-0010-0000-0000-000009000000}" name="Locations" totalsRowFunction="sum" dataDxfId="43" totalsRowDxfId="16" dataCellStyle="Milliers"/>
    <tableColumn id="10" xr3:uid="{00000000-0010-0000-0000-00000A000000}" name="Assurances" totalsRowFunction="sum" dataDxfId="42" totalsRowDxfId="15" dataCellStyle="Milliers"/>
    <tableColumn id="11" xr3:uid="{00000000-0010-0000-0000-00000B000000}" name="Rémunération intermédiaires" totalsRowFunction="sum" dataDxfId="41" totalsRowDxfId="14" dataCellStyle="Milliers"/>
    <tableColumn id="12" xr3:uid="{00000000-0010-0000-0000-00000C000000}" name="Publicité" totalsRowFunction="sum" dataDxfId="40" totalsRowDxfId="13" dataCellStyle="Milliers"/>
    <tableColumn id="13" xr3:uid="{00000000-0010-0000-0000-00000D000000}" name="Frais déplacements" totalsRowFunction="sum" dataDxfId="39" totalsRowDxfId="12" dataCellStyle="Milliers"/>
    <tableColumn id="14" xr3:uid="{00000000-0010-0000-0000-00000E000000}" name="Téléphone" totalsRowFunction="sum" dataDxfId="38" totalsRowDxfId="11" dataCellStyle="Milliers"/>
    <tableColumn id="16" xr3:uid="{00000000-0010-0000-0000-000010000000}" name="code dépense" dataDxfId="37" totalsRowDxfId="10"/>
    <tableColumn id="17" xr3:uid="{00000000-0010-0000-0000-000011000000}" name="libellé dépense" dataDxfId="36" totalsRowDxfId="9" dataCellStyle="Normal 2"/>
    <tableColumn id="18" xr3:uid="{00000000-0010-0000-0000-000012000000}" name="libellé recettes" dataDxfId="35" totalsRowDxfId="8" dataCellStyle="Normal 2">
      <calculatedColumnFormula>IF(Y6="","",Y6)</calculatedColumnFormula>
    </tableColumn>
    <tableColumn id="26" xr3:uid="{00000000-0010-0000-0000-00001A000000}" name="famille recettes" dataDxfId="34" totalsRowDxfId="7" dataCellStyle="Normal 2">
      <calculatedColumnFormula>IF(Tableau3[[#This Row],[libellé recettes]]="","",VLOOKUP(LEFT(X6,2),Liste_familles,2,FALSE))</calculatedColumnFormula>
    </tableColumn>
    <tableColumn id="19" xr3:uid="{00000000-0010-0000-0000-000013000000}" name="Produits de l'activité" totalsRowFunction="sum" dataDxfId="33" totalsRowDxfId="6" dataCellStyle="Milliers"/>
    <tableColumn id="20" xr3:uid="{00000000-0010-0000-0000-000014000000}" name="Subventions" totalsRowFunction="sum" dataDxfId="32" totalsRowDxfId="5" dataCellStyle="Milliers"/>
    <tableColumn id="21" xr3:uid="{00000000-0010-0000-0000-000015000000}" name="Cotisations et adhésions" totalsRowFunction="sum" dataDxfId="31" totalsRowDxfId="4" dataCellStyle="Milliers"/>
    <tableColumn id="22" xr3:uid="{00000000-0010-0000-0000-000016000000}" name="autres" totalsRowFunction="sum" dataDxfId="30" totalsRowDxfId="3" dataCellStyle="Milliers"/>
    <tableColumn id="23" xr3:uid="{00000000-0010-0000-0000-000017000000}" name="code recette" dataDxfId="29" totalsRowDxfId="2" dataCellStyle="Normal 2"/>
    <tableColumn id="24" xr3:uid="{00000000-0010-0000-0000-000018000000}" name="libellé recette" dataDxfId="28" totalsRowDxfId="1" dataCellStyle="Normal 2">
      <calculatedColumnFormula>IF(Tableau3[[#This Row],[code recette]]="","",VLOOKUP(X6,liste_code_libellé,2,FALSE))</calculatedColumnFormula>
    </tableColumn>
    <tableColumn id="25" xr3:uid="{00000000-0010-0000-0000-000019000000}" name="Famille recettes2" totalsRowFunction="count" dataDxfId="27" totalsRowDxfId="0" dataCellStyle="Normal 2">
      <calculatedColumnFormula>IF(Tableau3[[#This Row],[libellé recette]]="","",VLOOKUP(LEFT(X6,2),Liste_familles,2,FALSE))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  <pageSetUpPr fitToPage="1"/>
  </sheetPr>
  <dimension ref="A1:Z26"/>
  <sheetViews>
    <sheetView tabSelected="1" zoomScaleNormal="100" workbookViewId="0">
      <selection activeCell="L30" sqref="L30"/>
    </sheetView>
  </sheetViews>
  <sheetFormatPr baseColWidth="10" defaultRowHeight="15"/>
  <cols>
    <col min="1" max="1" width="11.85546875" customWidth="1"/>
    <col min="3" max="4" width="12.42578125" customWidth="1"/>
    <col min="6" max="6" width="22.28515625" customWidth="1"/>
    <col min="7" max="7" width="18.85546875" customWidth="1"/>
    <col min="8" max="8" width="18.85546875" hidden="1" customWidth="1"/>
    <col min="9" max="15" width="11.85546875" customWidth="1"/>
    <col min="16" max="16" width="7.85546875" customWidth="1"/>
    <col min="17" max="17" width="14.28515625" customWidth="1"/>
    <col min="18" max="19" width="14.28515625" hidden="1" customWidth="1"/>
    <col min="20" max="23" width="11.85546875" customWidth="1"/>
    <col min="24" max="24" width="7.85546875" customWidth="1"/>
    <col min="25" max="25" width="13.85546875" customWidth="1"/>
    <col min="26" max="26" width="0" hidden="1" customWidth="1"/>
  </cols>
  <sheetData>
    <row r="1" spans="1:26">
      <c r="A1" s="3"/>
      <c r="B1" s="2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6">
      <c r="A2" s="3"/>
      <c r="B2" s="2"/>
      <c r="C2" s="1"/>
      <c r="D2" s="1"/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6">
      <c r="A3" s="60" t="s">
        <v>20</v>
      </c>
      <c r="B3" s="61"/>
      <c r="C3" s="40">
        <v>300</v>
      </c>
      <c r="D3" s="1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6" s="4" customFormat="1">
      <c r="A4" s="20" t="s">
        <v>0</v>
      </c>
      <c r="B4" s="20" t="s">
        <v>1</v>
      </c>
      <c r="C4" s="64" t="s">
        <v>2</v>
      </c>
      <c r="D4" s="64"/>
      <c r="I4" s="58" t="s">
        <v>5</v>
      </c>
      <c r="J4" s="59"/>
      <c r="K4" s="59"/>
      <c r="L4" s="59"/>
      <c r="M4" s="59"/>
      <c r="N4" s="59"/>
      <c r="O4" s="59"/>
      <c r="P4" s="5"/>
      <c r="Q4" s="5"/>
      <c r="R4" s="6"/>
      <c r="S4" s="6"/>
      <c r="T4" s="62" t="s">
        <v>6</v>
      </c>
      <c r="U4" s="63"/>
      <c r="V4" s="63"/>
      <c r="W4" s="63"/>
      <c r="X4" s="63"/>
      <c r="Y4" s="63"/>
    </row>
    <row r="5" spans="1:26" s="4" customFormat="1" ht="21.75" customHeight="1">
      <c r="A5" s="21" t="s">
        <v>0</v>
      </c>
      <c r="B5" s="22" t="s">
        <v>1</v>
      </c>
      <c r="C5" s="23" t="s">
        <v>7</v>
      </c>
      <c r="D5" s="23" t="s">
        <v>8</v>
      </c>
      <c r="E5" s="24" t="s">
        <v>3</v>
      </c>
      <c r="F5" s="25" t="s">
        <v>4</v>
      </c>
      <c r="G5" s="35" t="s">
        <v>377</v>
      </c>
      <c r="H5" s="35" t="s">
        <v>376</v>
      </c>
      <c r="I5" s="26" t="s">
        <v>16</v>
      </c>
      <c r="J5" s="26" t="s">
        <v>18</v>
      </c>
      <c r="K5" s="26" t="s">
        <v>83</v>
      </c>
      <c r="L5" s="27" t="s">
        <v>15</v>
      </c>
      <c r="M5" s="27" t="s">
        <v>17</v>
      </c>
      <c r="N5" s="27" t="s">
        <v>19</v>
      </c>
      <c r="O5" s="27" t="s">
        <v>12</v>
      </c>
      <c r="P5" s="33" t="s">
        <v>357</v>
      </c>
      <c r="Q5" s="28" t="s">
        <v>355</v>
      </c>
      <c r="R5" s="34" t="s">
        <v>392</v>
      </c>
      <c r="S5" s="34" t="s">
        <v>397</v>
      </c>
      <c r="T5" s="27" t="s">
        <v>9</v>
      </c>
      <c r="U5" s="27" t="s">
        <v>10</v>
      </c>
      <c r="V5" s="27" t="s">
        <v>14</v>
      </c>
      <c r="W5" s="26" t="s">
        <v>11</v>
      </c>
      <c r="X5" s="32" t="s">
        <v>62</v>
      </c>
      <c r="Y5" s="34" t="s">
        <v>356</v>
      </c>
      <c r="Z5" s="34" t="s">
        <v>398</v>
      </c>
    </row>
    <row r="6" spans="1:26" s="4" customFormat="1">
      <c r="A6" s="56">
        <v>1</v>
      </c>
      <c r="B6" s="41">
        <v>44898</v>
      </c>
      <c r="C6" s="49"/>
      <c r="D6" s="49">
        <v>156.41999999999999</v>
      </c>
      <c r="E6" s="42">
        <v>2596746</v>
      </c>
      <c r="F6" s="43" t="s">
        <v>399</v>
      </c>
      <c r="G6" s="7" t="str">
        <f>IF(Q6="","",Q6)</f>
        <v>print</v>
      </c>
      <c r="H6" s="7" t="str">
        <f>IF(Tableau3[[#This Row],[libellé dépenses]]="","",VLOOKUP(LEFT(P6,2),Liste_familles,2,FALSE))</f>
        <v>DA_Communication</v>
      </c>
      <c r="I6" s="50">
        <v>156.41999999999999</v>
      </c>
      <c r="J6" s="50"/>
      <c r="K6" s="50"/>
      <c r="L6" s="50"/>
      <c r="M6" s="50"/>
      <c r="N6" s="50"/>
      <c r="O6" s="50"/>
      <c r="P6" s="47" t="s">
        <v>348</v>
      </c>
      <c r="Q6" s="17" t="str">
        <f>IF(Tableau3[[#This Row],[code dépense]]="","",VLOOKUP(P6,liste_code_libellé,2,FALSE))</f>
        <v>print</v>
      </c>
      <c r="R6" s="8" t="str">
        <f>IF(Y6="","",Y6)</f>
        <v/>
      </c>
      <c r="S6" s="8" t="str">
        <f>IF(Tableau3[[#This Row],[libellé recettes]]="","",VLOOKUP(LEFT(X6,2),Liste_familles,2,FALSE))</f>
        <v/>
      </c>
      <c r="T6" s="52"/>
      <c r="U6" s="50"/>
      <c r="V6" s="50"/>
      <c r="W6" s="53"/>
      <c r="X6" s="48"/>
      <c r="Y6" s="19" t="str">
        <f>IF(Tableau3[[#This Row],[code recette]]="","",VLOOKUP(X6,liste_code_libellé,2,FALSE))</f>
        <v/>
      </c>
      <c r="Z6" s="19" t="str">
        <f>IF(Tableau3[[#This Row],[libellé recette]]="","",VLOOKUP(LEFT(X6,2),Liste_familles,2,FALSE))</f>
        <v/>
      </c>
    </row>
    <row r="7" spans="1:26" s="4" customFormat="1">
      <c r="A7" s="57">
        <f>A6+1</f>
        <v>2</v>
      </c>
      <c r="B7" s="46">
        <v>44914</v>
      </c>
      <c r="C7" s="50"/>
      <c r="D7" s="50">
        <v>400</v>
      </c>
      <c r="E7" s="42">
        <v>2596747</v>
      </c>
      <c r="F7" s="43" t="s">
        <v>21</v>
      </c>
      <c r="G7" s="7" t="str">
        <f t="shared" ref="G7:G16" si="0">IF(Q7="","",Q7)</f>
        <v>boissons</v>
      </c>
      <c r="H7" s="7" t="str">
        <f>IF(Tableau3[[#This Row],[libellé dépenses]]="","",VLOOKUP(LEFT(P7,2),Liste_familles,2,FALSE))</f>
        <v>DB_Restauration</v>
      </c>
      <c r="I7" s="50"/>
      <c r="J7" s="50">
        <v>400</v>
      </c>
      <c r="K7" s="50"/>
      <c r="L7" s="50"/>
      <c r="M7" s="50"/>
      <c r="N7" s="50"/>
      <c r="O7" s="50"/>
      <c r="P7" s="47" t="s">
        <v>349</v>
      </c>
      <c r="Q7" s="17" t="str">
        <f>IF(Tableau3[[#This Row],[code dépense]]="","",VLOOKUP(P7,liste_code_libellé,2,FALSE))</f>
        <v>boissons</v>
      </c>
      <c r="R7" s="8" t="str">
        <f t="shared" ref="R7:R16" si="1">IF(Y7="","",Y7)</f>
        <v/>
      </c>
      <c r="S7" s="8" t="str">
        <f>IF(Tableau3[[#This Row],[libellé recettes]]="","",VLOOKUP(LEFT(X7,2),Liste_familles,2,FALSE))</f>
        <v/>
      </c>
      <c r="T7" s="52"/>
      <c r="U7" s="50"/>
      <c r="V7" s="50"/>
      <c r="W7" s="53"/>
      <c r="X7" s="48"/>
      <c r="Y7" s="19" t="str">
        <f>IF(Tableau3[[#This Row],[code recette]]="","",VLOOKUP(X7,liste_code_libellé,2,FALSE))</f>
        <v/>
      </c>
      <c r="Z7" s="19" t="str">
        <f>IF(Tableau3[[#This Row],[libellé recette]]="","",VLOOKUP(LEFT(X7,2),Liste_familles,2,FALSE))</f>
        <v/>
      </c>
    </row>
    <row r="8" spans="1:26" s="4" customFormat="1">
      <c r="A8" s="57">
        <f t="shared" ref="A8:A25" si="2">A7+1</f>
        <v>3</v>
      </c>
      <c r="B8" s="46">
        <v>44914</v>
      </c>
      <c r="C8" s="50"/>
      <c r="D8" s="50">
        <v>400</v>
      </c>
      <c r="E8" s="42">
        <v>2596748</v>
      </c>
      <c r="F8" s="43" t="s">
        <v>21</v>
      </c>
      <c r="G8" s="7" t="str">
        <f t="shared" si="0"/>
        <v>son</v>
      </c>
      <c r="H8" s="7" t="str">
        <f>IF(Tableau3[[#This Row],[libellé dépenses]]="","",VLOOKUP(LEFT(P8,2),Liste_familles,2,FALSE))</f>
        <v>DC_Loc_Matériel_septacle</v>
      </c>
      <c r="I8" s="50"/>
      <c r="J8" s="50"/>
      <c r="K8" s="50">
        <v>400</v>
      </c>
      <c r="L8" s="50"/>
      <c r="M8" s="50"/>
      <c r="N8" s="50"/>
      <c r="O8" s="50"/>
      <c r="P8" s="47" t="s">
        <v>358</v>
      </c>
      <c r="Q8" s="17" t="str">
        <f>IF(Tableau3[[#This Row],[code dépense]]="","",VLOOKUP(P8,liste_code_libellé,2,FALSE))</f>
        <v>son</v>
      </c>
      <c r="R8" s="8" t="str">
        <f t="shared" si="1"/>
        <v/>
      </c>
      <c r="S8" s="8" t="str">
        <f>IF(Tableau3[[#This Row],[libellé recettes]]="","",VLOOKUP(LEFT(X8,2),Liste_familles,2,FALSE))</f>
        <v/>
      </c>
      <c r="T8" s="52"/>
      <c r="U8" s="50"/>
      <c r="V8" s="50"/>
      <c r="W8" s="53"/>
      <c r="X8" s="48"/>
      <c r="Y8" s="19" t="str">
        <f>IF(Tableau3[[#This Row],[code recette]]="","",VLOOKUP(X8,liste_code_libellé,2,FALSE))</f>
        <v/>
      </c>
      <c r="Z8" s="19" t="str">
        <f>IF(Tableau3[[#This Row],[libellé recette]]="","",VLOOKUP(LEFT(X8,2),Liste_familles,2,FALSE))</f>
        <v/>
      </c>
    </row>
    <row r="9" spans="1:26" s="4" customFormat="1">
      <c r="A9" s="57">
        <f t="shared" si="2"/>
        <v>4</v>
      </c>
      <c r="B9" s="46">
        <v>44902</v>
      </c>
      <c r="C9" s="50"/>
      <c r="D9" s="50">
        <v>37.369999999999997</v>
      </c>
      <c r="E9" s="42" t="s">
        <v>22</v>
      </c>
      <c r="F9" s="43" t="s">
        <v>23</v>
      </c>
      <c r="G9" s="7" t="str">
        <f t="shared" si="0"/>
        <v>médiéval</v>
      </c>
      <c r="H9" s="7" t="str">
        <f>IF(Tableau3[[#This Row],[libellé dépenses]]="","",VLOOKUP(LEFT(P9,2),Liste_familles,2,FALSE))</f>
        <v>DD_Ateliers</v>
      </c>
      <c r="I9" s="50"/>
      <c r="J9" s="50"/>
      <c r="K9" s="50"/>
      <c r="L9" s="50">
        <v>37.369999999999997</v>
      </c>
      <c r="M9" s="50"/>
      <c r="N9" s="50"/>
      <c r="O9" s="50"/>
      <c r="P9" s="47" t="s">
        <v>359</v>
      </c>
      <c r="Q9" s="17" t="str">
        <f>IF(Tableau3[[#This Row],[code dépense]]="","",VLOOKUP(P9,liste_code_libellé,2,FALSE))</f>
        <v>médiéval</v>
      </c>
      <c r="R9" s="8" t="str">
        <f t="shared" si="1"/>
        <v/>
      </c>
      <c r="S9" s="8" t="str">
        <f>IF(Tableau3[[#This Row],[libellé recettes]]="","",VLOOKUP(LEFT(X9,2),Liste_familles,2,FALSE))</f>
        <v/>
      </c>
      <c r="T9" s="52"/>
      <c r="U9" s="50"/>
      <c r="V9" s="50"/>
      <c r="W9" s="53"/>
      <c r="X9" s="48"/>
      <c r="Y9" s="19" t="str">
        <f>IF(Tableau3[[#This Row],[code recette]]="","",VLOOKUP(X9,liste_code_libellé,2,FALSE))</f>
        <v/>
      </c>
      <c r="Z9" s="19" t="str">
        <f>IF(Tableau3[[#This Row],[libellé recette]]="","",VLOOKUP(LEFT(X9,2),Liste_familles,2,FALSE))</f>
        <v/>
      </c>
    </row>
    <row r="10" spans="1:26" s="4" customFormat="1">
      <c r="A10" s="57">
        <f t="shared" si="2"/>
        <v>5</v>
      </c>
      <c r="B10" s="46">
        <v>44902</v>
      </c>
      <c r="C10" s="50"/>
      <c r="D10" s="50">
        <v>5</v>
      </c>
      <c r="E10" s="42" t="s">
        <v>22</v>
      </c>
      <c r="F10" s="43" t="s">
        <v>24</v>
      </c>
      <c r="G10" s="7" t="str">
        <f t="shared" si="0"/>
        <v>frais orga</v>
      </c>
      <c r="H10" s="7" t="str">
        <f>IF(Tableau3[[#This Row],[libellé dépenses]]="","",VLOOKUP(LEFT(P10,2),Liste_familles,2,FALSE))</f>
        <v>DE_Frais_Organisation</v>
      </c>
      <c r="I10" s="50"/>
      <c r="J10" s="50"/>
      <c r="K10" s="50"/>
      <c r="L10" s="50"/>
      <c r="M10" s="50">
        <v>5</v>
      </c>
      <c r="N10" s="50"/>
      <c r="O10" s="50"/>
      <c r="P10" s="47" t="s">
        <v>351</v>
      </c>
      <c r="Q10" s="17" t="str">
        <f>IF(Tableau3[[#This Row],[code dépense]]="","",VLOOKUP(P10,liste_code_libellé,2,FALSE))</f>
        <v>frais orga</v>
      </c>
      <c r="R10" s="8" t="str">
        <f t="shared" si="1"/>
        <v/>
      </c>
      <c r="S10" s="8" t="str">
        <f>IF(Tableau3[[#This Row],[libellé recettes]]="","",VLOOKUP(LEFT(X10,2),Liste_familles,2,FALSE))</f>
        <v/>
      </c>
      <c r="T10" s="52"/>
      <c r="U10" s="50"/>
      <c r="V10" s="50"/>
      <c r="W10" s="53"/>
      <c r="X10" s="48"/>
      <c r="Y10" s="19" t="str">
        <f>IF(Tableau3[[#This Row],[code recette]]="","",VLOOKUP(X10,liste_code_libellé,2,FALSE))</f>
        <v/>
      </c>
      <c r="Z10" s="19" t="str">
        <f>IF(Tableau3[[#This Row],[libellé recette]]="","",VLOOKUP(LEFT(X10,2),Liste_familles,2,FALSE))</f>
        <v/>
      </c>
    </row>
    <row r="11" spans="1:26" s="4" customFormat="1">
      <c r="A11" s="57">
        <f t="shared" si="2"/>
        <v>6</v>
      </c>
      <c r="B11" s="46">
        <v>44908</v>
      </c>
      <c r="C11" s="50">
        <v>600</v>
      </c>
      <c r="D11" s="50"/>
      <c r="E11" s="42" t="s">
        <v>25</v>
      </c>
      <c r="F11" s="43" t="s">
        <v>400</v>
      </c>
      <c r="G11" s="7" t="str">
        <f t="shared" si="0"/>
        <v>SACEM</v>
      </c>
      <c r="H11" s="7" t="str">
        <f>IF(Tableau3[[#This Row],[libellé dépenses]]="","",VLOOKUP(LEFT(P11,2),Liste_familles,2,FALSE))</f>
        <v>DF_Frais_Gene_Spectacles</v>
      </c>
      <c r="I11" s="50"/>
      <c r="J11" s="50"/>
      <c r="K11" s="50"/>
      <c r="L11" s="50"/>
      <c r="M11" s="50"/>
      <c r="N11" s="50"/>
      <c r="O11" s="50"/>
      <c r="P11" s="47" t="s">
        <v>364</v>
      </c>
      <c r="Q11" s="17" t="str">
        <f>IF(Tableau3[[#This Row],[code dépense]]="","",VLOOKUP(P11,liste_code_libellé,2,FALSE))</f>
        <v>SACEM</v>
      </c>
      <c r="R11" s="8" t="str">
        <f t="shared" si="1"/>
        <v>Souvenirs</v>
      </c>
      <c r="S11" s="8" t="str">
        <f>IF(Tableau3[[#This Row],[libellé recettes]]="","",VLOOKUP(LEFT(X11,2),Liste_familles,2,FALSE))</f>
        <v>RB_Restauration</v>
      </c>
      <c r="T11" s="52"/>
      <c r="U11" s="50">
        <v>600</v>
      </c>
      <c r="V11" s="50"/>
      <c r="W11" s="53"/>
      <c r="X11" s="48" t="s">
        <v>353</v>
      </c>
      <c r="Y11" s="19" t="str">
        <f>IF(Tableau3[[#This Row],[code recette]]="","",VLOOKUP(X11,liste_code_libellé,2,FALSE))</f>
        <v>Souvenirs</v>
      </c>
      <c r="Z11" s="19" t="str">
        <f>IF(Tableau3[[#This Row],[libellé recette]]="","",VLOOKUP(LEFT(X11,2),Liste_familles,2,FALSE))</f>
        <v>RB_Restauration</v>
      </c>
    </row>
    <row r="12" spans="1:26" s="4" customFormat="1">
      <c r="A12" s="57">
        <f t="shared" si="2"/>
        <v>7</v>
      </c>
      <c r="B12" s="46">
        <v>44905</v>
      </c>
      <c r="C12" s="50">
        <v>150</v>
      </c>
      <c r="D12" s="50"/>
      <c r="E12" s="42" t="s">
        <v>26</v>
      </c>
      <c r="F12" s="43" t="s">
        <v>401</v>
      </c>
      <c r="G12" s="7" t="str">
        <f t="shared" si="0"/>
        <v>SACEM</v>
      </c>
      <c r="H12" s="7" t="str">
        <f>IF(Tableau3[[#This Row],[libellé dépenses]]="","",VLOOKUP(LEFT(P12,2),Liste_familles,2,FALSE))</f>
        <v>DF_Frais_Gene_Spectacles</v>
      </c>
      <c r="I12" s="50"/>
      <c r="J12" s="50"/>
      <c r="K12" s="50"/>
      <c r="L12" s="50"/>
      <c r="M12" s="50"/>
      <c r="N12" s="50"/>
      <c r="O12" s="50"/>
      <c r="P12" s="47" t="s">
        <v>280</v>
      </c>
      <c r="Q12" s="17" t="str">
        <f>IF(Tableau3[[#This Row],[code dépense]]="","",VLOOKUP(P12,liste_code_libellé,2,FALSE))</f>
        <v>SACEM</v>
      </c>
      <c r="R12" s="8" t="str">
        <f t="shared" si="1"/>
        <v>Mécéna</v>
      </c>
      <c r="S12" s="8" t="str">
        <f>IF(Tableau3[[#This Row],[libellé recettes]]="","",VLOOKUP(LEFT(X12,2),Liste_familles,2,FALSE))</f>
        <v>RC_Partenaires</v>
      </c>
      <c r="T12" s="52"/>
      <c r="U12" s="50"/>
      <c r="V12" s="50">
        <v>150</v>
      </c>
      <c r="W12" s="53"/>
      <c r="X12" s="48" t="s">
        <v>370</v>
      </c>
      <c r="Y12" s="19" t="str">
        <f>IF(Tableau3[[#This Row],[code recette]]="","",VLOOKUP(X12,liste_code_libellé,2,FALSE))</f>
        <v>Mécéna</v>
      </c>
      <c r="Z12" s="19" t="str">
        <f>IF(Tableau3[[#This Row],[libellé recette]]="","",VLOOKUP(LEFT(X12,2),Liste_familles,2,FALSE))</f>
        <v>RC_Partenaires</v>
      </c>
    </row>
    <row r="13" spans="1:26" s="4" customFormat="1">
      <c r="A13" s="57">
        <f t="shared" si="2"/>
        <v>8</v>
      </c>
      <c r="B13" s="46">
        <v>44913</v>
      </c>
      <c r="C13" s="50">
        <v>270</v>
      </c>
      <c r="D13" s="50"/>
      <c r="E13" s="42" t="s">
        <v>26</v>
      </c>
      <c r="F13" s="43" t="s">
        <v>402</v>
      </c>
      <c r="G13" s="7" t="str">
        <f t="shared" si="0"/>
        <v>dépenses imprévues</v>
      </c>
      <c r="H13" s="7" t="str">
        <f>IF(Tableau3[[#This Row],[libellé dépenses]]="","",VLOOKUP(LEFT(P13,2),Liste_familles,2,FALSE))</f>
        <v>DH_Imprévu</v>
      </c>
      <c r="I13" s="50"/>
      <c r="J13" s="50"/>
      <c r="K13" s="50"/>
      <c r="L13" s="50"/>
      <c r="M13" s="50"/>
      <c r="N13" s="50"/>
      <c r="O13" s="50"/>
      <c r="P13" s="47" t="s">
        <v>360</v>
      </c>
      <c r="Q13" s="17" t="str">
        <f>IF(Tableau3[[#This Row],[code dépense]]="","",VLOOKUP(P13,liste_code_libellé,2,FALSE))</f>
        <v>dépenses imprévues</v>
      </c>
      <c r="R13" s="8" t="str">
        <f t="shared" si="1"/>
        <v>Département</v>
      </c>
      <c r="S13" s="8" t="str">
        <f>IF(Tableau3[[#This Row],[libellé recettes]]="","",VLOOKUP(LEFT(X13,2),Liste_familles,2,FALSE))</f>
        <v>RD_Institutionnels</v>
      </c>
      <c r="T13" s="52"/>
      <c r="U13" s="50"/>
      <c r="V13" s="50"/>
      <c r="W13" s="53">
        <v>270</v>
      </c>
      <c r="X13" s="48" t="s">
        <v>354</v>
      </c>
      <c r="Y13" s="19" t="str">
        <f>IF(Tableau3[[#This Row],[code recette]]="","",VLOOKUP(X13,liste_code_libellé,2,FALSE))</f>
        <v>Département</v>
      </c>
      <c r="Z13" s="19" t="str">
        <f>IF(Tableau3[[#This Row],[libellé recette]]="","",VLOOKUP(LEFT(X13,2),Liste_familles,2,FALSE))</f>
        <v>RD_Institutionnels</v>
      </c>
    </row>
    <row r="14" spans="1:26" s="4" customFormat="1">
      <c r="A14" s="57">
        <f t="shared" si="2"/>
        <v>9</v>
      </c>
      <c r="B14" s="46">
        <v>44905</v>
      </c>
      <c r="C14" s="50">
        <v>30</v>
      </c>
      <c r="D14" s="50"/>
      <c r="E14" s="42" t="s">
        <v>26</v>
      </c>
      <c r="F14" s="43" t="s">
        <v>27</v>
      </c>
      <c r="G14" s="7" t="str">
        <f t="shared" si="0"/>
        <v>signalétique</v>
      </c>
      <c r="H14" s="7" t="str">
        <f>IF(Tableau3[[#This Row],[libellé dépenses]]="","",VLOOKUP(LEFT(P14,2),Liste_familles,2,FALSE))</f>
        <v>DA_Communication</v>
      </c>
      <c r="I14" s="50"/>
      <c r="J14" s="50"/>
      <c r="K14" s="50"/>
      <c r="L14" s="50"/>
      <c r="M14" s="50"/>
      <c r="N14" s="50"/>
      <c r="O14" s="50"/>
      <c r="P14" s="47" t="s">
        <v>361</v>
      </c>
      <c r="Q14" s="17" t="str">
        <f>IF(Tableau3[[#This Row],[code dépense]]="","",VLOOKUP(P14,liste_code_libellé,2,FALSE))</f>
        <v>signalétique</v>
      </c>
      <c r="R14" s="8" t="str">
        <f t="shared" si="1"/>
        <v>Restauration</v>
      </c>
      <c r="S14" s="8" t="str">
        <f>IF(Tableau3[[#This Row],[libellé recettes]]="","",VLOOKUP(LEFT(X14,2),Liste_familles,2,FALSE))</f>
        <v>RB_Restauration</v>
      </c>
      <c r="T14" s="52"/>
      <c r="U14" s="50"/>
      <c r="V14" s="50"/>
      <c r="W14" s="53">
        <v>30</v>
      </c>
      <c r="X14" s="48" t="s">
        <v>369</v>
      </c>
      <c r="Y14" s="19" t="str">
        <f>IF(Tableau3[[#This Row],[code recette]]="","",VLOOKUP(X14,liste_code_libellé,2,FALSE))</f>
        <v>Restauration</v>
      </c>
      <c r="Z14" s="19" t="str">
        <f>IF(Tableau3[[#This Row],[libellé recette]]="","",VLOOKUP(LEFT(X14,2),Liste_familles,2,FALSE))</f>
        <v>RB_Restauration</v>
      </c>
    </row>
    <row r="15" spans="1:26" s="4" customFormat="1">
      <c r="A15" s="57">
        <f t="shared" si="2"/>
        <v>10</v>
      </c>
      <c r="B15" s="46">
        <v>44917</v>
      </c>
      <c r="C15" s="50"/>
      <c r="D15" s="50">
        <v>576</v>
      </c>
      <c r="E15" s="42" t="s">
        <v>26</v>
      </c>
      <c r="F15" s="43" t="s">
        <v>28</v>
      </c>
      <c r="G15" s="7" t="str">
        <f t="shared" si="0"/>
        <v>denrées</v>
      </c>
      <c r="H15" s="7" t="str">
        <f>IF(Tableau3[[#This Row],[libellé dépenses]]="","",VLOOKUP(LEFT(P15,2),Liste_familles,2,FALSE))</f>
        <v>DB_Restauration</v>
      </c>
      <c r="I15" s="50"/>
      <c r="J15" s="50">
        <v>576</v>
      </c>
      <c r="K15" s="50"/>
      <c r="L15" s="50"/>
      <c r="M15" s="50"/>
      <c r="N15" s="50"/>
      <c r="O15" s="50"/>
      <c r="P15" s="47" t="s">
        <v>350</v>
      </c>
      <c r="Q15" s="17" t="str">
        <f>IF(Tableau3[[#This Row],[code dépense]]="","",VLOOKUP(P15,liste_code_libellé,2,FALSE))</f>
        <v>denrées</v>
      </c>
      <c r="R15" s="8" t="str">
        <f t="shared" si="1"/>
        <v/>
      </c>
      <c r="S15" s="8" t="str">
        <f>IF(Tableau3[[#This Row],[libellé recettes]]="","",VLOOKUP(LEFT(X15,2),Liste_familles,2,FALSE))</f>
        <v/>
      </c>
      <c r="T15" s="52"/>
      <c r="U15" s="50"/>
      <c r="V15" s="50"/>
      <c r="W15" s="53"/>
      <c r="X15" s="48"/>
      <c r="Y15" s="19" t="str">
        <f>IF(Tableau3[[#This Row],[code recette]]="","",VLOOKUP(X15,liste_code_libellé,2,FALSE))</f>
        <v/>
      </c>
      <c r="Z15" s="19" t="str">
        <f>IF(Tableau3[[#This Row],[libellé recette]]="","",VLOOKUP(LEFT(X15,2),Liste_familles,2,FALSE))</f>
        <v/>
      </c>
    </row>
    <row r="16" spans="1:26" s="4" customFormat="1">
      <c r="A16" s="57">
        <f t="shared" si="2"/>
        <v>11</v>
      </c>
      <c r="B16" s="46">
        <v>44563</v>
      </c>
      <c r="C16" s="50">
        <v>320</v>
      </c>
      <c r="D16" s="50"/>
      <c r="E16" s="42" t="s">
        <v>25</v>
      </c>
      <c r="F16" s="43" t="s">
        <v>403</v>
      </c>
      <c r="G16" s="7" t="str">
        <f t="shared" si="0"/>
        <v>lumière</v>
      </c>
      <c r="H16" s="7" t="str">
        <f>IF(Tableau3[[#This Row],[libellé dépenses]]="","",VLOOKUP(LEFT(P16,2),Liste_familles,2,FALSE))</f>
        <v>DC_Loc_Matériel_septacle</v>
      </c>
      <c r="I16" s="50"/>
      <c r="J16" s="50"/>
      <c r="K16" s="50"/>
      <c r="L16" s="50"/>
      <c r="M16" s="50"/>
      <c r="N16" s="50"/>
      <c r="O16" s="50"/>
      <c r="P16" s="47" t="s">
        <v>362</v>
      </c>
      <c r="Q16" s="17" t="str">
        <f>IF(Tableau3[[#This Row],[code dépense]]="","",VLOOKUP(P16,liste_code_libellé,2,FALSE))</f>
        <v>lumière</v>
      </c>
      <c r="R16" s="8" t="str">
        <f t="shared" si="1"/>
        <v>Restauration</v>
      </c>
      <c r="S16" s="8" t="str">
        <f>IF(Tableau3[[#This Row],[libellé recettes]]="","",VLOOKUP(LEFT(X16,2),Liste_familles,2,FALSE))</f>
        <v>RB_Restauration</v>
      </c>
      <c r="T16" s="52"/>
      <c r="U16" s="50"/>
      <c r="V16" s="50">
        <v>320</v>
      </c>
      <c r="W16" s="53"/>
      <c r="X16" s="48" t="s">
        <v>369</v>
      </c>
      <c r="Y16" s="19" t="str">
        <f>IF(Tableau3[[#This Row],[code recette]]="","",VLOOKUP(X16,liste_code_libellé,2,FALSE))</f>
        <v>Restauration</v>
      </c>
      <c r="Z16" s="19" t="str">
        <f>IF(Tableau3[[#This Row],[libellé recette]]="","",VLOOKUP(LEFT(X16,2),Liste_familles,2,FALSE))</f>
        <v>RB_Restauration</v>
      </c>
    </row>
    <row r="17" spans="1:26" s="4" customFormat="1">
      <c r="A17" s="57">
        <f t="shared" si="2"/>
        <v>12</v>
      </c>
      <c r="B17" s="44">
        <v>44743</v>
      </c>
      <c r="C17" s="51"/>
      <c r="D17" s="51">
        <v>8</v>
      </c>
      <c r="E17" s="45"/>
      <c r="F17" s="43"/>
      <c r="G17" s="29" t="str">
        <f t="shared" ref="G17:G21" si="3">IF(Q17="","",Q17)</f>
        <v>costume</v>
      </c>
      <c r="H17" s="29" t="str">
        <f>IF(Tableau3[[#This Row],[libellé dépenses]]="","",VLOOKUP(LEFT(P17,2),Liste_familles,2,FALSE))</f>
        <v>DD_Ateliers</v>
      </c>
      <c r="I17" s="51"/>
      <c r="J17" s="51"/>
      <c r="K17" s="51"/>
      <c r="L17" s="51">
        <v>8</v>
      </c>
      <c r="M17" s="51"/>
      <c r="N17" s="51"/>
      <c r="O17" s="51"/>
      <c r="P17" s="47" t="s">
        <v>363</v>
      </c>
      <c r="Q17" s="17" t="str">
        <f>IF(Tableau3[[#This Row],[code dépense]]="","",VLOOKUP(P17,liste_code_libellé,2,FALSE))</f>
        <v>costume</v>
      </c>
      <c r="R17" s="8" t="str">
        <f t="shared" ref="R17:R21" si="4">IF(Y17="","",Y17)</f>
        <v/>
      </c>
      <c r="S17" s="8" t="str">
        <f>IF(Tableau3[[#This Row],[libellé recettes]]="","",VLOOKUP(LEFT(X17,2),Liste_familles,2,FALSE))</f>
        <v/>
      </c>
      <c r="T17" s="54"/>
      <c r="U17" s="51"/>
      <c r="V17" s="51"/>
      <c r="W17" s="55"/>
      <c r="X17" s="48"/>
      <c r="Y17" s="19" t="str">
        <f>IF(Tableau3[[#This Row],[code recette]]="","",VLOOKUP(X17,liste_code_libellé,2,FALSE))</f>
        <v/>
      </c>
      <c r="Z17" s="19" t="str">
        <f>IF(Tableau3[[#This Row],[libellé recette]]="","",VLOOKUP(LEFT(X17,2),Liste_familles,2,FALSE))</f>
        <v/>
      </c>
    </row>
    <row r="18" spans="1:26" s="4" customFormat="1">
      <c r="A18" s="57">
        <f t="shared" si="2"/>
        <v>13</v>
      </c>
      <c r="B18" s="44"/>
      <c r="C18" s="51"/>
      <c r="D18" s="51">
        <v>10</v>
      </c>
      <c r="E18" s="45"/>
      <c r="F18" s="43"/>
      <c r="G18" s="29" t="str">
        <f t="shared" si="3"/>
        <v>autres frais orga</v>
      </c>
      <c r="H18" s="29" t="str">
        <f>IF(Tableau3[[#This Row],[libellé dépenses]]="","",VLOOKUP(LEFT(P18,2),Liste_familles,2,FALSE))</f>
        <v>DE_Frais_Organisation</v>
      </c>
      <c r="I18" s="51"/>
      <c r="J18" s="51"/>
      <c r="K18" s="51"/>
      <c r="L18" s="51"/>
      <c r="M18" s="51">
        <v>10</v>
      </c>
      <c r="N18" s="51"/>
      <c r="O18" s="51"/>
      <c r="P18" s="47" t="s">
        <v>352</v>
      </c>
      <c r="Q18" s="17" t="str">
        <f>IF(Tableau3[[#This Row],[code dépense]]="","",VLOOKUP(P18,liste_code_libellé,2,FALSE))</f>
        <v>autres frais orga</v>
      </c>
      <c r="R18" s="8" t="str">
        <f t="shared" si="4"/>
        <v/>
      </c>
      <c r="S18" s="8" t="str">
        <f>IF(Tableau3[[#This Row],[libellé recettes]]="","",VLOOKUP(LEFT(X18,2),Liste_familles,2,FALSE))</f>
        <v/>
      </c>
      <c r="T18" s="54"/>
      <c r="U18" s="51"/>
      <c r="V18" s="51"/>
      <c r="W18" s="55"/>
      <c r="X18" s="48"/>
      <c r="Y18" s="19" t="str">
        <f>IF(Tableau3[[#This Row],[code recette]]="","",VLOOKUP(X18,liste_code_libellé,2,FALSE))</f>
        <v/>
      </c>
      <c r="Z18" s="19" t="str">
        <f>IF(Tableau3[[#This Row],[libellé recette]]="","",VLOOKUP(LEFT(X18,2),Liste_familles,2,FALSE))</f>
        <v/>
      </c>
    </row>
    <row r="19" spans="1:26" s="4" customFormat="1">
      <c r="A19" s="57">
        <f t="shared" si="2"/>
        <v>14</v>
      </c>
      <c r="B19" s="44"/>
      <c r="C19" s="51"/>
      <c r="D19" s="51">
        <v>12</v>
      </c>
      <c r="E19" s="45"/>
      <c r="F19" s="43"/>
      <c r="G19" s="29" t="str">
        <f t="shared" si="3"/>
        <v>SACEM</v>
      </c>
      <c r="H19" s="29" t="str">
        <f>IF(Tableau3[[#This Row],[libellé dépenses]]="","",VLOOKUP(LEFT(P19,2),Liste_familles,2,FALSE))</f>
        <v>DF_Frais_Gene_Spectacles</v>
      </c>
      <c r="I19" s="51"/>
      <c r="J19" s="51"/>
      <c r="K19" s="51"/>
      <c r="L19" s="51"/>
      <c r="M19" s="51"/>
      <c r="N19" s="51">
        <v>12</v>
      </c>
      <c r="O19" s="51"/>
      <c r="P19" s="47" t="s">
        <v>364</v>
      </c>
      <c r="Q19" s="17" t="str">
        <f>IF(Tableau3[[#This Row],[code dépense]]="","",VLOOKUP(P19,liste_code_libellé,2,FALSE))</f>
        <v>SACEM</v>
      </c>
      <c r="R19" s="8" t="str">
        <f t="shared" si="4"/>
        <v/>
      </c>
      <c r="S19" s="8" t="str">
        <f>IF(Tableau3[[#This Row],[libellé recettes]]="","",VLOOKUP(LEFT(X19,2),Liste_familles,2,FALSE))</f>
        <v/>
      </c>
      <c r="T19" s="54"/>
      <c r="U19" s="51"/>
      <c r="V19" s="51"/>
      <c r="W19" s="55"/>
      <c r="X19" s="48"/>
      <c r="Y19" s="19" t="str">
        <f>IF(Tableau3[[#This Row],[code recette]]="","",VLOOKUP(X19,liste_code_libellé,2,FALSE))</f>
        <v/>
      </c>
      <c r="Z19" s="19" t="str">
        <f>IF(Tableau3[[#This Row],[libellé recette]]="","",VLOOKUP(LEFT(X19,2),Liste_familles,2,FALSE))</f>
        <v/>
      </c>
    </row>
    <row r="20" spans="1:26" s="4" customFormat="1">
      <c r="A20" s="57">
        <f t="shared" si="2"/>
        <v>15</v>
      </c>
      <c r="B20" s="44"/>
      <c r="C20" s="51"/>
      <c r="D20" s="51">
        <v>14</v>
      </c>
      <c r="E20" s="45"/>
      <c r="F20" s="43" t="s">
        <v>29</v>
      </c>
      <c r="G20" s="29" t="str">
        <f t="shared" si="3"/>
        <v>papeterie petite fournitures</v>
      </c>
      <c r="H20" s="29" t="str">
        <f>IF(Tableau3[[#This Row],[libellé dépenses]]="","",VLOOKUP(LEFT(P20,2),Liste_familles,2,FALSE))</f>
        <v>DG_Frais_Gene_Divers</v>
      </c>
      <c r="I20" s="51"/>
      <c r="J20" s="51"/>
      <c r="K20" s="51"/>
      <c r="L20" s="51"/>
      <c r="M20" s="51"/>
      <c r="N20" s="51"/>
      <c r="O20" s="51">
        <v>14</v>
      </c>
      <c r="P20" s="47" t="s">
        <v>365</v>
      </c>
      <c r="Q20" s="17" t="str">
        <f>IF(Tableau3[[#This Row],[code dépense]]="","",VLOOKUP(P20,liste_code_libellé,2,FALSE))</f>
        <v>papeterie petite fournitures</v>
      </c>
      <c r="R20" s="8" t="str">
        <f t="shared" si="4"/>
        <v/>
      </c>
      <c r="S20" s="8" t="str">
        <f>IF(Tableau3[[#This Row],[libellé recettes]]="","",VLOOKUP(LEFT(X20,2),Liste_familles,2,FALSE))</f>
        <v/>
      </c>
      <c r="T20" s="54"/>
      <c r="U20" s="51"/>
      <c r="V20" s="51"/>
      <c r="W20" s="55"/>
      <c r="X20" s="48"/>
      <c r="Y20" s="19" t="str">
        <f>IF(Tableau3[[#This Row],[code recette]]="","",VLOOKUP(X20,liste_code_libellé,2,FALSE))</f>
        <v/>
      </c>
      <c r="Z20" s="19" t="str">
        <f>IF(Tableau3[[#This Row],[libellé recette]]="","",VLOOKUP(LEFT(X20,2),Liste_familles,2,FALSE))</f>
        <v/>
      </c>
    </row>
    <row r="21" spans="1:26" s="4" customFormat="1">
      <c r="A21" s="57">
        <f t="shared" si="2"/>
        <v>16</v>
      </c>
      <c r="B21" s="44"/>
      <c r="C21" s="51"/>
      <c r="D21" s="51"/>
      <c r="E21" s="45"/>
      <c r="F21" s="43"/>
      <c r="G21" s="29" t="str">
        <f t="shared" si="3"/>
        <v/>
      </c>
      <c r="H21" s="29" t="str">
        <f>IF(Tableau3[[#This Row],[libellé dépenses]]="","",VLOOKUP(LEFT(P21,2),Liste_familles,2,FALSE))</f>
        <v/>
      </c>
      <c r="I21" s="51"/>
      <c r="J21" s="51"/>
      <c r="K21" s="51"/>
      <c r="L21" s="51"/>
      <c r="M21" s="51"/>
      <c r="N21" s="51"/>
      <c r="O21" s="51"/>
      <c r="P21" s="47"/>
      <c r="Q21" s="17" t="str">
        <f>IF(Tableau3[[#This Row],[code dépense]]="","",VLOOKUP(P21,liste_code_libellé,2,FALSE))</f>
        <v/>
      </c>
      <c r="R21" s="8" t="str">
        <f t="shared" si="4"/>
        <v/>
      </c>
      <c r="S21" s="8" t="str">
        <f>IF(Tableau3[[#This Row],[libellé recettes]]="","",VLOOKUP(LEFT(X21,2),Liste_familles,2,FALSE))</f>
        <v/>
      </c>
      <c r="T21" s="54"/>
      <c r="U21" s="51"/>
      <c r="V21" s="51"/>
      <c r="W21" s="55"/>
      <c r="X21" s="48"/>
      <c r="Y21" s="19" t="str">
        <f>IF(Tableau3[[#This Row],[code recette]]="","",VLOOKUP(X21,liste_code_libellé,2,FALSE))</f>
        <v/>
      </c>
      <c r="Z21" s="19" t="str">
        <f>IF(Tableau3[[#This Row],[libellé recette]]="","",VLOOKUP(LEFT(X21,2),Liste_familles,2,FALSE))</f>
        <v/>
      </c>
    </row>
    <row r="22" spans="1:26" s="4" customFormat="1">
      <c r="A22" s="57">
        <f t="shared" si="2"/>
        <v>17</v>
      </c>
      <c r="B22" s="44"/>
      <c r="C22" s="51"/>
      <c r="D22" s="51"/>
      <c r="E22" s="45"/>
      <c r="F22" s="43"/>
      <c r="G22" s="29" t="str">
        <f t="shared" ref="G22:G25" si="5">IF(Q22="","",Q22)</f>
        <v/>
      </c>
      <c r="H22" s="29" t="str">
        <f>IF(Tableau3[[#This Row],[libellé dépenses]]="","",VLOOKUP(LEFT(P22,2),Liste_familles,2,FALSE))</f>
        <v/>
      </c>
      <c r="I22" s="51"/>
      <c r="J22" s="51"/>
      <c r="K22" s="51"/>
      <c r="L22" s="51"/>
      <c r="M22" s="51"/>
      <c r="N22" s="51"/>
      <c r="O22" s="51"/>
      <c r="P22" s="47"/>
      <c r="Q22" s="17" t="str">
        <f>IF(Tableau3[[#This Row],[code dépense]]="","",VLOOKUP(P22,liste_code_libellé,2,FALSE))</f>
        <v/>
      </c>
      <c r="R22" s="8" t="str">
        <f t="shared" ref="R22:R25" si="6">IF(Y22="","",Y22)</f>
        <v/>
      </c>
      <c r="S22" s="8" t="str">
        <f>IF(Tableau3[[#This Row],[libellé recettes]]="","",VLOOKUP(LEFT(X22,2),Liste_familles,2,FALSE))</f>
        <v/>
      </c>
      <c r="T22" s="54"/>
      <c r="U22" s="51"/>
      <c r="V22" s="51"/>
      <c r="W22" s="55"/>
      <c r="X22" s="48"/>
      <c r="Y22" s="19" t="str">
        <f>IF(Tableau3[[#This Row],[code recette]]="","",VLOOKUP(X22,liste_code_libellé,2,FALSE))</f>
        <v/>
      </c>
      <c r="Z22" s="19" t="str">
        <f>IF(Tableau3[[#This Row],[libellé recette]]="","",VLOOKUP(LEFT(X22,2),Liste_familles,2,FALSE))</f>
        <v/>
      </c>
    </row>
    <row r="23" spans="1:26" s="4" customFormat="1">
      <c r="A23" s="57">
        <f t="shared" si="2"/>
        <v>18</v>
      </c>
      <c r="B23" s="44"/>
      <c r="C23" s="51"/>
      <c r="D23" s="51"/>
      <c r="E23" s="45"/>
      <c r="F23" s="43"/>
      <c r="G23" s="29" t="str">
        <f t="shared" si="5"/>
        <v/>
      </c>
      <c r="H23" s="29" t="str">
        <f>IF(Tableau3[[#This Row],[libellé dépenses]]="","",VLOOKUP(LEFT(P23,2),Liste_familles,2,FALSE))</f>
        <v/>
      </c>
      <c r="I23" s="51"/>
      <c r="J23" s="51"/>
      <c r="K23" s="51"/>
      <c r="L23" s="51"/>
      <c r="M23" s="51"/>
      <c r="N23" s="51"/>
      <c r="O23" s="51"/>
      <c r="P23" s="47"/>
      <c r="Q23" s="17" t="str">
        <f>IF(Tableau3[[#This Row],[code dépense]]="","",VLOOKUP(P23,liste_code_libellé,2,FALSE))</f>
        <v/>
      </c>
      <c r="R23" s="8" t="str">
        <f t="shared" si="6"/>
        <v/>
      </c>
      <c r="S23" s="8" t="str">
        <f>IF(Tableau3[[#This Row],[libellé recettes]]="","",VLOOKUP(LEFT(X23,2),Liste_familles,2,FALSE))</f>
        <v/>
      </c>
      <c r="T23" s="54"/>
      <c r="U23" s="51"/>
      <c r="V23" s="51"/>
      <c r="W23" s="55"/>
      <c r="X23" s="48"/>
      <c r="Y23" s="19" t="str">
        <f>IF(Tableau3[[#This Row],[code recette]]="","",VLOOKUP(X23,liste_code_libellé,2,FALSE))</f>
        <v/>
      </c>
      <c r="Z23" s="19" t="str">
        <f>IF(Tableau3[[#This Row],[libellé recette]]="","",VLOOKUP(LEFT(X23,2),Liste_familles,2,FALSE))</f>
        <v/>
      </c>
    </row>
    <row r="24" spans="1:26" s="4" customFormat="1">
      <c r="A24" s="57">
        <f t="shared" si="2"/>
        <v>19</v>
      </c>
      <c r="B24" s="44"/>
      <c r="C24" s="51"/>
      <c r="D24" s="51"/>
      <c r="E24" s="45"/>
      <c r="F24" s="46"/>
      <c r="G24" s="29" t="str">
        <f t="shared" si="5"/>
        <v/>
      </c>
      <c r="H24" s="29" t="str">
        <f>IF(Tableau3[[#This Row],[libellé dépenses]]="","",VLOOKUP(LEFT(P24,2),Liste_familles,2,FALSE))</f>
        <v/>
      </c>
      <c r="I24" s="51"/>
      <c r="J24" s="51"/>
      <c r="K24" s="51"/>
      <c r="L24" s="51"/>
      <c r="M24" s="51"/>
      <c r="N24" s="51"/>
      <c r="O24" s="51"/>
      <c r="P24" s="47"/>
      <c r="Q24" s="17" t="str">
        <f>IF(Tableau3[[#This Row],[code dépense]]="","",VLOOKUP(P24,liste_code_libellé,2,FALSE))</f>
        <v/>
      </c>
      <c r="R24" s="8" t="str">
        <f t="shared" si="6"/>
        <v/>
      </c>
      <c r="S24" s="8" t="str">
        <f>IF(Tableau3[[#This Row],[libellé recettes]]="","",VLOOKUP(LEFT(X24,2),Liste_familles,2,FALSE))</f>
        <v/>
      </c>
      <c r="T24" s="54"/>
      <c r="U24" s="51"/>
      <c r="V24" s="51"/>
      <c r="W24" s="55"/>
      <c r="X24" s="48"/>
      <c r="Y24" s="19" t="str">
        <f>IF(Tableau3[[#This Row],[code recette]]="","",VLOOKUP(X24,liste_code_libellé,2,FALSE))</f>
        <v/>
      </c>
      <c r="Z24" s="19" t="str">
        <f>IF(Tableau3[[#This Row],[libellé recette]]="","",VLOOKUP(LEFT(X24,2),Liste_familles,2,FALSE))</f>
        <v/>
      </c>
    </row>
    <row r="25" spans="1:26" s="4" customFormat="1">
      <c r="A25" s="57">
        <f t="shared" si="2"/>
        <v>20</v>
      </c>
      <c r="B25" s="44"/>
      <c r="C25" s="51"/>
      <c r="D25" s="51"/>
      <c r="E25" s="45"/>
      <c r="F25" s="43"/>
      <c r="G25" s="29" t="str">
        <f t="shared" si="5"/>
        <v/>
      </c>
      <c r="H25" s="29" t="str">
        <f>IF(Tableau3[[#This Row],[libellé dépenses]]="","",VLOOKUP(LEFT(P25,2),Liste_familles,2,FALSE))</f>
        <v/>
      </c>
      <c r="I25" s="51"/>
      <c r="J25" s="51"/>
      <c r="K25" s="51"/>
      <c r="L25" s="51"/>
      <c r="M25" s="51"/>
      <c r="N25" s="51"/>
      <c r="O25" s="51"/>
      <c r="P25" s="47"/>
      <c r="Q25" s="17" t="str">
        <f>IF(Tableau3[[#This Row],[code dépense]]="","",VLOOKUP(P25,liste_code_libellé,2,FALSE))</f>
        <v/>
      </c>
      <c r="R25" s="8" t="str">
        <f t="shared" si="6"/>
        <v/>
      </c>
      <c r="S25" s="8" t="str">
        <f>IF(Tableau3[[#This Row],[libellé recettes]]="","",VLOOKUP(LEFT(X25,2),Liste_familles,2,FALSE))</f>
        <v/>
      </c>
      <c r="T25" s="54"/>
      <c r="U25" s="51"/>
      <c r="V25" s="51"/>
      <c r="W25" s="55"/>
      <c r="X25" s="48"/>
      <c r="Y25" s="19" t="str">
        <f>IF(Tableau3[[#This Row],[code recette]]="","",VLOOKUP(X25,liste_code_libellé,2,FALSE))</f>
        <v/>
      </c>
      <c r="Z25" s="19" t="str">
        <f>IF(Tableau3[[#This Row],[libellé recette]]="","",VLOOKUP(LEFT(X25,2),Liste_familles,2,FALSE))</f>
        <v/>
      </c>
    </row>
    <row r="26" spans="1:26">
      <c r="A26" s="66" t="s">
        <v>13</v>
      </c>
      <c r="B26" s="67"/>
      <c r="C26" s="68">
        <f>SUBTOTAL(109,Tableau3[débit (entrée)])</f>
        <v>1370</v>
      </c>
      <c r="D26" s="68">
        <f>SUBTOTAL(109,Tableau3[crédit (sortie)])</f>
        <v>1618.79</v>
      </c>
      <c r="E26" s="67"/>
      <c r="F26" s="70"/>
      <c r="G26" s="71"/>
      <c r="H26" s="71"/>
      <c r="I26" s="69">
        <f>SUBTOTAL(109,Tableau3[[Achats ]])</f>
        <v>156.41999999999999</v>
      </c>
      <c r="J26" s="69">
        <f>SUBTOTAL(109,Tableau3[Locations])</f>
        <v>976</v>
      </c>
      <c r="K26" s="69">
        <f>SUBTOTAL(109,Tableau3[Assurances])</f>
        <v>400</v>
      </c>
      <c r="L26" s="69">
        <f>SUBTOTAL(109,Tableau3[Rémunération intermédiaires])</f>
        <v>45.37</v>
      </c>
      <c r="M26" s="69">
        <f>SUBTOTAL(109,Tableau3[Publicité])</f>
        <v>15</v>
      </c>
      <c r="N26" s="69">
        <f>SUBTOTAL(109,Tableau3[Frais déplacements])</f>
        <v>12</v>
      </c>
      <c r="O26" s="69">
        <f>SUBTOTAL(109,Tableau3[Téléphone])</f>
        <v>14</v>
      </c>
      <c r="P26" s="72"/>
      <c r="Q26" s="73"/>
      <c r="R26" s="74"/>
      <c r="S26" s="74"/>
      <c r="T26" s="68">
        <f>SUBTOTAL(109,Tableau3[Produits de l''activité])</f>
        <v>0</v>
      </c>
      <c r="U26" s="68">
        <f>SUBTOTAL(109,Tableau3[Subventions])</f>
        <v>600</v>
      </c>
      <c r="V26" s="68">
        <f>SUBTOTAL(109,Tableau3[Cotisations et adhésions])</f>
        <v>470</v>
      </c>
      <c r="W26" s="68">
        <f>SUBTOTAL(109,Tableau3[autres])</f>
        <v>300</v>
      </c>
      <c r="X26" s="75"/>
      <c r="Y26" s="76"/>
      <c r="Z26" s="76">
        <f>SUBTOTAL(103,Tableau3[Famille recettes2])</f>
        <v>20</v>
      </c>
    </row>
  </sheetData>
  <sheetProtection formatCells="0" sort="0"/>
  <sortState xmlns:xlrd2="http://schemas.microsoft.com/office/spreadsheetml/2017/richdata2" ref="P7:P10">
    <sortCondition ref="P6:P10"/>
  </sortState>
  <mergeCells count="4">
    <mergeCell ref="I4:O4"/>
    <mergeCell ref="A3:B3"/>
    <mergeCell ref="T4:Y4"/>
    <mergeCell ref="C4:D4"/>
  </mergeCells>
  <phoneticPr fontId="11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scale="45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252"/>
  <sheetViews>
    <sheetView topLeftCell="A219" zoomScaleNormal="100" workbookViewId="0">
      <selection activeCell="F23" sqref="F23"/>
    </sheetView>
  </sheetViews>
  <sheetFormatPr baseColWidth="10" defaultRowHeight="15"/>
  <cols>
    <col min="2" max="2" width="25.42578125" bestFit="1" customWidth="1"/>
    <col min="4" max="4" width="4.42578125" customWidth="1"/>
    <col min="5" max="5" width="24.7109375" bestFit="1" customWidth="1"/>
  </cols>
  <sheetData>
    <row r="1" spans="1:5">
      <c r="A1" s="9" t="s">
        <v>177</v>
      </c>
      <c r="B1" s="9" t="s">
        <v>84</v>
      </c>
      <c r="D1" s="65" t="s">
        <v>393</v>
      </c>
      <c r="E1" s="65"/>
    </row>
    <row r="2" spans="1:5">
      <c r="A2" s="39" t="s">
        <v>189</v>
      </c>
      <c r="B2" s="11" t="s">
        <v>30</v>
      </c>
      <c r="D2" s="36" t="s">
        <v>380</v>
      </c>
      <c r="E2" s="36" t="s">
        <v>84</v>
      </c>
    </row>
    <row r="3" spans="1:5">
      <c r="A3" s="39" t="s">
        <v>190</v>
      </c>
      <c r="B3" s="14" t="s">
        <v>394</v>
      </c>
      <c r="D3" s="36" t="s">
        <v>381</v>
      </c>
      <c r="E3" s="36" t="s">
        <v>85</v>
      </c>
    </row>
    <row r="4" spans="1:5">
      <c r="A4" s="39" t="s">
        <v>191</v>
      </c>
      <c r="B4" s="11" t="s">
        <v>31</v>
      </c>
      <c r="D4" s="36" t="s">
        <v>388</v>
      </c>
      <c r="E4" s="36" t="s">
        <v>347</v>
      </c>
    </row>
    <row r="5" spans="1:5">
      <c r="A5" s="39" t="s">
        <v>192</v>
      </c>
      <c r="B5" s="14" t="s">
        <v>32</v>
      </c>
      <c r="D5" s="36" t="s">
        <v>382</v>
      </c>
      <c r="E5" s="36" t="s">
        <v>86</v>
      </c>
    </row>
    <row r="6" spans="1:5">
      <c r="A6" s="39" t="s">
        <v>193</v>
      </c>
      <c r="B6" s="11" t="s">
        <v>378</v>
      </c>
      <c r="D6" s="36" t="s">
        <v>389</v>
      </c>
      <c r="E6" s="36" t="s">
        <v>87</v>
      </c>
    </row>
    <row r="7" spans="1:5">
      <c r="A7" s="39" t="s">
        <v>194</v>
      </c>
      <c r="B7" s="14" t="s">
        <v>379</v>
      </c>
      <c r="D7" s="36" t="s">
        <v>390</v>
      </c>
      <c r="E7" s="36" t="s">
        <v>88</v>
      </c>
    </row>
    <row r="8" spans="1:5">
      <c r="A8" s="39" t="s">
        <v>195</v>
      </c>
      <c r="B8" s="11" t="s">
        <v>74</v>
      </c>
      <c r="D8" s="36" t="s">
        <v>391</v>
      </c>
      <c r="E8" s="36" t="s">
        <v>89</v>
      </c>
    </row>
    <row r="9" spans="1:5">
      <c r="A9" s="39" t="s">
        <v>196</v>
      </c>
      <c r="B9" s="14" t="s">
        <v>78</v>
      </c>
      <c r="D9" s="37" t="s">
        <v>383</v>
      </c>
      <c r="E9" s="37" t="s">
        <v>90</v>
      </c>
    </row>
    <row r="10" spans="1:5">
      <c r="A10" s="39" t="s">
        <v>197</v>
      </c>
      <c r="B10" s="11" t="s">
        <v>33</v>
      </c>
      <c r="D10" s="38" t="s">
        <v>384</v>
      </c>
      <c r="E10" s="38" t="s">
        <v>91</v>
      </c>
    </row>
    <row r="11" spans="1:5">
      <c r="A11" s="39" t="s">
        <v>198</v>
      </c>
      <c r="B11" s="14" t="s">
        <v>82</v>
      </c>
      <c r="D11" s="38" t="s">
        <v>385</v>
      </c>
      <c r="E11" s="38" t="s">
        <v>92</v>
      </c>
    </row>
    <row r="12" spans="1:5">
      <c r="A12" s="39" t="s">
        <v>199</v>
      </c>
      <c r="B12" s="11" t="s">
        <v>80</v>
      </c>
      <c r="D12" s="38" t="s">
        <v>386</v>
      </c>
      <c r="E12" s="38" t="s">
        <v>93</v>
      </c>
    </row>
    <row r="13" spans="1:5">
      <c r="A13" s="39" t="s">
        <v>200</v>
      </c>
      <c r="B13" s="14" t="s">
        <v>53</v>
      </c>
      <c r="D13" s="38" t="s">
        <v>387</v>
      </c>
      <c r="E13" s="38" t="s">
        <v>94</v>
      </c>
    </row>
    <row r="14" spans="1:5">
      <c r="A14" s="39" t="s">
        <v>201</v>
      </c>
      <c r="B14" s="11" t="s">
        <v>81</v>
      </c>
    </row>
    <row r="15" spans="1:5">
      <c r="A15" s="39" t="s">
        <v>202</v>
      </c>
      <c r="B15" s="14"/>
    </row>
    <row r="16" spans="1:5">
      <c r="A16" s="39" t="s">
        <v>203</v>
      </c>
      <c r="B16" s="11"/>
    </row>
    <row r="17" spans="1:2">
      <c r="A17" s="39" t="s">
        <v>204</v>
      </c>
      <c r="B17" s="14"/>
    </row>
    <row r="18" spans="1:2">
      <c r="A18" s="39" t="s">
        <v>205</v>
      </c>
      <c r="B18" s="11"/>
    </row>
    <row r="19" spans="1:2">
      <c r="A19" s="39" t="s">
        <v>206</v>
      </c>
      <c r="B19" s="14"/>
    </row>
    <row r="20" spans="1:2">
      <c r="A20" s="39" t="s">
        <v>207</v>
      </c>
      <c r="B20" s="11"/>
    </row>
    <row r="21" spans="1:2">
      <c r="A21" s="39" t="s">
        <v>335</v>
      </c>
      <c r="B21" s="14"/>
    </row>
    <row r="22" spans="1:2">
      <c r="A22" s="9" t="s">
        <v>178</v>
      </c>
      <c r="B22" s="9" t="s">
        <v>85</v>
      </c>
    </row>
    <row r="23" spans="1:2">
      <c r="A23" s="39" t="s">
        <v>188</v>
      </c>
      <c r="B23" s="12" t="s">
        <v>34</v>
      </c>
    </row>
    <row r="24" spans="1:2">
      <c r="A24" s="39" t="s">
        <v>208</v>
      </c>
      <c r="B24" s="15" t="s">
        <v>35</v>
      </c>
    </row>
    <row r="25" spans="1:2">
      <c r="A25" s="39" t="s">
        <v>209</v>
      </c>
      <c r="B25" s="12" t="s">
        <v>67</v>
      </c>
    </row>
    <row r="26" spans="1:2">
      <c r="A26" s="39" t="s">
        <v>210</v>
      </c>
      <c r="B26" s="15" t="s">
        <v>36</v>
      </c>
    </row>
    <row r="27" spans="1:2">
      <c r="A27" s="39" t="s">
        <v>211</v>
      </c>
      <c r="B27" s="12" t="s">
        <v>70</v>
      </c>
    </row>
    <row r="28" spans="1:2">
      <c r="A28" s="39" t="s">
        <v>212</v>
      </c>
      <c r="B28" s="15"/>
    </row>
    <row r="29" spans="1:2">
      <c r="A29" s="39" t="s">
        <v>213</v>
      </c>
      <c r="B29" s="12"/>
    </row>
    <row r="30" spans="1:2">
      <c r="A30" s="39" t="s">
        <v>214</v>
      </c>
      <c r="B30" s="15"/>
    </row>
    <row r="31" spans="1:2">
      <c r="A31" s="39" t="s">
        <v>215</v>
      </c>
      <c r="B31" s="12"/>
    </row>
    <row r="32" spans="1:2">
      <c r="A32" s="39" t="s">
        <v>216</v>
      </c>
      <c r="B32" s="15"/>
    </row>
    <row r="33" spans="1:2">
      <c r="A33" s="39" t="s">
        <v>217</v>
      </c>
      <c r="B33" s="12"/>
    </row>
    <row r="34" spans="1:2">
      <c r="A34" s="39" t="s">
        <v>218</v>
      </c>
      <c r="B34" s="15"/>
    </row>
    <row r="35" spans="1:2">
      <c r="A35" s="39" t="s">
        <v>219</v>
      </c>
      <c r="B35" s="12"/>
    </row>
    <row r="36" spans="1:2">
      <c r="A36" s="39" t="s">
        <v>220</v>
      </c>
      <c r="B36" s="15"/>
    </row>
    <row r="37" spans="1:2">
      <c r="A37" s="39" t="s">
        <v>221</v>
      </c>
      <c r="B37" s="12"/>
    </row>
    <row r="38" spans="1:2">
      <c r="A38" s="39" t="s">
        <v>222</v>
      </c>
      <c r="B38" s="15"/>
    </row>
    <row r="39" spans="1:2">
      <c r="A39" s="39" t="s">
        <v>223</v>
      </c>
      <c r="B39" s="12"/>
    </row>
    <row r="40" spans="1:2">
      <c r="A40" s="39" t="s">
        <v>224</v>
      </c>
      <c r="B40" s="15"/>
    </row>
    <row r="41" spans="1:2">
      <c r="A41" s="39" t="s">
        <v>225</v>
      </c>
      <c r="B41" s="12"/>
    </row>
    <row r="42" spans="1:2">
      <c r="A42" s="39" t="s">
        <v>336</v>
      </c>
      <c r="B42" s="15"/>
    </row>
    <row r="43" spans="1:2">
      <c r="A43" s="9" t="s">
        <v>179</v>
      </c>
      <c r="B43" s="9" t="s">
        <v>347</v>
      </c>
    </row>
    <row r="44" spans="1:2">
      <c r="A44" s="31" t="s">
        <v>187</v>
      </c>
      <c r="B44" s="12" t="s">
        <v>37</v>
      </c>
    </row>
    <row r="45" spans="1:2">
      <c r="A45" s="31" t="s">
        <v>226</v>
      </c>
      <c r="B45" s="15" t="s">
        <v>38</v>
      </c>
    </row>
    <row r="46" spans="1:2">
      <c r="A46" s="31" t="s">
        <v>227</v>
      </c>
      <c r="B46" s="12" t="s">
        <v>39</v>
      </c>
    </row>
    <row r="47" spans="1:2">
      <c r="A47" s="31" t="s">
        <v>228</v>
      </c>
      <c r="B47" s="15" t="s">
        <v>366</v>
      </c>
    </row>
    <row r="48" spans="1:2">
      <c r="A48" s="31" t="s">
        <v>229</v>
      </c>
      <c r="B48" s="12" t="s">
        <v>40</v>
      </c>
    </row>
    <row r="49" spans="1:2">
      <c r="A49" s="31" t="s">
        <v>230</v>
      </c>
      <c r="B49" s="15" t="s">
        <v>66</v>
      </c>
    </row>
    <row r="50" spans="1:2">
      <c r="A50" s="31" t="s">
        <v>231</v>
      </c>
      <c r="B50" s="12" t="s">
        <v>41</v>
      </c>
    </row>
    <row r="51" spans="1:2">
      <c r="A51" s="31" t="s">
        <v>232</v>
      </c>
      <c r="B51" s="15"/>
    </row>
    <row r="52" spans="1:2">
      <c r="A52" s="31" t="s">
        <v>233</v>
      </c>
      <c r="B52" s="12"/>
    </row>
    <row r="53" spans="1:2">
      <c r="A53" s="31" t="s">
        <v>234</v>
      </c>
      <c r="B53" s="15"/>
    </row>
    <row r="54" spans="1:2">
      <c r="A54" s="31" t="s">
        <v>235</v>
      </c>
      <c r="B54" s="12"/>
    </row>
    <row r="55" spans="1:2">
      <c r="A55" s="31" t="s">
        <v>236</v>
      </c>
      <c r="B55" s="15"/>
    </row>
    <row r="56" spans="1:2">
      <c r="A56" s="31" t="s">
        <v>237</v>
      </c>
      <c r="B56" s="12"/>
    </row>
    <row r="57" spans="1:2">
      <c r="A57" s="31" t="s">
        <v>238</v>
      </c>
      <c r="B57" s="15"/>
    </row>
    <row r="58" spans="1:2">
      <c r="A58" s="31" t="s">
        <v>239</v>
      </c>
      <c r="B58" s="12"/>
    </row>
    <row r="59" spans="1:2">
      <c r="A59" s="31" t="s">
        <v>240</v>
      </c>
      <c r="B59" s="15"/>
    </row>
    <row r="60" spans="1:2">
      <c r="A60" s="31" t="s">
        <v>241</v>
      </c>
      <c r="B60" s="12"/>
    </row>
    <row r="61" spans="1:2">
      <c r="A61" s="31" t="s">
        <v>242</v>
      </c>
      <c r="B61" s="15"/>
    </row>
    <row r="62" spans="1:2">
      <c r="A62" s="31" t="s">
        <v>243</v>
      </c>
      <c r="B62" s="12"/>
    </row>
    <row r="63" spans="1:2">
      <c r="A63" s="31" t="s">
        <v>337</v>
      </c>
      <c r="B63" s="15"/>
    </row>
    <row r="64" spans="1:2">
      <c r="A64" s="9" t="s">
        <v>180</v>
      </c>
      <c r="B64" s="9" t="s">
        <v>86</v>
      </c>
    </row>
    <row r="65" spans="1:2">
      <c r="A65" s="31" t="s">
        <v>186</v>
      </c>
      <c r="B65" s="12" t="s">
        <v>42</v>
      </c>
    </row>
    <row r="66" spans="1:2">
      <c r="A66" s="31" t="s">
        <v>244</v>
      </c>
      <c r="B66" s="15" t="s">
        <v>43</v>
      </c>
    </row>
    <row r="67" spans="1:2">
      <c r="A67" s="31" t="s">
        <v>245</v>
      </c>
      <c r="B67" s="12" t="s">
        <v>44</v>
      </c>
    </row>
    <row r="68" spans="1:2">
      <c r="A68" s="31" t="s">
        <v>246</v>
      </c>
      <c r="B68" s="15" t="s">
        <v>45</v>
      </c>
    </row>
    <row r="69" spans="1:2">
      <c r="A69" s="31" t="s">
        <v>247</v>
      </c>
      <c r="B69" s="12" t="s">
        <v>46</v>
      </c>
    </row>
    <row r="70" spans="1:2">
      <c r="A70" s="31" t="s">
        <v>248</v>
      </c>
      <c r="B70" s="15" t="s">
        <v>47</v>
      </c>
    </row>
    <row r="71" spans="1:2">
      <c r="A71" s="31" t="s">
        <v>249</v>
      </c>
      <c r="B71" s="12" t="s">
        <v>75</v>
      </c>
    </row>
    <row r="72" spans="1:2">
      <c r="A72" s="31" t="s">
        <v>250</v>
      </c>
      <c r="B72" s="15" t="s">
        <v>48</v>
      </c>
    </row>
    <row r="73" spans="1:2">
      <c r="A73" s="31" t="s">
        <v>251</v>
      </c>
      <c r="B73" s="12"/>
    </row>
    <row r="74" spans="1:2">
      <c r="A74" s="31" t="s">
        <v>252</v>
      </c>
      <c r="B74" s="15"/>
    </row>
    <row r="75" spans="1:2">
      <c r="A75" s="31" t="s">
        <v>253</v>
      </c>
      <c r="B75" s="12"/>
    </row>
    <row r="76" spans="1:2">
      <c r="A76" s="31" t="s">
        <v>254</v>
      </c>
      <c r="B76" s="15"/>
    </row>
    <row r="77" spans="1:2">
      <c r="A77" s="31" t="s">
        <v>255</v>
      </c>
      <c r="B77" s="12"/>
    </row>
    <row r="78" spans="1:2">
      <c r="A78" s="31" t="s">
        <v>256</v>
      </c>
      <c r="B78" s="15"/>
    </row>
    <row r="79" spans="1:2">
      <c r="A79" s="31" t="s">
        <v>257</v>
      </c>
      <c r="B79" s="12"/>
    </row>
    <row r="80" spans="1:2">
      <c r="A80" s="31" t="s">
        <v>258</v>
      </c>
      <c r="B80" s="15"/>
    </row>
    <row r="81" spans="1:2">
      <c r="A81" s="31" t="s">
        <v>259</v>
      </c>
      <c r="B81" s="12"/>
    </row>
    <row r="82" spans="1:2">
      <c r="A82" s="31" t="s">
        <v>260</v>
      </c>
      <c r="B82" s="15"/>
    </row>
    <row r="83" spans="1:2">
      <c r="A83" s="31" t="s">
        <v>261</v>
      </c>
      <c r="B83" s="12"/>
    </row>
    <row r="84" spans="1:2">
      <c r="A84" s="31" t="s">
        <v>338</v>
      </c>
      <c r="B84" s="15"/>
    </row>
    <row r="85" spans="1:2">
      <c r="A85" s="9" t="s">
        <v>181</v>
      </c>
      <c r="B85" s="9" t="s">
        <v>87</v>
      </c>
    </row>
    <row r="86" spans="1:2">
      <c r="A86" s="31" t="s">
        <v>185</v>
      </c>
      <c r="B86" s="12" t="s">
        <v>63</v>
      </c>
    </row>
    <row r="87" spans="1:2">
      <c r="A87" s="31" t="s">
        <v>262</v>
      </c>
      <c r="B87" s="15" t="s">
        <v>367</v>
      </c>
    </row>
    <row r="88" spans="1:2">
      <c r="A88" s="31" t="s">
        <v>263</v>
      </c>
      <c r="B88" s="12"/>
    </row>
    <row r="89" spans="1:2">
      <c r="A89" s="31" t="s">
        <v>264</v>
      </c>
      <c r="B89" s="15"/>
    </row>
    <row r="90" spans="1:2">
      <c r="A90" s="31" t="s">
        <v>265</v>
      </c>
      <c r="B90" s="12"/>
    </row>
    <row r="91" spans="1:2">
      <c r="A91" s="31" t="s">
        <v>266</v>
      </c>
      <c r="B91" s="15"/>
    </row>
    <row r="92" spans="1:2">
      <c r="A92" s="31" t="s">
        <v>267</v>
      </c>
      <c r="B92" s="12"/>
    </row>
    <row r="93" spans="1:2">
      <c r="A93" s="31" t="s">
        <v>268</v>
      </c>
      <c r="B93" s="15"/>
    </row>
    <row r="94" spans="1:2">
      <c r="A94" s="31" t="s">
        <v>269</v>
      </c>
      <c r="B94" s="12"/>
    </row>
    <row r="95" spans="1:2">
      <c r="A95" s="31" t="s">
        <v>270</v>
      </c>
      <c r="B95" s="15"/>
    </row>
    <row r="96" spans="1:2">
      <c r="A96" s="31" t="s">
        <v>271</v>
      </c>
      <c r="B96" s="12"/>
    </row>
    <row r="97" spans="1:2">
      <c r="A97" s="31" t="s">
        <v>272</v>
      </c>
      <c r="B97" s="15"/>
    </row>
    <row r="98" spans="1:2">
      <c r="A98" s="31" t="s">
        <v>273</v>
      </c>
      <c r="B98" s="12"/>
    </row>
    <row r="99" spans="1:2">
      <c r="A99" s="31" t="s">
        <v>274</v>
      </c>
      <c r="B99" s="15"/>
    </row>
    <row r="100" spans="1:2">
      <c r="A100" s="31" t="s">
        <v>275</v>
      </c>
      <c r="B100" s="12"/>
    </row>
    <row r="101" spans="1:2">
      <c r="A101" s="31" t="s">
        <v>276</v>
      </c>
      <c r="B101" s="15"/>
    </row>
    <row r="102" spans="1:2">
      <c r="A102" s="31" t="s">
        <v>277</v>
      </c>
      <c r="B102" s="12"/>
    </row>
    <row r="103" spans="1:2">
      <c r="A103" s="31" t="s">
        <v>278</v>
      </c>
      <c r="B103" s="15"/>
    </row>
    <row r="104" spans="1:2">
      <c r="A104" s="31" t="s">
        <v>279</v>
      </c>
      <c r="B104" s="12"/>
    </row>
    <row r="105" spans="1:2">
      <c r="A105" s="31" t="s">
        <v>339</v>
      </c>
      <c r="B105" s="15"/>
    </row>
    <row r="106" spans="1:2">
      <c r="A106" s="9" t="s">
        <v>182</v>
      </c>
      <c r="B106" s="9" t="s">
        <v>88</v>
      </c>
    </row>
    <row r="107" spans="1:2">
      <c r="A107" s="31" t="s">
        <v>184</v>
      </c>
      <c r="B107" s="12" t="s">
        <v>49</v>
      </c>
    </row>
    <row r="108" spans="1:2">
      <c r="A108" s="31" t="s">
        <v>280</v>
      </c>
      <c r="B108" s="15" t="s">
        <v>64</v>
      </c>
    </row>
    <row r="109" spans="1:2">
      <c r="A109" s="31" t="s">
        <v>281</v>
      </c>
      <c r="B109" s="12" t="s">
        <v>68</v>
      </c>
    </row>
    <row r="110" spans="1:2">
      <c r="A110" s="31" t="s">
        <v>282</v>
      </c>
      <c r="B110" s="15" t="s">
        <v>50</v>
      </c>
    </row>
    <row r="111" spans="1:2">
      <c r="A111" s="31" t="s">
        <v>283</v>
      </c>
      <c r="B111" s="12" t="s">
        <v>71</v>
      </c>
    </row>
    <row r="112" spans="1:2">
      <c r="A112" s="31" t="s">
        <v>284</v>
      </c>
      <c r="B112" s="15" t="s">
        <v>395</v>
      </c>
    </row>
    <row r="113" spans="1:2">
      <c r="A113" s="31" t="s">
        <v>285</v>
      </c>
      <c r="B113" s="12" t="s">
        <v>76</v>
      </c>
    </row>
    <row r="114" spans="1:2">
      <c r="A114" s="31" t="s">
        <v>286</v>
      </c>
      <c r="B114" s="15"/>
    </row>
    <row r="115" spans="1:2">
      <c r="A115" s="31" t="s">
        <v>287</v>
      </c>
      <c r="B115" s="12"/>
    </row>
    <row r="116" spans="1:2">
      <c r="A116" s="31" t="s">
        <v>288</v>
      </c>
      <c r="B116" s="15"/>
    </row>
    <row r="117" spans="1:2">
      <c r="A117" s="31" t="s">
        <v>289</v>
      </c>
      <c r="B117" s="12"/>
    </row>
    <row r="118" spans="1:2">
      <c r="A118" s="31" t="s">
        <v>290</v>
      </c>
      <c r="B118" s="15"/>
    </row>
    <row r="119" spans="1:2">
      <c r="A119" s="31" t="s">
        <v>291</v>
      </c>
      <c r="B119" s="12"/>
    </row>
    <row r="120" spans="1:2">
      <c r="A120" s="31" t="s">
        <v>292</v>
      </c>
      <c r="B120" s="15"/>
    </row>
    <row r="121" spans="1:2">
      <c r="A121" s="31" t="s">
        <v>293</v>
      </c>
      <c r="B121" s="12"/>
    </row>
    <row r="122" spans="1:2">
      <c r="A122" s="31" t="s">
        <v>294</v>
      </c>
      <c r="B122" s="15"/>
    </row>
    <row r="123" spans="1:2">
      <c r="A123" s="31" t="s">
        <v>295</v>
      </c>
      <c r="B123" s="12"/>
    </row>
    <row r="124" spans="1:2">
      <c r="A124" s="31" t="s">
        <v>296</v>
      </c>
      <c r="B124" s="15"/>
    </row>
    <row r="125" spans="1:2">
      <c r="A125" s="31" t="s">
        <v>297</v>
      </c>
      <c r="B125" s="12"/>
    </row>
    <row r="126" spans="1:2">
      <c r="A126" s="31" t="s">
        <v>340</v>
      </c>
      <c r="B126" s="15"/>
    </row>
    <row r="127" spans="1:2">
      <c r="A127" s="9" t="s">
        <v>183</v>
      </c>
      <c r="B127" s="9" t="s">
        <v>89</v>
      </c>
    </row>
    <row r="128" spans="1:2">
      <c r="A128" s="31" t="s">
        <v>298</v>
      </c>
      <c r="B128" s="12" t="s">
        <v>65</v>
      </c>
    </row>
    <row r="129" spans="1:2">
      <c r="A129" s="31" t="s">
        <v>299</v>
      </c>
      <c r="B129" s="15" t="s">
        <v>396</v>
      </c>
    </row>
    <row r="130" spans="1:2">
      <c r="A130" s="31" t="s">
        <v>300</v>
      </c>
      <c r="B130" s="12" t="s">
        <v>51</v>
      </c>
    </row>
    <row r="131" spans="1:2">
      <c r="A131" s="31" t="s">
        <v>301</v>
      </c>
      <c r="B131" s="15" t="s">
        <v>69</v>
      </c>
    </row>
    <row r="132" spans="1:2">
      <c r="A132" s="31" t="s">
        <v>302</v>
      </c>
      <c r="B132" s="12" t="s">
        <v>72</v>
      </c>
    </row>
    <row r="133" spans="1:2">
      <c r="A133" s="31" t="s">
        <v>303</v>
      </c>
      <c r="B133" s="15" t="s">
        <v>73</v>
      </c>
    </row>
    <row r="134" spans="1:2">
      <c r="A134" s="31" t="s">
        <v>304</v>
      </c>
      <c r="B134" s="12" t="s">
        <v>77</v>
      </c>
    </row>
    <row r="135" spans="1:2">
      <c r="A135" s="31" t="s">
        <v>305</v>
      </c>
      <c r="B135" s="15" t="s">
        <v>52</v>
      </c>
    </row>
    <row r="136" spans="1:2">
      <c r="A136" s="31" t="s">
        <v>306</v>
      </c>
      <c r="B136" s="12" t="s">
        <v>79</v>
      </c>
    </row>
    <row r="137" spans="1:2">
      <c r="A137" s="31" t="s">
        <v>307</v>
      </c>
      <c r="B137" s="15"/>
    </row>
    <row r="138" spans="1:2">
      <c r="A138" s="31" t="s">
        <v>308</v>
      </c>
      <c r="B138" s="12"/>
    </row>
    <row r="139" spans="1:2">
      <c r="A139" s="31" t="s">
        <v>309</v>
      </c>
      <c r="B139" s="15"/>
    </row>
    <row r="140" spans="1:2">
      <c r="A140" s="31" t="s">
        <v>310</v>
      </c>
      <c r="B140" s="12"/>
    </row>
    <row r="141" spans="1:2">
      <c r="A141" s="31" t="s">
        <v>311</v>
      </c>
      <c r="B141" s="15"/>
    </row>
    <row r="142" spans="1:2">
      <c r="A142" s="31" t="s">
        <v>312</v>
      </c>
      <c r="B142" s="12"/>
    </row>
    <row r="143" spans="1:2">
      <c r="A143" s="31" t="s">
        <v>313</v>
      </c>
      <c r="B143" s="15"/>
    </row>
    <row r="144" spans="1:2">
      <c r="A144" s="31" t="s">
        <v>314</v>
      </c>
      <c r="B144" s="12"/>
    </row>
    <row r="145" spans="1:2">
      <c r="A145" s="31" t="s">
        <v>315</v>
      </c>
      <c r="B145" s="15"/>
    </row>
    <row r="146" spans="1:2">
      <c r="A146" s="31" t="s">
        <v>316</v>
      </c>
      <c r="B146" s="12"/>
    </row>
    <row r="147" spans="1:2">
      <c r="A147" s="31" t="s">
        <v>341</v>
      </c>
      <c r="B147" s="15"/>
    </row>
    <row r="148" spans="1:2">
      <c r="A148" s="9" t="s">
        <v>175</v>
      </c>
      <c r="B148" s="10" t="s">
        <v>90</v>
      </c>
    </row>
    <row r="149" spans="1:2">
      <c r="A149" s="31" t="s">
        <v>176</v>
      </c>
      <c r="B149" s="13" t="s">
        <v>375</v>
      </c>
    </row>
    <row r="150" spans="1:2">
      <c r="A150" s="31" t="s">
        <v>317</v>
      </c>
      <c r="B150" s="16" t="s">
        <v>368</v>
      </c>
    </row>
    <row r="151" spans="1:2">
      <c r="A151" s="31" t="s">
        <v>318</v>
      </c>
      <c r="B151" s="13"/>
    </row>
    <row r="152" spans="1:2">
      <c r="A152" s="31" t="s">
        <v>319</v>
      </c>
      <c r="B152" s="16"/>
    </row>
    <row r="153" spans="1:2">
      <c r="A153" s="31" t="s">
        <v>320</v>
      </c>
      <c r="B153" s="13"/>
    </row>
    <row r="154" spans="1:2">
      <c r="A154" s="31" t="s">
        <v>321</v>
      </c>
      <c r="B154" s="16"/>
    </row>
    <row r="155" spans="1:2">
      <c r="A155" s="31" t="s">
        <v>322</v>
      </c>
      <c r="B155" s="13"/>
    </row>
    <row r="156" spans="1:2">
      <c r="A156" s="31" t="s">
        <v>323</v>
      </c>
      <c r="B156" s="16"/>
    </row>
    <row r="157" spans="1:2">
      <c r="A157" s="31" t="s">
        <v>324</v>
      </c>
      <c r="B157" s="13"/>
    </row>
    <row r="158" spans="1:2">
      <c r="A158" s="31" t="s">
        <v>325</v>
      </c>
      <c r="B158" s="16"/>
    </row>
    <row r="159" spans="1:2">
      <c r="A159" s="31" t="s">
        <v>326</v>
      </c>
      <c r="B159" s="13"/>
    </row>
    <row r="160" spans="1:2">
      <c r="A160" s="31" t="s">
        <v>327</v>
      </c>
      <c r="B160" s="16"/>
    </row>
    <row r="161" spans="1:2">
      <c r="A161" s="31" t="s">
        <v>328</v>
      </c>
      <c r="B161" s="13"/>
    </row>
    <row r="162" spans="1:2">
      <c r="A162" s="31" t="s">
        <v>329</v>
      </c>
      <c r="B162" s="16"/>
    </row>
    <row r="163" spans="1:2">
      <c r="A163" s="31" t="s">
        <v>330</v>
      </c>
      <c r="B163" s="13"/>
    </row>
    <row r="164" spans="1:2">
      <c r="A164" s="31" t="s">
        <v>331</v>
      </c>
      <c r="B164" s="16"/>
    </row>
    <row r="165" spans="1:2">
      <c r="A165" s="31" t="s">
        <v>332</v>
      </c>
      <c r="B165" s="13"/>
    </row>
    <row r="166" spans="1:2">
      <c r="A166" s="31" t="s">
        <v>333</v>
      </c>
      <c r="B166" s="16"/>
    </row>
    <row r="167" spans="1:2">
      <c r="A167" s="31" t="s">
        <v>334</v>
      </c>
      <c r="B167" s="13"/>
    </row>
    <row r="168" spans="1:2">
      <c r="A168" s="31" t="s">
        <v>342</v>
      </c>
      <c r="B168" s="16"/>
    </row>
    <row r="169" spans="1:2">
      <c r="A169" s="18" t="s">
        <v>171</v>
      </c>
      <c r="B169" s="18" t="s">
        <v>91</v>
      </c>
    </row>
    <row r="170" spans="1:2">
      <c r="A170" s="30" t="s">
        <v>134</v>
      </c>
      <c r="B170" s="13" t="s">
        <v>55</v>
      </c>
    </row>
    <row r="171" spans="1:2">
      <c r="A171" s="30" t="s">
        <v>135</v>
      </c>
      <c r="B171" s="16" t="s">
        <v>374</v>
      </c>
    </row>
    <row r="172" spans="1:2">
      <c r="A172" s="30" t="s">
        <v>136</v>
      </c>
      <c r="B172" s="13"/>
    </row>
    <row r="173" spans="1:2">
      <c r="A173" s="30" t="s">
        <v>137</v>
      </c>
      <c r="B173" s="16"/>
    </row>
    <row r="174" spans="1:2">
      <c r="A174" s="30" t="s">
        <v>138</v>
      </c>
      <c r="B174" s="13"/>
    </row>
    <row r="175" spans="1:2">
      <c r="A175" s="30" t="s">
        <v>139</v>
      </c>
      <c r="B175" s="16"/>
    </row>
    <row r="176" spans="1:2">
      <c r="A176" s="30" t="s">
        <v>140</v>
      </c>
      <c r="B176" s="13"/>
    </row>
    <row r="177" spans="1:2">
      <c r="A177" s="30" t="s">
        <v>141</v>
      </c>
      <c r="B177" s="16"/>
    </row>
    <row r="178" spans="1:2">
      <c r="A178" s="30" t="s">
        <v>142</v>
      </c>
      <c r="B178" s="13"/>
    </row>
    <row r="179" spans="1:2">
      <c r="A179" s="30" t="s">
        <v>143</v>
      </c>
      <c r="B179" s="16"/>
    </row>
    <row r="180" spans="1:2">
      <c r="A180" s="30" t="s">
        <v>144</v>
      </c>
      <c r="B180" s="13"/>
    </row>
    <row r="181" spans="1:2">
      <c r="A181" s="30" t="s">
        <v>145</v>
      </c>
      <c r="B181" s="16"/>
    </row>
    <row r="182" spans="1:2">
      <c r="A182" s="30" t="s">
        <v>146</v>
      </c>
      <c r="B182" s="13"/>
    </row>
    <row r="183" spans="1:2">
      <c r="A183" s="30" t="s">
        <v>147</v>
      </c>
      <c r="B183" s="16"/>
    </row>
    <row r="184" spans="1:2">
      <c r="A184" s="30" t="s">
        <v>148</v>
      </c>
      <c r="B184" s="13"/>
    </row>
    <row r="185" spans="1:2">
      <c r="A185" s="30" t="s">
        <v>149</v>
      </c>
      <c r="B185" s="16"/>
    </row>
    <row r="186" spans="1:2">
      <c r="A186" s="30" t="s">
        <v>150</v>
      </c>
      <c r="B186" s="13"/>
    </row>
    <row r="187" spans="1:2">
      <c r="A187" s="30" t="s">
        <v>151</v>
      </c>
      <c r="B187" s="16"/>
    </row>
    <row r="188" spans="1:2">
      <c r="A188" s="30" t="s">
        <v>152</v>
      </c>
      <c r="B188" s="13"/>
    </row>
    <row r="189" spans="1:2">
      <c r="A189" s="30" t="s">
        <v>343</v>
      </c>
      <c r="B189" s="16"/>
    </row>
    <row r="190" spans="1:2">
      <c r="A190" s="18" t="s">
        <v>172</v>
      </c>
      <c r="B190" s="18" t="s">
        <v>92</v>
      </c>
    </row>
    <row r="191" spans="1:2">
      <c r="A191" s="30" t="s">
        <v>133</v>
      </c>
      <c r="B191" s="13" t="s">
        <v>54</v>
      </c>
    </row>
    <row r="192" spans="1:2">
      <c r="A192" s="30" t="s">
        <v>153</v>
      </c>
      <c r="B192" s="16" t="s">
        <v>372</v>
      </c>
    </row>
    <row r="193" spans="1:2">
      <c r="A193" s="30" t="s">
        <v>154</v>
      </c>
      <c r="B193" s="13" t="s">
        <v>373</v>
      </c>
    </row>
    <row r="194" spans="1:2">
      <c r="A194" s="30" t="s">
        <v>155</v>
      </c>
      <c r="B194" s="16"/>
    </row>
    <row r="195" spans="1:2">
      <c r="A195" s="30" t="s">
        <v>156</v>
      </c>
      <c r="B195" s="13"/>
    </row>
    <row r="196" spans="1:2">
      <c r="A196" s="30" t="s">
        <v>157</v>
      </c>
      <c r="B196" s="16"/>
    </row>
    <row r="197" spans="1:2">
      <c r="A197" s="30" t="s">
        <v>158</v>
      </c>
      <c r="B197" s="13"/>
    </row>
    <row r="198" spans="1:2">
      <c r="A198" s="30" t="s">
        <v>159</v>
      </c>
      <c r="B198" s="16"/>
    </row>
    <row r="199" spans="1:2">
      <c r="A199" s="30" t="s">
        <v>160</v>
      </c>
      <c r="B199" s="13"/>
    </row>
    <row r="200" spans="1:2">
      <c r="A200" s="30" t="s">
        <v>161</v>
      </c>
      <c r="B200" s="16"/>
    </row>
    <row r="201" spans="1:2">
      <c r="A201" s="30" t="s">
        <v>162</v>
      </c>
      <c r="B201" s="13"/>
    </row>
    <row r="202" spans="1:2">
      <c r="A202" s="30" t="s">
        <v>163</v>
      </c>
      <c r="B202" s="16"/>
    </row>
    <row r="203" spans="1:2">
      <c r="A203" s="30" t="s">
        <v>164</v>
      </c>
      <c r="B203" s="13"/>
    </row>
    <row r="204" spans="1:2">
      <c r="A204" s="30" t="s">
        <v>165</v>
      </c>
      <c r="B204" s="16"/>
    </row>
    <row r="205" spans="1:2">
      <c r="A205" s="30" t="s">
        <v>166</v>
      </c>
      <c r="B205" s="13"/>
    </row>
    <row r="206" spans="1:2">
      <c r="A206" s="30" t="s">
        <v>167</v>
      </c>
      <c r="B206" s="16"/>
    </row>
    <row r="207" spans="1:2">
      <c r="A207" s="30" t="s">
        <v>168</v>
      </c>
      <c r="B207" s="13"/>
    </row>
    <row r="208" spans="1:2">
      <c r="A208" s="30" t="s">
        <v>169</v>
      </c>
      <c r="B208" s="16"/>
    </row>
    <row r="209" spans="1:2">
      <c r="A209" s="30" t="s">
        <v>170</v>
      </c>
      <c r="B209" s="13"/>
    </row>
    <row r="210" spans="1:2">
      <c r="A210" s="30" t="s">
        <v>344</v>
      </c>
      <c r="B210" s="16"/>
    </row>
    <row r="211" spans="1:2">
      <c r="A211" s="18" t="s">
        <v>173</v>
      </c>
      <c r="B211" s="18" t="s">
        <v>93</v>
      </c>
    </row>
    <row r="212" spans="1:2">
      <c r="A212" s="30" t="s">
        <v>114</v>
      </c>
      <c r="B212" s="13" t="s">
        <v>56</v>
      </c>
    </row>
    <row r="213" spans="1:2">
      <c r="A213" s="30" t="s">
        <v>115</v>
      </c>
      <c r="B213" s="16" t="s">
        <v>371</v>
      </c>
    </row>
    <row r="214" spans="1:2">
      <c r="A214" s="30" t="s">
        <v>116</v>
      </c>
      <c r="B214" s="13" t="s">
        <v>57</v>
      </c>
    </row>
    <row r="215" spans="1:2">
      <c r="A215" s="30" t="s">
        <v>117</v>
      </c>
      <c r="B215" s="16"/>
    </row>
    <row r="216" spans="1:2">
      <c r="A216" s="30" t="s">
        <v>118</v>
      </c>
      <c r="B216" s="13"/>
    </row>
    <row r="217" spans="1:2">
      <c r="A217" s="30" t="s">
        <v>119</v>
      </c>
      <c r="B217" s="16"/>
    </row>
    <row r="218" spans="1:2">
      <c r="A218" s="30" t="s">
        <v>120</v>
      </c>
      <c r="B218" s="13"/>
    </row>
    <row r="219" spans="1:2">
      <c r="A219" s="30" t="s">
        <v>121</v>
      </c>
      <c r="B219" s="16"/>
    </row>
    <row r="220" spans="1:2">
      <c r="A220" s="30" t="s">
        <v>122</v>
      </c>
      <c r="B220" s="13"/>
    </row>
    <row r="221" spans="1:2">
      <c r="A221" s="30" t="s">
        <v>123</v>
      </c>
      <c r="B221" s="16"/>
    </row>
    <row r="222" spans="1:2">
      <c r="A222" s="30" t="s">
        <v>124</v>
      </c>
      <c r="B222" s="13"/>
    </row>
    <row r="223" spans="1:2">
      <c r="A223" s="30" t="s">
        <v>125</v>
      </c>
      <c r="B223" s="16"/>
    </row>
    <row r="224" spans="1:2">
      <c r="A224" s="30" t="s">
        <v>126</v>
      </c>
      <c r="B224" s="13"/>
    </row>
    <row r="225" spans="1:2">
      <c r="A225" s="30" t="s">
        <v>127</v>
      </c>
      <c r="B225" s="16"/>
    </row>
    <row r="226" spans="1:2">
      <c r="A226" s="30" t="s">
        <v>128</v>
      </c>
      <c r="B226" s="13"/>
    </row>
    <row r="227" spans="1:2">
      <c r="A227" s="30" t="s">
        <v>129</v>
      </c>
      <c r="B227" s="16"/>
    </row>
    <row r="228" spans="1:2">
      <c r="A228" s="30" t="s">
        <v>130</v>
      </c>
      <c r="B228" s="13"/>
    </row>
    <row r="229" spans="1:2">
      <c r="A229" s="30" t="s">
        <v>131</v>
      </c>
      <c r="B229" s="16"/>
    </row>
    <row r="230" spans="1:2">
      <c r="A230" s="30" t="s">
        <v>132</v>
      </c>
      <c r="B230" s="13"/>
    </row>
    <row r="231" spans="1:2">
      <c r="A231" s="30" t="s">
        <v>345</v>
      </c>
      <c r="B231" s="16"/>
    </row>
    <row r="232" spans="1:2">
      <c r="A232" s="18" t="s">
        <v>174</v>
      </c>
      <c r="B232" s="18" t="s">
        <v>94</v>
      </c>
    </row>
    <row r="233" spans="1:2">
      <c r="A233" s="30" t="s">
        <v>95</v>
      </c>
      <c r="B233" s="13" t="s">
        <v>58</v>
      </c>
    </row>
    <row r="234" spans="1:2">
      <c r="A234" s="30" t="s">
        <v>96</v>
      </c>
      <c r="B234" s="16" t="s">
        <v>59</v>
      </c>
    </row>
    <row r="235" spans="1:2">
      <c r="A235" s="30" t="s">
        <v>97</v>
      </c>
      <c r="B235" s="13" t="s">
        <v>60</v>
      </c>
    </row>
    <row r="236" spans="1:2">
      <c r="A236" s="30" t="s">
        <v>98</v>
      </c>
      <c r="B236" s="16" t="s">
        <v>61</v>
      </c>
    </row>
    <row r="237" spans="1:2">
      <c r="A237" s="30" t="s">
        <v>99</v>
      </c>
      <c r="B237" s="13"/>
    </row>
    <row r="238" spans="1:2">
      <c r="A238" s="30" t="s">
        <v>100</v>
      </c>
      <c r="B238" s="16"/>
    </row>
    <row r="239" spans="1:2">
      <c r="A239" s="30" t="s">
        <v>101</v>
      </c>
      <c r="B239" s="13"/>
    </row>
    <row r="240" spans="1:2">
      <c r="A240" s="30" t="s">
        <v>102</v>
      </c>
      <c r="B240" s="16"/>
    </row>
    <row r="241" spans="1:2">
      <c r="A241" s="30" t="s">
        <v>103</v>
      </c>
      <c r="B241" s="13"/>
    </row>
    <row r="242" spans="1:2">
      <c r="A242" s="30" t="s">
        <v>104</v>
      </c>
      <c r="B242" s="16"/>
    </row>
    <row r="243" spans="1:2">
      <c r="A243" s="30" t="s">
        <v>105</v>
      </c>
      <c r="B243" s="13"/>
    </row>
    <row r="244" spans="1:2">
      <c r="A244" s="30" t="s">
        <v>106</v>
      </c>
      <c r="B244" s="16"/>
    </row>
    <row r="245" spans="1:2">
      <c r="A245" s="30" t="s">
        <v>107</v>
      </c>
      <c r="B245" s="13"/>
    </row>
    <row r="246" spans="1:2">
      <c r="A246" s="30" t="s">
        <v>108</v>
      </c>
      <c r="B246" s="16"/>
    </row>
    <row r="247" spans="1:2">
      <c r="A247" s="30" t="s">
        <v>109</v>
      </c>
      <c r="B247" s="13"/>
    </row>
    <row r="248" spans="1:2">
      <c r="A248" s="30" t="s">
        <v>110</v>
      </c>
      <c r="B248" s="16"/>
    </row>
    <row r="249" spans="1:2">
      <c r="A249" s="30" t="s">
        <v>111</v>
      </c>
      <c r="B249" s="13"/>
    </row>
    <row r="250" spans="1:2">
      <c r="A250" s="30" t="s">
        <v>112</v>
      </c>
      <c r="B250" s="16"/>
    </row>
    <row r="251" spans="1:2">
      <c r="A251" s="30" t="s">
        <v>113</v>
      </c>
      <c r="B251" s="13"/>
    </row>
    <row r="252" spans="1:2">
      <c r="A252" s="30" t="s">
        <v>346</v>
      </c>
      <c r="B252" s="16"/>
    </row>
  </sheetData>
  <sheetProtection sheet="1" objects="1" scenarios="1" formatCells="0" formatColumns="0"/>
  <dataConsolidate/>
  <mergeCells count="1">
    <mergeCell ref="D1:E1"/>
  </mergeCells>
  <phoneticPr fontId="1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47DD6229A2CA408D62C86C204A18DE" ma:contentTypeVersion="15" ma:contentTypeDescription="Crée un document." ma:contentTypeScope="" ma:versionID="2188b7e66621594771351ed329866cb2">
  <xsd:schema xmlns:xsd="http://www.w3.org/2001/XMLSchema" xmlns:xs="http://www.w3.org/2001/XMLSchema" xmlns:p="http://schemas.microsoft.com/office/2006/metadata/properties" xmlns:ns2="2d4f038b-4901-4f77-a8c5-cc90d81a7ade" xmlns:ns3="c3ba81fe-9ab5-4419-bb1b-06968f51f903" targetNamespace="http://schemas.microsoft.com/office/2006/metadata/properties" ma:root="true" ma:fieldsID="10e39c2563a16278f866aace6633db5a" ns2:_="" ns3:_="">
    <xsd:import namespace="2d4f038b-4901-4f77-a8c5-cc90d81a7ade"/>
    <xsd:import namespace="c3ba81fe-9ab5-4419-bb1b-06968f51f9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4f038b-4901-4f77-a8c5-cc90d81a7a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598257b8-b82b-4645-9e10-42e46bdb1d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a81fe-9ab5-4419-bb1b-06968f51f903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278eebc-153e-4c4f-ab95-ceb53f05bd9b}" ma:internalName="TaxCatchAll" ma:showField="CatchAllData" ma:web="c3ba81fe-9ab5-4419-bb1b-06968f51f9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3ba81fe-9ab5-4419-bb1b-06968f51f903" xsi:nil="true"/>
    <lcf76f155ced4ddcb4097134ff3c332f xmlns="2d4f038b-4901-4f77-a8c5-cc90d81a7ad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DB2449-9A09-4C9C-8509-46C9FF2796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4f038b-4901-4f77-a8c5-cc90d81a7ade"/>
    <ds:schemaRef ds:uri="c3ba81fe-9ab5-4419-bb1b-06968f51f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819072-CC75-4680-9EA8-56BFCF90F7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47AB6C-41DD-4684-8303-BB2E9533CA4A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c3ba81fe-9ab5-4419-bb1b-06968f51f903"/>
    <ds:schemaRef ds:uri="http://schemas.microsoft.com/office/infopath/2007/PartnerControls"/>
    <ds:schemaRef ds:uri="2d4f038b-4901-4f77-a8c5-cc90d81a7ad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27</vt:i4>
      </vt:variant>
    </vt:vector>
  </HeadingPairs>
  <TitlesOfParts>
    <vt:vector size="29" baseType="lpstr">
      <vt:lpstr>compta</vt:lpstr>
      <vt:lpstr>Listes</vt:lpstr>
      <vt:lpstr>code_DA</vt:lpstr>
      <vt:lpstr>code_DB</vt:lpstr>
      <vt:lpstr>code_DC</vt:lpstr>
      <vt:lpstr>code_DD</vt:lpstr>
      <vt:lpstr>code_DE</vt:lpstr>
      <vt:lpstr>code_DF</vt:lpstr>
      <vt:lpstr>code_DG</vt:lpstr>
      <vt:lpstr>code_DH</vt:lpstr>
      <vt:lpstr>code_RA</vt:lpstr>
      <vt:lpstr>code_RB</vt:lpstr>
      <vt:lpstr>code_RC</vt:lpstr>
      <vt:lpstr>code_RD</vt:lpstr>
      <vt:lpstr>D_Ateliers</vt:lpstr>
      <vt:lpstr>D_Communication</vt:lpstr>
      <vt:lpstr>D_Frais_Gene_Divers</vt:lpstr>
      <vt:lpstr>D_Frais_Gene_Spectacles</vt:lpstr>
      <vt:lpstr>D_Frais_Organisation</vt:lpstr>
      <vt:lpstr>D_Imprévu</vt:lpstr>
      <vt:lpstr>D_Loc_Matériel</vt:lpstr>
      <vt:lpstr>D_Restauration</vt:lpstr>
      <vt:lpstr>liste_code_libellé</vt:lpstr>
      <vt:lpstr>Liste_familles</vt:lpstr>
      <vt:lpstr>R_Billetterie</vt:lpstr>
      <vt:lpstr>R_Institutionnels</vt:lpstr>
      <vt:lpstr>R_Partenaires</vt:lpstr>
      <vt:lpstr>R_Restauration</vt:lpstr>
      <vt:lpstr>Listes!Zone_d_impression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Hugues A</cp:lastModifiedBy>
  <cp:lastPrinted>2022-07-28T09:39:25Z</cp:lastPrinted>
  <dcterms:created xsi:type="dcterms:W3CDTF">2012-10-18T15:29:05Z</dcterms:created>
  <dcterms:modified xsi:type="dcterms:W3CDTF">2022-08-30T14:56:52Z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0x0101009047DD6229A2CA408D62C86C204A18DE</vt:lpwstr>
  </property>
  <property fmtid="{D5CDD505-2E9C-101B-9397-08002B2CF9AE}" pid="3" name="MediaServiceImageTags">
    <vt:lpwstr/>
  </property>
</Properties>
</file>