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19320" windowHeight="7875"/>
  </bookViews>
  <sheets>
    <sheet name="Bonjour" sheetId="5" r:id="rId1"/>
    <sheet name="bdd" sheetId="1" state="veryHidden" r:id="rId2"/>
    <sheet name="Plg_mgr" sheetId="2" state="veryHidden" r:id="rId3"/>
    <sheet name="Anomalies" sheetId="4" state="veryHidden" r:id="rId4"/>
  </sheets>
  <definedNames>
    <definedName name="abs">OFFSET(bdd!A1,,COUNTA(bdd!$Q:A))</definedName>
    <definedName name="Année">bdd!$C$6:$C$11</definedName>
    <definedName name="fériés">bdd!$T$6:$T$18</definedName>
    <definedName name="Jours">bdd!$A$6:$A$12</definedName>
    <definedName name="Managers">OFFSET(bdd!$E$5,1,,COUNTA(bdd!$E:$E)-1)</definedName>
    <definedName name="Mois">bdd!$B$6:$B$17</definedName>
    <definedName name="swings">OFFSET(bdd!$V$5,1,,COUNTA(bdd!$V:$V)-1)</definedName>
  </definedNames>
  <calcPr calcId="144525"/>
</workbook>
</file>

<file path=xl/calcChain.xml><?xml version="1.0" encoding="utf-8"?>
<calcChain xmlns="http://schemas.openxmlformats.org/spreadsheetml/2006/main">
  <c r="A30" i="2" l="1"/>
  <c r="J28" i="2"/>
  <c r="H19" i="2"/>
  <c r="G19" i="2"/>
  <c r="F19" i="2"/>
  <c r="E19" i="2"/>
  <c r="D19" i="2"/>
  <c r="C19" i="2"/>
  <c r="AR6" i="2"/>
  <c r="AQ6" i="2"/>
  <c r="AP6" i="2"/>
  <c r="AO6" i="2"/>
  <c r="AN6" i="2"/>
  <c r="AM6" i="2"/>
  <c r="AL6" i="2"/>
  <c r="H29" i="2" s="1"/>
  <c r="AK6" i="2"/>
  <c r="AJ6" i="2"/>
  <c r="AI6" i="2"/>
  <c r="AH6" i="2"/>
  <c r="AG6" i="2"/>
  <c r="AF6" i="2"/>
  <c r="AE6" i="2"/>
  <c r="G29" i="2" s="1"/>
  <c r="AD6" i="2"/>
  <c r="AC6" i="2"/>
  <c r="AB6" i="2"/>
  <c r="AA6" i="2"/>
  <c r="Z6" i="2"/>
  <c r="Y6" i="2"/>
  <c r="X6" i="2"/>
  <c r="F29" i="2" s="1"/>
  <c r="W6" i="2"/>
  <c r="V6" i="2"/>
  <c r="U6" i="2"/>
  <c r="T6" i="2"/>
  <c r="S6" i="2"/>
  <c r="R6" i="2"/>
  <c r="Q6" i="2"/>
  <c r="E29" i="2" s="1"/>
  <c r="P6" i="2"/>
  <c r="O6" i="2"/>
  <c r="N6" i="2"/>
  <c r="M6" i="2"/>
  <c r="L6" i="2"/>
  <c r="K6" i="2"/>
  <c r="J6" i="2"/>
  <c r="D29" i="2" s="1"/>
  <c r="I6" i="2"/>
  <c r="H6" i="2"/>
  <c r="G6" i="2"/>
  <c r="F6" i="2"/>
  <c r="E6" i="2"/>
  <c r="D6" i="2"/>
  <c r="C6" i="2"/>
  <c r="C29" i="2" s="1"/>
  <c r="K29" i="2" s="1"/>
  <c r="B1" i="2"/>
  <c r="AS8" i="2" l="1"/>
  <c r="AS9" i="2"/>
  <c r="AS10" i="2"/>
  <c r="AS11" i="2"/>
  <c r="AS12" i="2"/>
  <c r="AS13" i="2"/>
  <c r="AS14" i="2"/>
  <c r="AS15" i="2"/>
  <c r="C22" i="2"/>
  <c r="D22" i="2"/>
  <c r="E22" i="2"/>
  <c r="F22" i="2"/>
  <c r="G22" i="2"/>
  <c r="H22" i="2"/>
  <c r="C23" i="2"/>
  <c r="D23" i="2"/>
  <c r="E23" i="2"/>
  <c r="F23" i="2"/>
  <c r="G23" i="2"/>
  <c r="H23" i="2"/>
  <c r="C24" i="2"/>
  <c r="D24" i="2"/>
  <c r="E24" i="2"/>
  <c r="F24" i="2"/>
  <c r="G24" i="2"/>
  <c r="H24" i="2"/>
  <c r="C25" i="2"/>
  <c r="D25" i="2"/>
  <c r="E25" i="2"/>
  <c r="F25" i="2"/>
  <c r="G25" i="2"/>
  <c r="H25" i="2"/>
  <c r="C26" i="2"/>
  <c r="D26" i="2"/>
  <c r="E26" i="2"/>
  <c r="F26" i="2"/>
  <c r="G26" i="2"/>
  <c r="H26" i="2"/>
  <c r="C27" i="2"/>
  <c r="D27" i="2"/>
  <c r="E27" i="2"/>
  <c r="F27" i="2"/>
  <c r="G27" i="2"/>
  <c r="H27" i="2"/>
  <c r="C28" i="2"/>
  <c r="D28" i="2"/>
  <c r="E28" i="2"/>
  <c r="F28" i="2"/>
  <c r="G28" i="2"/>
  <c r="H28" i="2"/>
  <c r="K28" i="2" l="1"/>
  <c r="K27" i="2"/>
  <c r="K26" i="2"/>
  <c r="K25" i="2"/>
  <c r="K24" i="2"/>
  <c r="K23" i="2"/>
  <c r="K22" i="2"/>
  <c r="C9" i="4" l="1"/>
  <c r="C10" i="4"/>
  <c r="C11" i="4"/>
  <c r="C12" i="4"/>
  <c r="C13" i="4"/>
  <c r="C14" i="4"/>
  <c r="C15" i="4"/>
  <c r="C16" i="4"/>
  <c r="C8" i="4"/>
  <c r="T18" i="1" l="1"/>
  <c r="T17" i="1"/>
  <c r="T16" i="1"/>
  <c r="T15" i="1"/>
  <c r="T14" i="1"/>
  <c r="T10" i="1"/>
  <c r="T9" i="1"/>
  <c r="T7" i="1"/>
  <c r="T6" i="1"/>
  <c r="T12" i="1"/>
  <c r="T13" i="1" s="1"/>
  <c r="T8" i="1" l="1"/>
  <c r="T11" i="1"/>
  <c r="L6" i="1" l="1" a="1"/>
  <c r="L6" i="1"/>
  <c r="A8" i="2" s="1"/>
  <c r="A22" i="2" s="1"/>
  <c r="L7" i="1"/>
  <c r="A9" i="2" s="1"/>
  <c r="A23" i="2" s="1"/>
  <c r="L8" i="1"/>
  <c r="A10" i="2" s="1"/>
  <c r="A24" i="2" s="1"/>
  <c r="L9" i="1"/>
  <c r="A11" i="2" s="1"/>
  <c r="A25" i="2" s="1"/>
  <c r="L10" i="1"/>
  <c r="A12" i="2" s="1"/>
  <c r="A26" i="2" s="1"/>
  <c r="L11" i="1"/>
  <c r="A13" i="2" s="1"/>
  <c r="A27" i="2" s="1"/>
  <c r="L12" i="1"/>
  <c r="A14" i="2" s="1"/>
  <c r="A28" i="2" s="1"/>
  <c r="L13" i="1"/>
  <c r="A15" i="2" s="1"/>
  <c r="A29" i="2" s="1"/>
  <c r="L14" i="1"/>
  <c r="L15" i="1"/>
  <c r="L16" i="1"/>
  <c r="L17" i="1"/>
  <c r="L18" i="1"/>
</calcChain>
</file>

<file path=xl/comments1.xml><?xml version="1.0" encoding="utf-8"?>
<comments xmlns="http://schemas.openxmlformats.org/spreadsheetml/2006/main">
  <authors>
    <author>pascal_marion</author>
  </authors>
  <commentList>
    <comment ref="Q5" authorId="0">
      <text>
        <r>
          <rPr>
            <b/>
            <sz val="9"/>
            <color indexed="81"/>
            <rFont val="Tahoma"/>
            <family val="2"/>
          </rPr>
          <t>Indication des raison d'indisponibilité en Q5:Q13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 xml:space="preserve">Jours fériés. 2 colonnes: S5:T19
</t>
        </r>
      </text>
    </comment>
    <comment ref="V5" authorId="0">
      <text>
        <r>
          <rPr>
            <b/>
            <sz val="9"/>
            <color indexed="81"/>
            <rFont val="Tahoma"/>
            <family val="2"/>
          </rPr>
          <t>Différents swings</t>
        </r>
      </text>
    </comment>
  </commentList>
</comments>
</file>

<file path=xl/sharedStrings.xml><?xml version="1.0" encoding="utf-8"?>
<sst xmlns="http://schemas.openxmlformats.org/spreadsheetml/2006/main" count="253" uniqueCount="112">
  <si>
    <t>Jours</t>
  </si>
  <si>
    <t>Mois</t>
  </si>
  <si>
    <t>Années</t>
  </si>
  <si>
    <t>D</t>
  </si>
  <si>
    <t>L</t>
  </si>
  <si>
    <t>M</t>
  </si>
  <si>
    <t>Me</t>
  </si>
  <si>
    <t>V</t>
  </si>
  <si>
    <t>J</t>
  </si>
  <si>
    <t>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</si>
  <si>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</si>
  <si>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</si>
  <si>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</si>
  <si>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</si>
  <si>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</si>
  <si>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</si>
  <si>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</si>
  <si>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</si>
  <si>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</si>
  <si>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</si>
  <si>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</si>
  <si>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</si>
  <si>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Managers</t>
  </si>
  <si>
    <t>Swings</t>
  </si>
  <si>
    <t>Planning</t>
  </si>
  <si>
    <t>Commandes</t>
  </si>
  <si>
    <t>Formation</t>
  </si>
  <si>
    <t>Hotesse</t>
  </si>
  <si>
    <t>PLV</t>
  </si>
  <si>
    <t>PEP</t>
  </si>
  <si>
    <t>Besoin /sem</t>
  </si>
  <si>
    <t>Besoin / mois</t>
  </si>
  <si>
    <t>CP / indispo</t>
  </si>
  <si>
    <t>Prévision des plannings pour:</t>
  </si>
  <si>
    <t>Contrat</t>
  </si>
  <si>
    <t>Fin 1</t>
  </si>
  <si>
    <t>Fin 2</t>
  </si>
  <si>
    <t>Mois:</t>
  </si>
  <si>
    <t>Restaurant:</t>
  </si>
  <si>
    <t>Basse-Goulaine</t>
  </si>
  <si>
    <t>JOUR</t>
  </si>
  <si>
    <t>DATE</t>
  </si>
  <si>
    <t>Shake</t>
  </si>
  <si>
    <t>Doublure</t>
  </si>
  <si>
    <t>F</t>
  </si>
  <si>
    <t>O</t>
  </si>
  <si>
    <t>N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</si>
  <si>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</si>
  <si>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</si>
  <si>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</si>
  <si>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</si>
  <si>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</si>
  <si>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</si>
  <si>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</si>
  <si>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</si>
  <si>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</si>
  <si>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</si>
  <si>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</si>
  <si>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</si>
  <si>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</si>
  <si>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PLANNING ASSISTANTS</t>
  </si>
  <si>
    <t>Congés payés</t>
  </si>
  <si>
    <t>Arrêt maladie</t>
  </si>
  <si>
    <t>Indisponibilité</t>
  </si>
  <si>
    <t>Mise à pied</t>
  </si>
  <si>
    <t>Examen</t>
  </si>
  <si>
    <t>Semaine 1</t>
  </si>
  <si>
    <t>Semaine 2</t>
  </si>
  <si>
    <t>Semaine 3</t>
  </si>
  <si>
    <t>Semaine 4</t>
  </si>
  <si>
    <t>Semaine 4+</t>
  </si>
  <si>
    <t>Semaine 1-</t>
  </si>
  <si>
    <t>TOTAL</t>
  </si>
  <si>
    <t>S-</t>
  </si>
  <si>
    <t>Ex.</t>
  </si>
  <si>
    <t>H divers en +</t>
  </si>
  <si>
    <t>TOTAL plannifié</t>
  </si>
  <si>
    <t>F-</t>
  </si>
  <si>
    <t>CP à déduire en jours</t>
  </si>
  <si>
    <t>Réunion mgr:</t>
  </si>
  <si>
    <t>Objectifs du restaurant:</t>
  </si>
  <si>
    <t>Objectifs assistants:</t>
  </si>
  <si>
    <t>Date(s) importante(s):</t>
  </si>
  <si>
    <t>LEGENDE:</t>
  </si>
  <si>
    <t>2 jours off à suivre</t>
  </si>
  <si>
    <t>Amplitude 12h</t>
  </si>
  <si>
    <t>H du mois &lt;= au ctr</t>
  </si>
  <si>
    <t>Swing(s) ok?</t>
  </si>
  <si>
    <t>Inventaire</t>
  </si>
  <si>
    <t>V et S en Nuit</t>
  </si>
  <si>
    <t>Un V.S.D par mois</t>
  </si>
  <si>
    <t>OK</t>
  </si>
  <si>
    <t>NON</t>
  </si>
  <si>
    <t>Pas plus de 34,5h</t>
  </si>
  <si>
    <t>Diférents swings</t>
  </si>
  <si>
    <t xml:space="preserve">Début 1 </t>
  </si>
  <si>
    <t>Début 2</t>
  </si>
  <si>
    <t>1 open tous les jours</t>
  </si>
  <si>
    <t>1 close tous les jours</t>
  </si>
  <si>
    <t>Mai2011</t>
  </si>
  <si>
    <t>o</t>
  </si>
  <si>
    <t>f</t>
  </si>
  <si>
    <t>Fichier original</t>
  </si>
  <si>
    <t>Mot de passe: 123</t>
  </si>
  <si>
    <t>X</t>
  </si>
  <si>
    <t>Y</t>
  </si>
  <si>
    <t>Z</t>
  </si>
  <si>
    <t>A</t>
  </si>
  <si>
    <t>B</t>
  </si>
  <si>
    <t>C</t>
  </si>
  <si>
    <t>E</t>
  </si>
  <si>
    <t>CP.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</si>
</sst>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d\ dd\ mmmm\ yyyy"/>
    <numFmt numFmtId="166" formatCode="[$-F800]dddd\,\ mmmm\ dd\,\ yyyy"/>
    <numFmt numFmtId="167" formatCode="mmm_ayyyy"/>
  </numFmts>
  <fonts count="1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9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0"/>
      <name val="Arial"/>
      <family val="2"/>
    </font>
    <font>
      <sz val="11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/>
  </cellStyleXfs>
  <cellXfs count="1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0" fontId="5" fillId="0" borderId="0" xfId="0" applyFont="1"/>
    <xf numFmtId="0" fontId="0" fillId="0" borderId="0" xfId="0" applyFill="1"/>
    <xf numFmtId="0" fontId="5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/>
    </xf>
    <xf numFmtId="0" fontId="5" fillId="0" borderId="3" xfId="0" applyFont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4" borderId="2" xfId="0" quotePrefix="1" applyFont="1" applyFill="1" applyBorder="1" applyAlignment="1">
      <alignment horizontal="center"/>
    </xf>
    <xf numFmtId="0" fontId="5" fillId="4" borderId="1" xfId="0" quotePrefix="1" applyFont="1" applyFill="1" applyBorder="1" applyAlignment="1">
      <alignment horizontal="center"/>
    </xf>
    <xf numFmtId="0" fontId="2" fillId="5" borderId="2" xfId="0" applyFont="1" applyFill="1" applyBorder="1"/>
    <xf numFmtId="0" fontId="2" fillId="6" borderId="2" xfId="0" applyFont="1" applyFill="1" applyBorder="1"/>
    <xf numFmtId="0" fontId="5" fillId="0" borderId="0" xfId="0" applyFont="1" applyAlignment="1">
      <alignment horizontal="center"/>
    </xf>
    <xf numFmtId="0" fontId="7" fillId="6" borderId="7" xfId="0" applyNumberFormat="1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5" fillId="0" borderId="13" xfId="0" applyFont="1" applyBorder="1"/>
    <xf numFmtId="0" fontId="10" fillId="0" borderId="2" xfId="0" quotePrefix="1" applyFont="1" applyFill="1" applyBorder="1" applyAlignment="1">
      <alignment horizontal="center"/>
    </xf>
    <xf numFmtId="0" fontId="5" fillId="0" borderId="2" xfId="0" quotePrefix="1" applyFont="1" applyFill="1" applyBorder="1" applyAlignment="1">
      <alignment horizontal="center"/>
    </xf>
    <xf numFmtId="0" fontId="11" fillId="0" borderId="0" xfId="0" applyFont="1"/>
    <xf numFmtId="0" fontId="0" fillId="0" borderId="24" xfId="0" applyBorder="1"/>
    <xf numFmtId="0" fontId="0" fillId="8" borderId="24" xfId="0" applyFill="1" applyBorder="1"/>
    <xf numFmtId="0" fontId="0" fillId="0" borderId="2" xfId="0" applyBorder="1"/>
    <xf numFmtId="0" fontId="0" fillId="8" borderId="2" xfId="0" applyFill="1" applyBorder="1"/>
    <xf numFmtId="0" fontId="0" fillId="0" borderId="27" xfId="0" applyBorder="1"/>
    <xf numFmtId="0" fontId="0" fillId="8" borderId="27" xfId="0" applyFill="1" applyBorder="1"/>
    <xf numFmtId="0" fontId="0" fillId="0" borderId="0" xfId="0" applyAlignment="1">
      <alignment wrapText="1"/>
    </xf>
    <xf numFmtId="0" fontId="0" fillId="5" borderId="0" xfId="0" applyFill="1"/>
    <xf numFmtId="20" fontId="0" fillId="0" borderId="0" xfId="0" applyNumberFormat="1"/>
    <xf numFmtId="14" fontId="0" fillId="0" borderId="0" xfId="0" applyNumberFormat="1" applyAlignment="1">
      <alignment horizontal="left"/>
    </xf>
    <xf numFmtId="0" fontId="10" fillId="0" borderId="12" xfId="0" quotePrefix="1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13" fillId="0" borderId="0" xfId="0" applyFont="1"/>
    <xf numFmtId="0" fontId="16" fillId="0" borderId="0" xfId="1" applyFont="1" applyFill="1" applyBorder="1"/>
    <xf numFmtId="165" fontId="16" fillId="0" borderId="0" xfId="1" applyNumberFormat="1" applyFont="1" applyFill="1" applyBorder="1" applyAlignment="1">
      <alignment horizontal="center"/>
    </xf>
    <xf numFmtId="166" fontId="16" fillId="0" borderId="0" xfId="1" applyNumberFormat="1" applyFont="1" applyFill="1" applyBorder="1" applyAlignment="1">
      <alignment horizontal="center"/>
    </xf>
    <xf numFmtId="0" fontId="13" fillId="0" borderId="0" xfId="0" applyFont="1" applyAlignment="1">
      <alignment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14" fillId="2" borderId="25" xfId="0" applyFont="1" applyFill="1" applyBorder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41" xfId="0" applyFill="1" applyBorder="1"/>
    <xf numFmtId="0" fontId="14" fillId="2" borderId="26" xfId="0" applyFont="1" applyFill="1" applyBorder="1"/>
    <xf numFmtId="0" fontId="0" fillId="2" borderId="27" xfId="0" applyFill="1" applyBorder="1" applyAlignment="1">
      <alignment horizontal="center"/>
    </xf>
    <xf numFmtId="0" fontId="0" fillId="2" borderId="27" xfId="0" applyFill="1" applyBorder="1"/>
    <xf numFmtId="0" fontId="0" fillId="2" borderId="42" xfId="0" applyFill="1" applyBorder="1"/>
    <xf numFmtId="0" fontId="1" fillId="10" borderId="23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 wrapText="1"/>
    </xf>
    <xf numFmtId="0" fontId="1" fillId="10" borderId="40" xfId="0" applyFont="1" applyFill="1" applyBorder="1" applyAlignment="1">
      <alignment horizontal="center" vertical="center" wrapText="1"/>
    </xf>
    <xf numFmtId="0" fontId="0" fillId="10" borderId="25" xfId="0" applyFill="1" applyBorder="1"/>
    <xf numFmtId="14" fontId="0" fillId="10" borderId="2" xfId="0" applyNumberFormat="1" applyFill="1" applyBorder="1"/>
    <xf numFmtId="0" fontId="0" fillId="10" borderId="41" xfId="0" applyNumberFormat="1" applyFill="1" applyBorder="1"/>
    <xf numFmtId="0" fontId="0" fillId="10" borderId="2" xfId="0" applyFill="1" applyBorder="1"/>
    <xf numFmtId="0" fontId="0" fillId="10" borderId="41" xfId="0" applyFill="1" applyBorder="1"/>
    <xf numFmtId="14" fontId="0" fillId="10" borderId="41" xfId="0" applyNumberFormat="1" applyFill="1" applyBorder="1"/>
    <xf numFmtId="0" fontId="0" fillId="10" borderId="26" xfId="0" applyFill="1" applyBorder="1"/>
    <xf numFmtId="0" fontId="0" fillId="10" borderId="27" xfId="0" applyFill="1" applyBorder="1"/>
    <xf numFmtId="0" fontId="0" fillId="10" borderId="42" xfId="0" applyFill="1" applyBorder="1"/>
    <xf numFmtId="0" fontId="18" fillId="9" borderId="38" xfId="0" applyFont="1" applyFill="1" applyBorder="1" applyAlignment="1">
      <alignment vertical="center"/>
    </xf>
    <xf numFmtId="0" fontId="18" fillId="9" borderId="3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1" xfId="0" quotePrefix="1" applyFont="1" applyFill="1" applyBorder="1" applyAlignment="1">
      <alignment horizontal="center"/>
    </xf>
    <xf numFmtId="0" fontId="5" fillId="0" borderId="36" xfId="0" applyFont="1" applyFill="1" applyBorder="1" applyAlignment="1">
      <alignment horizontal="center"/>
    </xf>
    <xf numFmtId="0" fontId="17" fillId="9" borderId="37" xfId="0" applyFont="1" applyFill="1" applyBorder="1" applyAlignment="1">
      <alignment horizontal="center" vertical="center"/>
    </xf>
    <xf numFmtId="0" fontId="17" fillId="9" borderId="38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67" fontId="9" fillId="7" borderId="14" xfId="0" quotePrefix="1" applyNumberFormat="1" applyFont="1" applyFill="1" applyBorder="1" applyAlignment="1">
      <alignment horizontal="center" vertical="center" wrapText="1"/>
    </xf>
    <xf numFmtId="167" fontId="9" fillId="7" borderId="15" xfId="0" applyNumberFormat="1" applyFont="1" applyFill="1" applyBorder="1" applyAlignment="1">
      <alignment horizontal="center" vertical="center" wrapText="1"/>
    </xf>
    <xf numFmtId="167" fontId="9" fillId="7" borderId="16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 vertical="center" textRotation="90" wrapText="1"/>
    </xf>
    <xf numFmtId="0" fontId="5" fillId="0" borderId="18" xfId="0" applyFont="1" applyFill="1" applyBorder="1" applyAlignment="1">
      <alignment horizontal="center" vertical="center" textRotation="90" wrapText="1"/>
    </xf>
    <xf numFmtId="0" fontId="5" fillId="0" borderId="19" xfId="0" applyFont="1" applyFill="1" applyBorder="1" applyAlignment="1">
      <alignment horizontal="center" vertical="center" textRotation="90" wrapText="1"/>
    </xf>
    <xf numFmtId="0" fontId="5" fillId="0" borderId="10" xfId="0" applyFont="1" applyFill="1" applyBorder="1" applyAlignment="1">
      <alignment horizontal="center" vertical="center" textRotation="90" wrapText="1"/>
    </xf>
    <xf numFmtId="0" fontId="5" fillId="0" borderId="13" xfId="0" applyFont="1" applyFill="1" applyBorder="1" applyAlignment="1">
      <alignment horizontal="center" vertical="center" textRotation="90" wrapText="1"/>
    </xf>
    <xf numFmtId="0" fontId="5" fillId="0" borderId="11" xfId="0" applyFont="1" applyFill="1" applyBorder="1" applyAlignment="1">
      <alignment horizontal="center" vertical="center" textRotation="90" wrapText="1"/>
    </xf>
    <xf numFmtId="0" fontId="2" fillId="0" borderId="12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1" fillId="0" borderId="3" xfId="0" applyFont="1" applyFill="1" applyBorder="1" applyAlignment="1">
      <alignment horizontal="left" vertical="top"/>
    </xf>
    <xf numFmtId="0" fontId="11" fillId="0" borderId="20" xfId="0" applyFont="1" applyFill="1" applyBorder="1" applyAlignment="1">
      <alignment horizontal="left" vertical="top"/>
    </xf>
    <xf numFmtId="0" fontId="11" fillId="0" borderId="12" xfId="0" applyFont="1" applyFill="1" applyBorder="1" applyAlignment="1">
      <alignment horizontal="left" vertical="top"/>
    </xf>
    <xf numFmtId="0" fontId="0" fillId="0" borderId="3" xfId="0" applyFill="1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11" fillId="0" borderId="17" xfId="0" applyFont="1" applyFill="1" applyBorder="1" applyAlignment="1">
      <alignment horizontal="left" vertical="top" wrapText="1"/>
    </xf>
    <xf numFmtId="0" fontId="11" fillId="0" borderId="21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0" fontId="11" fillId="0" borderId="13" xfId="0" applyFont="1" applyFill="1" applyBorder="1" applyAlignment="1">
      <alignment horizontal="left" vertical="top" wrapText="1"/>
    </xf>
    <xf numFmtId="0" fontId="11" fillId="0" borderId="22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horizontal="left" vertical="top"/>
    </xf>
    <xf numFmtId="0" fontId="11" fillId="0" borderId="21" xfId="0" applyFont="1" applyFill="1" applyBorder="1" applyAlignment="1">
      <alignment horizontal="left" vertical="top"/>
    </xf>
    <xf numFmtId="0" fontId="11" fillId="0" borderId="18" xfId="0" applyFont="1" applyFill="1" applyBorder="1" applyAlignment="1">
      <alignment horizontal="left" vertical="top"/>
    </xf>
    <xf numFmtId="0" fontId="11" fillId="0" borderId="13" xfId="0" applyFont="1" applyFill="1" applyBorder="1" applyAlignment="1">
      <alignment horizontal="left" vertical="top"/>
    </xf>
    <xf numFmtId="0" fontId="11" fillId="0" borderId="22" xfId="0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left" vertical="top"/>
    </xf>
    <xf numFmtId="0" fontId="3" fillId="6" borderId="4" xfId="0" applyFont="1" applyFill="1" applyBorder="1" applyAlignment="1">
      <alignment horizontal="center" vertical="center" textRotation="90"/>
    </xf>
    <xf numFmtId="0" fontId="3" fillId="6" borderId="5" xfId="0" applyFont="1" applyFill="1" applyBorder="1" applyAlignment="1">
      <alignment horizontal="center" vertical="center" textRotation="90"/>
    </xf>
    <xf numFmtId="0" fontId="3" fillId="6" borderId="6" xfId="0" applyFont="1" applyFill="1" applyBorder="1" applyAlignment="1">
      <alignment horizontal="center" vertical="center" textRotation="90"/>
    </xf>
    <xf numFmtId="0" fontId="11" fillId="0" borderId="0" xfId="0" applyFont="1" applyAlignment="1">
      <alignment horizontal="center"/>
    </xf>
    <xf numFmtId="20" fontId="0" fillId="0" borderId="31" xfId="0" applyNumberFormat="1" applyBorder="1" applyAlignment="1">
      <alignment horizontal="center"/>
    </xf>
    <xf numFmtId="20" fontId="0" fillId="0" borderId="32" xfId="0" applyNumberFormat="1" applyBorder="1" applyAlignment="1">
      <alignment horizontal="center"/>
    </xf>
    <xf numFmtId="20" fontId="0" fillId="0" borderId="29" xfId="0" applyNumberFormat="1" applyBorder="1" applyAlignment="1">
      <alignment horizontal="center"/>
    </xf>
    <xf numFmtId="20" fontId="0" fillId="0" borderId="30" xfId="0" applyNumberFormat="1" applyBorder="1" applyAlignment="1">
      <alignment horizontal="center"/>
    </xf>
    <xf numFmtId="20" fontId="0" fillId="0" borderId="28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20" fontId="0" fillId="0" borderId="33" xfId="0" applyNumberFormat="1" applyBorder="1" applyAlignment="1">
      <alignment horizontal="center"/>
    </xf>
    <xf numFmtId="20" fontId="0" fillId="0" borderId="35" xfId="0" applyNumberFormat="1" applyBorder="1" applyAlignment="1">
      <alignment horizontal="center"/>
    </xf>
    <xf numFmtId="0" fontId="0" fillId="0" borderId="23" xfId="0" applyBorder="1" applyAlignment="1">
      <alignment horizontal="center" vertical="center" textRotation="45"/>
    </xf>
    <xf numFmtId="0" fontId="0" fillId="0" borderId="24" xfId="0" applyBorder="1" applyAlignment="1">
      <alignment horizontal="center" vertical="center" textRotation="45"/>
    </xf>
    <xf numFmtId="0" fontId="0" fillId="0" borderId="25" xfId="0" applyBorder="1" applyAlignment="1">
      <alignment horizontal="center" vertical="center" textRotation="45"/>
    </xf>
    <xf numFmtId="0" fontId="0" fillId="0" borderId="2" xfId="0" applyBorder="1" applyAlignment="1">
      <alignment horizontal="center" vertical="center" textRotation="45"/>
    </xf>
    <xf numFmtId="0" fontId="0" fillId="0" borderId="26" xfId="0" applyBorder="1" applyAlignment="1">
      <alignment horizontal="center" vertical="center" textRotation="45"/>
    </xf>
    <xf numFmtId="0" fontId="0" fillId="0" borderId="27" xfId="0" applyBorder="1" applyAlignment="1">
      <alignment horizontal="center" vertical="center" textRotation="45"/>
    </xf>
    <xf numFmtId="20" fontId="0" fillId="0" borderId="34" xfId="0" applyNumberForma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14" fontId="5" fillId="4" borderId="2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</cellXfs>
  <cellStyles count="2">
    <cellStyle name="Normal" xfId="0" builtinId="0"/>
    <cellStyle name="Normal_feries" xfId="1"/>
  </cellStyles>
  <dxfs count="6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8</xdr:row>
      <xdr:rowOff>171450</xdr:rowOff>
    </xdr:from>
    <xdr:to>
      <xdr:col>9</xdr:col>
      <xdr:colOff>0</xdr:colOff>
      <xdr:row>22</xdr:row>
      <xdr:rowOff>28575</xdr:rowOff>
    </xdr:to>
    <xdr:pic macro="[0]!cadena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3875" y="1695450"/>
          <a:ext cx="2524125" cy="2524125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0</xdr:row>
      <xdr:rowOff>152400</xdr:rowOff>
    </xdr:from>
    <xdr:to>
      <xdr:col>10</xdr:col>
      <xdr:colOff>333375</xdr:colOff>
      <xdr:row>7</xdr:row>
      <xdr:rowOff>57150</xdr:rowOff>
    </xdr:to>
    <xdr:sp macro="" textlink="">
      <xdr:nvSpPr>
        <xdr:cNvPr id="3" name="Rectangle à coins arrondis 2"/>
        <xdr:cNvSpPr/>
      </xdr:nvSpPr>
      <xdr:spPr>
        <a:xfrm>
          <a:off x="3086100" y="152400"/>
          <a:ext cx="4867275" cy="123825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Ce fichier est vérouillé. Pour l'ouvrir, veuillez  activer les macros puis cliquer sur le cadenas. Merci.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276225</xdr:colOff>
      <xdr:row>0</xdr:row>
      <xdr:rowOff>76201</xdr:rowOff>
    </xdr:from>
    <xdr:to>
      <xdr:col>14</xdr:col>
      <xdr:colOff>676275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7705725" y="76201"/>
          <a:ext cx="2686050" cy="609600"/>
        </a:xfrm>
        <a:prstGeom prst="wedgeRectCallout">
          <a:avLst>
            <a:gd name="adj1" fmla="val -19060"/>
            <a:gd name="adj2" fmla="val 128354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saisir des indispos, il faut double-cliquer dans la cellule de début correspondant au nom de la personne.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428625</xdr:colOff>
      <xdr:row>0</xdr:row>
      <xdr:rowOff>104775</xdr:rowOff>
    </xdr:from>
    <xdr:to>
      <xdr:col>10</xdr:col>
      <xdr:colOff>152400</xdr:colOff>
      <xdr:row>3</xdr:row>
      <xdr:rowOff>76200</xdr:rowOff>
    </xdr:to>
    <xdr:sp macro="" textlink="">
      <xdr:nvSpPr>
        <xdr:cNvPr id="5" name="Légende encadrée 1 4"/>
        <xdr:cNvSpPr/>
      </xdr:nvSpPr>
      <xdr:spPr>
        <a:xfrm>
          <a:off x="4810125" y="104775"/>
          <a:ext cx="1590675" cy="714375"/>
        </a:xfrm>
        <a:prstGeom prst="borderCallout1">
          <a:avLst>
            <a:gd name="adj1" fmla="val 53113"/>
            <a:gd name="adj2" fmla="val 51"/>
            <a:gd name="adj3" fmla="val 26136"/>
            <a:gd name="adj4" fmla="val -69471"/>
          </a:avLst>
        </a:prstGeom>
        <a:ln w="19050"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changer</a:t>
          </a:r>
          <a:r>
            <a:rPr lang="fr-FR" sz="1100" baseline="0"/>
            <a:t> de planning mgr, il faut modifier la date ici</a:t>
          </a:r>
          <a:endParaRPr lang="fr-FR" sz="1100"/>
        </a:p>
      </xdr:txBody>
    </xdr:sp>
    <xdr:clientData/>
  </xdr:twoCellAnchor>
  <xdr:twoCellAnchor>
    <xdr:from>
      <xdr:col>11</xdr:col>
      <xdr:colOff>676275</xdr:colOff>
      <xdr:row>4</xdr:row>
      <xdr:rowOff>714375</xdr:rowOff>
    </xdr:from>
    <xdr:to>
      <xdr:col>14</xdr:col>
      <xdr:colOff>304800</xdr:colOff>
      <xdr:row>6</xdr:row>
      <xdr:rowOff>180975</xdr:rowOff>
    </xdr:to>
    <xdr:sp macro="" textlink="">
      <xdr:nvSpPr>
        <xdr:cNvPr id="3" name="Ellipse 2"/>
        <xdr:cNvSpPr/>
      </xdr:nvSpPr>
      <xdr:spPr>
        <a:xfrm>
          <a:off x="6819900" y="1924050"/>
          <a:ext cx="191452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304800</xdr:colOff>
      <xdr:row>4</xdr:row>
      <xdr:rowOff>504825</xdr:rowOff>
    </xdr:from>
    <xdr:to>
      <xdr:col>16</xdr:col>
      <xdr:colOff>152400</xdr:colOff>
      <xdr:row>5</xdr:row>
      <xdr:rowOff>138113</xdr:rowOff>
    </xdr:to>
    <xdr:cxnSp macro="">
      <xdr:nvCxnSpPr>
        <xdr:cNvPr id="6" name="Connecteur droit avec flèche 5"/>
        <xdr:cNvCxnSpPr>
          <a:stCxn id="3" idx="6"/>
        </xdr:cNvCxnSpPr>
      </xdr:nvCxnSpPr>
      <xdr:spPr>
        <a:xfrm flipV="1">
          <a:off x="8734425" y="1714500"/>
          <a:ext cx="1400175" cy="4524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228600</xdr:colOff>
      <xdr:row>4</xdr:row>
      <xdr:rowOff>342900</xdr:rowOff>
    </xdr:from>
    <xdr:to>
      <xdr:col>17</xdr:col>
      <xdr:colOff>304800</xdr:colOff>
      <xdr:row>4</xdr:row>
      <xdr:rowOff>714375</xdr:rowOff>
    </xdr:to>
    <xdr:sp macro="" textlink="">
      <xdr:nvSpPr>
        <xdr:cNvPr id="7" name="Rectangle 6"/>
        <xdr:cNvSpPr/>
      </xdr:nvSpPr>
      <xdr:spPr>
        <a:xfrm>
          <a:off x="10210800" y="1552575"/>
          <a:ext cx="1009650" cy="37147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PROBLEME</a:t>
          </a:r>
        </a:p>
      </xdr:txBody>
    </xdr:sp>
    <xdr:clientData/>
  </xdr:twoCellAnchor>
  <xdr:twoCellAnchor>
    <xdr:from>
      <xdr:col>5</xdr:col>
      <xdr:colOff>228600</xdr:colOff>
      <xdr:row>0</xdr:row>
      <xdr:rowOff>352425</xdr:rowOff>
    </xdr:from>
    <xdr:to>
      <xdr:col>11</xdr:col>
      <xdr:colOff>676275</xdr:colOff>
      <xdr:row>5</xdr:row>
      <xdr:rowOff>138113</xdr:rowOff>
    </xdr:to>
    <xdr:cxnSp macro="">
      <xdr:nvCxnSpPr>
        <xdr:cNvPr id="9" name="Connecteur droit avec flèche 8"/>
        <xdr:cNvCxnSpPr>
          <a:stCxn id="3" idx="2"/>
        </xdr:cNvCxnSpPr>
      </xdr:nvCxnSpPr>
      <xdr:spPr>
        <a:xfrm flipH="1" flipV="1">
          <a:off x="2800350" y="352425"/>
          <a:ext cx="4019550" cy="18145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87313</xdr:colOff>
      <xdr:row>18</xdr:row>
      <xdr:rowOff>15875</xdr:rowOff>
    </xdr:from>
    <xdr:to>
      <xdr:col>45</xdr:col>
      <xdr:colOff>722313</xdr:colOff>
      <xdr:row>20</xdr:row>
      <xdr:rowOff>198437</xdr:rowOff>
    </xdr:to>
    <xdr:sp macro="[0]!Anomalies.anomalies" textlink="">
      <xdr:nvSpPr>
        <xdr:cNvPr id="2" name="Ellipse 1"/>
        <xdr:cNvSpPr/>
      </xdr:nvSpPr>
      <xdr:spPr>
        <a:xfrm>
          <a:off x="8580438" y="3405188"/>
          <a:ext cx="1031875" cy="56356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ANOMALIES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3:D14"/>
  <sheetViews>
    <sheetView showGridLines="0" tabSelected="1" workbookViewId="0">
      <selection activeCell="B20" sqref="B20"/>
    </sheetView>
  </sheetViews>
  <sheetFormatPr baseColWidth="10" defaultRowHeight="15" x14ac:dyDescent="0.25"/>
  <sheetData>
    <row r="13" spans="3:4" x14ac:dyDescent="0.25">
      <c r="C13" t="s">
        <v>102</v>
      </c>
    </row>
    <row r="14" spans="3:4" x14ac:dyDescent="0.25">
      <c r="C14" s="40" t="s">
        <v>103</v>
      </c>
      <c r="D14" s="4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8"/>
  <sheetViews>
    <sheetView showGridLines="0" workbookViewId="0">
      <selection activeCell="C7" sqref="C7"/>
    </sheetView>
  </sheetViews>
  <sheetFormatPr baseColWidth="10" defaultRowHeight="15" x14ac:dyDescent="0.25"/>
  <cols>
    <col min="1" max="1" width="5.28515625" customWidth="1"/>
    <col min="2" max="2" width="5" customWidth="1"/>
    <col min="3" max="3" width="10.5703125" bestFit="1" customWidth="1"/>
    <col min="4" max="4" width="4.28515625" customWidth="1"/>
    <col min="5" max="5" width="13.42578125" bestFit="1" customWidth="1"/>
    <col min="6" max="6" width="7" bestFit="1" customWidth="1"/>
    <col min="7" max="7" width="12" bestFit="1" customWidth="1"/>
    <col min="8" max="8" width="14.85546875" bestFit="1" customWidth="1"/>
    <col min="9" max="9" width="9.7109375" customWidth="1"/>
    <col min="10" max="10" width="3.42578125" customWidth="1"/>
    <col min="11" max="11" width="6.5703125" customWidth="1"/>
    <col min="15" max="15" width="11.85546875" customWidth="1"/>
    <col min="17" max="17" width="14" bestFit="1" customWidth="1"/>
    <col min="19" max="19" width="17.140625" bestFit="1" customWidth="1"/>
    <col min="20" max="20" width="25.140625" bestFit="1" customWidth="1"/>
    <col min="21" max="21" width="16.85546875" bestFit="1" customWidth="1"/>
  </cols>
  <sheetData>
    <row r="1" spans="1:22" ht="28.5" customHeight="1" thickBot="1" x14ac:dyDescent="0.3">
      <c r="C1" s="81" t="s">
        <v>33</v>
      </c>
      <c r="D1" s="82"/>
      <c r="E1" s="82"/>
      <c r="F1" s="74" t="s">
        <v>14</v>
      </c>
      <c r="G1" s="75">
        <v>2011</v>
      </c>
      <c r="J1" s="83"/>
      <c r="K1" s="83"/>
      <c r="L1" s="42"/>
    </row>
    <row r="4" spans="1:22" ht="36.75" customHeight="1" thickBot="1" x14ac:dyDescent="0.3"/>
    <row r="5" spans="1:22" ht="64.5" customHeight="1" x14ac:dyDescent="0.25">
      <c r="A5" s="76" t="s">
        <v>0</v>
      </c>
      <c r="B5" s="76" t="s">
        <v>1</v>
      </c>
      <c r="C5" s="76" t="s">
        <v>2</v>
      </c>
      <c r="D5" s="44"/>
      <c r="E5" s="50" t="s">
        <v>22</v>
      </c>
      <c r="F5" s="51" t="s">
        <v>34</v>
      </c>
      <c r="G5" s="51" t="s">
        <v>23</v>
      </c>
      <c r="H5" s="52" t="s">
        <v>30</v>
      </c>
      <c r="I5" s="53" t="s">
        <v>31</v>
      </c>
      <c r="L5" s="62" t="s">
        <v>32</v>
      </c>
      <c r="M5" s="63" t="s">
        <v>95</v>
      </c>
      <c r="N5" s="63" t="s">
        <v>35</v>
      </c>
      <c r="O5" s="63" t="s">
        <v>96</v>
      </c>
      <c r="P5" s="64" t="s">
        <v>36</v>
      </c>
      <c r="Q5" s="45"/>
      <c r="S5" s="45"/>
      <c r="T5" s="45"/>
      <c r="V5" s="49" t="s">
        <v>94</v>
      </c>
    </row>
    <row r="6" spans="1:22" ht="15.75" x14ac:dyDescent="0.25">
      <c r="A6" s="77" t="s">
        <v>3</v>
      </c>
      <c r="B6" s="77" t="s">
        <v>10</v>
      </c>
      <c r="C6" s="77">
        <v>2011</v>
      </c>
      <c r="E6" s="54" t="s">
        <v>104</v>
      </c>
      <c r="F6" s="55">
        <v>152</v>
      </c>
      <c r="G6" s="56"/>
      <c r="H6" s="56">
        <v>0</v>
      </c>
      <c r="I6" s="57">
        <v>0</v>
      </c>
      <c r="L6" s="65" t="str">
        <f t="array" ref="L6:L18">IF(E6:E18&lt;&gt;0,E6:E18,"")</f>
        <v>X</v>
      </c>
      <c r="M6" s="66">
        <v>40612</v>
      </c>
      <c r="N6" s="66">
        <v>40617</v>
      </c>
      <c r="O6" s="66"/>
      <c r="P6" s="67"/>
      <c r="Q6" s="45" t="s">
        <v>61</v>
      </c>
      <c r="S6" s="46" t="s">
        <v>47</v>
      </c>
      <c r="T6" s="47">
        <f>DATE(G1,1,1)</f>
        <v>40544</v>
      </c>
      <c r="V6" s="45" t="s">
        <v>24</v>
      </c>
    </row>
    <row r="7" spans="1:22" ht="15.75" x14ac:dyDescent="0.25">
      <c r="A7" s="77" t="s">
        <v>4</v>
      </c>
      <c r="B7" s="77" t="s">
        <v>11</v>
      </c>
      <c r="C7" s="77">
        <v>2012</v>
      </c>
      <c r="E7" s="54" t="s">
        <v>105</v>
      </c>
      <c r="F7" s="55">
        <v>152</v>
      </c>
      <c r="G7" s="56" t="s">
        <v>26</v>
      </c>
      <c r="H7" s="56">
        <v>0</v>
      </c>
      <c r="I7" s="57">
        <v>3</v>
      </c>
      <c r="L7" s="65" t="str">
        <v>Y</v>
      </c>
      <c r="M7" s="66"/>
      <c r="N7" s="66"/>
      <c r="O7" s="68"/>
      <c r="P7" s="69"/>
      <c r="Q7" s="45" t="s">
        <v>62</v>
      </c>
      <c r="S7" s="46" t="s">
        <v>48</v>
      </c>
      <c r="T7" s="48">
        <f>FLOOR(DATE(G1,5,DAY(MINUTE(G1/38)/2+56)),7)-34+7*(G1=2079)</f>
        <v>40657</v>
      </c>
      <c r="V7" s="45" t="s">
        <v>25</v>
      </c>
    </row>
    <row r="8" spans="1:22" ht="15.75" x14ac:dyDescent="0.25">
      <c r="A8" s="77" t="s">
        <v>5</v>
      </c>
      <c r="B8" s="77" t="s">
        <v>12</v>
      </c>
      <c r="C8" s="77">
        <v>2013</v>
      </c>
      <c r="E8" s="54" t="s">
        <v>106</v>
      </c>
      <c r="F8" s="55">
        <v>152</v>
      </c>
      <c r="G8" s="56" t="s">
        <v>25</v>
      </c>
      <c r="H8" s="56">
        <v>1</v>
      </c>
      <c r="I8" s="57">
        <v>4</v>
      </c>
      <c r="L8" s="65" t="str">
        <v>Z</v>
      </c>
      <c r="M8" s="66"/>
      <c r="N8" s="66"/>
      <c r="O8" s="66"/>
      <c r="P8" s="70"/>
      <c r="Q8" s="45" t="s">
        <v>63</v>
      </c>
      <c r="S8" s="46" t="s">
        <v>49</v>
      </c>
      <c r="T8" s="48">
        <f>T7+1</f>
        <v>40658</v>
      </c>
      <c r="U8" s="2"/>
      <c r="V8" s="45" t="s">
        <v>26</v>
      </c>
    </row>
    <row r="9" spans="1:22" ht="15.75" x14ac:dyDescent="0.25">
      <c r="A9" s="77" t="s">
        <v>6</v>
      </c>
      <c r="B9" s="77" t="s">
        <v>13</v>
      </c>
      <c r="C9" s="77">
        <v>2014</v>
      </c>
      <c r="E9" s="54" t="s">
        <v>107</v>
      </c>
      <c r="F9" s="55">
        <v>152</v>
      </c>
      <c r="G9" s="56" t="s">
        <v>24</v>
      </c>
      <c r="H9" s="56">
        <v>2</v>
      </c>
      <c r="I9" s="57">
        <v>8</v>
      </c>
      <c r="L9" s="65" t="str">
        <v>A</v>
      </c>
      <c r="M9" s="66">
        <v>40666</v>
      </c>
      <c r="N9" s="66">
        <v>40674</v>
      </c>
      <c r="O9" s="68"/>
      <c r="P9" s="69"/>
      <c r="Q9" s="45" t="s">
        <v>64</v>
      </c>
      <c r="S9" s="46" t="s">
        <v>50</v>
      </c>
      <c r="T9" s="48">
        <f>DATE(G1,5,1)</f>
        <v>40664</v>
      </c>
      <c r="V9" s="45" t="s">
        <v>27</v>
      </c>
    </row>
    <row r="10" spans="1:22" ht="15.75" x14ac:dyDescent="0.25">
      <c r="A10" s="77" t="s">
        <v>8</v>
      </c>
      <c r="B10" s="77" t="s">
        <v>14</v>
      </c>
      <c r="C10" s="77">
        <v>2015</v>
      </c>
      <c r="E10" s="54" t="s">
        <v>108</v>
      </c>
      <c r="F10" s="55">
        <v>152</v>
      </c>
      <c r="G10" s="56" t="s">
        <v>28</v>
      </c>
      <c r="H10" s="56">
        <v>0</v>
      </c>
      <c r="I10" s="57">
        <v>1</v>
      </c>
      <c r="L10" s="65" t="str">
        <v>B</v>
      </c>
      <c r="M10" s="68"/>
      <c r="N10" s="68"/>
      <c r="O10" s="68"/>
      <c r="P10" s="69"/>
      <c r="Q10" s="45" t="s">
        <v>65</v>
      </c>
      <c r="S10" s="46" t="s">
        <v>51</v>
      </c>
      <c r="T10" s="48">
        <f>DATE(G1,5,8)</f>
        <v>40671</v>
      </c>
      <c r="V10" s="45" t="s">
        <v>28</v>
      </c>
    </row>
    <row r="11" spans="1:22" ht="15.75" x14ac:dyDescent="0.25">
      <c r="A11" s="77" t="s">
        <v>7</v>
      </c>
      <c r="B11" s="77" t="s">
        <v>15</v>
      </c>
      <c r="C11" s="77">
        <v>2016</v>
      </c>
      <c r="E11" s="54" t="s">
        <v>109</v>
      </c>
      <c r="F11" s="55">
        <v>145</v>
      </c>
      <c r="G11" s="56" t="s">
        <v>27</v>
      </c>
      <c r="H11" s="56">
        <v>0</v>
      </c>
      <c r="I11" s="57">
        <v>1</v>
      </c>
      <c r="L11" s="65" t="str">
        <v>C</v>
      </c>
      <c r="M11" s="66"/>
      <c r="N11" s="66"/>
      <c r="O11" s="68"/>
      <c r="P11" s="69"/>
      <c r="Q11" s="45"/>
      <c r="S11" s="46" t="s">
        <v>52</v>
      </c>
      <c r="T11" s="48">
        <f>T7+39</f>
        <v>40696</v>
      </c>
      <c r="V11" s="45" t="s">
        <v>29</v>
      </c>
    </row>
    <row r="12" spans="1:22" ht="15.75" x14ac:dyDescent="0.25">
      <c r="A12" s="77" t="s">
        <v>9</v>
      </c>
      <c r="B12" s="77" t="s">
        <v>16</v>
      </c>
      <c r="C12" s="77"/>
      <c r="E12" s="54" t="s">
        <v>3</v>
      </c>
      <c r="F12" s="55">
        <v>145</v>
      </c>
      <c r="G12" s="56"/>
      <c r="H12" s="56">
        <v>0</v>
      </c>
      <c r="I12" s="57">
        <v>0</v>
      </c>
      <c r="L12" s="65" t="str">
        <v>D</v>
      </c>
      <c r="M12" s="66"/>
      <c r="N12" s="66"/>
      <c r="O12" s="66"/>
      <c r="P12" s="70"/>
      <c r="Q12" s="45"/>
      <c r="S12" s="46" t="s">
        <v>53</v>
      </c>
      <c r="T12" s="47">
        <f>T7+49</f>
        <v>40706</v>
      </c>
      <c r="V12" s="45"/>
    </row>
    <row r="13" spans="1:22" ht="16.5" thickBot="1" x14ac:dyDescent="0.3">
      <c r="A13" s="77"/>
      <c r="B13" s="77" t="s">
        <v>17</v>
      </c>
      <c r="C13" s="77"/>
      <c r="E13" s="58" t="s">
        <v>110</v>
      </c>
      <c r="F13" s="59">
        <v>130</v>
      </c>
      <c r="G13" s="60"/>
      <c r="H13" s="60">
        <v>0</v>
      </c>
      <c r="I13" s="61">
        <v>0</v>
      </c>
      <c r="L13" s="71" t="str">
        <v>E</v>
      </c>
      <c r="M13" s="72"/>
      <c r="N13" s="72"/>
      <c r="O13" s="72"/>
      <c r="P13" s="73"/>
      <c r="Q13" s="45"/>
      <c r="S13" s="46" t="s">
        <v>54</v>
      </c>
      <c r="T13" s="47">
        <f>T12+1</f>
        <v>40707</v>
      </c>
      <c r="V13" s="45"/>
    </row>
    <row r="14" spans="1:22" x14ac:dyDescent="0.25">
      <c r="A14" s="77"/>
      <c r="B14" s="77" t="s">
        <v>18</v>
      </c>
      <c r="C14" s="77"/>
      <c r="L14" t="str">
        <v/>
      </c>
      <c r="S14" s="46" t="s">
        <v>55</v>
      </c>
      <c r="T14" s="47">
        <f>DATE(G1,7,14)</f>
        <v>40738</v>
      </c>
      <c r="V14" s="45"/>
    </row>
    <row r="15" spans="1:22" x14ac:dyDescent="0.25">
      <c r="A15" s="77"/>
      <c r="B15" s="77" t="s">
        <v>19</v>
      </c>
      <c r="C15" s="77"/>
      <c r="L15" t="str">
        <v/>
      </c>
      <c r="S15" s="46" t="s">
        <v>56</v>
      </c>
      <c r="T15" s="47">
        <f>DATE(G1,8,15)</f>
        <v>40770</v>
      </c>
    </row>
    <row r="16" spans="1:22" x14ac:dyDescent="0.25">
      <c r="A16" s="77"/>
      <c r="B16" s="77" t="s">
        <v>20</v>
      </c>
      <c r="C16" s="77"/>
      <c r="E16" s="9"/>
      <c r="L16" t="str">
        <v/>
      </c>
      <c r="S16" s="46" t="s">
        <v>57</v>
      </c>
      <c r="T16" s="47">
        <f>DATE(G1,11,1)</f>
        <v>40848</v>
      </c>
    </row>
    <row r="17" spans="1:20" x14ac:dyDescent="0.25">
      <c r="A17" s="77"/>
      <c r="B17" s="77" t="s">
        <v>21</v>
      </c>
      <c r="C17" s="77"/>
      <c r="L17" t="str">
        <v/>
      </c>
      <c r="S17" s="46" t="s">
        <v>58</v>
      </c>
      <c r="T17" s="47">
        <f>DATE(G1,11,11)</f>
        <v>40858</v>
      </c>
    </row>
    <row r="18" spans="1:20" x14ac:dyDescent="0.25">
      <c r="L18" t="str">
        <v/>
      </c>
      <c r="S18" s="46" t="s">
        <v>59</v>
      </c>
      <c r="T18" s="47">
        <f>DATE(G1,12,25)</f>
        <v>40902</v>
      </c>
    </row>
  </sheetData>
  <mergeCells count="2">
    <mergeCell ref="C1:E1"/>
    <mergeCell ref="J1:K1"/>
  </mergeCells>
  <dataValidations count="7">
    <dataValidation type="list" allowBlank="1" showInputMessage="1" showErrorMessage="1" sqref="F1">
      <formula1>Mois</formula1>
    </dataValidation>
    <dataValidation type="list" allowBlank="1" showInputMessage="1" showErrorMessage="1" sqref="G1">
      <formula1>Année</formula1>
    </dataValidation>
    <dataValidation type="list" allowBlank="1" showInputMessage="1" showErrorMessage="1" sqref="G6:G15">
      <formula1>swings</formula1>
    </dataValidation>
    <dataValidation type="whole" allowBlank="1" showInputMessage="1" showErrorMessage="1" errorTitle="FAUX !!!" error="Vous ne pouvez rien saisir dans la plage Q5:Q13_x000a_" sqref="Q5:Q13">
      <formula1>999999999</formula1>
      <formula2>1000000000</formula2>
    </dataValidation>
    <dataValidation type="whole" allowBlank="1" showInputMessage="1" showErrorMessage="1" errorTitle="Pakaloux dit:" error="Vous ne pouvez pas saisir de données sur la plageS5:T19" sqref="S5:T19">
      <formula1>99999999</formula1>
      <formula2>100000000</formula2>
    </dataValidation>
    <dataValidation type="whole" allowBlank="1" showInputMessage="1" showErrorMessage="1" errorTitle="Pakaloux dit:" error="Vous ne pouvez pas saisr de données sur la plage V5:V13" sqref="V5:V13">
      <formula1>99999999</formula1>
      <formula2>100000000</formula2>
    </dataValidation>
    <dataValidation type="whole" allowBlank="1" showInputMessage="1" showErrorMessage="1" errorTitle="Pakaloux dit:" error="Vous ne pouvez rien saisir sur la plage A5:C17" sqref="A5:C17">
      <formula1>99999999</formula1>
      <formula2>100000000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34"/>
  <sheetViews>
    <sheetView zoomScale="120" zoomScaleNormal="120" workbookViewId="0">
      <selection activeCell="V10" sqref="V10"/>
    </sheetView>
  </sheetViews>
  <sheetFormatPr baseColWidth="10" defaultRowHeight="15" x14ac:dyDescent="0.25"/>
  <cols>
    <col min="1" max="1" width="11.7109375" bestFit="1" customWidth="1"/>
    <col min="2" max="2" width="1" customWidth="1"/>
    <col min="3" max="9" width="3.140625" customWidth="1"/>
    <col min="10" max="39" width="3" customWidth="1"/>
    <col min="40" max="40" width="4" customWidth="1"/>
    <col min="41" max="41" width="0.28515625" customWidth="1"/>
    <col min="42" max="43" width="3" hidden="1" customWidth="1"/>
    <col min="44" max="44" width="3.140625" hidden="1" customWidth="1"/>
    <col min="45" max="45" width="6" customWidth="1"/>
  </cols>
  <sheetData>
    <row r="1" spans="1:45" ht="17.25" customHeight="1" x14ac:dyDescent="0.25">
      <c r="A1" s="32" t="s">
        <v>37</v>
      </c>
      <c r="B1" s="123" t="str">
        <f>bdd!F1&amp;" "&amp;bdd!G1</f>
        <v>Mai 2011</v>
      </c>
      <c r="C1" s="123"/>
      <c r="D1" s="123"/>
      <c r="E1" s="123"/>
      <c r="F1" s="123"/>
      <c r="S1" s="98" t="s">
        <v>60</v>
      </c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</row>
    <row r="2" spans="1:45" x14ac:dyDescent="0.25">
      <c r="A2" s="32" t="s">
        <v>38</v>
      </c>
      <c r="B2" s="123" t="s">
        <v>39</v>
      </c>
      <c r="C2" s="123"/>
      <c r="D2" s="123"/>
      <c r="E2" s="123"/>
      <c r="F2" s="123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</row>
    <row r="3" spans="1:45" ht="7.5" customHeight="1" thickBot="1" x14ac:dyDescent="0.3"/>
    <row r="4" spans="1:45" ht="15" customHeight="1" thickTop="1" x14ac:dyDescent="0.25">
      <c r="C4" s="97" t="s">
        <v>71</v>
      </c>
      <c r="D4" s="97"/>
      <c r="E4" s="97"/>
      <c r="F4" s="97"/>
      <c r="G4" s="97"/>
      <c r="H4" s="97"/>
      <c r="I4" s="97"/>
      <c r="J4" s="97" t="s">
        <v>66</v>
      </c>
      <c r="K4" s="97"/>
      <c r="L4" s="97"/>
      <c r="M4" s="97"/>
      <c r="N4" s="97"/>
      <c r="O4" s="97"/>
      <c r="P4" s="97"/>
      <c r="Q4" s="97" t="s">
        <v>67</v>
      </c>
      <c r="R4" s="97"/>
      <c r="S4" s="97"/>
      <c r="T4" s="97"/>
      <c r="U4" s="97"/>
      <c r="V4" s="97"/>
      <c r="W4" s="97"/>
      <c r="X4" s="97" t="s">
        <v>68</v>
      </c>
      <c r="Y4" s="97"/>
      <c r="Z4" s="97"/>
      <c r="AA4" s="97"/>
      <c r="AB4" s="97"/>
      <c r="AC4" s="97"/>
      <c r="AD4" s="97"/>
      <c r="AE4" s="97" t="s">
        <v>69</v>
      </c>
      <c r="AF4" s="97"/>
      <c r="AG4" s="97"/>
      <c r="AH4" s="97"/>
      <c r="AI4" s="97"/>
      <c r="AJ4" s="97"/>
      <c r="AK4" s="97"/>
      <c r="AL4" s="97" t="s">
        <v>70</v>
      </c>
      <c r="AM4" s="97"/>
      <c r="AN4" s="97"/>
      <c r="AO4" s="97"/>
      <c r="AP4" s="97"/>
      <c r="AQ4" s="97"/>
      <c r="AR4" s="97"/>
      <c r="AS4" s="120" t="s">
        <v>72</v>
      </c>
    </row>
    <row r="5" spans="1:45" s="1" customFormat="1" x14ac:dyDescent="0.25">
      <c r="A5" s="26" t="s">
        <v>40</v>
      </c>
      <c r="B5" s="3"/>
      <c r="C5" s="4" t="s">
        <v>3</v>
      </c>
      <c r="D5" s="5" t="s">
        <v>4</v>
      </c>
      <c r="E5" s="5" t="s">
        <v>5</v>
      </c>
      <c r="F5" s="5" t="s">
        <v>6</v>
      </c>
      <c r="G5" s="5" t="s">
        <v>8</v>
      </c>
      <c r="H5" s="4" t="s">
        <v>7</v>
      </c>
      <c r="I5" s="4" t="s">
        <v>9</v>
      </c>
      <c r="J5" s="4" t="s">
        <v>3</v>
      </c>
      <c r="K5" s="5" t="s">
        <v>4</v>
      </c>
      <c r="L5" s="5" t="s">
        <v>5</v>
      </c>
      <c r="M5" s="5" t="s">
        <v>6</v>
      </c>
      <c r="N5" s="5" t="s">
        <v>8</v>
      </c>
      <c r="O5" s="4" t="s">
        <v>7</v>
      </c>
      <c r="P5" s="4" t="s">
        <v>9</v>
      </c>
      <c r="Q5" s="4" t="s">
        <v>3</v>
      </c>
      <c r="R5" s="5" t="s">
        <v>4</v>
      </c>
      <c r="S5" s="5" t="s">
        <v>5</v>
      </c>
      <c r="T5" s="5" t="s">
        <v>6</v>
      </c>
      <c r="U5" s="5" t="s">
        <v>8</v>
      </c>
      <c r="V5" s="4" t="s">
        <v>7</v>
      </c>
      <c r="W5" s="4" t="s">
        <v>9</v>
      </c>
      <c r="X5" s="4" t="s">
        <v>3</v>
      </c>
      <c r="Y5" s="5" t="s">
        <v>4</v>
      </c>
      <c r="Z5" s="5" t="s">
        <v>5</v>
      </c>
      <c r="AA5" s="5" t="s">
        <v>6</v>
      </c>
      <c r="AB5" s="5" t="s">
        <v>8</v>
      </c>
      <c r="AC5" s="4" t="s">
        <v>7</v>
      </c>
      <c r="AD5" s="4" t="s">
        <v>9</v>
      </c>
      <c r="AE5" s="4" t="s">
        <v>3</v>
      </c>
      <c r="AF5" s="5" t="s">
        <v>4</v>
      </c>
      <c r="AG5" s="5" t="s">
        <v>5</v>
      </c>
      <c r="AH5" s="5" t="s">
        <v>6</v>
      </c>
      <c r="AI5" s="5" t="s">
        <v>8</v>
      </c>
      <c r="AJ5" s="4" t="s">
        <v>7</v>
      </c>
      <c r="AK5" s="4" t="s">
        <v>9</v>
      </c>
      <c r="AL5" s="4" t="s">
        <v>3</v>
      </c>
      <c r="AM5" s="5" t="s">
        <v>4</v>
      </c>
      <c r="AN5" s="5" t="s">
        <v>5</v>
      </c>
      <c r="AO5" s="5" t="s">
        <v>6</v>
      </c>
      <c r="AP5" s="5" t="s">
        <v>8</v>
      </c>
      <c r="AQ5" s="4" t="s">
        <v>7</v>
      </c>
      <c r="AR5" s="4" t="s">
        <v>9</v>
      </c>
      <c r="AS5" s="121"/>
    </row>
    <row r="6" spans="1:45" s="1" customFormat="1" x14ac:dyDescent="0.25">
      <c r="A6" s="26" t="s">
        <v>41</v>
      </c>
      <c r="B6" s="6"/>
      <c r="C6" s="7">
        <f>EOMONTH("01/"&amp;bdd!$F$1&amp;bdd!$G$1,-1)+COLUMNS($A$5:C5)-WEEKDAY(bdd!$F$1&amp;bdd!$G$1)-1</f>
        <v>40664</v>
      </c>
      <c r="D6" s="8">
        <f>EOMONTH("01/"&amp;bdd!$F$1&amp;bdd!$G$1,-1)+COLUMNS($A$5:D5)-WEEKDAY(bdd!$F$1&amp;bdd!$G$1)-1</f>
        <v>40665</v>
      </c>
      <c r="E6" s="8">
        <f>EOMONTH("01/"&amp;bdd!$F$1&amp;bdd!$G$1,-1)+COLUMNS($A$5:E5)-WEEKDAY(bdd!$F$1&amp;bdd!$G$1)-1</f>
        <v>40666</v>
      </c>
      <c r="F6" s="8">
        <f>EOMONTH("01/"&amp;bdd!$F$1&amp;bdd!$G$1,-1)+COLUMNS($A$5:F5)-WEEKDAY(bdd!$F$1&amp;bdd!$G$1)-1</f>
        <v>40667</v>
      </c>
      <c r="G6" s="8">
        <f>EOMONTH("01/"&amp;bdd!$F$1&amp;bdd!$G$1,-1)+COLUMNS($A$5:G5)-WEEKDAY(bdd!$F$1&amp;bdd!$G$1)-1</f>
        <v>40668</v>
      </c>
      <c r="H6" s="7">
        <f>EOMONTH("01/"&amp;bdd!$F$1&amp;bdd!$G$1,-1)+COLUMNS($A$5:H5)-WEEKDAY(bdd!$F$1&amp;bdd!$G$1)-1</f>
        <v>40669</v>
      </c>
      <c r="I6" s="7">
        <f>EOMONTH("01/"&amp;bdd!$F$1&amp;bdd!$G$1,-1)+COLUMNS($A$5:I5)-WEEKDAY(bdd!$F$1&amp;bdd!$G$1)-1</f>
        <v>40670</v>
      </c>
      <c r="J6" s="7">
        <f>EOMONTH("01/"&amp;bdd!$F$1&amp;bdd!$G$1,-1)+COLUMNS($A$5:J5)-WEEKDAY(bdd!$F$1&amp;bdd!$G$1)-1</f>
        <v>40671</v>
      </c>
      <c r="K6" s="8">
        <f>EOMONTH("01/"&amp;bdd!$F$1&amp;bdd!$G$1,-1)+COLUMNS($A$5:K5)-WEEKDAY(bdd!$F$1&amp;bdd!$G$1)-1</f>
        <v>40672</v>
      </c>
      <c r="L6" s="8">
        <f>EOMONTH("01/"&amp;bdd!$F$1&amp;bdd!$G$1,-1)+COLUMNS($A$5:L5)-WEEKDAY(bdd!$F$1&amp;bdd!$G$1)-1</f>
        <v>40673</v>
      </c>
      <c r="M6" s="8">
        <f>EOMONTH("01/"&amp;bdd!$F$1&amp;bdd!$G$1,-1)+COLUMNS($A$5:M5)-WEEKDAY(bdd!$F$1&amp;bdd!$G$1)-1</f>
        <v>40674</v>
      </c>
      <c r="N6" s="8">
        <f>EOMONTH("01/"&amp;bdd!$F$1&amp;bdd!$G$1,-1)+COLUMNS($A$5:N5)-WEEKDAY(bdd!$F$1&amp;bdd!$G$1)-1</f>
        <v>40675</v>
      </c>
      <c r="O6" s="7">
        <f>EOMONTH("01/"&amp;bdd!$F$1&amp;bdd!$G$1,-1)+COLUMNS($A$5:O5)-WEEKDAY(bdd!$F$1&amp;bdd!$G$1)-1</f>
        <v>40676</v>
      </c>
      <c r="P6" s="7">
        <f>EOMONTH("01/"&amp;bdd!$F$1&amp;bdd!$G$1,-1)+COLUMNS($A$5:P5)-WEEKDAY(bdd!$F$1&amp;bdd!$G$1)-1</f>
        <v>40677</v>
      </c>
      <c r="Q6" s="7">
        <f>EOMONTH("01/"&amp;bdd!$F$1&amp;bdd!$G$1,-1)+COLUMNS($A$5:Q5)-WEEKDAY(bdd!$F$1&amp;bdd!$G$1)-1</f>
        <v>40678</v>
      </c>
      <c r="R6" s="8">
        <f>EOMONTH("01/"&amp;bdd!$F$1&amp;bdd!$G$1,-1)+COLUMNS($A$5:R5)-WEEKDAY(bdd!$F$1&amp;bdd!$G$1)-1</f>
        <v>40679</v>
      </c>
      <c r="S6" s="8">
        <f>EOMONTH("01/"&amp;bdd!$F$1&amp;bdd!$G$1,-1)+COLUMNS($A$5:S5)-WEEKDAY(bdd!$F$1&amp;bdd!$G$1)-1</f>
        <v>40680</v>
      </c>
      <c r="T6" s="8">
        <f>EOMONTH("01/"&amp;bdd!$F$1&amp;bdd!$G$1,-1)+COLUMNS($A$5:T5)-WEEKDAY(bdd!$F$1&amp;bdd!$G$1)-1</f>
        <v>40681</v>
      </c>
      <c r="U6" s="8">
        <f>EOMONTH("01/"&amp;bdd!$F$1&amp;bdd!$G$1,-1)+COLUMNS($A$5:U5)-WEEKDAY(bdd!$F$1&amp;bdd!$G$1)-1</f>
        <v>40682</v>
      </c>
      <c r="V6" s="7">
        <f>EOMONTH("01/"&amp;bdd!$F$1&amp;bdd!$G$1,-1)+COLUMNS($A$5:V5)-WEEKDAY(bdd!$F$1&amp;bdd!$G$1)-1</f>
        <v>40683</v>
      </c>
      <c r="W6" s="7">
        <f>EOMONTH("01/"&amp;bdd!$F$1&amp;bdd!$G$1,-1)+COLUMNS($A$5:W5)-WEEKDAY(bdd!$F$1&amp;bdd!$G$1)-1</f>
        <v>40684</v>
      </c>
      <c r="X6" s="7">
        <f>EOMONTH("01/"&amp;bdd!$F$1&amp;bdd!$G$1,-1)+COLUMNS($A$5:X5)-WEEKDAY(bdd!$F$1&amp;bdd!$G$1)-1</f>
        <v>40685</v>
      </c>
      <c r="Y6" s="8">
        <f>EOMONTH("01/"&amp;bdd!$F$1&amp;bdd!$G$1,-1)+COLUMNS($A$5:Y5)-WEEKDAY(bdd!$F$1&amp;bdd!$G$1)-1</f>
        <v>40686</v>
      </c>
      <c r="Z6" s="8">
        <f>EOMONTH("01/"&amp;bdd!$F$1&amp;bdd!$G$1,-1)+COLUMNS($A$5:Z5)-WEEKDAY(bdd!$F$1&amp;bdd!$G$1)-1</f>
        <v>40687</v>
      </c>
      <c r="AA6" s="8">
        <f>EOMONTH("01/"&amp;bdd!$F$1&amp;bdd!$G$1,-1)+COLUMNS($A$5:AA5)-WEEKDAY(bdd!$F$1&amp;bdd!$G$1)-1</f>
        <v>40688</v>
      </c>
      <c r="AB6" s="8">
        <f>EOMONTH("01/"&amp;bdd!$F$1&amp;bdd!$G$1,-1)+COLUMNS($A$5:AB5)-WEEKDAY(bdd!$F$1&amp;bdd!$G$1)-1</f>
        <v>40689</v>
      </c>
      <c r="AC6" s="7">
        <f>EOMONTH("01/"&amp;bdd!$F$1&amp;bdd!$G$1,-1)+COLUMNS($A$5:AC5)-WEEKDAY(bdd!$F$1&amp;bdd!$G$1)-1</f>
        <v>40690</v>
      </c>
      <c r="AD6" s="7">
        <f>EOMONTH("01/"&amp;bdd!$F$1&amp;bdd!$G$1,-1)+COLUMNS($A$5:AD5)-WEEKDAY(bdd!$F$1&amp;bdd!$G$1)-1</f>
        <v>40691</v>
      </c>
      <c r="AE6" s="7">
        <f>EOMONTH("01/"&amp;bdd!$F$1&amp;bdd!$G$1,-1)+COLUMNS($A$5:AE5)-WEEKDAY(bdd!$F$1&amp;bdd!$G$1)-1</f>
        <v>40692</v>
      </c>
      <c r="AF6" s="8">
        <f>EOMONTH("01/"&amp;bdd!$F$1&amp;bdd!$G$1,-1)+COLUMNS($A$5:AF5)-WEEKDAY(bdd!$F$1&amp;bdd!$G$1)-1</f>
        <v>40693</v>
      </c>
      <c r="AG6" s="8">
        <f>EOMONTH("01/"&amp;bdd!$F$1&amp;bdd!$G$1,-1)+COLUMNS($A$5:AG5)-WEEKDAY(bdd!$F$1&amp;bdd!$G$1)-1</f>
        <v>40694</v>
      </c>
      <c r="AH6" s="8">
        <f>EOMONTH("01/"&amp;bdd!$F$1&amp;bdd!$G$1,-1)+COLUMNS($A$5:AH5)-WEEKDAY(bdd!$F$1&amp;bdd!$G$1)-1</f>
        <v>40695</v>
      </c>
      <c r="AI6" s="8">
        <f>EOMONTH("01/"&amp;bdd!$F$1&amp;bdd!$G$1,-1)+COLUMNS($A$5:AI5)-WEEKDAY(bdd!$F$1&amp;bdd!$G$1)-1</f>
        <v>40696</v>
      </c>
      <c r="AJ6" s="7">
        <f>EOMONTH("01/"&amp;bdd!$F$1&amp;bdd!$G$1,-1)+COLUMNS($A$5:AJ5)-WEEKDAY(bdd!$F$1&amp;bdd!$G$1)-1</f>
        <v>40697</v>
      </c>
      <c r="AK6" s="7">
        <f>EOMONTH("01/"&amp;bdd!$F$1&amp;bdd!$G$1,-1)+COLUMNS($A$5:AK5)-WEEKDAY(bdd!$F$1&amp;bdd!$G$1)-1</f>
        <v>40698</v>
      </c>
      <c r="AL6" s="7">
        <f>EOMONTH("01/"&amp;bdd!$F$1&amp;bdd!$G$1,-1)+COLUMNS($A$5:AL5)-WEEKDAY(bdd!$F$1&amp;bdd!$G$1)-1</f>
        <v>40699</v>
      </c>
      <c r="AM6" s="8">
        <f>EOMONTH("01/"&amp;bdd!$F$1&amp;bdd!$G$1,-1)+COLUMNS($A$5:AM5)-WEEKDAY(bdd!$F$1&amp;bdd!$G$1)-1</f>
        <v>40700</v>
      </c>
      <c r="AN6" s="8">
        <f>EOMONTH("01/"&amp;bdd!$F$1&amp;bdd!$G$1,-1)+COLUMNS($A$5:AN5)-WEEKDAY(bdd!$F$1&amp;bdd!$G$1)-1</f>
        <v>40701</v>
      </c>
      <c r="AO6" s="8">
        <f>EOMONTH("01/"&amp;bdd!$F$1&amp;bdd!$G$1,-1)+COLUMNS($A$5:AO5)-WEEKDAY(bdd!$F$1&amp;bdd!$G$1)-1</f>
        <v>40702</v>
      </c>
      <c r="AP6" s="8">
        <f>EOMONTH("01/"&amp;bdd!$F$1&amp;bdd!$G$1,-1)+COLUMNS($A$5:AP5)-WEEKDAY(bdd!$F$1&amp;bdd!$G$1)-1</f>
        <v>40703</v>
      </c>
      <c r="AQ6" s="7">
        <f>EOMONTH("01/"&amp;bdd!$F$1&amp;bdd!$G$1,-1)+COLUMNS($A$5:AQ5)-WEEKDAY(bdd!$F$1&amp;bdd!$G$1)-1</f>
        <v>40704</v>
      </c>
      <c r="AR6" s="7">
        <f>EOMONTH("01/"&amp;bdd!$F$1&amp;bdd!$G$1,-1)+COLUMNS($A$5:AR5)-WEEKDAY(bdd!$F$1&amp;bdd!$G$1)-1</f>
        <v>40705</v>
      </c>
      <c r="AS6" s="121"/>
    </row>
    <row r="7" spans="1:45" x14ac:dyDescent="0.25">
      <c r="A7" s="27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122"/>
    </row>
    <row r="8" spans="1:45" x14ac:dyDescent="0.25">
      <c r="A8" s="28" t="str">
        <f>bdd!L6</f>
        <v>X</v>
      </c>
      <c r="B8" s="9"/>
      <c r="C8" s="12"/>
      <c r="D8" s="11"/>
      <c r="E8" s="11"/>
      <c r="F8" s="11"/>
      <c r="G8" s="11"/>
      <c r="H8" s="11"/>
      <c r="I8" s="11"/>
      <c r="J8" s="12"/>
      <c r="K8" s="11"/>
      <c r="L8" s="142" t="s">
        <v>111</v>
      </c>
      <c r="M8" s="142" t="s">
        <v>111</v>
      </c>
      <c r="N8" s="141" t="s">
        <v>111</v>
      </c>
      <c r="O8" s="141" t="s">
        <v>111</v>
      </c>
      <c r="P8" s="141" t="s">
        <v>111</v>
      </c>
      <c r="Q8" s="143" t="s">
        <v>111</v>
      </c>
      <c r="R8" s="13"/>
      <c r="S8" s="11"/>
      <c r="T8" s="11"/>
      <c r="U8" s="11"/>
      <c r="V8" s="11"/>
      <c r="W8" s="11"/>
      <c r="X8" s="12"/>
      <c r="Y8" s="11"/>
      <c r="Z8" s="11"/>
      <c r="AA8" s="141"/>
      <c r="AB8" s="141"/>
      <c r="AC8" s="141"/>
      <c r="AD8" s="141"/>
      <c r="AE8" s="12"/>
      <c r="AF8" s="11"/>
      <c r="AG8" s="11"/>
      <c r="AH8" s="11"/>
      <c r="AI8" s="11"/>
      <c r="AJ8" s="11"/>
      <c r="AK8" s="11"/>
      <c r="AL8" s="12"/>
      <c r="AM8" s="11"/>
      <c r="AN8" s="11"/>
      <c r="AO8" s="11"/>
      <c r="AP8" s="11"/>
      <c r="AQ8" s="11"/>
      <c r="AR8" s="78"/>
      <c r="AS8" s="23">
        <f>SUMPRODUCT((MONTH($C$6:$AR$6)=MONTH(DATEVALUE(1&amp;bdd!$F$1&amp;bdd!$G$1)))*1,(LEN(C8:AR8)=1)*8.5)+SUMPRODUCT((MONTH($C$6:$AR$6)=MONTH(DATEVALUE(1&amp;bdd!$F$1&amp;bdd!$G$1)))*1,(LEN(C8:AR8)=2)*8.5)+SUMPRODUCT((MONTH($C$6:$AR$6)=MONTH(DATEVALUE(1&amp;bdd!$F$1&amp;bdd!$G$1)))*1,(RIGHT(C8:AR8,1)="-")*(-1.75))+bdd!F6/26*I22+J22</f>
        <v>0</v>
      </c>
    </row>
    <row r="9" spans="1:45" x14ac:dyDescent="0.25">
      <c r="A9" s="28" t="str">
        <f>bdd!L7</f>
        <v>Y</v>
      </c>
      <c r="B9" s="9"/>
      <c r="C9" s="12"/>
      <c r="D9" s="11"/>
      <c r="E9" s="11"/>
      <c r="F9" s="11"/>
      <c r="G9" s="11"/>
      <c r="H9" s="11"/>
      <c r="I9" s="11"/>
      <c r="J9" s="12"/>
      <c r="K9" s="11"/>
      <c r="L9" s="11" t="s">
        <v>100</v>
      </c>
      <c r="M9" s="11"/>
      <c r="N9" s="11" t="s">
        <v>101</v>
      </c>
      <c r="O9" s="11"/>
      <c r="P9" s="11"/>
      <c r="Q9" s="12"/>
      <c r="R9" s="11"/>
      <c r="S9" s="11"/>
      <c r="T9" s="11"/>
      <c r="U9" s="11"/>
      <c r="V9" s="11"/>
      <c r="W9" s="11"/>
      <c r="X9" s="12"/>
      <c r="Y9" s="11"/>
      <c r="Z9" s="11"/>
      <c r="AA9" s="11"/>
      <c r="AB9" s="11"/>
      <c r="AC9" s="11"/>
      <c r="AD9" s="11"/>
      <c r="AE9" s="12"/>
      <c r="AF9" s="11"/>
      <c r="AG9" s="11"/>
      <c r="AH9" s="11"/>
      <c r="AI9" s="11"/>
      <c r="AJ9" s="11"/>
      <c r="AK9" s="11"/>
      <c r="AL9" s="12"/>
      <c r="AM9" s="11"/>
      <c r="AN9" s="11"/>
      <c r="AO9" s="11"/>
      <c r="AP9" s="11"/>
      <c r="AQ9" s="11"/>
      <c r="AR9" s="78"/>
      <c r="AS9" s="23">
        <f>SUMPRODUCT((MONTH($C$6:$AR$6)=MONTH(DATEVALUE(1&amp;bdd!$F$1&amp;bdd!$G$1)))*1,(LEN(C9:AR9)=1)*8.5)+SUMPRODUCT((MONTH($C$6:$AR$6)=MONTH(DATEVALUE(1&amp;bdd!$F$1&amp;bdd!$G$1)))*1,(LEN(C9:AR9)=2)*8.5)+SUMPRODUCT((MONTH($C$6:$AR$6)=MONTH(DATEVALUE(1&amp;bdd!$F$1&amp;bdd!$G$1)))*1,(RIGHT(C9:AR9,1)="-")*(-1.75))+bdd!F7/26*I23+J23</f>
        <v>17</v>
      </c>
    </row>
    <row r="10" spans="1:45" x14ac:dyDescent="0.25">
      <c r="A10" s="28" t="str">
        <f>bdd!L8</f>
        <v>Z</v>
      </c>
      <c r="B10" s="9"/>
      <c r="C10" s="12"/>
      <c r="D10" s="11"/>
      <c r="E10" s="11"/>
      <c r="F10" s="11"/>
      <c r="G10" s="11"/>
      <c r="H10" s="11"/>
      <c r="I10" s="11"/>
      <c r="J10" s="12"/>
      <c r="K10" s="11"/>
      <c r="L10" s="11"/>
      <c r="M10" s="11"/>
      <c r="N10" s="11"/>
      <c r="O10" s="31"/>
      <c r="P10" s="31"/>
      <c r="Q10" s="79"/>
      <c r="R10" s="11"/>
      <c r="S10" s="11"/>
      <c r="T10" s="11"/>
      <c r="U10" s="30"/>
      <c r="V10" s="31"/>
      <c r="W10" s="11"/>
      <c r="X10" s="12"/>
      <c r="Y10" s="11"/>
      <c r="Z10" s="11"/>
      <c r="AA10" s="11"/>
      <c r="AB10" s="11"/>
      <c r="AC10" s="11"/>
      <c r="AD10" s="11"/>
      <c r="AE10" s="12"/>
      <c r="AF10" s="11"/>
      <c r="AG10" s="11"/>
      <c r="AH10" s="11"/>
      <c r="AI10" s="11"/>
      <c r="AJ10" s="11"/>
      <c r="AK10" s="11"/>
      <c r="AL10" s="12"/>
      <c r="AM10" s="11"/>
      <c r="AN10" s="11"/>
      <c r="AO10" s="11"/>
      <c r="AP10" s="11"/>
      <c r="AQ10" s="11"/>
      <c r="AR10" s="78"/>
      <c r="AS10" s="23">
        <f>SUMPRODUCT((MONTH($C$6:$AR$6)=MONTH(DATEVALUE(1&amp;bdd!$F$1&amp;bdd!$G$1)))*1,(LEN(C10:AR10)=1)*8.5)+SUMPRODUCT((MONTH($C$6:$AR$6)=MONTH(DATEVALUE(1&amp;bdd!$F$1&amp;bdd!$G$1)))*1,(LEN(C10:AR10)=2)*8.5)+SUMPRODUCT((MONTH($C$6:$AR$6)=MONTH(DATEVALUE(1&amp;bdd!$F$1&amp;bdd!$G$1)))*1,(RIGHT(C10:AR10,1)="-")*(-1.75))+bdd!F8/26*I24+J24</f>
        <v>17.538461538461537</v>
      </c>
    </row>
    <row r="11" spans="1:45" x14ac:dyDescent="0.25">
      <c r="A11" s="28" t="str">
        <f>bdd!L9</f>
        <v>A</v>
      </c>
      <c r="B11" s="9"/>
      <c r="C11" s="12"/>
      <c r="D11" s="11"/>
      <c r="E11" s="18" t="s">
        <v>74</v>
      </c>
      <c r="F11" s="18" t="s">
        <v>74</v>
      </c>
      <c r="G11" s="18" t="s">
        <v>74</v>
      </c>
      <c r="H11" s="18" t="s">
        <v>74</v>
      </c>
      <c r="I11" s="18" t="s">
        <v>74</v>
      </c>
      <c r="J11" s="19" t="s">
        <v>74</v>
      </c>
      <c r="K11" s="18" t="s">
        <v>74</v>
      </c>
      <c r="L11" s="18" t="s">
        <v>74</v>
      </c>
      <c r="M11" s="18" t="s">
        <v>74</v>
      </c>
      <c r="N11" s="11"/>
      <c r="O11" s="11"/>
      <c r="P11" s="80"/>
      <c r="Q11" s="43"/>
      <c r="R11" s="31"/>
      <c r="S11" s="11"/>
      <c r="T11" s="11"/>
      <c r="U11" s="11"/>
      <c r="V11" s="11"/>
      <c r="W11" s="11"/>
      <c r="X11" s="12"/>
      <c r="Y11" s="11"/>
      <c r="Z11" s="11"/>
      <c r="AA11" s="11"/>
      <c r="AB11" s="11"/>
      <c r="AC11" s="31"/>
      <c r="AD11" s="31"/>
      <c r="AE11" s="79"/>
      <c r="AF11" s="11"/>
      <c r="AG11" s="11"/>
      <c r="AH11" s="11"/>
      <c r="AI11" s="11"/>
      <c r="AJ11" s="11"/>
      <c r="AK11" s="11"/>
      <c r="AL11" s="12"/>
      <c r="AM11" s="11"/>
      <c r="AN11" s="11"/>
      <c r="AO11" s="11"/>
      <c r="AP11" s="11"/>
      <c r="AQ11" s="11"/>
      <c r="AR11" s="78"/>
      <c r="AS11" s="23">
        <f>SUMPRODUCT((MONTH($C$6:$AR$6)=MONTH(DATEVALUE(1&amp;bdd!$F$1&amp;bdd!$G$1)))*1,(LEN(C11:AR11)=1)*8.5)+SUMPRODUCT((MONTH($C$6:$AR$6)=MONTH(DATEVALUE(1&amp;bdd!$F$1&amp;bdd!$G$1)))*1,(LEN(C11:AR11)=2)*8.5)+SUMPRODUCT((MONTH($C$6:$AR$6)=MONTH(DATEVALUE(1&amp;bdd!$F$1&amp;bdd!$G$1)))*1,(RIGHT(C11:AR11,1)="-")*(-1.75))+bdd!F9/26*I25+J25</f>
        <v>8.5</v>
      </c>
    </row>
    <row r="12" spans="1:45" x14ac:dyDescent="0.25">
      <c r="A12" s="28" t="str">
        <f>bdd!L10</f>
        <v>B</v>
      </c>
      <c r="B12" s="9"/>
      <c r="C12" s="12"/>
      <c r="D12" s="11"/>
      <c r="E12" s="11"/>
      <c r="F12" s="11"/>
      <c r="G12" s="11"/>
      <c r="H12" s="11"/>
      <c r="I12" s="11"/>
      <c r="J12" s="12"/>
      <c r="K12" s="11"/>
      <c r="L12" s="11"/>
      <c r="M12" s="11"/>
      <c r="N12" s="11"/>
      <c r="O12" s="11"/>
      <c r="P12" s="11"/>
      <c r="Q12" s="12"/>
      <c r="R12" s="11"/>
      <c r="S12" s="11"/>
      <c r="T12" s="11"/>
      <c r="U12" s="11"/>
      <c r="V12" s="11"/>
      <c r="W12" s="11"/>
      <c r="X12" s="12"/>
      <c r="Y12" s="11"/>
      <c r="Z12" s="11"/>
      <c r="AA12" s="11"/>
      <c r="AB12" s="11"/>
      <c r="AC12" s="11"/>
      <c r="AD12" s="11"/>
      <c r="AE12" s="12"/>
      <c r="AF12" s="11"/>
      <c r="AG12" s="11"/>
      <c r="AH12" s="11"/>
      <c r="AI12" s="11"/>
      <c r="AJ12" s="31"/>
      <c r="AK12" s="31"/>
      <c r="AL12" s="79"/>
      <c r="AM12" s="11"/>
      <c r="AN12" s="11"/>
      <c r="AO12" s="11"/>
      <c r="AP12" s="11"/>
      <c r="AQ12" s="11"/>
      <c r="AR12" s="78"/>
      <c r="AS12" s="23">
        <f>SUMPRODUCT((MONTH($C$6:$AR$6)=MONTH(DATEVALUE(1&amp;bdd!$F$1&amp;bdd!$G$1)))*1,(LEN(C12:AR12)=1)*8.5)+SUMPRODUCT((MONTH($C$6:$AR$6)=MONTH(DATEVALUE(1&amp;bdd!$F$1&amp;bdd!$G$1)))*1,(LEN(C12:AR12)=2)*8.5)+SUMPRODUCT((MONTH($C$6:$AR$6)=MONTH(DATEVALUE(1&amp;bdd!$F$1&amp;bdd!$G$1)))*1,(RIGHT(C12:AR12,1)="-")*(-1.75))+bdd!F10/26*I26+J26</f>
        <v>0</v>
      </c>
    </row>
    <row r="13" spans="1:45" x14ac:dyDescent="0.25">
      <c r="A13" s="28" t="str">
        <f>bdd!L11</f>
        <v>C</v>
      </c>
      <c r="B13" s="9"/>
      <c r="C13" s="12"/>
      <c r="D13" s="11"/>
      <c r="E13" s="11"/>
      <c r="F13" s="11"/>
      <c r="G13" s="11"/>
      <c r="H13" s="11"/>
      <c r="I13" s="11"/>
      <c r="J13" s="12"/>
      <c r="K13" s="11"/>
      <c r="L13" s="11"/>
      <c r="M13" s="11"/>
      <c r="N13" s="11"/>
      <c r="O13" s="11"/>
      <c r="P13" s="11"/>
      <c r="Q13" s="12"/>
      <c r="R13" s="11"/>
      <c r="S13" s="11"/>
      <c r="T13" s="11"/>
      <c r="U13" s="11"/>
      <c r="V13" s="11"/>
      <c r="W13" s="11"/>
      <c r="X13" s="12"/>
      <c r="Y13" s="11"/>
      <c r="Z13" s="11"/>
      <c r="AA13" s="11"/>
      <c r="AB13" s="11"/>
      <c r="AC13" s="11"/>
      <c r="AD13" s="11"/>
      <c r="AE13" s="12"/>
      <c r="AF13" s="31"/>
      <c r="AG13" s="31"/>
      <c r="AH13" s="31"/>
      <c r="AI13" s="11"/>
      <c r="AJ13" s="11"/>
      <c r="AK13" s="11"/>
      <c r="AL13" s="12"/>
      <c r="AM13" s="11"/>
      <c r="AN13" s="11"/>
      <c r="AO13" s="11"/>
      <c r="AP13" s="11"/>
      <c r="AQ13" s="11"/>
      <c r="AR13" s="78"/>
      <c r="AS13" s="23">
        <f>SUMPRODUCT((MONTH($C$6:$AR$6)=MONTH(DATEVALUE(1&amp;bdd!$F$1&amp;bdd!$G$1)))*1,(LEN(C13:AR13)=1)*8.5)+SUMPRODUCT((MONTH($C$6:$AR$6)=MONTH(DATEVALUE(1&amp;bdd!$F$1&amp;bdd!$G$1)))*1,(LEN(C13:AR13)=2)*8.5)+SUMPRODUCT((MONTH($C$6:$AR$6)=MONTH(DATEVALUE(1&amp;bdd!$F$1&amp;bdd!$G$1)))*1,(RIGHT(C13:AR13,1)="-")*(-1.75))+bdd!F11/26*I27+J27</f>
        <v>27.884615384615383</v>
      </c>
    </row>
    <row r="14" spans="1:45" x14ac:dyDescent="0.25">
      <c r="A14" s="28" t="str">
        <f>bdd!L12</f>
        <v>D</v>
      </c>
      <c r="B14" s="9"/>
      <c r="C14" s="12"/>
      <c r="D14" s="11"/>
      <c r="E14" s="11"/>
      <c r="F14" s="11"/>
      <c r="G14" s="11"/>
      <c r="H14" s="16"/>
      <c r="I14" s="16"/>
      <c r="J14" s="17"/>
      <c r="K14" s="16"/>
      <c r="L14" s="16"/>
      <c r="M14" s="16"/>
      <c r="N14" s="31"/>
      <c r="O14" s="31"/>
      <c r="P14" s="31"/>
      <c r="Q14" s="79"/>
      <c r="R14" s="31"/>
      <c r="S14" s="31"/>
      <c r="T14" s="31"/>
      <c r="U14" s="31"/>
      <c r="V14" s="31"/>
      <c r="W14" s="31"/>
      <c r="X14" s="12"/>
      <c r="Y14" s="11"/>
      <c r="Z14" s="11"/>
      <c r="AA14" s="11"/>
      <c r="AB14" s="11"/>
      <c r="AC14" s="11"/>
      <c r="AD14" s="11"/>
      <c r="AE14" s="12"/>
      <c r="AF14" s="11"/>
      <c r="AG14" s="11"/>
      <c r="AH14" s="11"/>
      <c r="AI14" s="11"/>
      <c r="AJ14" s="11"/>
      <c r="AK14" s="11"/>
      <c r="AL14" s="12"/>
      <c r="AM14" s="11"/>
      <c r="AN14" s="11"/>
      <c r="AO14" s="11"/>
      <c r="AP14" s="11"/>
      <c r="AQ14" s="11"/>
      <c r="AR14" s="78"/>
      <c r="AS14" s="23">
        <f>SUMPRODUCT((MONTH($C$6:$AR$6)=MONTH(DATEVALUE(1&amp;bdd!$F$1&amp;bdd!$G$1)))*1,(LEN(C14:AR14)=1)*8.5)+SUMPRODUCT((MONTH($C$6:$AR$6)=MONTH(DATEVALUE(1&amp;bdd!$F$1&amp;bdd!$G$1)))*1,(LEN(C14:AR14)=2)*8.5)+SUMPRODUCT((MONTH($C$6:$AR$6)=MONTH(DATEVALUE(1&amp;bdd!$F$1&amp;bdd!$G$1)))*1,(RIGHT(C14:AR14,1)="-")*(-1.75))+bdd!F12/26*I28+J28</f>
        <v>51</v>
      </c>
    </row>
    <row r="15" spans="1:45" x14ac:dyDescent="0.25">
      <c r="A15" s="28" t="str">
        <f>bdd!L13</f>
        <v>E</v>
      </c>
      <c r="B15" s="9"/>
      <c r="C15" s="12"/>
      <c r="D15" s="11"/>
      <c r="E15" s="11"/>
      <c r="F15" s="11"/>
      <c r="G15" s="11"/>
      <c r="H15" s="11"/>
      <c r="I15" s="11"/>
      <c r="J15" s="12"/>
      <c r="K15" s="11"/>
      <c r="L15" s="11"/>
      <c r="M15" s="11"/>
      <c r="N15" s="11"/>
      <c r="O15" s="11"/>
      <c r="P15" s="11"/>
      <c r="Q15" s="12"/>
      <c r="R15" s="11"/>
      <c r="S15" s="11"/>
      <c r="T15" s="11"/>
      <c r="U15" s="11"/>
      <c r="V15" s="11"/>
      <c r="W15" s="11"/>
      <c r="X15" s="12"/>
      <c r="Y15" s="11"/>
      <c r="Z15" s="11"/>
      <c r="AA15" s="11"/>
      <c r="AB15" s="11"/>
      <c r="AC15" s="11"/>
      <c r="AD15" s="11"/>
      <c r="AE15" s="12"/>
      <c r="AF15" s="11"/>
      <c r="AG15" s="11"/>
      <c r="AH15" s="11"/>
      <c r="AI15" s="11"/>
      <c r="AJ15" s="11"/>
      <c r="AK15" s="11"/>
      <c r="AL15" s="12"/>
      <c r="AM15" s="11"/>
      <c r="AN15" s="11"/>
      <c r="AO15" s="11"/>
      <c r="AP15" s="11"/>
      <c r="AQ15" s="11"/>
      <c r="AR15" s="78"/>
      <c r="AS15" s="23">
        <f>SUMPRODUCT((MONTH($C$6:$AR$6)=MONTH(DATEVALUE(1&amp;bdd!$F$1&amp;bdd!$G$1)))*1,(LEN(C15:AR15)=1)*8.5)+SUMPRODUCT((MONTH($C$6:$AR$6)=MONTH(DATEVALUE(1&amp;bdd!$F$1&amp;bdd!$G$1)))*1,(LEN(C15:AR15)=2)*8.5)+SUMPRODUCT((MONTH($C$6:$AR$6)=MONTH(DATEVALUE(1&amp;bdd!$F$1&amp;bdd!$G$1)))*1,(RIGHT(C15:AR15,1)="-")*(-1.75))+bdd!F13/26*I29+J29</f>
        <v>0</v>
      </c>
    </row>
    <row r="16" spans="1:45" x14ac:dyDescent="0.25">
      <c r="A16" s="28" t="s">
        <v>43</v>
      </c>
      <c r="B16" s="9"/>
      <c r="C16" s="12"/>
      <c r="D16" s="11"/>
      <c r="E16" s="11"/>
      <c r="F16" s="11"/>
      <c r="G16" s="11"/>
      <c r="H16" s="11"/>
      <c r="I16" s="11"/>
      <c r="J16" s="12"/>
      <c r="K16" s="11"/>
      <c r="L16" s="11"/>
      <c r="M16" s="11"/>
      <c r="N16" s="11"/>
      <c r="O16" s="11"/>
      <c r="P16" s="11"/>
      <c r="Q16" s="12"/>
      <c r="R16" s="11"/>
      <c r="S16" s="11"/>
      <c r="T16" s="11"/>
      <c r="U16" s="11"/>
      <c r="V16" s="11"/>
      <c r="W16" s="11"/>
      <c r="X16" s="12"/>
      <c r="Y16" s="11"/>
      <c r="Z16" s="11"/>
      <c r="AA16" s="11"/>
      <c r="AB16" s="11"/>
      <c r="AC16" s="11"/>
      <c r="AD16" s="11"/>
      <c r="AE16" s="12"/>
      <c r="AF16" s="11"/>
      <c r="AG16" s="11"/>
      <c r="AH16" s="11"/>
      <c r="AI16" s="11"/>
      <c r="AJ16" s="11"/>
      <c r="AK16" s="11"/>
      <c r="AL16" s="12"/>
      <c r="AM16" s="11"/>
      <c r="AN16" s="11"/>
      <c r="AO16" s="11"/>
      <c r="AP16" s="11"/>
      <c r="AQ16" s="11"/>
      <c r="AR16" s="78"/>
      <c r="AS16" s="25"/>
    </row>
    <row r="17" spans="1:45" ht="15.75" thickBot="1" x14ac:dyDescent="0.3">
      <c r="A17" s="28" t="s">
        <v>42</v>
      </c>
      <c r="B17" s="9"/>
      <c r="C17" s="12"/>
      <c r="D17" s="11"/>
      <c r="E17" s="11"/>
      <c r="F17" s="11"/>
      <c r="G17" s="11"/>
      <c r="H17" s="11"/>
      <c r="I17" s="11"/>
      <c r="J17" s="12"/>
      <c r="K17" s="31"/>
      <c r="L17" s="11"/>
      <c r="M17" s="11"/>
      <c r="N17" s="11"/>
      <c r="O17" s="11"/>
      <c r="P17" s="11"/>
      <c r="Q17" s="12"/>
      <c r="R17" s="11"/>
      <c r="S17" s="11"/>
      <c r="T17" s="11"/>
      <c r="U17" s="11"/>
      <c r="V17" s="11"/>
      <c r="W17" s="11"/>
      <c r="X17" s="12"/>
      <c r="Y17" s="31"/>
      <c r="Z17" s="11"/>
      <c r="AA17" s="11"/>
      <c r="AB17" s="11"/>
      <c r="AC17" s="11"/>
      <c r="AD17" s="11"/>
      <c r="AE17" s="12"/>
      <c r="AF17" s="11"/>
      <c r="AG17" s="11"/>
      <c r="AH17" s="11"/>
      <c r="AI17" s="11"/>
      <c r="AJ17" s="11"/>
      <c r="AK17" s="11"/>
      <c r="AL17" s="12"/>
      <c r="AM17" s="31"/>
      <c r="AN17" s="11"/>
      <c r="AO17" s="11"/>
      <c r="AP17" s="11"/>
      <c r="AQ17" s="11"/>
      <c r="AR17" s="11"/>
      <c r="AS17" s="24"/>
    </row>
    <row r="18" spans="1:45" ht="16.5" thickTop="1" thickBot="1" x14ac:dyDescent="0.3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22"/>
    </row>
    <row r="19" spans="1:45" ht="15" customHeight="1" x14ac:dyDescent="0.25">
      <c r="A19" s="84" t="s">
        <v>99</v>
      </c>
      <c r="C19" s="87" t="str">
        <f>C$4</f>
        <v>Semaine 1-</v>
      </c>
      <c r="D19" s="87" t="str">
        <f ca="1">OFFSET($C$4,,COLUMNS($C$3:C3)*7)</f>
        <v>Semaine 1</v>
      </c>
      <c r="E19" s="87" t="str">
        <f ca="1">OFFSET($C$4,,COLUMNS($C$3:D3)*7)</f>
        <v>Semaine 2</v>
      </c>
      <c r="F19" s="87" t="str">
        <f ca="1">OFFSET($C$4,,COLUMNS($C$3:E3)*7)</f>
        <v>Semaine 3</v>
      </c>
      <c r="G19" s="87" t="str">
        <f ca="1">OFFSET($C$4,,COLUMNS($C$3:F3)*7)</f>
        <v>Semaine 4</v>
      </c>
      <c r="H19" s="87" t="str">
        <f ca="1">OFFSET($C$4,,COLUMNS($C$3:G3)*7)</f>
        <v>Semaine 4+</v>
      </c>
      <c r="I19" s="96" t="s">
        <v>78</v>
      </c>
      <c r="J19" s="87" t="s">
        <v>75</v>
      </c>
      <c r="K19" s="90" t="s">
        <v>76</v>
      </c>
      <c r="L19" s="91"/>
      <c r="M19" s="10"/>
      <c r="N19" s="99" t="s">
        <v>79</v>
      </c>
      <c r="O19" s="100"/>
      <c r="P19" s="100"/>
      <c r="Q19" s="100"/>
      <c r="R19" s="101"/>
      <c r="S19" s="102"/>
      <c r="T19" s="103"/>
      <c r="U19" s="103"/>
      <c r="V19" s="103"/>
      <c r="W19" s="103"/>
      <c r="X19" s="104"/>
      <c r="Y19" s="10"/>
      <c r="Z19" s="10"/>
      <c r="AA19" s="10"/>
      <c r="AB19" s="10"/>
      <c r="AC19" s="10"/>
      <c r="AD19" s="10"/>
    </row>
    <row r="20" spans="1:45" x14ac:dyDescent="0.25">
      <c r="A20" s="85"/>
      <c r="C20" s="87"/>
      <c r="D20" s="87"/>
      <c r="E20" s="87"/>
      <c r="F20" s="87"/>
      <c r="G20" s="87"/>
      <c r="H20" s="87"/>
      <c r="I20" s="96"/>
      <c r="J20" s="87"/>
      <c r="K20" s="92"/>
      <c r="L20" s="93"/>
      <c r="M20" s="10"/>
      <c r="N20" s="114" t="s">
        <v>82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6"/>
    </row>
    <row r="21" spans="1:45" ht="47.25" customHeight="1" thickBot="1" x14ac:dyDescent="0.3">
      <c r="A21" s="86"/>
      <c r="C21" s="87"/>
      <c r="D21" s="87"/>
      <c r="E21" s="87"/>
      <c r="F21" s="87"/>
      <c r="G21" s="87"/>
      <c r="H21" s="87"/>
      <c r="I21" s="96"/>
      <c r="J21" s="87"/>
      <c r="K21" s="94"/>
      <c r="L21" s="95"/>
      <c r="M21" s="10"/>
      <c r="N21" s="117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9"/>
    </row>
    <row r="22" spans="1:45" ht="15" customHeight="1" x14ac:dyDescent="0.25">
      <c r="A22" s="29" t="str">
        <f>A8</f>
        <v>X</v>
      </c>
      <c r="C22" s="15">
        <f>SUMPRODUCT((MONTH(C$6:I$6)=MONTH(DATEVALUE(1&amp;bdd!$F$1&amp;bdd!$G$1)))*1,(LEN(C8:I8)=1)*8.5)+SUMPRODUCT((MONTH(C$6:I$6)=MONTH(DATEVALUE(1&amp;bdd!$F$1&amp;bdd!$G$1)))*1,(LEN(C8:I8)=2)*8.5)+SUMPRODUCT((MONTH(C$6:I$6)=MONTH(DATEVALUE(1&amp;bdd!$F$1&amp;bdd!$G$1)))*1,(RIGHT(C8:I8,1)="-")*(-1.75))</f>
        <v>0</v>
      </c>
      <c r="D22" s="15">
        <f>SUMPRODUCT((MONTH($J$6:$P$6)=MONTH(DATEVALUE(1&amp;bdd!$F$1&amp;bdd!$G$1)))*1,(LEN(J8:P8)=1)*8.5)+SUMPRODUCT((MONTH($J$6:$P$6)=MONTH(DATEVALUE(1&amp;bdd!$F$1&amp;bdd!$G$1)))*1,(LEN(J8:P8)=2)*8.5)+SUMPRODUCT((MONTH($J$6:$P$6)=MONTH(DATEVALUE(1&amp;bdd!$F$1&amp;bdd!$G$1)))*1,(RIGHT(J8:P8,1)="-")*(-1.75))</f>
        <v>0</v>
      </c>
      <c r="E22" s="15">
        <f>SUMPRODUCT((MONTH(Q$6:W$6)=MONTH(DATEVALUE(1&amp;bdd!$F$1&amp;bdd!$G$1)))*1,(LEN(Q8:W8)=1)*8.5)+SUMPRODUCT((MONTH(Q$6:W$6)=MONTH(DATEVALUE(1&amp;bdd!$F$1&amp;bdd!$G$1)))*1,(LEN(Q8:W8)=2)*8.5)+SUMPRODUCT((MONTH(Q$6:W$6)=MONTH(DATEVALUE(1&amp;bdd!$F$1&amp;bdd!$G$1)))*1,(RIGHT(Q8:W8,1)="-")*(-1.75))</f>
        <v>0</v>
      </c>
      <c r="F22" s="15">
        <f>SUMPRODUCT((MONTH(X$6:AD$6)=MONTH(DATEVALUE(1&amp;bdd!$F$1&amp;bdd!$G$1)))*1,(LEN(X8:AD8)=1)*8.5)+SUMPRODUCT((MONTH(X$6:AD$6)=MONTH(DATEVALUE(1&amp;bdd!$F$1&amp;bdd!$G$1)))*1,(LEN(X8:AD8)=2)*8.5)+SUMPRODUCT((MONTH(X$6:AD$6)=MONTH(DATEVALUE(1&amp;bdd!$F$1&amp;bdd!$G$1)))*1,(RIGHT(X8:AD8,1)="-")*(-1.75))</f>
        <v>0</v>
      </c>
      <c r="G22" s="15">
        <f>SUMPRODUCT((MONTH(AE$6:AK$6)=MONTH(DATEVALUE(1&amp;bdd!$F$1&amp;bdd!$G$1)))*1,(LEN(AE8:AK8)=1)*8.5)+SUMPRODUCT((MONTH(AE$6:AK$6)=MONTH(DATEVALUE(1&amp;bdd!$F$1&amp;bdd!$G$1)))*1,(LEN(AE8:AK8)=2)*8.5)+SUMPRODUCT((MONTH(AE$6:AK$6)=MONTH(DATEVALUE(1&amp;bdd!$F$1&amp;bdd!$G$1)))*1,(RIGHT(AE8:AK8,1)="-")*(-1.75))</f>
        <v>0</v>
      </c>
      <c r="H22" s="15">
        <f>SUMPRODUCT((MONTH(AL$6:AR$6)=MONTH(DATEVALUE(1&amp;bdd!$F$1&amp;bdd!$G$1)))*1,(LEN(AL8:AR8)=1)*8.5)+SUMPRODUCT((MONTH(AL$6:AR$6)=MONTH(DATEVALUE(1&amp;bdd!$F$1&amp;bdd!$G$1)))*1,(LEN(AL8:AR8)=2)*8.5)+SUMPRODUCT((MONTH(AL$6:AR$6)=MONTH(DATEVALUE(1&amp;bdd!$F$1&amp;bdd!$G$1)))*1,(RIGHT(AL8:AR8,1)="-")*(-1.75))</f>
        <v>0</v>
      </c>
      <c r="I22" s="20"/>
      <c r="J22" s="21"/>
      <c r="K22" s="88">
        <f>SUM(C22:H22)</f>
        <v>0</v>
      </c>
      <c r="L22" s="89"/>
      <c r="M22" s="10"/>
      <c r="N22" s="105" t="s">
        <v>80</v>
      </c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7"/>
    </row>
    <row r="23" spans="1:45" x14ac:dyDescent="0.25">
      <c r="A23" s="14" t="str">
        <f t="shared" ref="A23:A30" si="0">A9</f>
        <v>Y</v>
      </c>
      <c r="C23" s="15">
        <f>SUMPRODUCT((MONTH(C$6:I$6)=MONTH(DATEVALUE(1&amp;bdd!$F$1&amp;bdd!$G$1)))*1,(LEN(C9:I9)=1)*8.5)+SUMPRODUCT((MONTH(C$6:I$6)=MONTH(DATEVALUE(1&amp;bdd!$F$1&amp;bdd!$G$1)))*1,(LEN(C9:I9)=2)*8.5)+SUMPRODUCT((MONTH(C$6:I$6)=MONTH(DATEVALUE(1&amp;bdd!$F$1&amp;bdd!$G$1)))*1,(RIGHT(C9:I9,1)="-")*(-1.75))</f>
        <v>0</v>
      </c>
      <c r="D23" s="15">
        <f>SUMPRODUCT((MONTH($J$6:$P$6)=MONTH(DATEVALUE(1&amp;bdd!$F$1&amp;bdd!$G$1)))*1,(LEN(J9:P9)=1)*8.5)+SUMPRODUCT((MONTH($J$6:$P$6)=MONTH(DATEVALUE(1&amp;bdd!$F$1&amp;bdd!$G$1)))*1,(LEN(J9:P9)=2)*8.5)+SUMPRODUCT((MONTH($J$6:$P$6)=MONTH(DATEVALUE(1&amp;bdd!$F$1&amp;bdd!$G$1)))*1,(RIGHT(J9:P9,1)="-")*(-1.75))</f>
        <v>17</v>
      </c>
      <c r="E23" s="15">
        <f>SUMPRODUCT((MONTH(Q$6:W$6)=MONTH(DATEVALUE(1&amp;bdd!$F$1&amp;bdd!$G$1)))*1,(LEN(Q9:W9)=1)*8.5)+SUMPRODUCT((MONTH(Q$6:W$6)=MONTH(DATEVALUE(1&amp;bdd!$F$1&amp;bdd!$G$1)))*1,(LEN(Q9:W9)=2)*8.5)+SUMPRODUCT((MONTH(Q$6:W$6)=MONTH(DATEVALUE(1&amp;bdd!$F$1&amp;bdd!$G$1)))*1,(RIGHT(Q9:W9,1)="-")*(-1.75))</f>
        <v>0</v>
      </c>
      <c r="F23" s="15">
        <f>SUMPRODUCT((MONTH(X$6:AD$6)=MONTH(DATEVALUE(1&amp;bdd!$F$1&amp;bdd!$G$1)))*1,(LEN(X9:AD9)=1)*8.5)+SUMPRODUCT((MONTH(X$6:AD$6)=MONTH(DATEVALUE(1&amp;bdd!$F$1&amp;bdd!$G$1)))*1,(LEN(X9:AD9)=2)*8.5)+SUMPRODUCT((MONTH(X$6:AD$6)=MONTH(DATEVALUE(1&amp;bdd!$F$1&amp;bdd!$G$1)))*1,(RIGHT(X9:AD9,1)="-")*(-1.75))</f>
        <v>0</v>
      </c>
      <c r="G23" s="15">
        <f>SUMPRODUCT((MONTH(AE$6:AK$6)=MONTH(DATEVALUE(1&amp;bdd!$F$1&amp;bdd!$G$1)))*1,(LEN(AE9:AK9)=1)*8.5)+SUMPRODUCT((MONTH(AE$6:AK$6)=MONTH(DATEVALUE(1&amp;bdd!$F$1&amp;bdd!$G$1)))*1,(LEN(AE9:AK9)=2)*8.5)+SUMPRODUCT((MONTH(AE$6:AK$6)=MONTH(DATEVALUE(1&amp;bdd!$F$1&amp;bdd!$G$1)))*1,(RIGHT(AE9:AK9,1)="-")*(-1.75))</f>
        <v>0</v>
      </c>
      <c r="H23" s="15">
        <f>SUMPRODUCT((MONTH(AL$6:AR$6)=MONTH(DATEVALUE(1&amp;bdd!$F$1&amp;bdd!$G$1)))*1,(LEN(AL9:AR9)=1)*8.5)+SUMPRODUCT((MONTH(AL$6:AR$6)=MONTH(DATEVALUE(1&amp;bdd!$F$1&amp;bdd!$G$1)))*1,(LEN(AL9:AR9)=2)*8.5)+SUMPRODUCT((MONTH(AL$6:AR$6)=MONTH(DATEVALUE(1&amp;bdd!$F$1&amp;bdd!$G$1)))*1,(RIGHT(AL9:AR9,1)="-")*(-1.75))</f>
        <v>0</v>
      </c>
      <c r="I23" s="20"/>
      <c r="J23" s="21"/>
      <c r="K23" s="88">
        <f t="shared" ref="K23:K29" si="1">SUM(C23:H23)</f>
        <v>17</v>
      </c>
      <c r="L23" s="89"/>
      <c r="M23" s="10"/>
      <c r="N23" s="108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10"/>
    </row>
    <row r="24" spans="1:45" ht="15" customHeight="1" x14ac:dyDescent="0.25">
      <c r="A24" s="14" t="str">
        <f t="shared" si="0"/>
        <v>Z</v>
      </c>
      <c r="C24" s="15">
        <f>SUMPRODUCT((MONTH(C$6:I$6)=MONTH(DATEVALUE(1&amp;bdd!$F$1&amp;bdd!$G$1)))*1,(LEN(C10:I10)=1)*8.5)+SUMPRODUCT((MONTH(C$6:I$6)=MONTH(DATEVALUE(1&amp;bdd!$F$1&amp;bdd!$G$1)))*1,(LEN(C10:I10)=2)*8.5)+SUMPRODUCT((MONTH(C$6:I$6)=MONTH(DATEVALUE(1&amp;bdd!$F$1&amp;bdd!$G$1)))*1,(RIGHT(C10:I10,1)="-")*(-1.75))</f>
        <v>0</v>
      </c>
      <c r="D24" s="15">
        <f>SUMPRODUCT((MONTH($J$6:$P$6)=MONTH(DATEVALUE(1&amp;bdd!$F$1&amp;bdd!$G$1)))*1,(LEN(J10:P10)=1)*8.5)+SUMPRODUCT((MONTH($J$6:$P$6)=MONTH(DATEVALUE(1&amp;bdd!$F$1&amp;bdd!$G$1)))*1,(LEN(J10:P10)=2)*8.5)+SUMPRODUCT((MONTH($J$6:$P$6)=MONTH(DATEVALUE(1&amp;bdd!$F$1&amp;bdd!$G$1)))*1,(RIGHT(J10:P10,1)="-")*(-1.75))</f>
        <v>0</v>
      </c>
      <c r="E24" s="15">
        <f>SUMPRODUCT((MONTH(Q$6:W$6)=MONTH(DATEVALUE(1&amp;bdd!$F$1&amp;bdd!$G$1)))*1,(LEN(Q10:W10)=1)*8.5)+SUMPRODUCT((MONTH(Q$6:W$6)=MONTH(DATEVALUE(1&amp;bdd!$F$1&amp;bdd!$G$1)))*1,(LEN(Q10:W10)=2)*8.5)+SUMPRODUCT((MONTH(Q$6:W$6)=MONTH(DATEVALUE(1&amp;bdd!$F$1&amp;bdd!$G$1)))*1,(RIGHT(Q10:W10,1)="-")*(-1.75))</f>
        <v>0</v>
      </c>
      <c r="F24" s="15">
        <f>SUMPRODUCT((MONTH(X$6:AD$6)=MONTH(DATEVALUE(1&amp;bdd!$F$1&amp;bdd!$G$1)))*1,(LEN(X10:AD10)=1)*8.5)+SUMPRODUCT((MONTH(X$6:AD$6)=MONTH(DATEVALUE(1&amp;bdd!$F$1&amp;bdd!$G$1)))*1,(LEN(X10:AD10)=2)*8.5)+SUMPRODUCT((MONTH(X$6:AD$6)=MONTH(DATEVALUE(1&amp;bdd!$F$1&amp;bdd!$G$1)))*1,(RIGHT(X10:AD10,1)="-")*(-1.75))</f>
        <v>0</v>
      </c>
      <c r="G24" s="15">
        <f>SUMPRODUCT((MONTH(AE$6:AK$6)=MONTH(DATEVALUE(1&amp;bdd!$F$1&amp;bdd!$G$1)))*1,(LEN(AE10:AK10)=1)*8.5)+SUMPRODUCT((MONTH(AE$6:AK$6)=MONTH(DATEVALUE(1&amp;bdd!$F$1&amp;bdd!$G$1)))*1,(LEN(AE10:AK10)=2)*8.5)+SUMPRODUCT((MONTH(AE$6:AK$6)=MONTH(DATEVALUE(1&amp;bdd!$F$1&amp;bdd!$G$1)))*1,(RIGHT(AE10:AK10,1)="-")*(-1.75))</f>
        <v>0</v>
      </c>
      <c r="H24" s="15">
        <f>SUMPRODUCT((MONTH(AL$6:AR$6)=MONTH(DATEVALUE(1&amp;bdd!$F$1&amp;bdd!$G$1)))*1,(LEN(AL10:AR10)=1)*8.5)+SUMPRODUCT((MONTH(AL$6:AR$6)=MONTH(DATEVALUE(1&amp;bdd!$F$1&amp;bdd!$G$1)))*1,(LEN(AL10:AR10)=2)*8.5)+SUMPRODUCT((MONTH(AL$6:AR$6)=MONTH(DATEVALUE(1&amp;bdd!$F$1&amp;bdd!$G$1)))*1,(RIGHT(AL10:AR10,1)="-")*(-1.75))</f>
        <v>0</v>
      </c>
      <c r="I24" s="20">
        <v>3</v>
      </c>
      <c r="J24" s="21"/>
      <c r="K24" s="88">
        <f t="shared" si="1"/>
        <v>0</v>
      </c>
      <c r="L24" s="89"/>
      <c r="M24" s="10"/>
      <c r="N24" s="108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10"/>
    </row>
    <row r="25" spans="1:45" ht="15" customHeight="1" x14ac:dyDescent="0.25">
      <c r="A25" s="14" t="str">
        <f t="shared" si="0"/>
        <v>A</v>
      </c>
      <c r="C25" s="15">
        <f>SUMPRODUCT((MONTH(C$6:I$6)=MONTH(DATEVALUE(1&amp;bdd!$F$1&amp;bdd!$G$1)))*1,(LEN(C11:I11)=1)*8.5)+SUMPRODUCT((MONTH(C$6:I$6)=MONTH(DATEVALUE(1&amp;bdd!$F$1&amp;bdd!$G$1)))*1,(LEN(C11:I11)=2)*8.5)+SUMPRODUCT((MONTH(C$6:I$6)=MONTH(DATEVALUE(1&amp;bdd!$F$1&amp;bdd!$G$1)))*1,(RIGHT(C11:I11,1)="-")*(-1.75))</f>
        <v>0</v>
      </c>
      <c r="D25" s="15">
        <f>SUMPRODUCT((MONTH($J$6:$P$6)=MONTH(DATEVALUE(1&amp;bdd!$F$1&amp;bdd!$G$1)))*1,(LEN(J11:P11)=1)*8.5)+SUMPRODUCT((MONTH($J$6:$P$6)=MONTH(DATEVALUE(1&amp;bdd!$F$1&amp;bdd!$G$1)))*1,(LEN(J11:P11)=2)*8.5)+SUMPRODUCT((MONTH($J$6:$P$6)=MONTH(DATEVALUE(1&amp;bdd!$F$1&amp;bdd!$G$1)))*1,(RIGHT(J11:P11,1)="-")*(-1.75))</f>
        <v>0</v>
      </c>
      <c r="E25" s="15">
        <f>SUMPRODUCT((MONTH(Q$6:W$6)=MONTH(DATEVALUE(1&amp;bdd!$F$1&amp;bdd!$G$1)))*1,(LEN(Q11:W11)=1)*8.5)+SUMPRODUCT((MONTH(Q$6:W$6)=MONTH(DATEVALUE(1&amp;bdd!$F$1&amp;bdd!$G$1)))*1,(LEN(Q11:W11)=2)*8.5)+SUMPRODUCT((MONTH(Q$6:W$6)=MONTH(DATEVALUE(1&amp;bdd!$F$1&amp;bdd!$G$1)))*1,(RIGHT(Q11:W11,1)="-")*(-1.75))</f>
        <v>0</v>
      </c>
      <c r="F25" s="15">
        <f>SUMPRODUCT((MONTH(X$6:AD$6)=MONTH(DATEVALUE(1&amp;bdd!$F$1&amp;bdd!$G$1)))*1,(LEN(X11:AD11)=1)*8.5)+SUMPRODUCT((MONTH(X$6:AD$6)=MONTH(DATEVALUE(1&amp;bdd!$F$1&amp;bdd!$G$1)))*1,(LEN(X11:AD11)=2)*8.5)+SUMPRODUCT((MONTH(X$6:AD$6)=MONTH(DATEVALUE(1&amp;bdd!$F$1&amp;bdd!$G$1)))*1,(RIGHT(X11:AD11,1)="-")*(-1.75))</f>
        <v>0</v>
      </c>
      <c r="G25" s="15">
        <f>SUMPRODUCT((MONTH(AE$6:AK$6)=MONTH(DATEVALUE(1&amp;bdd!$F$1&amp;bdd!$G$1)))*1,(LEN(AE11:AK11)=1)*8.5)+SUMPRODUCT((MONTH(AE$6:AK$6)=MONTH(DATEVALUE(1&amp;bdd!$F$1&amp;bdd!$G$1)))*1,(LEN(AE11:AK11)=2)*8.5)+SUMPRODUCT((MONTH(AE$6:AK$6)=MONTH(DATEVALUE(1&amp;bdd!$F$1&amp;bdd!$G$1)))*1,(RIGHT(AE11:AK11,1)="-")*(-1.75))</f>
        <v>0</v>
      </c>
      <c r="H25" s="15">
        <f>SUMPRODUCT((MONTH(AL$6:AR$6)=MONTH(DATEVALUE(1&amp;bdd!$F$1&amp;bdd!$G$1)))*1,(LEN(AL11:AR11)=1)*8.5)+SUMPRODUCT((MONTH(AL$6:AR$6)=MONTH(DATEVALUE(1&amp;bdd!$F$1&amp;bdd!$G$1)))*1,(LEN(AL11:AR11)=2)*8.5)+SUMPRODUCT((MONTH(AL$6:AR$6)=MONTH(DATEVALUE(1&amp;bdd!$F$1&amp;bdd!$G$1)))*1,(RIGHT(AL11:AR11,1)="-")*(-1.75))</f>
        <v>0</v>
      </c>
      <c r="I25" s="20"/>
      <c r="J25" s="21">
        <v>8.5</v>
      </c>
      <c r="K25" s="88">
        <f t="shared" si="1"/>
        <v>0</v>
      </c>
      <c r="L25" s="89"/>
      <c r="M25" s="10"/>
      <c r="N25" s="111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3"/>
    </row>
    <row r="26" spans="1:45" ht="15" customHeight="1" x14ac:dyDescent="0.25">
      <c r="A26" s="14" t="str">
        <f t="shared" si="0"/>
        <v>B</v>
      </c>
      <c r="C26" s="15">
        <f>SUMPRODUCT((MONTH(C$6:I$6)=MONTH(DATEVALUE(1&amp;bdd!$F$1&amp;bdd!$G$1)))*1,(LEN(C12:I12)=1)*8.5)+SUMPRODUCT((MONTH(C$6:I$6)=MONTH(DATEVALUE(1&amp;bdd!$F$1&amp;bdd!$G$1)))*1,(LEN(C12:I12)=2)*8.5)+SUMPRODUCT((MONTH(C$6:I$6)=MONTH(DATEVALUE(1&amp;bdd!$F$1&amp;bdd!$G$1)))*1,(RIGHT(C12:I12,1)="-")*(-1.75))</f>
        <v>0</v>
      </c>
      <c r="D26" s="15">
        <f>SUMPRODUCT((MONTH($J$6:$P$6)=MONTH(DATEVALUE(1&amp;bdd!$F$1&amp;bdd!$G$1)))*1,(LEN(J12:P12)=1)*8.5)+SUMPRODUCT((MONTH($J$6:$P$6)=MONTH(DATEVALUE(1&amp;bdd!$F$1&amp;bdd!$G$1)))*1,(LEN(J12:P12)=2)*8.5)+SUMPRODUCT((MONTH($J$6:$P$6)=MONTH(DATEVALUE(1&amp;bdd!$F$1&amp;bdd!$G$1)))*1,(RIGHT(J12:P12,1)="-")*(-1.75))</f>
        <v>0</v>
      </c>
      <c r="E26" s="15">
        <f>SUMPRODUCT((MONTH(Q$6:W$6)=MONTH(DATEVALUE(1&amp;bdd!$F$1&amp;bdd!$G$1)))*1,(LEN(Q12:W12)=1)*8.5)+SUMPRODUCT((MONTH(Q$6:W$6)=MONTH(DATEVALUE(1&amp;bdd!$F$1&amp;bdd!$G$1)))*1,(LEN(Q12:W12)=2)*8.5)+SUMPRODUCT((MONTH(Q$6:W$6)=MONTH(DATEVALUE(1&amp;bdd!$F$1&amp;bdd!$G$1)))*1,(RIGHT(Q12:W12,1)="-")*(-1.75))</f>
        <v>0</v>
      </c>
      <c r="F26" s="15">
        <f>SUMPRODUCT((MONTH(X$6:AD$6)=MONTH(DATEVALUE(1&amp;bdd!$F$1&amp;bdd!$G$1)))*1,(LEN(X12:AD12)=1)*8.5)+SUMPRODUCT((MONTH(X$6:AD$6)=MONTH(DATEVALUE(1&amp;bdd!$F$1&amp;bdd!$G$1)))*1,(LEN(X12:AD12)=2)*8.5)+SUMPRODUCT((MONTH(X$6:AD$6)=MONTH(DATEVALUE(1&amp;bdd!$F$1&amp;bdd!$G$1)))*1,(RIGHT(X12:AD12,1)="-")*(-1.75))</f>
        <v>0</v>
      </c>
      <c r="G26" s="15">
        <f>SUMPRODUCT((MONTH(AE$6:AK$6)=MONTH(DATEVALUE(1&amp;bdd!$F$1&amp;bdd!$G$1)))*1,(LEN(AE12:AK12)=1)*8.5)+SUMPRODUCT((MONTH(AE$6:AK$6)=MONTH(DATEVALUE(1&amp;bdd!$F$1&amp;bdd!$G$1)))*1,(LEN(AE12:AK12)=2)*8.5)+SUMPRODUCT((MONTH(AE$6:AK$6)=MONTH(DATEVALUE(1&amp;bdd!$F$1&amp;bdd!$G$1)))*1,(RIGHT(AE12:AK12,1)="-")*(-1.75))</f>
        <v>0</v>
      </c>
      <c r="H26" s="15">
        <f>SUMPRODUCT((MONTH(AL$6:AR$6)=MONTH(DATEVALUE(1&amp;bdd!$F$1&amp;bdd!$G$1)))*1,(LEN(AL12:AR12)=1)*8.5)+SUMPRODUCT((MONTH(AL$6:AR$6)=MONTH(DATEVALUE(1&amp;bdd!$F$1&amp;bdd!$G$1)))*1,(LEN(AL12:AR12)=2)*8.5)+SUMPRODUCT((MONTH(AL$6:AR$6)=MONTH(DATEVALUE(1&amp;bdd!$F$1&amp;bdd!$G$1)))*1,(RIGHT(AL12:AR12,1)="-")*(-1.75))</f>
        <v>0</v>
      </c>
      <c r="I26" s="20"/>
      <c r="J26" s="21"/>
      <c r="K26" s="88">
        <f t="shared" si="1"/>
        <v>0</v>
      </c>
      <c r="L26" s="89"/>
      <c r="M26" s="10"/>
      <c r="N26" s="105" t="s">
        <v>81</v>
      </c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7"/>
    </row>
    <row r="27" spans="1:45" x14ac:dyDescent="0.25">
      <c r="A27" s="14" t="str">
        <f t="shared" si="0"/>
        <v>C</v>
      </c>
      <c r="C27" s="15">
        <f>SUMPRODUCT((MONTH(C$6:I$6)=MONTH(DATEVALUE(1&amp;bdd!$F$1&amp;bdd!$G$1)))*1,(LEN(C13:I13)=1)*8.5)+SUMPRODUCT((MONTH(C$6:I$6)=MONTH(DATEVALUE(1&amp;bdd!$F$1&amp;bdd!$G$1)))*1,(LEN(C13:I13)=2)*8.5)+SUMPRODUCT((MONTH(C$6:I$6)=MONTH(DATEVALUE(1&amp;bdd!$F$1&amp;bdd!$G$1)))*1,(RIGHT(C13:I13,1)="-")*(-1.75))</f>
        <v>0</v>
      </c>
      <c r="D27" s="15">
        <f>SUMPRODUCT((MONTH($J$6:$P$6)=MONTH(DATEVALUE(1&amp;bdd!$F$1&amp;bdd!$G$1)))*1,(LEN(J13:P13)=1)*8.5)+SUMPRODUCT((MONTH($J$6:$P$6)=MONTH(DATEVALUE(1&amp;bdd!$F$1&amp;bdd!$G$1)))*1,(LEN(J13:P13)=2)*8.5)+SUMPRODUCT((MONTH($J$6:$P$6)=MONTH(DATEVALUE(1&amp;bdd!$F$1&amp;bdd!$G$1)))*1,(RIGHT(J13:P13,1)="-")*(-1.75))</f>
        <v>0</v>
      </c>
      <c r="E27" s="15">
        <f>SUMPRODUCT((MONTH(Q$6:W$6)=MONTH(DATEVALUE(1&amp;bdd!$F$1&amp;bdd!$G$1)))*1,(LEN(Q13:W13)=1)*8.5)+SUMPRODUCT((MONTH(Q$6:W$6)=MONTH(DATEVALUE(1&amp;bdd!$F$1&amp;bdd!$G$1)))*1,(LEN(Q13:W13)=2)*8.5)+SUMPRODUCT((MONTH(Q$6:W$6)=MONTH(DATEVALUE(1&amp;bdd!$F$1&amp;bdd!$G$1)))*1,(RIGHT(Q13:W13,1)="-")*(-1.75))</f>
        <v>0</v>
      </c>
      <c r="F27" s="15">
        <f>SUMPRODUCT((MONTH(X$6:AD$6)=MONTH(DATEVALUE(1&amp;bdd!$F$1&amp;bdd!$G$1)))*1,(LEN(X13:AD13)=1)*8.5)+SUMPRODUCT((MONTH(X$6:AD$6)=MONTH(DATEVALUE(1&amp;bdd!$F$1&amp;bdd!$G$1)))*1,(LEN(X13:AD13)=2)*8.5)+SUMPRODUCT((MONTH(X$6:AD$6)=MONTH(DATEVALUE(1&amp;bdd!$F$1&amp;bdd!$G$1)))*1,(RIGHT(X13:AD13,1)="-")*(-1.75))</f>
        <v>0</v>
      </c>
      <c r="G27" s="15">
        <f>SUMPRODUCT((MONTH(AE$6:AK$6)=MONTH(DATEVALUE(1&amp;bdd!$F$1&amp;bdd!$G$1)))*1,(LEN(AE13:AK13)=1)*8.5)+SUMPRODUCT((MONTH(AE$6:AK$6)=MONTH(DATEVALUE(1&amp;bdd!$F$1&amp;bdd!$G$1)))*1,(LEN(AE13:AK13)=2)*8.5)+SUMPRODUCT((MONTH(AE$6:AK$6)=MONTH(DATEVALUE(1&amp;bdd!$F$1&amp;bdd!$G$1)))*1,(RIGHT(AE13:AK13,1)="-")*(-1.75))</f>
        <v>0</v>
      </c>
      <c r="H27" s="15">
        <f>SUMPRODUCT((MONTH(AL$6:AR$6)=MONTH(DATEVALUE(1&amp;bdd!$F$1&amp;bdd!$G$1)))*1,(LEN(AL13:AR13)=1)*8.5)+SUMPRODUCT((MONTH(AL$6:AR$6)=MONTH(DATEVALUE(1&amp;bdd!$F$1&amp;bdd!$G$1)))*1,(LEN(AL13:AR13)=2)*8.5)+SUMPRODUCT((MONTH(AL$6:AR$6)=MONTH(DATEVALUE(1&amp;bdd!$F$1&amp;bdd!$G$1)))*1,(RIGHT(AL13:AR13,1)="-")*(-1.75))</f>
        <v>0</v>
      </c>
      <c r="I27" s="20">
        <v>5</v>
      </c>
      <c r="J27" s="21"/>
      <c r="K27" s="88">
        <f t="shared" si="1"/>
        <v>0</v>
      </c>
      <c r="L27" s="89"/>
      <c r="M27" s="10"/>
      <c r="N27" s="108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10"/>
    </row>
    <row r="28" spans="1:45" ht="15" customHeight="1" x14ac:dyDescent="0.25">
      <c r="A28" s="14" t="str">
        <f t="shared" si="0"/>
        <v>D</v>
      </c>
      <c r="C28" s="15">
        <f>SUMPRODUCT((MONTH(C$6:I$6)=MONTH(DATEVALUE(1&amp;bdd!$F$1&amp;bdd!$G$1)))*1,(LEN(C14:I14)=1)*8.5)+SUMPRODUCT((MONTH(C$6:I$6)=MONTH(DATEVALUE(1&amp;bdd!$F$1&amp;bdd!$G$1)))*1,(LEN(C14:I14)=2)*8.5)+SUMPRODUCT((MONTH(C$6:I$6)=MONTH(DATEVALUE(1&amp;bdd!$F$1&amp;bdd!$G$1)))*1,(RIGHT(C14:I14,1)="-")*(-1.75))</f>
        <v>0</v>
      </c>
      <c r="D28" s="15">
        <f>SUMPRODUCT((MONTH($J$6:$P$6)=MONTH(DATEVALUE(1&amp;bdd!$F$1&amp;bdd!$G$1)))*1,(LEN(J14:P14)=1)*8.5)+SUMPRODUCT((MONTH($J$6:$P$6)=MONTH(DATEVALUE(1&amp;bdd!$F$1&amp;bdd!$G$1)))*1,(LEN(J14:P14)=2)*8.5)+SUMPRODUCT((MONTH($J$6:$P$6)=MONTH(DATEVALUE(1&amp;bdd!$F$1&amp;bdd!$G$1)))*1,(RIGHT(J14:P14,1)="-")*(-1.75))</f>
        <v>0</v>
      </c>
      <c r="E28" s="15">
        <f>SUMPRODUCT((MONTH(Q$6:W$6)=MONTH(DATEVALUE(1&amp;bdd!$F$1&amp;bdd!$G$1)))*1,(LEN(Q14:W14)=1)*8.5)+SUMPRODUCT((MONTH(Q$6:W$6)=MONTH(DATEVALUE(1&amp;bdd!$F$1&amp;bdd!$G$1)))*1,(LEN(Q14:W14)=2)*8.5)+SUMPRODUCT((MONTH(Q$6:W$6)=MONTH(DATEVALUE(1&amp;bdd!$F$1&amp;bdd!$G$1)))*1,(RIGHT(Q14:W14,1)="-")*(-1.75))</f>
        <v>0</v>
      </c>
      <c r="F28" s="15">
        <f>SUMPRODUCT((MONTH(X$6:AD$6)=MONTH(DATEVALUE(1&amp;bdd!$F$1&amp;bdd!$G$1)))*1,(LEN(X14:AD14)=1)*8.5)+SUMPRODUCT((MONTH(X$6:AD$6)=MONTH(DATEVALUE(1&amp;bdd!$F$1&amp;bdd!$G$1)))*1,(LEN(X14:AD14)=2)*8.5)+SUMPRODUCT((MONTH(X$6:AD$6)=MONTH(DATEVALUE(1&amp;bdd!$F$1&amp;bdd!$G$1)))*1,(RIGHT(X14:AD14,1)="-")*(-1.75))</f>
        <v>0</v>
      </c>
      <c r="G28" s="15">
        <f>SUMPRODUCT((MONTH(AE$6:AK$6)=MONTH(DATEVALUE(1&amp;bdd!$F$1&amp;bdd!$G$1)))*1,(LEN(AE14:AK14)=1)*8.5)+SUMPRODUCT((MONTH(AE$6:AK$6)=MONTH(DATEVALUE(1&amp;bdd!$F$1&amp;bdd!$G$1)))*1,(LEN(AE14:AK14)=2)*8.5)+SUMPRODUCT((MONTH(AE$6:AK$6)=MONTH(DATEVALUE(1&amp;bdd!$F$1&amp;bdd!$G$1)))*1,(RIGHT(AE14:AK14,1)="-")*(-1.75))</f>
        <v>0</v>
      </c>
      <c r="H28" s="15">
        <f>SUMPRODUCT((MONTH(AL$6:AR$6)=MONTH(DATEVALUE(1&amp;bdd!$F$1&amp;bdd!$G$1)))*1,(LEN(AL14:AR14)=1)*8.5)+SUMPRODUCT((MONTH(AL$6:AR$6)=MONTH(DATEVALUE(1&amp;bdd!$F$1&amp;bdd!$G$1)))*1,(LEN(AL14:AR14)=2)*8.5)+SUMPRODUCT((MONTH(AL$6:AR$6)=MONTH(DATEVALUE(1&amp;bdd!$F$1&amp;bdd!$G$1)))*1,(RIGHT(AL14:AR14,1)="-")*(-1.75))</f>
        <v>0</v>
      </c>
      <c r="I28" s="20"/>
      <c r="J28" s="21">
        <f>8.5*6</f>
        <v>51</v>
      </c>
      <c r="K28" s="88">
        <f t="shared" si="1"/>
        <v>0</v>
      </c>
      <c r="L28" s="89"/>
      <c r="M28" s="10"/>
      <c r="N28" s="108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10"/>
    </row>
    <row r="29" spans="1:45" x14ac:dyDescent="0.25">
      <c r="A29" s="14" t="str">
        <f t="shared" si="0"/>
        <v>E</v>
      </c>
      <c r="C29" s="15">
        <f>SUMPRODUCT((MONTH(C$6:I$6)=MONTH(DATEVALUE(1&amp;bdd!$F$1&amp;bdd!$G$1)))*1,(LEN(C15:I15)=1)*8.5)+SUMPRODUCT((MONTH(C$6:I$6)=MONTH(DATEVALUE(1&amp;bdd!$F$1&amp;bdd!$G$1)))*1,(LEN(C15:I15)=2)*8.5)+SUMPRODUCT((MONTH(C$6:I$6)=MONTH(DATEVALUE(1&amp;bdd!$F$1&amp;bdd!$G$1)))*1,(RIGHT(C15:I15,1)="-")*(-1.75))</f>
        <v>0</v>
      </c>
      <c r="D29" s="15">
        <f>SUMPRODUCT((MONTH($J$6:$P$6)=MONTH(DATEVALUE(1&amp;bdd!$F$1&amp;bdd!$G$1)))*1,(LEN(J15:P15)=1)*8.5)+SUMPRODUCT((MONTH($J$6:$P$6)=MONTH(DATEVALUE(1&amp;bdd!$F$1&amp;bdd!$G$1)))*1,(LEN(J15:P15)=2)*8.5)+SUMPRODUCT((MONTH($J$6:$P$6)=MONTH(DATEVALUE(1&amp;bdd!$F$1&amp;bdd!$G$1)))*1,(RIGHT(J15:P15,1)="-")*(-1.75))</f>
        <v>0</v>
      </c>
      <c r="E29" s="15">
        <f>SUMPRODUCT((MONTH(Q$6:W$6)=MONTH(DATEVALUE(1&amp;bdd!$F$1&amp;bdd!$G$1)))*1,(LEN(Q15:W15)=1)*8.5)+SUMPRODUCT((MONTH(Q$6:W$6)=MONTH(DATEVALUE(1&amp;bdd!$F$1&amp;bdd!$G$1)))*1,(LEN(Q15:W15)=2)*8.5)+SUMPRODUCT((MONTH(Q$6:W$6)=MONTH(DATEVALUE(1&amp;bdd!$F$1&amp;bdd!$G$1)))*1,(RIGHT(Q15:W15,1)="-")*(-1.75))</f>
        <v>0</v>
      </c>
      <c r="F29" s="15">
        <f>SUMPRODUCT((MONTH(X$6:AD$6)=MONTH(DATEVALUE(1&amp;bdd!$F$1&amp;bdd!$G$1)))*1,(LEN(X15:AD15)=1)*8.5)+SUMPRODUCT((MONTH(X$6:AD$6)=MONTH(DATEVALUE(1&amp;bdd!$F$1&amp;bdd!$G$1)))*1,(LEN(X15:AD15)=2)*8.5)+SUMPRODUCT((MONTH(X$6:AD$6)=MONTH(DATEVALUE(1&amp;bdd!$F$1&amp;bdd!$G$1)))*1,(RIGHT(X15:AD15,1)="-")*(-1.75))</f>
        <v>0</v>
      </c>
      <c r="G29" s="15">
        <f>SUMPRODUCT((MONTH(AE$6:AK$6)=MONTH(DATEVALUE(1&amp;bdd!$F$1&amp;bdd!$G$1)))*1,(LEN(AE15:AK15)=1)*8.5)+SUMPRODUCT((MONTH(AE$6:AK$6)=MONTH(DATEVALUE(1&amp;bdd!$F$1&amp;bdd!$G$1)))*1,(LEN(AE15:AK15)=2)*8.5)+SUMPRODUCT((MONTH(AE$6:AK$6)=MONTH(DATEVALUE(1&amp;bdd!$F$1&amp;bdd!$G$1)))*1,(RIGHT(AE15:AK15,1)="-")*(-1.75))</f>
        <v>0</v>
      </c>
      <c r="H29" s="15">
        <f>SUMPRODUCT((MONTH(AL$6:AR$6)=MONTH(DATEVALUE(1&amp;bdd!$F$1&amp;bdd!$G$1)))*1,(LEN(AL15:AR15)=1)*8.5)+SUMPRODUCT((MONTH(AL$6:AR$6)=MONTH(DATEVALUE(1&amp;bdd!$F$1&amp;bdd!$G$1)))*1,(LEN(AL15:AR15)=2)*8.5)+SUMPRODUCT((MONTH(AL$6:AR$6)=MONTH(DATEVALUE(1&amp;bdd!$F$1&amp;bdd!$G$1)))*1,(RIGHT(AL15:AR15,1)="-")*(-1.75))</f>
        <v>0</v>
      </c>
      <c r="I29" s="20"/>
      <c r="J29" s="21"/>
      <c r="K29" s="88">
        <f t="shared" si="1"/>
        <v>0</v>
      </c>
      <c r="L29" s="89"/>
      <c r="M29" s="10"/>
      <c r="N29" s="108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10"/>
    </row>
    <row r="30" spans="1:45" x14ac:dyDescent="0.25">
      <c r="A30" s="14" t="str">
        <f t="shared" si="0"/>
        <v>Doublure</v>
      </c>
      <c r="C30" s="15"/>
      <c r="D30" s="15"/>
      <c r="E30" s="15"/>
      <c r="F30" s="15"/>
      <c r="G30" s="15"/>
      <c r="H30" s="15"/>
      <c r="I30" s="15"/>
      <c r="J30" s="15"/>
      <c r="K30" s="88"/>
      <c r="L30" s="89"/>
      <c r="M30" s="10"/>
      <c r="N30" s="111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3"/>
    </row>
    <row r="31" spans="1:45" ht="15.75" thickBot="1" x14ac:dyDescent="0.3"/>
    <row r="32" spans="1:45" x14ac:dyDescent="0.25">
      <c r="A32" s="134" t="s">
        <v>83</v>
      </c>
      <c r="B32" s="135"/>
      <c r="C32" s="33" t="s">
        <v>45</v>
      </c>
      <c r="D32" s="128">
        <v>0.3125</v>
      </c>
      <c r="E32" s="126"/>
      <c r="F32" s="126">
        <v>0.44791666666666669</v>
      </c>
      <c r="G32" s="127"/>
      <c r="H32" s="128">
        <v>0.46875</v>
      </c>
      <c r="I32" s="126"/>
      <c r="J32" s="126">
        <v>0.6875</v>
      </c>
      <c r="K32" s="127"/>
      <c r="L32" s="34"/>
      <c r="M32" s="35" t="s">
        <v>46</v>
      </c>
      <c r="N32" s="129">
        <v>0.98958333333333337</v>
      </c>
      <c r="O32" s="130"/>
      <c r="P32" s="130">
        <v>0.20833333333333334</v>
      </c>
      <c r="Q32" s="131"/>
      <c r="R32" s="129">
        <v>0.22916666666666666</v>
      </c>
      <c r="S32" s="130"/>
      <c r="T32" s="130">
        <v>0.34375</v>
      </c>
      <c r="U32" s="140"/>
    </row>
    <row r="33" spans="1:24" x14ac:dyDescent="0.25">
      <c r="A33" s="136"/>
      <c r="B33" s="137"/>
      <c r="C33" s="35" t="s">
        <v>9</v>
      </c>
      <c r="D33" s="129">
        <v>0.5</v>
      </c>
      <c r="E33" s="130"/>
      <c r="F33" s="130">
        <v>0.625</v>
      </c>
      <c r="G33" s="131"/>
      <c r="H33" s="129">
        <v>0.64583333333333337</v>
      </c>
      <c r="I33" s="130"/>
      <c r="J33" s="130">
        <v>0.875</v>
      </c>
      <c r="K33" s="131"/>
      <c r="L33" s="36"/>
      <c r="M33" s="35" t="s">
        <v>73</v>
      </c>
      <c r="N33" s="129">
        <v>0.5</v>
      </c>
      <c r="O33" s="130"/>
      <c r="P33" s="130">
        <v>0.625</v>
      </c>
      <c r="Q33" s="131"/>
      <c r="R33" s="129">
        <v>0.64583333333333337</v>
      </c>
      <c r="S33" s="130"/>
      <c r="T33" s="130">
        <v>0.80208333333333337</v>
      </c>
      <c r="U33" s="140"/>
      <c r="X33" s="41"/>
    </row>
    <row r="34" spans="1:24" ht="15.75" thickBot="1" x14ac:dyDescent="0.3">
      <c r="A34" s="138"/>
      <c r="B34" s="139"/>
      <c r="C34" s="37" t="s">
        <v>44</v>
      </c>
      <c r="D34" s="124">
        <v>0.63541666666666663</v>
      </c>
      <c r="E34" s="125"/>
      <c r="F34" s="125">
        <v>0.76041666666666663</v>
      </c>
      <c r="G34" s="132"/>
      <c r="H34" s="124">
        <v>0.78125</v>
      </c>
      <c r="I34" s="125"/>
      <c r="J34" s="125">
        <v>1.0416666666666666E-2</v>
      </c>
      <c r="K34" s="132"/>
      <c r="L34" s="38"/>
      <c r="M34" s="37" t="s">
        <v>77</v>
      </c>
      <c r="N34" s="124">
        <v>0.70833333333333337</v>
      </c>
      <c r="O34" s="125"/>
      <c r="P34" s="125">
        <v>0.76041666666666663</v>
      </c>
      <c r="Q34" s="132"/>
      <c r="R34" s="124">
        <v>0.78125</v>
      </c>
      <c r="S34" s="125"/>
      <c r="T34" s="125">
        <v>1.0416666666666666E-2</v>
      </c>
      <c r="U34" s="133"/>
    </row>
  </sheetData>
  <mergeCells count="59">
    <mergeCell ref="P34:Q34"/>
    <mergeCell ref="R34:S34"/>
    <mergeCell ref="T34:U34"/>
    <mergeCell ref="A32:B34"/>
    <mergeCell ref="P32:Q32"/>
    <mergeCell ref="R32:S32"/>
    <mergeCell ref="T32:U32"/>
    <mergeCell ref="N33:O33"/>
    <mergeCell ref="P33:Q33"/>
    <mergeCell ref="R33:S33"/>
    <mergeCell ref="T33:U33"/>
    <mergeCell ref="D34:E34"/>
    <mergeCell ref="F34:G34"/>
    <mergeCell ref="H34:I34"/>
    <mergeCell ref="J34:K34"/>
    <mergeCell ref="N32:O32"/>
    <mergeCell ref="N34:O34"/>
    <mergeCell ref="J32:K32"/>
    <mergeCell ref="H32:I32"/>
    <mergeCell ref="F32:G32"/>
    <mergeCell ref="D32:E32"/>
    <mergeCell ref="D33:E33"/>
    <mergeCell ref="F33:G33"/>
    <mergeCell ref="H33:I33"/>
    <mergeCell ref="J33:K33"/>
    <mergeCell ref="AS4:AS7"/>
    <mergeCell ref="AE4:AK4"/>
    <mergeCell ref="AL4:AR4"/>
    <mergeCell ref="B1:F1"/>
    <mergeCell ref="B2:F2"/>
    <mergeCell ref="C4:I4"/>
    <mergeCell ref="J4:P4"/>
    <mergeCell ref="Q4:W4"/>
    <mergeCell ref="K25:L25"/>
    <mergeCell ref="K26:L26"/>
    <mergeCell ref="K27:L27"/>
    <mergeCell ref="X4:AD4"/>
    <mergeCell ref="S1:AF2"/>
    <mergeCell ref="N19:R19"/>
    <mergeCell ref="S19:X19"/>
    <mergeCell ref="N26:AL30"/>
    <mergeCell ref="N22:AL25"/>
    <mergeCell ref="N20:AL21"/>
    <mergeCell ref="A19:A21"/>
    <mergeCell ref="C19:C21"/>
    <mergeCell ref="G19:G21"/>
    <mergeCell ref="K29:L29"/>
    <mergeCell ref="K30:L30"/>
    <mergeCell ref="K19:L21"/>
    <mergeCell ref="K22:L22"/>
    <mergeCell ref="K23:L23"/>
    <mergeCell ref="K24:L24"/>
    <mergeCell ref="K28:L28"/>
    <mergeCell ref="D19:D21"/>
    <mergeCell ref="E19:E21"/>
    <mergeCell ref="F19:F21"/>
    <mergeCell ref="J19:J21"/>
    <mergeCell ref="H19:H21"/>
    <mergeCell ref="I19:I21"/>
  </mergeCells>
  <conditionalFormatting sqref="C8:AR17">
    <cfRule type="containsText" dxfId="5" priority="2" operator="containsText" text="O">
      <formula>NOT(ISERROR(SEARCH("O",C8)))</formula>
    </cfRule>
    <cfRule type="containsText" dxfId="4" priority="3" operator="containsText" text="F">
      <formula>NOT(ISERROR(SEARCH("F",C8)))</formula>
    </cfRule>
    <cfRule type="cellIs" dxfId="3" priority="209" operator="equal">
      <formula>0</formula>
    </cfRule>
  </conditionalFormatting>
  <conditionalFormatting sqref="C8:AR16">
    <cfRule type="expression" dxfId="2" priority="202">
      <formula>COUNTA($C$10:$I$10)&gt;4</formula>
    </cfRule>
  </conditionalFormatting>
  <conditionalFormatting sqref="B5:AR6">
    <cfRule type="expression" dxfId="1" priority="143">
      <formula>COUNTIF(fériés,B$6)&gt;0</formula>
    </cfRule>
  </conditionalFormatting>
  <dataValidations count="1">
    <dataValidation type="custom" allowBlank="1" showInputMessage="1" showErrorMessage="1" sqref="J9">
      <formula1>IF(I9=0,OR("O","F"),"")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7:M16"/>
  <sheetViews>
    <sheetView workbookViewId="0">
      <selection activeCell="G24" sqref="G24"/>
    </sheetView>
  </sheetViews>
  <sheetFormatPr baseColWidth="10" defaultRowHeight="15" x14ac:dyDescent="0.25"/>
  <sheetData>
    <row r="7" spans="3:13" ht="30" x14ac:dyDescent="0.25">
      <c r="D7" s="39" t="s">
        <v>84</v>
      </c>
      <c r="E7" s="39" t="s">
        <v>93</v>
      </c>
      <c r="F7" s="39" t="s">
        <v>85</v>
      </c>
      <c r="G7" s="39" t="s">
        <v>86</v>
      </c>
      <c r="H7" s="39" t="s">
        <v>87</v>
      </c>
      <c r="I7" s="39" t="s">
        <v>88</v>
      </c>
      <c r="J7" s="39" t="s">
        <v>89</v>
      </c>
      <c r="K7" s="39" t="s">
        <v>90</v>
      </c>
      <c r="L7" s="39" t="s">
        <v>97</v>
      </c>
      <c r="M7" s="39" t="s">
        <v>98</v>
      </c>
    </row>
    <row r="8" spans="3:13" x14ac:dyDescent="0.25">
      <c r="C8" s="40" t="str">
        <f>IF(bdd!E6="","",bdd!E6)</f>
        <v>X</v>
      </c>
      <c r="D8" t="s">
        <v>91</v>
      </c>
      <c r="E8" t="s">
        <v>91</v>
      </c>
      <c r="F8" t="s">
        <v>91</v>
      </c>
      <c r="G8" t="s">
        <v>91</v>
      </c>
      <c r="H8" t="s">
        <v>91</v>
      </c>
      <c r="I8" t="s">
        <v>92</v>
      </c>
      <c r="J8" t="s">
        <v>91</v>
      </c>
      <c r="K8" t="s">
        <v>92</v>
      </c>
      <c r="L8" t="s">
        <v>91</v>
      </c>
      <c r="M8" t="s">
        <v>91</v>
      </c>
    </row>
    <row r="9" spans="3:13" x14ac:dyDescent="0.25">
      <c r="C9" s="40" t="str">
        <f>IF(bdd!E7="","",bdd!E7)</f>
        <v>Y</v>
      </c>
      <c r="D9" t="s">
        <v>91</v>
      </c>
      <c r="E9" t="s">
        <v>91</v>
      </c>
      <c r="F9" t="s">
        <v>91</v>
      </c>
      <c r="G9" t="s">
        <v>91</v>
      </c>
      <c r="H9" t="s">
        <v>91</v>
      </c>
      <c r="I9" t="s">
        <v>92</v>
      </c>
      <c r="J9" t="s">
        <v>91</v>
      </c>
      <c r="K9" t="s">
        <v>92</v>
      </c>
      <c r="L9" t="s">
        <v>91</v>
      </c>
      <c r="M9" t="s">
        <v>91</v>
      </c>
    </row>
    <row r="10" spans="3:13" x14ac:dyDescent="0.25">
      <c r="C10" s="40" t="str">
        <f>IF(bdd!E8="","",bdd!E8)</f>
        <v>Z</v>
      </c>
      <c r="D10" t="s">
        <v>91</v>
      </c>
      <c r="E10" t="s">
        <v>91</v>
      </c>
      <c r="F10" t="s">
        <v>91</v>
      </c>
      <c r="G10" t="s">
        <v>91</v>
      </c>
      <c r="H10" t="s">
        <v>92</v>
      </c>
      <c r="I10" t="s">
        <v>92</v>
      </c>
      <c r="J10" t="s">
        <v>91</v>
      </c>
      <c r="K10" t="s">
        <v>92</v>
      </c>
      <c r="L10" t="s">
        <v>91</v>
      </c>
      <c r="M10" t="s">
        <v>91</v>
      </c>
    </row>
    <row r="11" spans="3:13" x14ac:dyDescent="0.25">
      <c r="C11" s="40" t="str">
        <f>IF(bdd!E9="","",bdd!E9)</f>
        <v>A</v>
      </c>
      <c r="D11" t="s">
        <v>91</v>
      </c>
      <c r="E11" t="s">
        <v>91</v>
      </c>
      <c r="F11" t="s">
        <v>91</v>
      </c>
      <c r="G11" t="s">
        <v>91</v>
      </c>
      <c r="H11" t="s">
        <v>91</v>
      </c>
      <c r="I11" t="s">
        <v>92</v>
      </c>
      <c r="J11" t="s">
        <v>91</v>
      </c>
      <c r="K11" t="s">
        <v>92</v>
      </c>
      <c r="L11" t="s">
        <v>91</v>
      </c>
      <c r="M11" t="s">
        <v>91</v>
      </c>
    </row>
    <row r="12" spans="3:13" x14ac:dyDescent="0.25">
      <c r="C12" s="40" t="str">
        <f>IF(bdd!E10="","",bdd!E10)</f>
        <v>B</v>
      </c>
      <c r="D12" t="s">
        <v>91</v>
      </c>
      <c r="E12" t="s">
        <v>91</v>
      </c>
      <c r="F12" t="s">
        <v>91</v>
      </c>
      <c r="G12" t="s">
        <v>91</v>
      </c>
      <c r="H12" t="s">
        <v>91</v>
      </c>
      <c r="I12" t="s">
        <v>92</v>
      </c>
      <c r="J12" t="s">
        <v>91</v>
      </c>
      <c r="K12" t="s">
        <v>92</v>
      </c>
      <c r="L12" t="s">
        <v>91</v>
      </c>
      <c r="M12" t="s">
        <v>91</v>
      </c>
    </row>
    <row r="13" spans="3:13" x14ac:dyDescent="0.25">
      <c r="C13" s="40" t="str">
        <f>IF(bdd!E11="","",bdd!E11)</f>
        <v>C</v>
      </c>
      <c r="D13" t="s">
        <v>92</v>
      </c>
      <c r="E13" t="s">
        <v>91</v>
      </c>
      <c r="F13" t="s">
        <v>91</v>
      </c>
      <c r="G13" t="s">
        <v>91</v>
      </c>
      <c r="H13" t="s">
        <v>91</v>
      </c>
      <c r="I13" t="s">
        <v>92</v>
      </c>
      <c r="J13" t="s">
        <v>91</v>
      </c>
      <c r="K13" t="s">
        <v>92</v>
      </c>
      <c r="L13" t="s">
        <v>91</v>
      </c>
      <c r="M13" t="s">
        <v>91</v>
      </c>
    </row>
    <row r="14" spans="3:13" x14ac:dyDescent="0.25">
      <c r="C14" s="40" t="str">
        <f>IF(bdd!E12="","",bdd!E12)</f>
        <v>D</v>
      </c>
      <c r="D14" t="s">
        <v>91</v>
      </c>
      <c r="E14" t="s">
        <v>91</v>
      </c>
      <c r="F14" t="s">
        <v>91</v>
      </c>
      <c r="G14" t="s">
        <v>91</v>
      </c>
      <c r="H14" t="s">
        <v>91</v>
      </c>
      <c r="I14" t="s">
        <v>92</v>
      </c>
      <c r="J14" t="s">
        <v>91</v>
      </c>
      <c r="K14" t="s">
        <v>92</v>
      </c>
      <c r="L14" t="s">
        <v>91</v>
      </c>
      <c r="M14" t="s">
        <v>91</v>
      </c>
    </row>
    <row r="15" spans="3:13" x14ac:dyDescent="0.25">
      <c r="C15" s="40" t="str">
        <f>IF(bdd!E13="","",bdd!E13)</f>
        <v>E</v>
      </c>
      <c r="D15" t="s">
        <v>91</v>
      </c>
      <c r="E15" t="s">
        <v>91</v>
      </c>
      <c r="F15" t="s">
        <v>91</v>
      </c>
      <c r="G15" t="s">
        <v>91</v>
      </c>
      <c r="H15" t="s">
        <v>91</v>
      </c>
      <c r="I15" t="s">
        <v>92</v>
      </c>
      <c r="J15" t="s">
        <v>91</v>
      </c>
      <c r="K15" t="s">
        <v>92</v>
      </c>
      <c r="L15" t="s">
        <v>91</v>
      </c>
      <c r="M15" t="s">
        <v>91</v>
      </c>
    </row>
    <row r="16" spans="3:13" x14ac:dyDescent="0.25">
      <c r="C16" s="40" t="str">
        <f>IF(bdd!E14="","",bdd!E14)</f>
        <v/>
      </c>
    </row>
  </sheetData>
  <conditionalFormatting sqref="D8:M16">
    <cfRule type="containsText" dxfId="0" priority="1" operator="containsText" text="NON">
      <formula>NOT(ISERROR(SEARCH("NON",D8)))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Bonjour</vt:lpstr>
      <vt:lpstr>Année</vt:lpstr>
      <vt:lpstr>fériés</vt:lpstr>
      <vt:lpstr>Jours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cp:lastPrinted>2011-04-21T00:09:40Z</cp:lastPrinted>
  <dcterms:created xsi:type="dcterms:W3CDTF">2011-02-25T17:23:31Z</dcterms:created>
  <dcterms:modified xsi:type="dcterms:W3CDTF">2011-04-21T00:10:38Z</dcterms:modified>
</cp:coreProperties>
</file>