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9608178x_commun_ad_sncf_fr/Documents/Bureau/"/>
    </mc:Choice>
  </mc:AlternateContent>
  <xr:revisionPtr revIDLastSave="157" documentId="8_{985B6274-E9EB-4B3B-A790-594E9F16EEB0}" xr6:coauthVersionLast="47" xr6:coauthVersionMax="47" xr10:uidLastSave="{6A942BD1-CCAC-4BD7-9AF3-0C8953CCFD09}"/>
  <bookViews>
    <workbookView xWindow="28680" yWindow="1620" windowWidth="29040" windowHeight="15840" xr2:uid="{00000000-000D-0000-FFFF-FFFF00000000}"/>
  </bookViews>
  <sheets>
    <sheet name="Août" sheetId="8" r:id="rId1"/>
  </sheets>
  <definedNames>
    <definedName name="_xlnm._FilterDatabase" localSheetId="0">Août!$A$1:$Y$1</definedName>
    <definedName name="Ligne_detail">#REF!</definedName>
    <definedName name="REF">#REF!</definedName>
    <definedName name="Relief_08">#REF!,#REF!,#REF!,#REF!,#REF!,#REF!,#REF!,#REF!,#REF!,#REF!,#REF!,#REF!,#REF!,#REF!,#REF!,#REF!,#REF!,#REF!,#REF!,#REF!,#REF!,#REF!,#REF!,#REF!,#REF!,#REF!,#REF!,#REF!</definedName>
    <definedName name="Titre_colonnes">#REF!</definedName>
    <definedName name="Titre_general">#REF!</definedName>
    <definedName name="Titre_lignes">#REF!</definedName>
    <definedName name="Titre_page">#REF!</definedName>
    <definedName name="Total">#REF!,#REF!,#REF!</definedName>
    <definedName name="Z_23D0896E_5EC7_47FB_A069_F813222C4774_.wvu.Cols" localSheetId="0" hidden="1">Août!#REF!,Août!$Z:$XFD</definedName>
  </definedNames>
  <calcPr calcId="191029"/>
  <customWorkbookViews>
    <customWorkbookView name="7802527h - Affichage personnalisé" guid="{23D0896E-5EC7-47FB-A069-F813222C4774}" mergeInterval="0" personalView="1" maximized="1" windowWidth="1362" windowHeight="543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8" l="1"/>
  <c r="D29" i="8"/>
  <c r="E30" i="8" s="1"/>
  <c r="M30" i="8"/>
  <c r="K30" i="8"/>
  <c r="I30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C31" i="8" l="1" a="1"/>
  <c r="C31" i="8" s="1"/>
  <c r="J31" i="8"/>
  <c r="J25" i="8"/>
  <c r="I25" i="8" a="1"/>
  <c r="I25" i="8" s="1"/>
  <c r="J24" i="8"/>
  <c r="I24" i="8" a="1"/>
  <c r="I24" i="8" s="1"/>
  <c r="J23" i="8"/>
  <c r="I23" i="8" a="1"/>
  <c r="I23" i="8" s="1"/>
  <c r="J22" i="8"/>
  <c r="I22" i="8" a="1"/>
  <c r="I22" i="8" s="1"/>
  <c r="J21" i="8"/>
  <c r="I21" i="8" a="1"/>
  <c r="I21" i="8" s="1"/>
  <c r="J20" i="8"/>
  <c r="I20" i="8" a="1"/>
  <c r="I20" i="8" s="1"/>
  <c r="J19" i="8"/>
  <c r="I19" i="8" a="1"/>
  <c r="I19" i="8" s="1"/>
  <c r="J18" i="8"/>
  <c r="I18" i="8" a="1"/>
  <c r="I18" i="8" s="1"/>
  <c r="J17" i="8"/>
  <c r="I17" i="8" a="1"/>
  <c r="I17" i="8" s="1"/>
  <c r="J16" i="8"/>
  <c r="I16" i="8" a="1"/>
  <c r="I16" i="8" s="1"/>
  <c r="J15" i="8"/>
  <c r="I15" i="8" a="1"/>
  <c r="I15" i="8" s="1"/>
  <c r="J14" i="8"/>
  <c r="I14" i="8" a="1"/>
  <c r="I14" i="8" s="1"/>
  <c r="J13" i="8"/>
  <c r="I13" i="8" a="1"/>
  <c r="I13" i="8" s="1"/>
  <c r="J12" i="8"/>
  <c r="I12" i="8" a="1"/>
  <c r="I12" i="8" s="1"/>
  <c r="J11" i="8"/>
  <c r="I11" i="8" a="1"/>
  <c r="I11" i="8" s="1"/>
  <c r="J10" i="8"/>
  <c r="I10" i="8" a="1"/>
  <c r="I10" i="8" s="1"/>
  <c r="J9" i="8"/>
  <c r="I9" i="8" a="1"/>
  <c r="I9" i="8" s="1"/>
  <c r="J8" i="8"/>
  <c r="I8" i="8" a="1"/>
  <c r="I8" i="8" s="1"/>
  <c r="J4" i="8"/>
  <c r="I4" i="8" a="1"/>
  <c r="I4" i="8" s="1"/>
  <c r="K3" i="8"/>
  <c r="K4" i="8"/>
  <c r="K5" i="8"/>
  <c r="K6" i="8"/>
  <c r="K7" i="8"/>
  <c r="K8" i="8"/>
  <c r="G17" i="8"/>
  <c r="G19" i="8"/>
  <c r="G20" i="8"/>
  <c r="G15" i="8"/>
  <c r="G13" i="8"/>
  <c r="G8" i="8"/>
  <c r="G10" i="8"/>
  <c r="G9" i="8"/>
  <c r="G7" i="8"/>
  <c r="G4" i="8"/>
  <c r="K31" i="8"/>
  <c r="G2" i="8"/>
  <c r="G3" i="8"/>
  <c r="G5" i="8"/>
  <c r="G6" i="8"/>
  <c r="G11" i="8"/>
  <c r="G12" i="8"/>
  <c r="G14" i="8"/>
  <c r="G31" i="8"/>
  <c r="G25" i="8"/>
  <c r="G24" i="8"/>
  <c r="G23" i="8"/>
  <c r="G22" i="8"/>
  <c r="G21" i="8"/>
  <c r="G18" i="8"/>
  <c r="G16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<sst xmlns="http://schemas.openxmlformats.org/spreadsheetml/2006/main" count="46" uniqueCount="39">
  <si>
    <t>Date</t>
  </si>
  <si>
    <t>PK DEBUT</t>
  </si>
  <si>
    <t>PK FIN</t>
  </si>
  <si>
    <t>Segment
d'Activité</t>
  </si>
  <si>
    <t>DJC</t>
  </si>
  <si>
    <t>Semaine</t>
  </si>
  <si>
    <t>Calculs automatiques par n° de compte</t>
  </si>
  <si>
    <t>Par semaine &amp; segment</t>
  </si>
  <si>
    <t>Segment</t>
  </si>
  <si>
    <t>Total</t>
  </si>
  <si>
    <t>1
A</t>
  </si>
  <si>
    <t>1
B</t>
  </si>
  <si>
    <t>2
A</t>
  </si>
  <si>
    <t>2
B</t>
  </si>
  <si>
    <t>3
A</t>
  </si>
  <si>
    <t>3
B</t>
  </si>
  <si>
    <t>4
B</t>
  </si>
  <si>
    <t>5
A</t>
  </si>
  <si>
    <t>5
B</t>
  </si>
  <si>
    <t>6
A</t>
  </si>
  <si>
    <t>6
B</t>
  </si>
  <si>
    <t>7
C</t>
  </si>
  <si>
    <t>8
C</t>
  </si>
  <si>
    <t>9
C</t>
  </si>
  <si>
    <t>10
B</t>
  </si>
  <si>
    <t>11
B</t>
  </si>
  <si>
    <t>12
E</t>
  </si>
  <si>
    <t>13
D</t>
  </si>
  <si>
    <t>14
D</t>
  </si>
  <si>
    <t>15
A</t>
  </si>
  <si>
    <t>Somme A</t>
  </si>
  <si>
    <t>Somme B</t>
  </si>
  <si>
    <t>Somme C</t>
  </si>
  <si>
    <t>Somme D</t>
  </si>
  <si>
    <t>Somme E</t>
  </si>
  <si>
    <t>Longueur</t>
  </si>
  <si>
    <t>Largeur</t>
  </si>
  <si>
    <t>% n°1</t>
  </si>
  <si>
    <t>%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</si>
</sst>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71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Tahoma"/>
      <family val="2"/>
    </font>
    <font>
      <b/>
      <i/>
      <sz val="9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1">
    <xf numFmtId="0" fontId="0" fillId="0" borderId="0" xfId="0"/>
    <xf numFmtId="0" fontId="1" fillId="0" borderId="0" xfId="0" applyFont="1"/>
    <xf numFmtId="0" fontId="2" fillId="0" borderId="1" xfId="0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2" fontId="2" fillId="0" borderId="1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14" fontId="8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4" fontId="6" fillId="0" borderId="1" xfId="0" applyNumberFormat="1" applyFont="1" applyBorder="1" applyAlignment="1" applyProtection="1">
      <alignment horizontal="center"/>
      <protection locked="0"/>
    </xf>
    <xf numFmtId="0" fontId="2" fillId="5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171" fontId="9" fillId="0" borderId="1" xfId="0" applyNumberFormat="1" applyFont="1" applyBorder="1" applyAlignment="1">
      <alignment horizontal="center"/>
    </xf>
    <xf numFmtId="0" fontId="12" fillId="5" borderId="1" xfId="1" applyFont="1" applyFill="1" applyBorder="1" applyAlignment="1">
      <alignment horizontal="center"/>
    </xf>
    <xf numFmtId="0" fontId="12" fillId="6" borderId="1" xfId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 applyProtection="1">
      <alignment horizontal="center"/>
      <protection locked="0"/>
    </xf>
    <xf numFmtId="1" fontId="2" fillId="6" borderId="1" xfId="0" applyNumberFormat="1" applyFont="1" applyFill="1" applyBorder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6" fillId="0" borderId="1" xfId="0" applyNumberFormat="1" applyFont="1" applyBorder="1" applyAlignment="1" applyProtection="1">
      <alignment horizontal="center"/>
      <protection locked="0"/>
    </xf>
    <xf numFmtId="0" fontId="12" fillId="5" borderId="6" xfId="1" applyFont="1" applyFill="1" applyBorder="1" applyAlignment="1">
      <alignment horizontal="center" wrapText="1"/>
    </xf>
    <xf numFmtId="14" fontId="4" fillId="0" borderId="2" xfId="0" applyNumberFormat="1" applyFont="1" applyBorder="1" applyAlignment="1" applyProtection="1">
      <alignment horizontal="right" wrapText="1"/>
      <protection locked="0"/>
    </xf>
    <xf numFmtId="171" fontId="9" fillId="0" borderId="1" xfId="0" applyNumberFormat="1" applyFont="1" applyBorder="1" applyAlignment="1">
      <alignment horizontal="center" wrapText="1"/>
    </xf>
    <xf numFmtId="0" fontId="4" fillId="7" borderId="2" xfId="0" applyFont="1" applyFill="1" applyBorder="1" applyAlignment="1" applyProtection="1">
      <alignment horizontal="center" wrapText="1"/>
      <protection locked="0"/>
    </xf>
    <xf numFmtId="171" fontId="9" fillId="7" borderId="1" xfId="0" applyNumberFormat="1" applyFont="1" applyFill="1" applyBorder="1" applyAlignment="1">
      <alignment horizontal="center" wrapText="1"/>
    </xf>
    <xf numFmtId="0" fontId="4" fillId="8" borderId="2" xfId="0" applyFont="1" applyFill="1" applyBorder="1" applyAlignment="1" applyProtection="1">
      <alignment horizontal="center" wrapText="1"/>
      <protection locked="0"/>
    </xf>
    <xf numFmtId="171" fontId="9" fillId="8" borderId="1" xfId="0" applyNumberFormat="1" applyFont="1" applyFill="1" applyBorder="1" applyAlignment="1">
      <alignment horizontal="center" wrapText="1"/>
    </xf>
    <xf numFmtId="171" fontId="9" fillId="9" borderId="1" xfId="0" applyNumberFormat="1" applyFont="1" applyFill="1" applyBorder="1" applyAlignment="1">
      <alignment horizontal="center" wrapText="1"/>
    </xf>
    <xf numFmtId="171" fontId="9" fillId="4" borderId="1" xfId="0" applyNumberFormat="1" applyFont="1" applyFill="1" applyBorder="1" applyAlignment="1">
      <alignment horizontal="center" wrapText="1"/>
    </xf>
    <xf numFmtId="171" fontId="9" fillId="1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 applyProtection="1">
      <alignment horizontal="center"/>
      <protection locked="0"/>
    </xf>
    <xf numFmtId="171" fontId="9" fillId="0" borderId="1" xfId="0" applyNumberFormat="1" applyFont="1" applyFill="1" applyBorder="1" applyAlignment="1">
      <alignment horizontal="center"/>
    </xf>
    <xf numFmtId="0" fontId="5" fillId="0" borderId="5" xfId="0" applyNumberFormat="1" applyFont="1" applyFill="1" applyBorder="1" applyAlignment="1" applyProtection="1">
      <alignment horizontal="center"/>
      <protection locked="0"/>
    </xf>
    <xf numFmtId="0" fontId="12" fillId="0" borderId="5" xfId="1" applyFont="1" applyFill="1" applyBorder="1" applyAlignment="1">
      <alignment horizontal="center"/>
    </xf>
    <xf numFmtId="14" fontId="4" fillId="0" borderId="7" xfId="0" applyNumberFormat="1" applyFont="1" applyBorder="1" applyAlignment="1" applyProtection="1">
      <alignment horizontal="right" wrapText="1"/>
      <protection locked="0"/>
    </xf>
    <xf numFmtId="14" fontId="15" fillId="0" borderId="5" xfId="0" applyNumberFormat="1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 wrapText="1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164" fontId="2" fillId="0" borderId="5" xfId="0" applyNumberFormat="1" applyFont="1" applyFill="1" applyBorder="1" applyAlignment="1" applyProtection="1">
      <alignment horizontal="center"/>
      <protection locked="0"/>
    </xf>
    <xf numFmtId="171" fontId="9" fillId="0" borderId="5" xfId="0" applyNumberFormat="1" applyFont="1" applyFill="1" applyBorder="1" applyAlignment="1">
      <alignment horizontal="center"/>
    </xf>
    <xf numFmtId="1" fontId="2" fillId="0" borderId="6" xfId="0" applyNumberFormat="1" applyFont="1" applyBorder="1" applyAlignment="1" applyProtection="1">
      <alignment horizontal="center"/>
      <protection locked="0"/>
    </xf>
    <xf numFmtId="0" fontId="2" fillId="0" borderId="5" xfId="0" applyFont="1" applyFill="1" applyBorder="1" applyAlignment="1">
      <alignment horizontal="center"/>
    </xf>
    <xf numFmtId="1" fontId="2" fillId="0" borderId="5" xfId="0" applyNumberFormat="1" applyFont="1" applyBorder="1" applyAlignment="1" applyProtection="1">
      <alignment horizontal="center"/>
      <protection locked="0"/>
    </xf>
    <xf numFmtId="0" fontId="16" fillId="0" borderId="6" xfId="0" applyNumberFormat="1" applyFont="1" applyFill="1" applyBorder="1" applyAlignment="1" applyProtection="1">
      <alignment horizontal="center"/>
      <protection locked="0"/>
    </xf>
    <xf numFmtId="0" fontId="13" fillId="0" borderId="6" xfId="1" applyFont="1" applyFill="1" applyBorder="1" applyAlignment="1">
      <alignment horizontal="center"/>
    </xf>
    <xf numFmtId="0" fontId="16" fillId="0" borderId="3" xfId="0" applyNumberFormat="1" applyFont="1" applyFill="1" applyBorder="1" applyAlignment="1" applyProtection="1">
      <alignment horizontal="center"/>
      <protection locked="0"/>
    </xf>
    <xf numFmtId="0" fontId="13" fillId="0" borderId="3" xfId="1" applyFont="1" applyFill="1" applyBorder="1" applyAlignment="1">
      <alignment horizontal="center"/>
    </xf>
    <xf numFmtId="0" fontId="2" fillId="0" borderId="5" xfId="0" applyFont="1" applyBorder="1" applyAlignment="1" applyProtection="1">
      <alignment horizontal="center"/>
      <protection locked="0"/>
    </xf>
    <xf numFmtId="2" fontId="3" fillId="0" borderId="5" xfId="0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2" fontId="3" fillId="0" borderId="3" xfId="0" applyNumberFormat="1" applyFont="1" applyBorder="1" applyAlignment="1" applyProtection="1">
      <alignment horizontal="center"/>
      <protection locked="0"/>
    </xf>
    <xf numFmtId="1" fontId="2" fillId="0" borderId="3" xfId="0" applyNumberFormat="1" applyFont="1" applyBorder="1" applyAlignment="1" applyProtection="1">
      <alignment horizontal="center"/>
      <protection locked="0"/>
    </xf>
    <xf numFmtId="0" fontId="17" fillId="0" borderId="3" xfId="0" applyFont="1" applyFill="1" applyBorder="1" applyAlignment="1" applyProtection="1">
      <alignment horizontal="center"/>
      <protection locked="0"/>
    </xf>
    <xf numFmtId="0" fontId="18" fillId="0" borderId="9" xfId="0" applyFont="1" applyFill="1" applyBorder="1" applyAlignment="1" applyProtection="1">
      <alignment horizontal="center"/>
      <protection locked="0"/>
    </xf>
    <xf numFmtId="171" fontId="18" fillId="0" borderId="10" xfId="0" applyNumberFormat="1" applyFont="1" applyFill="1" applyBorder="1" applyAlignment="1" applyProtection="1">
      <alignment horizontal="center"/>
      <protection locked="0"/>
    </xf>
    <xf numFmtId="171" fontId="18" fillId="0" borderId="11" xfId="0" applyNumberFormat="1" applyFont="1" applyFill="1" applyBorder="1" applyAlignment="1" applyProtection="1">
      <alignment horizontal="center"/>
      <protection locked="0"/>
    </xf>
    <xf numFmtId="171" fontId="18" fillId="0" borderId="11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 applyProtection="1">
      <alignment horizontal="center"/>
      <protection locked="0"/>
    </xf>
    <xf numFmtId="1" fontId="2" fillId="0" borderId="6" xfId="0" applyNumberFormat="1" applyFont="1" applyFill="1" applyBorder="1" applyAlignment="1" applyProtection="1">
      <alignment horizontal="center"/>
      <protection locked="0"/>
    </xf>
    <xf numFmtId="1" fontId="2" fillId="0" borderId="1" xfId="0" applyNumberFormat="1" applyFont="1" applyFill="1" applyBorder="1" applyAlignment="1" applyProtection="1">
      <alignment horizontal="center"/>
      <protection locked="0"/>
    </xf>
    <xf numFmtId="1" fontId="2" fillId="0" borderId="1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0" fontId="14" fillId="3" borderId="3" xfId="1" applyFont="1" applyFill="1" applyBorder="1" applyAlignment="1">
      <alignment horizontal="left"/>
    </xf>
    <xf numFmtId="14" fontId="5" fillId="0" borderId="3" xfId="0" applyNumberFormat="1" applyFont="1" applyFill="1" applyBorder="1" applyAlignment="1" applyProtection="1">
      <alignment horizontal="center"/>
      <protection locked="0"/>
    </xf>
    <xf numFmtId="0" fontId="5" fillId="0" borderId="4" xfId="0" applyNumberFormat="1" applyFont="1" applyFill="1" applyBorder="1" applyAlignment="1" applyProtection="1">
      <alignment horizontal="center"/>
      <protection locked="0"/>
    </xf>
    <xf numFmtId="0" fontId="12" fillId="0" borderId="4" xfId="1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center"/>
      <protection locked="0"/>
    </xf>
    <xf numFmtId="164" fontId="2" fillId="0" borderId="3" xfId="0" applyNumberFormat="1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>
      <alignment horizontal="center"/>
    </xf>
    <xf numFmtId="2" fontId="2" fillId="0" borderId="3" xfId="0" applyNumberFormat="1" applyFont="1" applyFill="1" applyBorder="1" applyAlignment="1" applyProtection="1">
      <alignment horizontal="center"/>
      <protection locked="0"/>
    </xf>
    <xf numFmtId="171" fontId="9" fillId="0" borderId="3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 applyProtection="1">
      <alignment horizontal="center"/>
      <protection locked="0"/>
    </xf>
    <xf numFmtId="10" fontId="9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31"/>
  <sheetViews>
    <sheetView tabSelected="1" zoomScaleNormal="100" workbookViewId="0">
      <pane ySplit="1" topLeftCell="A2" activePane="bottomLeft" state="frozen"/>
      <selection activeCell="B3" sqref="B3"/>
      <selection pane="bottomLeft" activeCell="C26" sqref="C26"/>
    </sheetView>
  </sheetViews>
  <sheetFormatPr baseColWidth="10" defaultColWidth="11.42578125" defaultRowHeight="15" x14ac:dyDescent="0.25"/>
  <cols>
    <col min="1" max="1" width="12.42578125" style="7" bestFit="1" customWidth="1"/>
    <col min="2" max="2" width="8.28515625" style="1" customWidth="1"/>
    <col min="3" max="3" width="7.7109375" style="7" customWidth="1"/>
    <col min="4" max="4" width="10.5703125" style="7" bestFit="1" customWidth="1"/>
    <col min="5" max="5" width="8.28515625" style="7" customWidth="1"/>
    <col min="6" max="6" width="8.5703125" style="7" customWidth="1"/>
    <col min="7" max="7" width="7.85546875" style="7" customWidth="1"/>
    <col min="8" max="8" width="8.140625" style="7" customWidth="1"/>
    <col min="9" max="9" width="8" style="7" customWidth="1"/>
    <col min="10" max="10" width="9.42578125" style="7" bestFit="1" customWidth="1"/>
    <col min="11" max="11" width="13" style="7" customWidth="1"/>
    <col min="12" max="13" width="12.28515625" style="7" customWidth="1"/>
    <col min="14" max="14" width="9.7109375" style="7" customWidth="1"/>
    <col min="15" max="15" width="8.5703125" style="7" customWidth="1"/>
    <col min="16" max="16" width="7.85546875" style="7" customWidth="1"/>
    <col min="17" max="18" width="9.7109375" style="7" customWidth="1"/>
    <col min="19" max="19" width="10.7109375" style="7" customWidth="1"/>
    <col min="20" max="21" width="10.28515625" style="7" customWidth="1"/>
    <col min="22" max="22" width="8.28515625" style="7" customWidth="1"/>
    <col min="23" max="24" width="9.140625" style="7" customWidth="1"/>
    <col min="25" max="25" width="9.7109375" style="7" customWidth="1"/>
    <col min="26" max="16384" width="11.42578125" style="1"/>
  </cols>
  <sheetData>
    <row r="1" spans="1:25" s="7" customFormat="1" ht="27" customHeight="1" x14ac:dyDescent="0.25">
      <c r="A1" s="8" t="s">
        <v>0</v>
      </c>
      <c r="B1" s="8" t="s">
        <v>5</v>
      </c>
      <c r="C1" s="11" t="s">
        <v>3</v>
      </c>
      <c r="D1" s="9"/>
      <c r="E1" s="10" t="s">
        <v>1</v>
      </c>
      <c r="F1" s="10" t="s">
        <v>2</v>
      </c>
      <c r="G1" s="11" t="s">
        <v>35</v>
      </c>
      <c r="H1" s="11" t="s">
        <v>36</v>
      </c>
      <c r="I1" s="11" t="s">
        <v>37</v>
      </c>
      <c r="J1" s="11" t="s">
        <v>38</v>
      </c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</row>
    <row r="2" spans="1:25" s="7" customFormat="1" x14ac:dyDescent="0.25">
      <c r="A2" s="12">
        <v>44774</v>
      </c>
      <c r="B2" s="23">
        <v>31</v>
      </c>
      <c r="C2" s="19" t="s">
        <v>4</v>
      </c>
      <c r="D2" s="2"/>
      <c r="E2" s="3">
        <v>185.3</v>
      </c>
      <c r="F2" s="3">
        <v>186.05</v>
      </c>
      <c r="G2" s="15">
        <f t="shared" ref="G2:G15" si="0">IF(ABS(E2-F2)=0,"",ABS(E2-F2)*1000)</f>
        <v>750</v>
      </c>
      <c r="H2" s="4">
        <v>4</v>
      </c>
      <c r="I2" s="80">
        <v>0.75</v>
      </c>
      <c r="J2" s="80">
        <v>0.25</v>
      </c>
      <c r="K2" s="20">
        <v>1000</v>
      </c>
      <c r="L2" s="5"/>
      <c r="M2" s="5"/>
      <c r="N2" s="2"/>
      <c r="O2" s="21">
        <v>2000</v>
      </c>
      <c r="P2" s="2"/>
      <c r="Q2" s="5"/>
      <c r="R2" s="5"/>
      <c r="S2" s="5"/>
      <c r="T2" s="22">
        <v>5</v>
      </c>
      <c r="U2" s="5"/>
      <c r="V2" s="2"/>
      <c r="W2" s="2"/>
      <c r="X2" s="2"/>
      <c r="Y2" s="2"/>
    </row>
    <row r="3" spans="1:25" s="7" customFormat="1" x14ac:dyDescent="0.25">
      <c r="A3" s="12">
        <v>44775</v>
      </c>
      <c r="B3" s="23">
        <v>31</v>
      </c>
      <c r="C3" s="19" t="s">
        <v>4</v>
      </c>
      <c r="D3" s="2"/>
      <c r="E3" s="3">
        <v>185.3</v>
      </c>
      <c r="F3" s="3">
        <v>186.05</v>
      </c>
      <c r="G3" s="15">
        <f t="shared" si="0"/>
        <v>750</v>
      </c>
      <c r="H3" s="4">
        <v>2</v>
      </c>
      <c r="I3" s="80">
        <v>1</v>
      </c>
      <c r="J3" s="80">
        <v>0</v>
      </c>
      <c r="K3" s="20">
        <f>IF(H3=0,"",ABS((E3-F3)*H3)*1000)</f>
        <v>1500</v>
      </c>
      <c r="L3" s="5"/>
      <c r="M3" s="5"/>
      <c r="N3" s="21">
        <v>300</v>
      </c>
      <c r="O3" s="2"/>
      <c r="P3" s="2"/>
      <c r="Q3" s="5"/>
      <c r="R3" s="5"/>
      <c r="S3" s="22">
        <v>3</v>
      </c>
      <c r="T3" s="22">
        <v>20</v>
      </c>
      <c r="U3" s="5"/>
      <c r="V3" s="2"/>
      <c r="W3" s="2"/>
      <c r="X3" s="2"/>
      <c r="Y3" s="21">
        <v>150</v>
      </c>
    </row>
    <row r="4" spans="1:25" s="7" customFormat="1" x14ac:dyDescent="0.25">
      <c r="A4" s="12">
        <v>44776</v>
      </c>
      <c r="B4" s="23">
        <v>31</v>
      </c>
      <c r="C4" s="19" t="s">
        <v>4</v>
      </c>
      <c r="D4" s="2"/>
      <c r="E4" s="3">
        <v>185.2</v>
      </c>
      <c r="F4" s="3">
        <v>185.3</v>
      </c>
      <c r="G4" s="15">
        <f t="shared" si="0"/>
        <v>100.00000000002274</v>
      </c>
      <c r="H4" s="4"/>
      <c r="I4" s="80" t="str" cm="1">
        <f t="array" ref="I4">_xlfn.IFS(H4=0,"",H4&gt;=3,3,H4&lt;3,H4)</f>
        <v/>
      </c>
      <c r="J4" s="80" t="str">
        <f t="shared" ref="J2:J24" si="1">IF(H4&lt;=3,"",H4-I4)</f>
        <v/>
      </c>
      <c r="K4" s="15" t="str">
        <f>IF(H4=0,"",ABS((E4-F4)*H4)*1000)</f>
        <v/>
      </c>
      <c r="L4" s="5"/>
      <c r="M4" s="5"/>
      <c r="N4" s="2"/>
      <c r="O4" s="2"/>
      <c r="P4" s="2"/>
      <c r="Q4" s="5"/>
      <c r="R4" s="5"/>
      <c r="S4" s="5"/>
      <c r="T4" s="22">
        <v>100</v>
      </c>
      <c r="U4" s="5"/>
      <c r="V4" s="2"/>
      <c r="W4" s="2"/>
      <c r="X4" s="2"/>
      <c r="Y4" s="2"/>
    </row>
    <row r="5" spans="1:25" s="7" customFormat="1" x14ac:dyDescent="0.25">
      <c r="A5" s="12">
        <v>44777</v>
      </c>
      <c r="B5" s="23">
        <v>31</v>
      </c>
      <c r="C5" s="19" t="s">
        <v>4</v>
      </c>
      <c r="D5" s="2"/>
      <c r="E5" s="3">
        <v>184.4</v>
      </c>
      <c r="F5" s="3">
        <v>184.9</v>
      </c>
      <c r="G5" s="15">
        <f t="shared" si="0"/>
        <v>500</v>
      </c>
      <c r="H5" s="4">
        <v>4</v>
      </c>
      <c r="I5" s="80">
        <v>0.75</v>
      </c>
      <c r="J5" s="80">
        <v>0.25</v>
      </c>
      <c r="K5" s="20">
        <f>IF(H5=0,"",ABS((E5-F5)*H5)*1000)</f>
        <v>2000</v>
      </c>
      <c r="L5" s="5"/>
      <c r="M5" s="5"/>
      <c r="N5" s="21">
        <v>30</v>
      </c>
      <c r="O5" s="2"/>
      <c r="P5" s="2"/>
      <c r="Q5" s="5"/>
      <c r="R5" s="5"/>
      <c r="S5" s="5"/>
      <c r="T5" s="5"/>
      <c r="U5" s="5"/>
      <c r="V5" s="2"/>
      <c r="W5" s="2"/>
      <c r="X5" s="2"/>
      <c r="Y5" s="2"/>
    </row>
    <row r="6" spans="1:25" s="7" customFormat="1" x14ac:dyDescent="0.25">
      <c r="A6" s="12">
        <v>44778</v>
      </c>
      <c r="B6" s="23">
        <v>31</v>
      </c>
      <c r="C6" s="19" t="s">
        <v>4</v>
      </c>
      <c r="D6" s="2"/>
      <c r="E6" s="3">
        <v>184.4</v>
      </c>
      <c r="F6" s="3">
        <v>184.8</v>
      </c>
      <c r="G6" s="15">
        <f t="shared" si="0"/>
        <v>400.00000000000568</v>
      </c>
      <c r="H6" s="4">
        <v>5</v>
      </c>
      <c r="I6" s="80">
        <v>0.6</v>
      </c>
      <c r="J6" s="80">
        <v>0.4</v>
      </c>
      <c r="K6" s="20">
        <f>IF(H6=0,"",ABS((E6-F6)*H6)*1000)</f>
        <v>2000.0000000000284</v>
      </c>
      <c r="L6" s="5"/>
      <c r="M6" s="5"/>
      <c r="N6" s="2"/>
      <c r="O6" s="2"/>
      <c r="P6" s="2"/>
      <c r="Q6" s="5"/>
      <c r="R6" s="5"/>
      <c r="S6" s="5"/>
      <c r="T6" s="5"/>
      <c r="U6" s="5"/>
      <c r="V6" s="2"/>
      <c r="W6" s="2"/>
      <c r="X6" s="2"/>
      <c r="Y6" s="2"/>
    </row>
    <row r="7" spans="1:25" s="7" customFormat="1" x14ac:dyDescent="0.25">
      <c r="A7" s="12">
        <v>44774</v>
      </c>
      <c r="B7" s="23">
        <v>31</v>
      </c>
      <c r="C7" s="19" t="s">
        <v>4</v>
      </c>
      <c r="D7" s="2"/>
      <c r="E7" s="3">
        <v>184.9</v>
      </c>
      <c r="F7" s="3">
        <v>185.3</v>
      </c>
      <c r="G7" s="15">
        <f t="shared" ref="G7:G10" si="2">IF(ABS(E7-F7)=0,"",ABS(E7-F7)*1000)</f>
        <v>400.00000000000568</v>
      </c>
      <c r="H7" s="4">
        <v>5</v>
      </c>
      <c r="I7" s="80">
        <v>0.6</v>
      </c>
      <c r="J7" s="80">
        <v>0.4</v>
      </c>
      <c r="K7" s="20">
        <f>IF(H7=0,"",ABS((E7-F7)*H7)*1000)</f>
        <v>2000.0000000000284</v>
      </c>
      <c r="L7" s="5"/>
      <c r="M7" s="5"/>
      <c r="N7" s="2"/>
      <c r="O7" s="2"/>
      <c r="P7" s="2"/>
      <c r="Q7" s="5"/>
      <c r="R7" s="5"/>
      <c r="S7" s="5"/>
      <c r="T7" s="5"/>
      <c r="U7" s="5"/>
      <c r="V7" s="2"/>
      <c r="W7" s="2"/>
      <c r="X7" s="2"/>
      <c r="Y7" s="2"/>
    </row>
    <row r="8" spans="1:25" s="7" customFormat="1" x14ac:dyDescent="0.25">
      <c r="A8" s="6"/>
      <c r="B8" s="24"/>
      <c r="C8" s="18"/>
      <c r="D8" s="2"/>
      <c r="E8" s="3"/>
      <c r="F8" s="3"/>
      <c r="G8" s="15" t="str">
        <f t="shared" si="2"/>
        <v/>
      </c>
      <c r="H8" s="4"/>
      <c r="I8" s="17" t="str" cm="1">
        <f t="array" ref="I8">_xlfn.IFS(H8=0,"",H8&gt;=3,3,H8&lt;3,H8)</f>
        <v/>
      </c>
      <c r="J8" s="17" t="str">
        <f t="shared" si="1"/>
        <v/>
      </c>
      <c r="K8" s="15" t="str">
        <f>IF(H8=0,"",ABS((E8-F8)*H8)*1000)</f>
        <v/>
      </c>
      <c r="L8" s="5"/>
      <c r="M8" s="5"/>
      <c r="N8" s="2"/>
      <c r="O8" s="2"/>
      <c r="P8" s="2"/>
      <c r="Q8" s="13"/>
      <c r="R8" s="5"/>
      <c r="S8" s="5"/>
      <c r="T8" s="5"/>
      <c r="U8" s="5"/>
      <c r="V8" s="2"/>
      <c r="W8" s="2"/>
      <c r="X8" s="2"/>
      <c r="Y8" s="2"/>
    </row>
    <row r="9" spans="1:25" s="7" customFormat="1" x14ac:dyDescent="0.25">
      <c r="A9" s="6"/>
      <c r="B9" s="24"/>
      <c r="C9" s="18"/>
      <c r="D9" s="2"/>
      <c r="E9" s="3"/>
      <c r="F9" s="3"/>
      <c r="G9" s="15" t="str">
        <f t="shared" si="2"/>
        <v/>
      </c>
      <c r="H9" s="4"/>
      <c r="I9" s="17" t="str" cm="1">
        <f t="array" ref="I9">_xlfn.IFS(H9=0,"",H9&gt;=3,3,H9&lt;3,H9)</f>
        <v/>
      </c>
      <c r="J9" s="17" t="str">
        <f t="shared" si="1"/>
        <v/>
      </c>
      <c r="K9" s="15" t="str">
        <f>IF(H9=0,"",ABS((E9-F9)*H9)*1000)</f>
        <v/>
      </c>
      <c r="L9" s="5"/>
      <c r="M9" s="5"/>
      <c r="N9" s="2"/>
      <c r="O9" s="2"/>
      <c r="P9" s="2"/>
      <c r="Q9" s="5"/>
      <c r="R9" s="5"/>
      <c r="S9" s="5"/>
      <c r="T9" s="5"/>
      <c r="U9" s="5"/>
      <c r="V9" s="2"/>
      <c r="W9" s="2"/>
      <c r="X9" s="2"/>
      <c r="Y9" s="2"/>
    </row>
    <row r="10" spans="1:25" s="7" customFormat="1" x14ac:dyDescent="0.25">
      <c r="A10" s="6"/>
      <c r="B10" s="24"/>
      <c r="C10" s="18"/>
      <c r="D10" s="2"/>
      <c r="E10" s="3"/>
      <c r="F10" s="3"/>
      <c r="G10" s="15" t="str">
        <f t="shared" si="2"/>
        <v/>
      </c>
      <c r="H10" s="4"/>
      <c r="I10" s="17" t="str" cm="1">
        <f t="array" ref="I10">_xlfn.IFS(H10=0,"",H10&gt;=3,3,H10&lt;3,H10)</f>
        <v/>
      </c>
      <c r="J10" s="17" t="str">
        <f t="shared" si="1"/>
        <v/>
      </c>
      <c r="K10" s="15" t="str">
        <f>IF(H10=0,"",ABS((E10-F10)*H10)*1000)</f>
        <v/>
      </c>
      <c r="L10" s="5"/>
      <c r="M10" s="5"/>
      <c r="N10" s="2"/>
      <c r="O10" s="2"/>
      <c r="P10" s="2"/>
      <c r="Q10" s="13"/>
      <c r="R10" s="5"/>
      <c r="S10" s="5"/>
      <c r="T10" s="5"/>
      <c r="U10" s="5"/>
      <c r="V10" s="2"/>
      <c r="W10" s="2"/>
      <c r="X10" s="2"/>
      <c r="Y10" s="2"/>
    </row>
    <row r="11" spans="1:25" s="7" customFormat="1" ht="15.75" x14ac:dyDescent="0.25">
      <c r="A11" s="14"/>
      <c r="B11" s="25"/>
      <c r="C11" s="18"/>
      <c r="D11" s="2"/>
      <c r="E11" s="3"/>
      <c r="F11" s="3"/>
      <c r="G11" s="15" t="str">
        <f t="shared" si="0"/>
        <v/>
      </c>
      <c r="H11" s="4"/>
      <c r="I11" s="17" t="str" cm="1">
        <f t="array" ref="I11">_xlfn.IFS(H11=0,"",H11&gt;=3,3,H11&lt;3,H11)</f>
        <v/>
      </c>
      <c r="J11" s="17" t="str">
        <f t="shared" si="1"/>
        <v/>
      </c>
      <c r="K11" s="15" t="str">
        <f>IF(H11=0,"",ABS((E11-F11)*H11)*1000)</f>
        <v/>
      </c>
      <c r="L11" s="5"/>
      <c r="M11" s="5"/>
      <c r="N11" s="2"/>
      <c r="O11" s="2"/>
      <c r="P11" s="2"/>
      <c r="Q11" s="5"/>
      <c r="R11" s="5"/>
      <c r="S11" s="5"/>
      <c r="T11" s="5"/>
      <c r="U11" s="5"/>
      <c r="V11" s="2"/>
      <c r="W11" s="2"/>
      <c r="X11" s="2"/>
      <c r="Y11" s="2"/>
    </row>
    <row r="12" spans="1:25" s="7" customFormat="1" x14ac:dyDescent="0.25">
      <c r="A12" s="6"/>
      <c r="B12" s="24"/>
      <c r="C12" s="18"/>
      <c r="D12" s="2"/>
      <c r="E12" s="3"/>
      <c r="F12" s="3"/>
      <c r="G12" s="15" t="str">
        <f t="shared" si="0"/>
        <v/>
      </c>
      <c r="H12" s="4"/>
      <c r="I12" s="17" t="str" cm="1">
        <f t="array" ref="I12">_xlfn.IFS(H12=0,"",H12&gt;=3,3,H12&lt;3,H12)</f>
        <v/>
      </c>
      <c r="J12" s="17" t="str">
        <f t="shared" si="1"/>
        <v/>
      </c>
      <c r="K12" s="15" t="str">
        <f>IF(H12=0,"",ABS((E12-F12)*H12)*1000)</f>
        <v/>
      </c>
      <c r="L12" s="5"/>
      <c r="M12" s="5"/>
      <c r="N12" s="2"/>
      <c r="O12" s="2"/>
      <c r="P12" s="2"/>
      <c r="Q12" s="5"/>
      <c r="R12" s="5"/>
      <c r="S12" s="5"/>
      <c r="T12" s="5"/>
      <c r="U12" s="5"/>
      <c r="V12" s="2"/>
      <c r="W12" s="2"/>
      <c r="X12" s="2"/>
      <c r="Y12" s="2"/>
    </row>
    <row r="13" spans="1:25" s="7" customFormat="1" x14ac:dyDescent="0.25">
      <c r="A13" s="6"/>
      <c r="B13" s="24"/>
      <c r="C13" s="18"/>
      <c r="D13" s="2"/>
      <c r="E13" s="3"/>
      <c r="F13" s="3"/>
      <c r="G13" s="15" t="str">
        <f t="shared" si="0"/>
        <v/>
      </c>
      <c r="H13" s="4"/>
      <c r="I13" s="17" t="str" cm="1">
        <f t="array" ref="I13">_xlfn.IFS(H13=0,"",H13&gt;=3,3,H13&lt;3,H13)</f>
        <v/>
      </c>
      <c r="J13" s="17" t="str">
        <f t="shared" si="1"/>
        <v/>
      </c>
      <c r="K13" s="15" t="str">
        <f>IF(H13=0,"",ABS((E13-F13)*H13)*1000)</f>
        <v/>
      </c>
      <c r="L13" s="5"/>
      <c r="M13" s="5"/>
      <c r="N13" s="2"/>
      <c r="O13" s="2"/>
      <c r="P13" s="2"/>
      <c r="Q13" s="13"/>
      <c r="R13" s="5"/>
      <c r="S13" s="5"/>
      <c r="T13" s="5"/>
      <c r="U13" s="5"/>
      <c r="V13" s="2"/>
      <c r="W13" s="2"/>
      <c r="X13" s="2"/>
      <c r="Y13" s="2"/>
    </row>
    <row r="14" spans="1:25" s="7" customFormat="1" x14ac:dyDescent="0.25">
      <c r="A14" s="6"/>
      <c r="B14" s="24"/>
      <c r="C14" s="18"/>
      <c r="D14" s="2"/>
      <c r="E14" s="3"/>
      <c r="F14" s="3"/>
      <c r="G14" s="15" t="str">
        <f t="shared" si="0"/>
        <v/>
      </c>
      <c r="H14" s="4"/>
      <c r="I14" s="17" t="str" cm="1">
        <f t="array" ref="I14">_xlfn.IFS(H14=0,"",H14&gt;=3,3,H14&lt;3,H14)</f>
        <v/>
      </c>
      <c r="J14" s="17" t="str">
        <f t="shared" si="1"/>
        <v/>
      </c>
      <c r="K14" s="15" t="str">
        <f>IF(H14=0,"",ABS((E14-F14)*H14)*1000)</f>
        <v/>
      </c>
      <c r="L14" s="5"/>
      <c r="M14" s="5"/>
      <c r="N14" s="2"/>
      <c r="O14" s="2"/>
      <c r="P14" s="2"/>
      <c r="Q14" s="5"/>
      <c r="R14" s="5"/>
      <c r="S14" s="5"/>
      <c r="T14" s="5"/>
      <c r="U14" s="5"/>
      <c r="V14" s="2"/>
      <c r="W14" s="2"/>
      <c r="X14" s="2"/>
      <c r="Y14" s="2"/>
    </row>
    <row r="15" spans="1:25" s="7" customFormat="1" x14ac:dyDescent="0.25">
      <c r="A15" s="6"/>
      <c r="B15" s="24"/>
      <c r="C15" s="18"/>
      <c r="D15" s="2"/>
      <c r="E15" s="3"/>
      <c r="F15" s="3"/>
      <c r="G15" s="15" t="str">
        <f t="shared" si="0"/>
        <v/>
      </c>
      <c r="H15" s="4"/>
      <c r="I15" s="17" t="str" cm="1">
        <f t="array" ref="I15">_xlfn.IFS(H15=0,"",H15&gt;=3,3,H15&lt;3,H15)</f>
        <v/>
      </c>
      <c r="J15" s="17" t="str">
        <f t="shared" si="1"/>
        <v/>
      </c>
      <c r="K15" s="15" t="str">
        <f>IF(H15=0,"",ABS((E15-F15)*H15)*1000)</f>
        <v/>
      </c>
      <c r="L15" s="5"/>
      <c r="M15" s="5"/>
      <c r="N15" s="2"/>
      <c r="O15" s="2"/>
      <c r="P15" s="2"/>
      <c r="Q15" s="13"/>
      <c r="R15" s="5"/>
      <c r="S15" s="5"/>
      <c r="T15" s="5"/>
      <c r="U15" s="5"/>
      <c r="V15" s="2"/>
      <c r="W15" s="2"/>
      <c r="X15" s="2"/>
      <c r="Y15" s="2"/>
    </row>
    <row r="16" spans="1:25" s="7" customFormat="1" x14ac:dyDescent="0.25">
      <c r="A16" s="6"/>
      <c r="B16" s="24"/>
      <c r="C16" s="18"/>
      <c r="D16" s="2"/>
      <c r="E16" s="3"/>
      <c r="F16" s="3"/>
      <c r="G16" s="15" t="str">
        <f t="shared" ref="G16:G24" si="3">IF(ABS(E16-F16)=0,"",ABS(E16-F16)*1000)</f>
        <v/>
      </c>
      <c r="H16" s="4"/>
      <c r="I16" s="17" t="str" cm="1">
        <f t="array" ref="I16">_xlfn.IFS(H16=0,"",H16&gt;=3,3,H16&lt;3,H16)</f>
        <v/>
      </c>
      <c r="J16" s="17" t="str">
        <f t="shared" si="1"/>
        <v/>
      </c>
      <c r="K16" s="15" t="str">
        <f>IF(H16=0,"",ABS((E16-F16)*H16)*1000)</f>
        <v/>
      </c>
      <c r="L16" s="5"/>
      <c r="M16" s="5"/>
      <c r="N16" s="2"/>
      <c r="O16" s="2"/>
      <c r="P16" s="2"/>
      <c r="Q16" s="5"/>
      <c r="R16" s="5"/>
      <c r="S16" s="5"/>
      <c r="T16" s="5"/>
      <c r="U16" s="5"/>
      <c r="V16" s="2"/>
      <c r="W16" s="2"/>
      <c r="X16" s="2"/>
      <c r="Y16" s="2"/>
    </row>
    <row r="17" spans="1:25" s="7" customFormat="1" x14ac:dyDescent="0.25">
      <c r="A17" s="6"/>
      <c r="B17" s="24"/>
      <c r="C17" s="18"/>
      <c r="D17" s="2"/>
      <c r="E17" s="3"/>
      <c r="F17" s="3"/>
      <c r="G17" s="15" t="str">
        <f t="shared" si="3"/>
        <v/>
      </c>
      <c r="H17" s="4"/>
      <c r="I17" s="17" t="str" cm="1">
        <f t="array" ref="I17">_xlfn.IFS(H17=0,"",H17&gt;=3,3,H17&lt;3,H17)</f>
        <v/>
      </c>
      <c r="J17" s="17" t="str">
        <f t="shared" si="1"/>
        <v/>
      </c>
      <c r="K17" s="15" t="str">
        <f>IF(H17=0,"",ABS((E17-F17)*H17)*1000)</f>
        <v/>
      </c>
      <c r="L17" s="5"/>
      <c r="M17" s="5"/>
      <c r="N17" s="2"/>
      <c r="O17" s="2"/>
      <c r="P17" s="2"/>
      <c r="Q17" s="13"/>
      <c r="R17" s="5"/>
      <c r="S17" s="5"/>
      <c r="T17" s="5"/>
      <c r="U17" s="5"/>
      <c r="V17" s="2"/>
      <c r="W17" s="2"/>
      <c r="X17" s="2"/>
      <c r="Y17" s="2"/>
    </row>
    <row r="18" spans="1:25" s="7" customFormat="1" x14ac:dyDescent="0.25">
      <c r="A18" s="6"/>
      <c r="B18" s="24"/>
      <c r="C18" s="18"/>
      <c r="D18" s="2"/>
      <c r="E18" s="3"/>
      <c r="F18" s="3"/>
      <c r="G18" s="15" t="str">
        <f t="shared" si="3"/>
        <v/>
      </c>
      <c r="H18" s="4"/>
      <c r="I18" s="17" t="str" cm="1">
        <f t="array" ref="I18">_xlfn.IFS(H18=0,"",H18&gt;=3,3,H18&lt;3,H18)</f>
        <v/>
      </c>
      <c r="J18" s="17" t="str">
        <f t="shared" si="1"/>
        <v/>
      </c>
      <c r="K18" s="15" t="str">
        <f>IF(H18=0,"",ABS((E18-F18)*H18)*1000)</f>
        <v/>
      </c>
      <c r="L18" s="5"/>
      <c r="M18" s="5"/>
      <c r="N18" s="2"/>
      <c r="O18" s="2"/>
      <c r="P18" s="2"/>
      <c r="Q18" s="5"/>
      <c r="R18" s="5"/>
      <c r="S18" s="5"/>
      <c r="T18" s="5"/>
      <c r="U18" s="5"/>
      <c r="V18" s="2"/>
      <c r="W18" s="2"/>
      <c r="X18" s="2"/>
      <c r="Y18" s="2"/>
    </row>
    <row r="19" spans="1:25" s="7" customFormat="1" x14ac:dyDescent="0.25">
      <c r="A19" s="6"/>
      <c r="B19" s="24"/>
      <c r="C19" s="18"/>
      <c r="D19" s="2"/>
      <c r="E19" s="3"/>
      <c r="F19" s="3"/>
      <c r="G19" s="15" t="str">
        <f t="shared" ref="G19" si="4">IF(ABS(E19-F19)=0,"",ABS(E19-F19)*1000)</f>
        <v/>
      </c>
      <c r="H19" s="4"/>
      <c r="I19" s="17" t="str" cm="1">
        <f t="array" ref="I19">_xlfn.IFS(H19=0,"",H19&gt;=3,3,H19&lt;3,H19)</f>
        <v/>
      </c>
      <c r="J19" s="17" t="str">
        <f t="shared" si="1"/>
        <v/>
      </c>
      <c r="K19" s="15" t="str">
        <f>IF(H19=0,"",ABS((E19-F19)*H19)*1000)</f>
        <v/>
      </c>
      <c r="L19" s="5"/>
      <c r="M19" s="5"/>
      <c r="N19" s="2"/>
      <c r="O19" s="2"/>
      <c r="P19" s="2"/>
      <c r="Q19" s="13"/>
      <c r="R19" s="5"/>
      <c r="S19" s="5"/>
      <c r="T19" s="5"/>
      <c r="U19" s="5"/>
      <c r="V19" s="2"/>
      <c r="W19" s="2"/>
      <c r="X19" s="2"/>
      <c r="Y19" s="2"/>
    </row>
    <row r="20" spans="1:25" s="7" customFormat="1" x14ac:dyDescent="0.25">
      <c r="A20" s="6"/>
      <c r="B20" s="24"/>
      <c r="C20" s="18"/>
      <c r="D20" s="2"/>
      <c r="E20" s="3"/>
      <c r="F20" s="3"/>
      <c r="G20" s="15" t="str">
        <f t="shared" si="3"/>
        <v/>
      </c>
      <c r="H20" s="4"/>
      <c r="I20" s="17" t="str" cm="1">
        <f t="array" ref="I20">_xlfn.IFS(H20=0,"",H20&gt;=3,3,H20&lt;3,H20)</f>
        <v/>
      </c>
      <c r="J20" s="17" t="str">
        <f t="shared" si="1"/>
        <v/>
      </c>
      <c r="K20" s="15" t="str">
        <f>IF(H20=0,"",ABS((E20-F20)*H20)*1000)</f>
        <v/>
      </c>
      <c r="L20" s="5"/>
      <c r="M20" s="5"/>
      <c r="N20" s="2"/>
      <c r="O20" s="2"/>
      <c r="P20" s="2"/>
      <c r="Q20" s="5"/>
      <c r="R20" s="5"/>
      <c r="S20" s="5"/>
      <c r="T20" s="5"/>
      <c r="U20" s="5"/>
      <c r="V20" s="2"/>
      <c r="W20" s="2"/>
      <c r="X20" s="2"/>
      <c r="Y20" s="2"/>
    </row>
    <row r="21" spans="1:25" s="7" customFormat="1" x14ac:dyDescent="0.25">
      <c r="A21" s="6"/>
      <c r="B21" s="24"/>
      <c r="C21" s="18"/>
      <c r="D21" s="2"/>
      <c r="E21" s="3"/>
      <c r="F21" s="3"/>
      <c r="G21" s="15" t="str">
        <f t="shared" si="3"/>
        <v/>
      </c>
      <c r="H21" s="4"/>
      <c r="I21" s="17" t="str" cm="1">
        <f t="array" ref="I21">_xlfn.IFS(H21=0,"",H21&gt;=3,3,H21&lt;3,H21)</f>
        <v/>
      </c>
      <c r="J21" s="17" t="str">
        <f t="shared" si="1"/>
        <v/>
      </c>
      <c r="K21" s="15" t="str">
        <f>IF(H21=0,"",ABS((E21-F21)*H21)*1000)</f>
        <v/>
      </c>
      <c r="L21" s="5"/>
      <c r="M21" s="5"/>
      <c r="N21" s="2"/>
      <c r="O21" s="2"/>
      <c r="P21" s="2"/>
      <c r="Q21" s="13"/>
      <c r="R21" s="5"/>
      <c r="S21" s="5"/>
      <c r="T21" s="5"/>
      <c r="U21" s="5"/>
      <c r="V21" s="2"/>
      <c r="W21" s="2"/>
      <c r="X21" s="2"/>
      <c r="Y21" s="2"/>
    </row>
    <row r="22" spans="1:25" s="7" customFormat="1" ht="15.75" x14ac:dyDescent="0.25">
      <c r="A22" s="14"/>
      <c r="B22" s="25"/>
      <c r="C22" s="18"/>
      <c r="D22" s="2"/>
      <c r="E22" s="3"/>
      <c r="F22" s="3"/>
      <c r="G22" s="15" t="str">
        <f t="shared" si="3"/>
        <v/>
      </c>
      <c r="H22" s="4"/>
      <c r="I22" s="17" t="str" cm="1">
        <f t="array" ref="I22">_xlfn.IFS(H22=0,"",H22&gt;=3,3,H22&lt;3,H22)</f>
        <v/>
      </c>
      <c r="J22" s="17" t="str">
        <f t="shared" si="1"/>
        <v/>
      </c>
      <c r="K22" s="15" t="str">
        <f>IF(H22=0,"",ABS((E22-F22)*H22)*1000)</f>
        <v/>
      </c>
      <c r="L22" s="5"/>
      <c r="M22" s="5"/>
      <c r="N22" s="2"/>
      <c r="O22" s="2"/>
      <c r="P22" s="2"/>
      <c r="Q22" s="5"/>
      <c r="R22" s="5"/>
      <c r="S22" s="5"/>
      <c r="T22" s="5"/>
      <c r="U22" s="5"/>
      <c r="V22" s="2"/>
      <c r="W22" s="2"/>
      <c r="X22" s="2"/>
      <c r="Y22" s="2"/>
    </row>
    <row r="23" spans="1:25" s="7" customFormat="1" x14ac:dyDescent="0.25">
      <c r="A23" s="6"/>
      <c r="B23" s="24"/>
      <c r="C23" s="18"/>
      <c r="D23" s="2"/>
      <c r="E23" s="3"/>
      <c r="F23" s="3"/>
      <c r="G23" s="15" t="str">
        <f t="shared" si="3"/>
        <v/>
      </c>
      <c r="H23" s="4"/>
      <c r="I23" s="17" t="str" cm="1">
        <f t="array" ref="I23">_xlfn.IFS(H23=0,"",H23&gt;=3,3,H23&lt;3,H23)</f>
        <v/>
      </c>
      <c r="J23" s="17" t="str">
        <f t="shared" si="1"/>
        <v/>
      </c>
      <c r="K23" s="15" t="str">
        <f>IF(H23=0,"",ABS((E23-F23)*H23)*1000)</f>
        <v/>
      </c>
      <c r="L23" s="5"/>
      <c r="M23" s="5"/>
      <c r="N23" s="2"/>
      <c r="O23" s="2"/>
      <c r="P23" s="2"/>
      <c r="Q23" s="5"/>
      <c r="R23" s="5"/>
      <c r="S23" s="5"/>
      <c r="T23" s="5"/>
      <c r="U23" s="5"/>
      <c r="V23" s="2"/>
      <c r="W23" s="2"/>
      <c r="X23" s="2"/>
      <c r="Y23" s="2"/>
    </row>
    <row r="24" spans="1:25" s="7" customFormat="1" x14ac:dyDescent="0.25">
      <c r="A24" s="6"/>
      <c r="B24" s="24"/>
      <c r="C24" s="18"/>
      <c r="D24" s="2"/>
      <c r="E24" s="3"/>
      <c r="F24" s="3"/>
      <c r="G24" s="15" t="str">
        <f t="shared" si="3"/>
        <v/>
      </c>
      <c r="H24" s="4"/>
      <c r="I24" s="17" t="str" cm="1">
        <f t="array" ref="I24">_xlfn.IFS(H24=0,"",H24&gt;=3,3,H24&lt;3,H24)</f>
        <v/>
      </c>
      <c r="J24" s="17" t="str">
        <f t="shared" si="1"/>
        <v/>
      </c>
      <c r="K24" s="15" t="str">
        <f>IF(H24=0,"",ABS((E24-F24)*H24)*1000)</f>
        <v/>
      </c>
      <c r="L24" s="5"/>
      <c r="M24" s="5"/>
      <c r="N24" s="2"/>
      <c r="O24" s="2"/>
      <c r="P24" s="2"/>
      <c r="Q24" s="5"/>
      <c r="R24" s="5"/>
      <c r="S24" s="5"/>
      <c r="T24" s="5"/>
      <c r="U24" s="5"/>
      <c r="V24" s="2"/>
      <c r="W24" s="2"/>
      <c r="X24" s="2"/>
      <c r="Y24" s="2"/>
    </row>
    <row r="25" spans="1:25" s="7" customFormat="1" x14ac:dyDescent="0.25">
      <c r="A25" s="6"/>
      <c r="B25" s="24"/>
      <c r="C25" s="18"/>
      <c r="D25" s="2"/>
      <c r="E25" s="3"/>
      <c r="F25" s="3"/>
      <c r="G25" s="15" t="str">
        <f t="shared" ref="G25:G31" si="5">IF(ABS(E25-F25)=0,"",ABS(E25-F25)*1000)</f>
        <v/>
      </c>
      <c r="H25" s="4"/>
      <c r="I25" s="17" t="str" cm="1">
        <f t="array" ref="I25">_xlfn.IFS(H25=0,"",H25&gt;=3,3,H25&lt;3,H25)</f>
        <v/>
      </c>
      <c r="J25" s="17" t="str">
        <f t="shared" ref="J25" si="6">IF(H25&lt;=3,"",H25-I25)</f>
        <v/>
      </c>
      <c r="K25" s="15" t="str">
        <f>IF(H25=0,"",ABS((E25-F25)*H25)*1000)</f>
        <v/>
      </c>
      <c r="L25" s="5"/>
      <c r="M25" s="5"/>
      <c r="N25" s="2"/>
      <c r="O25" s="2"/>
      <c r="P25" s="2"/>
      <c r="Q25" s="5"/>
      <c r="R25" s="5"/>
      <c r="S25" s="5"/>
      <c r="T25" s="5"/>
      <c r="U25" s="5"/>
      <c r="V25" s="2"/>
      <c r="W25" s="2"/>
      <c r="X25" s="2"/>
      <c r="Y25" s="2"/>
    </row>
    <row r="26" spans="1:25" s="7" customFormat="1" x14ac:dyDescent="0.25">
      <c r="A26" s="71"/>
      <c r="B26" s="72"/>
      <c r="C26" s="73"/>
      <c r="D26" s="74"/>
      <c r="E26" s="75"/>
      <c r="F26" s="75"/>
      <c r="G26" s="76"/>
      <c r="H26" s="77"/>
      <c r="I26" s="78"/>
      <c r="J26" s="78"/>
      <c r="K26" s="76"/>
      <c r="L26" s="79"/>
      <c r="M26" s="79"/>
      <c r="N26" s="74"/>
      <c r="O26" s="74"/>
      <c r="P26" s="74"/>
      <c r="Q26" s="79"/>
      <c r="R26" s="79"/>
      <c r="S26" s="79"/>
      <c r="T26" s="79"/>
      <c r="U26" s="79"/>
      <c r="V26" s="74"/>
      <c r="W26" s="74"/>
      <c r="X26" s="74"/>
      <c r="Y26" s="74"/>
    </row>
    <row r="27" spans="1:25" s="7" customFormat="1" ht="15.75" x14ac:dyDescent="0.25">
      <c r="A27" s="70" t="s">
        <v>6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</row>
    <row r="28" spans="1:25" s="7" customFormat="1" ht="26.25" x14ac:dyDescent="0.25">
      <c r="A28" s="6"/>
      <c r="B28" s="44" t="s">
        <v>5</v>
      </c>
      <c r="C28" s="26" t="s">
        <v>8</v>
      </c>
      <c r="D28" s="29" t="s">
        <v>10</v>
      </c>
      <c r="E28" s="31" t="s">
        <v>11</v>
      </c>
      <c r="F28" s="29" t="s">
        <v>12</v>
      </c>
      <c r="G28" s="31" t="s">
        <v>13</v>
      </c>
      <c r="H28" s="29" t="s">
        <v>14</v>
      </c>
      <c r="I28" s="31" t="s">
        <v>15</v>
      </c>
      <c r="J28" s="32" t="s">
        <v>16</v>
      </c>
      <c r="K28" s="30" t="s">
        <v>17</v>
      </c>
      <c r="L28" s="32" t="s">
        <v>18</v>
      </c>
      <c r="M28" s="30" t="s">
        <v>19</v>
      </c>
      <c r="N28" s="32" t="s">
        <v>20</v>
      </c>
      <c r="O28" s="33" t="s">
        <v>21</v>
      </c>
      <c r="P28" s="33" t="s">
        <v>22</v>
      </c>
      <c r="Q28" s="33" t="s">
        <v>23</v>
      </c>
      <c r="R28" s="32" t="s">
        <v>24</v>
      </c>
      <c r="S28" s="32" t="s">
        <v>25</v>
      </c>
      <c r="T28" s="34" t="s">
        <v>26</v>
      </c>
      <c r="U28" s="35" t="s">
        <v>27</v>
      </c>
      <c r="V28" s="35" t="s">
        <v>28</v>
      </c>
      <c r="W28" s="30" t="s">
        <v>29</v>
      </c>
      <c r="X28" s="28"/>
      <c r="Y28" s="28"/>
    </row>
    <row r="29" spans="1:25" s="7" customFormat="1" ht="27" thickBot="1" x14ac:dyDescent="0.3">
      <c r="A29" s="42" t="s">
        <v>7</v>
      </c>
      <c r="B29" s="51">
        <v>31</v>
      </c>
      <c r="C29" s="52" t="s">
        <v>4</v>
      </c>
      <c r="D29" s="65">
        <f>SUMIFS(K2:K25,B2:B25,$B$29,C2:C25,$C$29)</f>
        <v>8500.0000000000564</v>
      </c>
      <c r="E29" s="66"/>
      <c r="F29" s="67"/>
      <c r="G29" s="68"/>
      <c r="H29" s="67"/>
      <c r="I29" s="68"/>
      <c r="J29" s="69"/>
      <c r="K29" s="69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</row>
    <row r="30" spans="1:25" s="7" customFormat="1" ht="15.75" thickBot="1" x14ac:dyDescent="0.3">
      <c r="A30" s="27"/>
      <c r="B30" s="53"/>
      <c r="C30" s="54"/>
      <c r="D30" s="61" t="s">
        <v>30</v>
      </c>
      <c r="E30" s="62">
        <f>D29+F29+H29+K29+M29+W29</f>
        <v>8500.0000000000564</v>
      </c>
      <c r="F30" s="61" t="s">
        <v>31</v>
      </c>
      <c r="G30" s="62">
        <f>E29+G29+I29+J29+L29+N29+R29+S29</f>
        <v>0</v>
      </c>
      <c r="H30" s="61" t="s">
        <v>32</v>
      </c>
      <c r="I30" s="63">
        <f>O29+P29+Q29</f>
        <v>0</v>
      </c>
      <c r="J30" s="61" t="s">
        <v>33</v>
      </c>
      <c r="K30" s="64">
        <f>U29+V29</f>
        <v>0</v>
      </c>
      <c r="L30" s="61" t="s">
        <v>34</v>
      </c>
      <c r="M30" s="62">
        <f>T29</f>
        <v>0</v>
      </c>
      <c r="N30" s="60"/>
      <c r="O30" s="57"/>
      <c r="P30" s="58"/>
      <c r="Q30" s="58"/>
      <c r="R30" s="57"/>
      <c r="S30" s="57"/>
      <c r="T30" s="59"/>
      <c r="U30" s="59"/>
      <c r="V30" s="59"/>
      <c r="W30" s="59"/>
      <c r="X30" s="59"/>
      <c r="Y30" s="59"/>
    </row>
    <row r="31" spans="1:25" s="7" customFormat="1" hidden="1" x14ac:dyDescent="0.25">
      <c r="A31" s="43" t="s">
        <v>9</v>
      </c>
      <c r="B31" s="40"/>
      <c r="C31" s="41" t="str" cm="1">
        <f t="array" ref="C31">_xlfn.IFS(E31=0,"",AND(E31&gt;=151.15,E31&lt;151.585),"DJB",AND(E31&gt;=151.585,E31&lt;205.409),"DJC",AND(E31&gt;=205.409,E31&lt;246.85),"DJD",AND(E31&gt;=246.85,E31&lt;254.53),"DJF")</f>
        <v/>
      </c>
      <c r="D31" s="45"/>
      <c r="E31" s="46"/>
      <c r="F31" s="36"/>
      <c r="G31" s="37" t="str">
        <f t="shared" si="5"/>
        <v/>
      </c>
      <c r="H31" s="38"/>
      <c r="I31" s="39"/>
      <c r="J31" s="47" t="str">
        <f t="shared" ref="J31" si="7">IF(H31&lt;=3,"",H31-I31)</f>
        <v/>
      </c>
      <c r="K31" s="49" t="str">
        <f>IF(H31=0,"",ABS((E31-F31)*H31)*1000)</f>
        <v/>
      </c>
      <c r="L31" s="50"/>
      <c r="M31" s="50"/>
      <c r="N31" s="55"/>
      <c r="O31" s="56"/>
      <c r="P31" s="56"/>
      <c r="Q31" s="55"/>
      <c r="R31" s="55"/>
      <c r="S31" s="50"/>
      <c r="T31" s="50"/>
      <c r="U31" s="50"/>
      <c r="V31" s="50"/>
      <c r="W31" s="50"/>
      <c r="X31" s="50"/>
      <c r="Y31" s="55"/>
    </row>
  </sheetData>
  <sheetProtection formatCells="0" formatColumns="0" formatRows="0" insertColumns="0" insertRows="0" deleteColumns="0" deleteRows="0" sort="0" autoFilter="0" pivotTables="0"/>
  <customSheetViews>
    <customSheetView guid="{23D0896E-5EC7-47FB-A069-F813222C4774}" scale="90" fitToPage="1" hiddenColumns="1" topLeftCell="G1">
      <pane ySplit="2" topLeftCell="A117" activePane="bottomLeft" state="frozen"/>
      <selection pane="bottomLeft" activeCell="H9" sqref="H9"/>
      <pageMargins left="0" right="0" top="0" bottom="0" header="0" footer="0"/>
      <pageSetup paperSize="8" scale="70" fitToHeight="0" orientation="landscape" r:id="rId1"/>
    </customSheetView>
  </customSheetViews>
  <mergeCells count="1">
    <mergeCell ref="A27:Y2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60" fitToHeight="0" orientation="landscape" r:id="rId2"/>
  <headerFooter>
    <oddFooter>&amp;L&amp;"Calibri"&amp;11&amp;K000000_x000D_&amp;1#&amp;"Calibri"&amp;10&amp;KC8DE09Diffusable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Août</vt:lpstr>
      <vt:lpstr>Août!_FilterDatabase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Grégory</dc:creator>
  <cp:keywords/>
  <dc:description/>
  <cp:lastModifiedBy>RIBARD DEL CASTILLO Axel (SNCF RESEAU / INFRAPOLE MIDI</cp:lastModifiedBy>
  <cp:revision/>
  <cp:lastPrinted>2022-08-08T07:32:18Z</cp:lastPrinted>
  <dcterms:created xsi:type="dcterms:W3CDTF">2017-09-06T12:40:06Z</dcterms:created>
  <dcterms:modified xsi:type="dcterms:W3CDTF">2022-08-10T14:12:12Z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2021-09-20T11:59:34Z</vt:lpwstr>
  </property>
  <property fmtid="{D5CDD505-2E9C-101B-9397-08002B2CF9AE}" pid="4" name="MSIP_Label_ed9e70aa-b794-428e-ae05-c8e685f68258_Method">
    <vt:lpwstr>Privileged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9245a95b-663c-40ed-bfee-391fb6e0471f</vt:lpwstr>
  </property>
  <property fmtid="{D5CDD505-2E9C-101B-9397-08002B2CF9AE}" pid="8" name="MSIP_Label_ed9e70aa-b794-428e-ae05-c8e685f68258_ContentBits">
    <vt:lpwstr>2</vt:lpwstr>
  </property>
</Properties>
</file>