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665" activeTab="3"/>
  </bookViews>
  <sheets>
    <sheet name="DONNEES" sheetId="2" r:id="rId1"/>
    <sheet name="LISTE FRS" sheetId="3" r:id="rId2"/>
    <sheet name="RECAP 01-2022" sheetId="5" r:id="rId3"/>
    <sheet name="JOURNAL 01-2022" sheetId="1" r:id="rId4"/>
  </sheets>
  <definedNames>
    <definedName name="_xlnm._FilterDatabase" localSheetId="3" hidden="1">'JOURNAL 01-2022'!$B$2:$R$13</definedName>
    <definedName name="FR" localSheetId="3">'LISTE FRS'!$A$2:$A$167</definedName>
    <definedName name="FR" localSheetId="2">'LISTE FRS'!$A$2:$A$167</definedName>
    <definedName name="_xlnm.Print_Titles" localSheetId="2">'RECAP 01-2022'!$1:$2</definedName>
    <definedName name="MP" localSheetId="3">DONNEES!$A$2:$A$8</definedName>
    <definedName name="MP" localSheetId="2">DONNEES!$A$2:$A$8</definedName>
    <definedName name="TAUX_TVA">DONNEES!#REF!</definedName>
    <definedName name="TVA">Tableau2[CODE -TVA]</definedName>
    <definedName name="Type">Tableau7[Type]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/>
  <c r="I13"/>
  <c r="L13"/>
  <c r="N13"/>
  <c r="P13" s="1"/>
  <c r="A12" l="1"/>
  <c r="I12"/>
  <c r="L12" s="1"/>
  <c r="N12"/>
  <c r="A11"/>
  <c r="I11"/>
  <c r="L11" s="1"/>
  <c r="N11"/>
  <c r="A10"/>
  <c r="I10"/>
  <c r="L10" s="1"/>
  <c r="N10"/>
  <c r="P12" l="1"/>
  <c r="P10"/>
  <c r="P11"/>
  <c r="A9"/>
  <c r="I9"/>
  <c r="L9" s="1"/>
  <c r="N9"/>
  <c r="A8"/>
  <c r="I8"/>
  <c r="L8" s="1"/>
  <c r="N8"/>
  <c r="A7"/>
  <c r="I7"/>
  <c r="L7" s="1"/>
  <c r="N7"/>
  <c r="P9" l="1"/>
  <c r="P8"/>
  <c r="P7"/>
  <c r="A6"/>
  <c r="I6"/>
  <c r="L6" s="1"/>
  <c r="N6"/>
  <c r="P6" l="1"/>
  <c r="A3" l="1"/>
  <c r="A4"/>
  <c r="A5"/>
  <c r="B3" i="3" l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I5" i="1"/>
  <c r="L5" s="1"/>
  <c r="N5"/>
  <c r="B3" i="5"/>
  <c r="K14" i="1"/>
  <c r="M14"/>
  <c r="O14"/>
  <c r="J13" i="5" s="1"/>
  <c r="G14" i="1"/>
  <c r="H14"/>
  <c r="J3" i="5"/>
  <c r="J4"/>
  <c r="J5"/>
  <c r="J6"/>
  <c r="J7"/>
  <c r="J8"/>
  <c r="J9"/>
  <c r="J10"/>
  <c r="J11"/>
  <c r="J12"/>
  <c r="F3"/>
  <c r="F4"/>
  <c r="F5"/>
  <c r="F6"/>
  <c r="F7"/>
  <c r="F8"/>
  <c r="F9"/>
  <c r="F10"/>
  <c r="F11"/>
  <c r="F12"/>
  <c r="E3"/>
  <c r="E4"/>
  <c r="E5"/>
  <c r="E6"/>
  <c r="E7"/>
  <c r="E8"/>
  <c r="E9"/>
  <c r="E10"/>
  <c r="E11"/>
  <c r="E12"/>
  <c r="D3"/>
  <c r="D4"/>
  <c r="D5"/>
  <c r="D6"/>
  <c r="D7"/>
  <c r="D8"/>
  <c r="D9"/>
  <c r="D10"/>
  <c r="D11"/>
  <c r="D12"/>
  <c r="C3"/>
  <c r="C4"/>
  <c r="C5"/>
  <c r="C6"/>
  <c r="C7"/>
  <c r="C8"/>
  <c r="C9"/>
  <c r="C10"/>
  <c r="C11"/>
  <c r="C12"/>
  <c r="B4"/>
  <c r="B5"/>
  <c r="B6"/>
  <c r="B7"/>
  <c r="B8"/>
  <c r="B9"/>
  <c r="B10"/>
  <c r="B11"/>
  <c r="B12"/>
  <c r="P5" i="1" l="1"/>
  <c r="B167" i="3"/>
  <c r="A1" i="5"/>
  <c r="A3" l="1"/>
  <c r="A4"/>
  <c r="A6"/>
  <c r="I4" i="1"/>
  <c r="I3"/>
  <c r="G5" i="5"/>
  <c r="A1" i="1"/>
  <c r="L4" l="1"/>
  <c r="N4" s="1"/>
  <c r="P4" s="1"/>
  <c r="L3"/>
  <c r="N3" s="1"/>
  <c r="P3" s="1"/>
  <c r="G4" i="5"/>
  <c r="A12"/>
  <c r="A10"/>
  <c r="A8"/>
  <c r="A5"/>
  <c r="G3"/>
  <c r="A11"/>
  <c r="A9"/>
  <c r="A7"/>
  <c r="H5"/>
  <c r="H4" l="1"/>
  <c r="H6"/>
  <c r="G11"/>
  <c r="H12"/>
  <c r="G9"/>
  <c r="G7"/>
  <c r="I6"/>
  <c r="G12"/>
  <c r="G10"/>
  <c r="G8"/>
  <c r="G6"/>
  <c r="I14" i="1"/>
  <c r="I9" i="5"/>
  <c r="I11"/>
  <c r="I10"/>
  <c r="I12"/>
  <c r="H7"/>
  <c r="H3"/>
  <c r="I5"/>
  <c r="I3"/>
  <c r="I4"/>
  <c r="H10" l="1"/>
  <c r="H8"/>
  <c r="L14" i="1"/>
  <c r="H13" i="5" s="1"/>
  <c r="H9"/>
  <c r="H11"/>
  <c r="G13"/>
  <c r="K6"/>
  <c r="I8"/>
  <c r="N14" i="1"/>
  <c r="I13" i="5" s="1"/>
  <c r="K5"/>
  <c r="I7"/>
  <c r="K3"/>
  <c r="K4"/>
  <c r="K11" l="1"/>
  <c r="K9"/>
  <c r="K12"/>
  <c r="K10"/>
  <c r="K8"/>
  <c r="P14" i="1"/>
  <c r="K13" i="5" s="1"/>
  <c r="K7"/>
</calcChain>
</file>

<file path=xl/sharedStrings.xml><?xml version="1.0" encoding="utf-8"?>
<sst xmlns="http://schemas.openxmlformats.org/spreadsheetml/2006/main" count="230" uniqueCount="208">
  <si>
    <t>Fournisseurs</t>
  </si>
  <si>
    <t>Mode de paiement</t>
  </si>
  <si>
    <t>Par chèque</t>
  </si>
  <si>
    <t>Espèce</t>
  </si>
  <si>
    <t>A Terme</t>
  </si>
  <si>
    <t>Échéance 
Facture</t>
  </si>
  <si>
    <t>Date 
de Paiement</t>
  </si>
  <si>
    <t>Montant 
HT</t>
  </si>
  <si>
    <t>Compensation</t>
  </si>
  <si>
    <t>Régul
TVA</t>
  </si>
  <si>
    <t>Régul
Tmbr.</t>
  </si>
  <si>
    <t>Autres</t>
  </si>
  <si>
    <t>Remise</t>
  </si>
  <si>
    <t>Total
HT</t>
  </si>
  <si>
    <t>Virement</t>
  </si>
  <si>
    <t>Verssement</t>
  </si>
  <si>
    <t>Total</t>
  </si>
  <si>
    <t>F O U R N I S S E U R S  N/SOUMIS A TVA</t>
  </si>
  <si>
    <t>R A C H I LAKHDAR</t>
  </si>
  <si>
    <t>P R I N T  P L U S  O N E, SARL</t>
  </si>
  <si>
    <t>D I S T R I M, SPA</t>
  </si>
  <si>
    <t>E T I Q A L, SARL</t>
  </si>
  <si>
    <t>M E D I U S EMBALLAGE, SPA AIN BENIAN</t>
  </si>
  <si>
    <t>E N A S E L, SPA</t>
  </si>
  <si>
    <t>H A D J  K A S S E M  A.MADJID, BEL EMB.</t>
  </si>
  <si>
    <t>G R D  LA BELLE, SPA</t>
  </si>
  <si>
    <t>T H E R M O P L A S T, SARL</t>
  </si>
  <si>
    <t>N E O F A R, SARL</t>
  </si>
  <si>
    <t>S I R  I M P R I M E R I E, SARL</t>
  </si>
  <si>
    <t>K A R I M  IMPRIM. MODERNE, EURL</t>
  </si>
  <si>
    <t>M I T I M A  EMBALLAGE, SARL</t>
  </si>
  <si>
    <t>P R A T I C  EMBALLAGE, SARL</t>
  </si>
  <si>
    <t>C A R I N S A  ALGERIE, EURL</t>
  </si>
  <si>
    <t>O V O - G I D K Y, SARL</t>
  </si>
  <si>
    <t>O V O -  M E D I T E R R A  N E E, EURL</t>
  </si>
  <si>
    <t>S A B R I  AGRO INDUSTRIES, SARL</t>
  </si>
  <si>
    <t>B 2 M  B O U C H E K I R, SARL</t>
  </si>
  <si>
    <t>M A G H R E B  EMBALLAGE, SPA</t>
  </si>
  <si>
    <t>M O U Z A I A   PLASTIQUE, SARL</t>
  </si>
  <si>
    <t>B O U Z I D I  AZIZ, C.EMBALLAGES</t>
  </si>
  <si>
    <t>B O U C I O U F  AMAR, EMBALLAGE</t>
  </si>
  <si>
    <t>C O N F I C H O C, SARL</t>
  </si>
  <si>
    <t>B I O - F O O D, M.B.C</t>
  </si>
  <si>
    <t>B A L E H O U A N E  HAKIM, CHOCOLATIER</t>
  </si>
  <si>
    <t>L A B O F E E, SARL</t>
  </si>
  <si>
    <t>C U R T  G E O R G I  M A G H R E B, EURL</t>
  </si>
  <si>
    <t>B A P - L A I T, SARL</t>
  </si>
  <si>
    <t>O R K I L A  ALGERIE, SPA</t>
  </si>
  <si>
    <t>D A N I M E X, EURL</t>
  </si>
  <si>
    <t>S I P C A, SARL</t>
  </si>
  <si>
    <t>H A M T E C H , SARL</t>
  </si>
  <si>
    <t>D A Y M A CHIMIE, SARL</t>
  </si>
  <si>
    <t>O M N I C H E M, SARL</t>
  </si>
  <si>
    <t>R A Y A N  HYGIENE SCES, SARL</t>
  </si>
  <si>
    <t>P H O B O S, EURL</t>
  </si>
  <si>
    <t>I N N O V E X  SUCCURSALE, SARL</t>
  </si>
  <si>
    <t>T E C H N I M A T I C, SARL</t>
  </si>
  <si>
    <t>J A B  C O M P A N Y, SARL</t>
  </si>
  <si>
    <t>S C I E N T I  L A B O, SARL</t>
  </si>
  <si>
    <t>S T R M, EURL</t>
  </si>
  <si>
    <t>R E D  S E A  INVESTMENT, SARL</t>
  </si>
  <si>
    <t>O P T I M A R O M E, EURL</t>
  </si>
  <si>
    <t>R A D I M E D GROS,EURL</t>
  </si>
  <si>
    <t>N E V I A L  IMPORT EXPORT, SARL</t>
  </si>
  <si>
    <t>K H A D E R  IMPORT/EXPORT, EURL</t>
  </si>
  <si>
    <t>F L Y  C H E M I C A L S, EURL</t>
  </si>
  <si>
    <t>M A X I  STORE AGRO TRADING, EURL</t>
  </si>
  <si>
    <t>D I S P R O C, SARL</t>
  </si>
  <si>
    <t>P R O D E L A C, SARL</t>
  </si>
  <si>
    <t>D I S T R I  F I R S T, EURL</t>
  </si>
  <si>
    <t>C H E F A  I N G R E D I E N T S, SARL</t>
  </si>
  <si>
    <t>C H E M I - P R O, SARL</t>
  </si>
  <si>
    <t>R I C A R D O  MOLINA  ALGERIE, SARL</t>
  </si>
  <si>
    <t>F B  - F O O D, SARL</t>
  </si>
  <si>
    <t>OUEST IMPORT, BERRAHAL GPE, SPA</t>
  </si>
  <si>
    <t>G R O S  BERRAHAL GROUP, SPA</t>
  </si>
  <si>
    <t>S O D I C H N, SARL</t>
  </si>
  <si>
    <t>Z W I N E  D I S T R A, EURL</t>
  </si>
  <si>
    <t>P A C K I N T S.R.L - ITALIE</t>
  </si>
  <si>
    <t>C A R G I LL  MALAISIE</t>
  </si>
  <si>
    <t>M O U L I N S  DE LA CHORFA, SPA</t>
  </si>
  <si>
    <t>H A N I P A P, SARL</t>
  </si>
  <si>
    <t>B E R K A N I MADJID, DBK T.OUZOU</t>
  </si>
  <si>
    <t>S I T T E L L E INDUSTRIELS, SARL</t>
  </si>
  <si>
    <t>P R O C U B E, SARL</t>
  </si>
  <si>
    <t>D I S P O K E M, SARL</t>
  </si>
  <si>
    <t>E D E L W E I S S  P L A S T SARL</t>
  </si>
  <si>
    <t>P R O LYSA EURL</t>
  </si>
  <si>
    <t>L A I T E R I E  LE  S E M E U R, SARL</t>
  </si>
  <si>
    <t>E T I Q U E T T E  D ' O R,  E.U.R.L</t>
  </si>
  <si>
    <t>M O U L I N  S A Y A H  A L I ORAN</t>
  </si>
  <si>
    <t>M E Z H O U D I  Y O U C E F</t>
  </si>
  <si>
    <t>N A C H C O FOOD</t>
  </si>
  <si>
    <t>LA PLATFORME DE L'INDUSTERIE SARL</t>
  </si>
  <si>
    <t>E F C  E Q U I P E M E N T S, SARL</t>
  </si>
  <si>
    <t>N L  K I M Y A, SARL</t>
  </si>
  <si>
    <t>D I F  W A L I D</t>
  </si>
  <si>
    <t>I P A C, SARL</t>
  </si>
  <si>
    <t>E L  B A R A K A  F O O D  INVESTMENT</t>
  </si>
  <si>
    <t>O V O C U P, EURL</t>
  </si>
  <si>
    <t>T R A N S P A P,</t>
  </si>
  <si>
    <t>N A D A T E K SARL</t>
  </si>
  <si>
    <t>K R E A C H I M, EURL</t>
  </si>
  <si>
    <t>E P I B E N I E, SARL</t>
  </si>
  <si>
    <t>D E L T A  CONTROL, SARL</t>
  </si>
  <si>
    <t>I N V E S T  I N O X, EURL</t>
  </si>
  <si>
    <t>N A D A T E K, SARL</t>
  </si>
  <si>
    <t>B O U C H E L A G H E M  KAMAL, TIZI OUZOU</t>
  </si>
  <si>
    <t>C O J H Y, SARL</t>
  </si>
  <si>
    <t>C O D A L  ALGERIE, SARL</t>
  </si>
  <si>
    <t>B E I, SARL</t>
  </si>
  <si>
    <t>D A R K O M , SARL</t>
  </si>
  <si>
    <t>Z O U R D A N I  SALIM</t>
  </si>
  <si>
    <t>K A R M A C, SARL</t>
  </si>
  <si>
    <t>M I C A L, SARL</t>
  </si>
  <si>
    <t>K E R M O U D  ACHOUR, ETS</t>
  </si>
  <si>
    <t>N U M I D I S, IMPRIMERIE</t>
  </si>
  <si>
    <t>ADMIN INFORMATIQUE, VTES &amp; MTENANCE</t>
  </si>
  <si>
    <t>M E Z I N E  BOUDJEMA, ETS</t>
  </si>
  <si>
    <t>T A B A R O U T  ABDENOUR</t>
  </si>
  <si>
    <t>T A G U E M O U T  NACIRA, ETS</t>
  </si>
  <si>
    <t>R A C H I LAKHDAR, ELECTRO-MENAGER</t>
  </si>
  <si>
    <t>B E N S E K H R I  YACINE, ETS</t>
  </si>
  <si>
    <t>O P R E D  IMP./EXP., SARL</t>
  </si>
  <si>
    <t>V E R A F L E X, EURL</t>
  </si>
  <si>
    <t>S A D E G - D D  BOUMERDES, SPA</t>
  </si>
  <si>
    <t>MEDIUS EMBALLAGE SPA</t>
  </si>
  <si>
    <t>AGRANA FRUITS ALGERIA</t>
  </si>
  <si>
    <t>MAGHREB EMBALLAGE</t>
  </si>
  <si>
    <t>B A T I C O M P O S, SPA</t>
  </si>
  <si>
    <t>P R O F I N T E C, EURL</t>
  </si>
  <si>
    <t>H O C I N E  MOHAMED, B.E.T.A</t>
  </si>
  <si>
    <t>S C H N E I D E R  ELECTRIC, SARL</t>
  </si>
  <si>
    <t>P Y  A T L A S, SARL</t>
  </si>
  <si>
    <t>D O U D A H  AISSAM, INSTAL. EQUIPTS FRIGOR.</t>
  </si>
  <si>
    <t>M I L O U D I - MOURAD M.DINE, ENTREPRISE</t>
  </si>
  <si>
    <t>I N D E F R I G O, SARL</t>
  </si>
  <si>
    <t>P L A N E T E  MESURE, EQUIPEMENTS</t>
  </si>
  <si>
    <t>T E C H N I FROID, SNC</t>
  </si>
  <si>
    <t>B O U K E B B AL ABDELKARIM, ETS</t>
  </si>
  <si>
    <t>K H I R E D D I N E  MOHAMED</t>
  </si>
  <si>
    <t>S O G I C L I M, SARL</t>
  </si>
  <si>
    <t>N U M I D E X, SARL</t>
  </si>
  <si>
    <t>M A X I M INDUSTRIAL SERVICES, SARL</t>
  </si>
  <si>
    <t>B O U G H A L A D  SAID, PLOMBERIE</t>
  </si>
  <si>
    <t>F A C T  ALGERIE, SARL</t>
  </si>
  <si>
    <t>Z E B B O U D J  AMINE, ETP</t>
  </si>
  <si>
    <t>L A  M A I S O N  DU  T E L E P H O N E, SARL</t>
  </si>
  <si>
    <t>I M A F O R N I  G E A,  ITALIE</t>
  </si>
  <si>
    <t>T E C N O  P A C K  ITALIE</t>
  </si>
  <si>
    <t>L A  CASTELLANA  SAS, ITALIE</t>
  </si>
  <si>
    <t>B U H L E R  AG  SUISSE</t>
  </si>
  <si>
    <t>I.T.E  A.ISSAKHEM</t>
  </si>
  <si>
    <t>KFH  FRANCE</t>
  </si>
  <si>
    <t>EXPRESSIONS  AROMATIQUES, EURL</t>
  </si>
  <si>
    <t>Espèce (TEMP.)</t>
  </si>
  <si>
    <t>Type</t>
  </si>
  <si>
    <t xml:space="preserve">Location </t>
  </si>
  <si>
    <t>Loyer leasing</t>
  </si>
  <si>
    <t>Services</t>
  </si>
  <si>
    <t>Immobilisations</t>
  </si>
  <si>
    <t>Achats MP</t>
  </si>
  <si>
    <t>Achats Emb</t>
  </si>
  <si>
    <t>Achats non stockés</t>
  </si>
  <si>
    <t>Autres Achats Stockés</t>
  </si>
  <si>
    <t>CODE -TVA</t>
  </si>
  <si>
    <t>TITRE</t>
  </si>
  <si>
    <t>N°.</t>
  </si>
  <si>
    <t>Timbre</t>
  </si>
  <si>
    <t>Montant
TVA</t>
  </si>
  <si>
    <t>Code
TVA</t>
  </si>
  <si>
    <t>Montant
TTC</t>
  </si>
  <si>
    <t>AASTED  ABS  DANEMARK</t>
  </si>
  <si>
    <t>ABINDUSTRIY, VTE MATERIEL</t>
  </si>
  <si>
    <t>ABDESLAM  NACERDINE</t>
  </si>
  <si>
    <t>ADE - BORDJ-MENAIEL, EPIC</t>
  </si>
  <si>
    <t>ADE - BOUMERDES, EPIC</t>
  </si>
  <si>
    <t>AGRANA  FRUITS ALGERIA, SPA</t>
  </si>
  <si>
    <t>AGRIPINE, SARL</t>
  </si>
  <si>
    <t>AGRO  ALIMENTAIRE SARL</t>
  </si>
  <si>
    <t>AGRO  FILM PACKAGING, SARL</t>
  </si>
  <si>
    <t>AGROAL HHK, EURL</t>
  </si>
  <si>
    <t>AGRORAW,  SARL</t>
  </si>
  <si>
    <t>AIR ragon INDUSTRY, SPA</t>
  </si>
  <si>
    <t>AKSOUM  SLIMANE, GROS AL.GLE</t>
  </si>
  <si>
    <t>ALILECHE  MED LARBI, A.PUB.</t>
  </si>
  <si>
    <t>ALL   PLAST, SARL</t>
  </si>
  <si>
    <t>ALSOCHEM, SARL</t>
  </si>
  <si>
    <t>ALZYME, SARL</t>
  </si>
  <si>
    <t>AMLI  CONSTRUCTION, SARL</t>
  </si>
  <si>
    <t>AMNNA, SARL</t>
  </si>
  <si>
    <t>AMOUCHAS  YACINE,</t>
  </si>
  <si>
    <t>AQUASIM, SPA</t>
  </si>
  <si>
    <t>AROMATECH, SARL</t>
  </si>
  <si>
    <t>AROMES  D'ALGERIE, EURL</t>
  </si>
  <si>
    <t>AROMGEL ALGERO-ITALIENNE, SARL</t>
  </si>
  <si>
    <t>ATMCHYGIENE, SARL</t>
  </si>
  <si>
    <t>N° 
 Facture</t>
  </si>
  <si>
    <t>Date 
Facture</t>
  </si>
  <si>
    <t>Mode  de
Règlement</t>
  </si>
  <si>
    <t>Adresse</t>
  </si>
  <si>
    <t>Contacte</t>
  </si>
  <si>
    <t>F 543</t>
  </si>
  <si>
    <t>F 545</t>
  </si>
  <si>
    <t>Code 
Compta</t>
  </si>
  <si>
    <t>N°</t>
  </si>
  <si>
    <t>ENTREPRISE          :      SUIVI DES FACTURES FOURNISSEURS       :          EXERCICE  2022</t>
  </si>
  <si>
    <t>ENTREPRISE          :      LISTE DES FACTURES FOURNISSEURS       :          EXERCICE  2022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</si>
</sst>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_ ;\-#,##0.00\ "/>
    <numFmt numFmtId="165" formatCode="d/m/yy;@"/>
  </numFmts>
  <fonts count="18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0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1"/>
      <color rgb="FF000099"/>
      <name val="Times New Roman"/>
      <family val="1"/>
    </font>
    <font>
      <b/>
      <sz val="12"/>
      <color rgb="FF000099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ashed">
        <color theme="9" tint="-0.499984740745262"/>
      </left>
      <right style="dashed">
        <color theme="9" tint="-0.499984740745262"/>
      </right>
      <top/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theme="9" tint="-0.499984740745262"/>
      </right>
      <top style="medium">
        <color indexed="64"/>
      </top>
      <bottom style="dashed">
        <color theme="9" tint="-0.499984740745262"/>
      </bottom>
      <diagonal/>
    </border>
    <border>
      <left style="dashed">
        <color theme="9" tint="-0.499984740745262"/>
      </left>
      <right style="dashed">
        <color theme="9" tint="-0.499984740745262"/>
      </right>
      <top style="medium">
        <color indexed="64"/>
      </top>
      <bottom style="dashed">
        <color theme="9" tint="-0.499984740745262"/>
      </bottom>
      <diagonal/>
    </border>
    <border>
      <left style="dashed">
        <color theme="9" tint="-0.499984740745262"/>
      </left>
      <right style="medium">
        <color indexed="64"/>
      </right>
      <top style="medium">
        <color indexed="64"/>
      </top>
      <bottom style="dashed">
        <color theme="9" tint="-0.499984740745262"/>
      </bottom>
      <diagonal/>
    </border>
    <border>
      <left style="medium">
        <color indexed="64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dashed">
        <color theme="9" tint="-0.499984740745262"/>
      </left>
      <right style="medium">
        <color indexed="64"/>
      </right>
      <top style="dashed">
        <color theme="9" tint="-0.499984740745262"/>
      </top>
      <bottom style="dashed">
        <color theme="9" tint="-0.499984740745262"/>
      </bottom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auto="1"/>
      </top>
      <bottom style="dashed">
        <color auto="1"/>
      </bottom>
      <diagonal/>
    </border>
    <border>
      <left style="dashed">
        <color theme="9" tint="-0.499984740745262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ashed">
        <color theme="9" tint="-0.499984740745262"/>
      </left>
      <right style="dashed">
        <color theme="9" tint="-0.499984740745262"/>
      </right>
      <top style="dotted">
        <color theme="9" tint="-0.499984740745262"/>
      </top>
      <bottom style="dott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9" tint="-0.499984740745262"/>
      </left>
      <right style="dashed">
        <color theme="9" tint="-0.499984740745262"/>
      </right>
      <top/>
      <bottom style="dotted">
        <color theme="9" tint="-0.499984740745262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/>
      <diagonal/>
    </border>
    <border>
      <left style="slantDashDot">
        <color rgb="FFFF00FF"/>
      </left>
      <right style="slantDashDot">
        <color rgb="FFFF00FF"/>
      </right>
      <top/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/>
      <bottom/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slantDashDot">
        <color rgb="FFFF00FF"/>
      </bottom>
      <diagonal/>
    </border>
    <border>
      <left style="medium">
        <color indexed="64"/>
      </left>
      <right style="dashed">
        <color theme="9" tint="-0.499984740745262"/>
      </right>
      <top style="dashed">
        <color theme="9" tint="-0.499984740745262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2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0" applyNumberFormat="1"/>
    <xf numFmtId="43" fontId="0" fillId="0" borderId="0" xfId="0" applyNumberFormat="1" applyProtection="1">
      <protection locked="0"/>
    </xf>
    <xf numFmtId="0" fontId="0" fillId="0" borderId="0" xfId="0" applyProtection="1">
      <protection locked="0"/>
    </xf>
    <xf numFmtId="43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 wrapText="1"/>
    </xf>
    <xf numFmtId="43" fontId="3" fillId="3" borderId="16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43" fontId="6" fillId="0" borderId="0" xfId="0" applyNumberFormat="1" applyFont="1" applyProtection="1">
      <protection locked="0"/>
    </xf>
    <xf numFmtId="43" fontId="6" fillId="0" borderId="0" xfId="0" applyNumberFormat="1" applyFont="1"/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4" fontId="8" fillId="5" borderId="15" xfId="0" applyNumberFormat="1" applyFont="1" applyFill="1" applyBorder="1" applyAlignment="1" applyProtection="1">
      <alignment horizontal="center"/>
      <protection hidden="1"/>
    </xf>
    <xf numFmtId="4" fontId="8" fillId="5" borderId="10" xfId="0" applyNumberFormat="1" applyFont="1" applyFill="1" applyBorder="1" applyAlignment="1" applyProtection="1">
      <alignment horizontal="left"/>
      <protection hidden="1"/>
    </xf>
    <xf numFmtId="4" fontId="8" fillId="5" borderId="1" xfId="0" applyNumberFormat="1" applyFont="1" applyFill="1" applyBorder="1" applyAlignment="1" applyProtection="1">
      <alignment horizontal="center"/>
      <protection hidden="1"/>
    </xf>
    <xf numFmtId="0" fontId="8" fillId="5" borderId="10" xfId="0" applyNumberFormat="1" applyFont="1" applyFill="1" applyBorder="1" applyAlignment="1" applyProtection="1">
      <alignment horizontal="center" vertical="center"/>
      <protection hidden="1"/>
    </xf>
    <xf numFmtId="43" fontId="7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43" fontId="7" fillId="3" borderId="6" xfId="0" applyNumberFormat="1" applyFont="1" applyFill="1" applyBorder="1" applyAlignment="1" applyProtection="1">
      <alignment horizontal="center" vertical="center" wrapText="1"/>
      <protection hidden="1"/>
    </xf>
    <xf numFmtId="4" fontId="8" fillId="5" borderId="20" xfId="0" applyNumberFormat="1" applyFont="1" applyFill="1" applyBorder="1" applyAlignment="1" applyProtection="1">
      <alignment horizontal="center" vertical="center"/>
      <protection hidden="1"/>
    </xf>
    <xf numFmtId="4" fontId="8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Border="1" applyProtection="1"/>
    <xf numFmtId="0" fontId="0" fillId="0" borderId="4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8" xfId="0" applyFont="1" applyBorder="1"/>
    <xf numFmtId="0" fontId="13" fillId="0" borderId="30" xfId="0" applyFont="1" applyBorder="1"/>
    <xf numFmtId="9" fontId="13" fillId="0" borderId="32" xfId="1" applyFont="1" applyBorder="1" applyAlignment="1">
      <alignment horizontal="center" vertical="center"/>
    </xf>
    <xf numFmtId="9" fontId="13" fillId="0" borderId="33" xfId="1" applyFont="1" applyBorder="1" applyAlignment="1">
      <alignment horizontal="center" vertical="center"/>
    </xf>
    <xf numFmtId="9" fontId="13" fillId="0" borderId="34" xfId="1" applyFont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31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8" borderId="10" xfId="0" applyNumberFormat="1" applyFont="1" applyFill="1" applyBorder="1" applyAlignment="1" applyProtection="1">
      <alignment horizontal="center" vertical="center"/>
      <protection locked="0"/>
    </xf>
    <xf numFmtId="0" fontId="2" fillId="8" borderId="10" xfId="0" applyFont="1" applyFill="1" applyBorder="1" applyAlignment="1" applyProtection="1">
      <alignment horizontal="left"/>
      <protection locked="0"/>
    </xf>
    <xf numFmtId="0" fontId="2" fillId="8" borderId="12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/>
      <protection locked="0"/>
    </xf>
    <xf numFmtId="14" fontId="2" fillId="8" borderId="12" xfId="0" applyNumberFormat="1" applyFont="1" applyFill="1" applyBorder="1" applyAlignment="1" applyProtection="1">
      <alignment horizontal="center"/>
      <protection locked="0"/>
    </xf>
    <xf numFmtId="0" fontId="2" fillId="8" borderId="12" xfId="0" applyFont="1" applyFill="1" applyBorder="1" applyAlignment="1" applyProtection="1">
      <alignment horizontal="left"/>
      <protection locked="0"/>
    </xf>
    <xf numFmtId="164" fontId="2" fillId="8" borderId="12" xfId="0" applyNumberFormat="1" applyFont="1" applyFill="1" applyBorder="1" applyAlignment="1" applyProtection="1">
      <alignment horizontal="center"/>
      <protection locked="0"/>
    </xf>
    <xf numFmtId="164" fontId="2" fillId="8" borderId="12" xfId="0" applyNumberFormat="1" applyFont="1" applyFill="1" applyBorder="1" applyAlignment="1" applyProtection="1">
      <alignment horizontal="center"/>
      <protection hidden="1"/>
    </xf>
    <xf numFmtId="9" fontId="2" fillId="8" borderId="5" xfId="1" applyFont="1" applyFill="1" applyBorder="1" applyAlignment="1" applyProtection="1">
      <alignment horizontal="center" vertical="center"/>
      <protection locked="0"/>
    </xf>
    <xf numFmtId="4" fontId="2" fillId="8" borderId="5" xfId="2" applyNumberFormat="1" applyFont="1" applyFill="1" applyBorder="1" applyAlignment="1" applyProtection="1">
      <alignment horizontal="center" vertical="center"/>
      <protection locked="0"/>
    </xf>
    <xf numFmtId="4" fontId="2" fillId="8" borderId="5" xfId="0" applyNumberFormat="1" applyFont="1" applyFill="1" applyBorder="1" applyAlignment="1" applyProtection="1">
      <alignment horizontal="center"/>
      <protection locked="0"/>
    </xf>
    <xf numFmtId="14" fontId="2" fillId="8" borderId="13" xfId="0" applyNumberFormat="1" applyFont="1" applyFill="1" applyBorder="1" applyAlignment="1" applyProtection="1">
      <alignment horizont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14" fontId="2" fillId="0" borderId="8" xfId="0" applyNumberFormat="1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164" fontId="2" fillId="0" borderId="8" xfId="0" applyNumberFormat="1" applyFont="1" applyFill="1" applyBorder="1" applyAlignment="1" applyProtection="1">
      <alignment horizontal="center"/>
      <protection locked="0"/>
    </xf>
    <xf numFmtId="164" fontId="2" fillId="0" borderId="8" xfId="0" applyNumberFormat="1" applyFont="1" applyFill="1" applyBorder="1" applyAlignment="1" applyProtection="1">
      <alignment horizontal="center"/>
      <protection hidden="1"/>
    </xf>
    <xf numFmtId="9" fontId="2" fillId="0" borderId="8" xfId="1" applyFont="1" applyFill="1" applyBorder="1" applyAlignment="1" applyProtection="1">
      <alignment horizontal="center" vertical="center"/>
      <protection locked="0"/>
    </xf>
    <xf numFmtId="4" fontId="2" fillId="0" borderId="8" xfId="2" applyNumberFormat="1" applyFont="1" applyFill="1" applyBorder="1" applyAlignment="1" applyProtection="1">
      <alignment horizontal="center" vertical="center"/>
      <protection locked="0"/>
    </xf>
    <xf numFmtId="4" fontId="2" fillId="0" borderId="8" xfId="0" applyNumberFormat="1" applyFont="1" applyFill="1" applyBorder="1" applyAlignment="1" applyProtection="1">
      <alignment horizontal="center"/>
      <protection locked="0"/>
    </xf>
    <xf numFmtId="14" fontId="2" fillId="0" borderId="9" xfId="0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2" fillId="0" borderId="10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164" fontId="2" fillId="0" borderId="5" xfId="0" applyNumberFormat="1" applyFont="1" applyFill="1" applyBorder="1" applyAlignment="1" applyProtection="1">
      <alignment horizontal="center"/>
      <protection locked="0"/>
    </xf>
    <xf numFmtId="164" fontId="2" fillId="0" borderId="5" xfId="0" applyNumberFormat="1" applyFont="1" applyFill="1" applyBorder="1" applyAlignment="1" applyProtection="1">
      <alignment horizontal="center"/>
      <protection hidden="1"/>
    </xf>
    <xf numFmtId="9" fontId="2" fillId="0" borderId="5" xfId="1" applyFont="1" applyFill="1" applyBorder="1" applyAlignment="1" applyProtection="1">
      <alignment horizontal="center" vertical="center"/>
      <protection locked="0"/>
    </xf>
    <xf numFmtId="4" fontId="2" fillId="0" borderId="5" xfId="2" applyNumberFormat="1" applyFont="1" applyFill="1" applyBorder="1" applyAlignment="1" applyProtection="1">
      <alignment horizontal="center" vertical="center"/>
      <protection locked="0"/>
    </xf>
    <xf numFmtId="4" fontId="2" fillId="0" borderId="5" xfId="0" applyNumberFormat="1" applyFont="1" applyFill="1" applyBorder="1" applyAlignment="1" applyProtection="1">
      <alignment horizontal="center"/>
      <protection locked="0"/>
    </xf>
    <xf numFmtId="14" fontId="2" fillId="0" borderId="11" xfId="0" applyNumberFormat="1" applyFont="1" applyFill="1" applyBorder="1" applyAlignment="1" applyProtection="1">
      <alignment horizontal="center"/>
      <protection locked="0"/>
    </xf>
    <xf numFmtId="164" fontId="2" fillId="0" borderId="12" xfId="0" applyNumberFormat="1" applyFont="1" applyFill="1" applyBorder="1" applyAlignment="1" applyProtection="1">
      <alignment horizontal="center"/>
      <protection hidden="1"/>
    </xf>
    <xf numFmtId="0" fontId="2" fillId="0" borderId="12" xfId="0" applyFont="1" applyFill="1" applyBorder="1" applyAlignment="1" applyProtection="1">
      <alignment horizontal="center"/>
      <protection locked="0"/>
    </xf>
    <xf numFmtId="14" fontId="2" fillId="0" borderId="12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left"/>
      <protection locked="0"/>
    </xf>
    <xf numFmtId="164" fontId="2" fillId="0" borderId="12" xfId="0" applyNumberFormat="1" applyFont="1" applyFill="1" applyBorder="1" applyAlignment="1" applyProtection="1">
      <alignment horizontal="center"/>
      <protection locked="0"/>
    </xf>
    <xf numFmtId="14" fontId="2" fillId="0" borderId="13" xfId="0" applyNumberFormat="1" applyFont="1" applyFill="1" applyBorder="1" applyAlignment="1" applyProtection="1">
      <alignment horizontal="center"/>
      <protection locked="0"/>
    </xf>
    <xf numFmtId="0" fontId="2" fillId="0" borderId="35" xfId="0" applyFont="1" applyFill="1" applyBorder="1" applyAlignment="1" applyProtection="1">
      <alignment horizontal="left"/>
      <protection locked="0"/>
    </xf>
    <xf numFmtId="165" fontId="8" fillId="5" borderId="1" xfId="0" applyNumberFormat="1" applyFont="1" applyFill="1" applyBorder="1" applyAlignment="1" applyProtection="1">
      <alignment horizontal="center"/>
      <protection hidden="1"/>
    </xf>
    <xf numFmtId="0" fontId="16" fillId="4" borderId="10" xfId="0" applyNumberFormat="1" applyFont="1" applyFill="1" applyBorder="1" applyAlignment="1" applyProtection="1">
      <alignment horizontal="center" vertical="center"/>
      <protection hidden="1"/>
    </xf>
    <xf numFmtId="4" fontId="16" fillId="4" borderId="10" xfId="0" applyNumberFormat="1" applyFont="1" applyFill="1" applyBorder="1" applyAlignment="1" applyProtection="1">
      <alignment horizontal="left"/>
      <protection hidden="1"/>
    </xf>
    <xf numFmtId="4" fontId="16" fillId="4" borderId="12" xfId="0" applyNumberFormat="1" applyFont="1" applyFill="1" applyBorder="1" applyAlignment="1" applyProtection="1">
      <alignment horizontal="center"/>
      <protection hidden="1"/>
    </xf>
    <xf numFmtId="4" fontId="16" fillId="4" borderId="1" xfId="0" applyNumberFormat="1" applyFont="1" applyFill="1" applyBorder="1" applyAlignment="1" applyProtection="1">
      <alignment horizontal="center"/>
      <protection hidden="1"/>
    </xf>
    <xf numFmtId="165" fontId="16" fillId="4" borderId="1" xfId="0" applyNumberFormat="1" applyFont="1" applyFill="1" applyBorder="1" applyAlignment="1" applyProtection="1">
      <alignment horizontal="center"/>
      <protection hidden="1"/>
    </xf>
    <xf numFmtId="4" fontId="16" fillId="4" borderId="15" xfId="0" applyNumberFormat="1" applyFont="1" applyFill="1" applyBorder="1" applyAlignment="1" applyProtection="1">
      <alignment horizontal="center" vertical="center"/>
      <protection hidden="1"/>
    </xf>
    <xf numFmtId="4" fontId="16" fillId="4" borderId="15" xfId="0" applyNumberFormat="1" applyFont="1" applyFill="1" applyBorder="1" applyAlignment="1" applyProtection="1">
      <alignment horizontal="center"/>
      <protection hidden="1"/>
    </xf>
    <xf numFmtId="4" fontId="8" fillId="5" borderId="5" xfId="0" applyNumberFormat="1" applyFont="1" applyFill="1" applyBorder="1" applyAlignment="1" applyProtection="1">
      <alignment horizontal="center"/>
      <protection hidden="1"/>
    </xf>
    <xf numFmtId="165" fontId="8" fillId="5" borderId="5" xfId="0" applyNumberFormat="1" applyFont="1" applyFill="1" applyBorder="1" applyAlignment="1" applyProtection="1">
      <alignment horizontal="center"/>
      <protection hidden="1"/>
    </xf>
    <xf numFmtId="0" fontId="17" fillId="0" borderId="1" xfId="0" applyFont="1" applyFill="1" applyBorder="1" applyAlignment="1" applyProtection="1">
      <alignment horizontal="center"/>
      <protection locked="0"/>
    </xf>
    <xf numFmtId="164" fontId="17" fillId="0" borderId="12" xfId="0" applyNumberFormat="1" applyFont="1" applyFill="1" applyBorder="1" applyAlignment="1" applyProtection="1">
      <alignment horizontal="center"/>
      <protection locked="0"/>
    </xf>
    <xf numFmtId="164" fontId="17" fillId="0" borderId="12" xfId="0" applyNumberFormat="1" applyFont="1" applyFill="1" applyBorder="1" applyAlignment="1" applyProtection="1">
      <alignment horizontal="center"/>
      <protection hidden="1"/>
    </xf>
    <xf numFmtId="0" fontId="2" fillId="7" borderId="2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1" fillId="4" borderId="17" xfId="0" applyFont="1" applyFill="1" applyBorder="1" applyAlignment="1" applyProtection="1">
      <alignment horizontal="center" vertical="center"/>
      <protection hidden="1"/>
    </xf>
    <xf numFmtId="0" fontId="11" fillId="4" borderId="18" xfId="0" applyFont="1" applyFill="1" applyBorder="1" applyAlignment="1" applyProtection="1">
      <alignment horizontal="center" vertical="center"/>
      <protection hidden="1"/>
    </xf>
    <xf numFmtId="0" fontId="11" fillId="4" borderId="19" xfId="0" applyFont="1" applyFill="1" applyBorder="1" applyAlignment="1" applyProtection="1">
      <alignment horizontal="center" vertical="center"/>
      <protection hidden="1"/>
    </xf>
    <xf numFmtId="0" fontId="5" fillId="4" borderId="17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19" xfId="0" applyFont="1" applyFill="1" applyBorder="1" applyAlignment="1" applyProtection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9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165" formatCode="d/m/yy;@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protection locked="1" hidden="1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</font>
      <numFmt numFmtId="35" formatCode="_-* #,##0.00\ _€_-;\-* #,##0.00\ _€_-;_-* &quot;-&quot;??\ _€_-;_-@_-"/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</font>
      <numFmt numFmtId="35" formatCode="_-* #,##0.00\ _€_-;\-* #,##0.00\ _€_-;_-* &quot;-&quot;??\ _€_-;_-@_-"/>
      <fill>
        <patternFill patternType="solid">
          <fgColor indexed="64"/>
          <bgColor theme="0" tint="-4.9989318521683403E-2"/>
        </patternFill>
      </fill>
      <alignment textRotation="0" indent="0" relativeIndent="0" justifyLastLine="0" shrinkToFit="0" readingOrder="0"/>
      <border diagonalUp="0" diagonalDown="0">
        <top/>
      </border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alignment horizontal="center" vertical="top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0" hidden="0"/>
    </dxf>
    <dxf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</dxfs>
  <tableStyles count="0" defaultTableStyle="TableStyleLight1" defaultPivotStyle="PivotStyleLight16"/>
  <colors>
    <mruColors>
      <color rgb="FF0000FF"/>
      <color rgb="FF000099"/>
      <color rgb="FF66FFCC"/>
      <color rgb="FFFF00FF"/>
      <color rgb="FF00FF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primer la dernière ligne de tableau"/>
  <ax:ocxPr ax:name="Size" ax:value="7064;1058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rimer une ligne dans le tableau"/>
  <ax:ocxPr ax:name="Size" ax:value="7064;108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0"/>
  <ax:ocxPr ax:name="Caption" ax:value="Insérer nouvelle ligne en fin de Tableau"/>
  <ax:ocxPr ax:name="Size" ax:value="7064;116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primer la dernière ligne de tableau"/>
  <ax:ocxPr ax:name="Size" ax:value="8176;1270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rimer une ligne dans le tableau"/>
  <ax:ocxPr ax:name="Size" ax:value="8255;124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0"/>
  <ax:ocxPr ax:name="Caption" ax:value="Insérer nouvelle ligne en fin de Tableau"/>
  <ax:ocxPr ax:name="Size" ax:value="8176;124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3" name="Tableau3" displayName="Tableau3" ref="A1:A8" totalsRowShown="0" headerRowDxfId="94" dataDxfId="92" headerRowBorderDxfId="93" tableBorderDxfId="91">
  <autoFilter ref="A1:A8"/>
  <tableColumns count="1">
    <tableColumn id="1" name="Mode de paiement" dataDxfId="9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" totalsRowShown="0" headerRowDxfId="89" dataDxfId="87" headerRowBorderDxfId="88" dataCellStyle="Pourcentage">
  <autoFilter ref="C1:C4"/>
  <tableColumns count="1">
    <tableColumn id="1" name="CODE -TVA" dataDxfId="86" dataCellStyle="Pourcentage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E1:E10" totalsRowShown="0" headerRowDxfId="85" dataDxfId="83" headerRowBorderDxfId="84">
  <autoFilter ref="E1:E10"/>
  <tableColumns count="1">
    <tableColumn id="1" name="Type" dataDxfId="82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G1:G3" totalsRowShown="0" headerRowDxfId="81" dataDxfId="79" headerRowBorderDxfId="80">
  <autoFilter ref="G1:G3"/>
  <tableColumns count="1">
    <tableColumn id="1" name="TITRE" dataDxfId="78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E167" totalsRowShown="0" headerRowDxfId="77" dataDxfId="76" tableBorderDxfId="75">
  <autoFilter ref="A1:E167">
    <filterColumn colId="1"/>
    <filterColumn colId="2"/>
    <filterColumn colId="3"/>
  </autoFilter>
  <tableColumns count="5">
    <tableColumn id="1" name="Fournisseurs" dataDxfId="74"/>
    <tableColumn id="5" name="N°" dataDxfId="73"/>
    <tableColumn id="3" name="Code &#10;Compta" dataDxfId="72"/>
    <tableColumn id="4" name="Adresse" dataDxfId="71"/>
    <tableColumn id="2" name="Contacte" dataDxfId="70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2:K12" totalsRowShown="0" headerRowDxfId="69" dataDxfId="67" totalsRowDxfId="65" headerRowBorderDxfId="68" tableBorderDxfId="66" totalsRowBorderDxfId="64">
  <autoFilter ref="A2:K12">
    <filterColumn colId="6"/>
  </autoFilter>
  <tableColumns count="11">
    <tableColumn id="19" name="N°." dataDxfId="63" totalsRowDxfId="62">
      <calculatedColumnFormula>Tableau4[[#This Row],[N°.]]</calculatedColumnFormula>
    </tableColumn>
    <tableColumn id="1" name="Fournisseurs" dataDxfId="61" totalsRowDxfId="60">
      <calculatedColumnFormula>Tableau4[[#This Row],[Fournisseurs]]</calculatedColumnFormula>
    </tableColumn>
    <tableColumn id="2" name="N° &#10; Facture" dataDxfId="59" totalsRowDxfId="58">
      <calculatedColumnFormula>Tableau4[[#This Row],[N° 
 Facture]]</calculatedColumnFormula>
    </tableColumn>
    <tableColumn id="17" name="Type" dataDxfId="57" totalsRowDxfId="56">
      <calculatedColumnFormula>Tableau4[[#This Row],[Type]]</calculatedColumnFormula>
    </tableColumn>
    <tableColumn id="3" name="Date &#10;Facture" dataDxfId="55" totalsRowDxfId="54">
      <calculatedColumnFormula>Tableau4[[#This Row],[Date 
Facture]]</calculatedColumnFormula>
    </tableColumn>
    <tableColumn id="4" name="Mode  de&#10;Règlement" dataDxfId="53" totalsRowDxfId="52">
      <calculatedColumnFormula>Tableau4[[#This Row],[Mode  de
Règlement]]</calculatedColumnFormula>
    </tableColumn>
    <tableColumn id="5" name="Total&#10;HT" dataDxfId="51" totalsRowDxfId="50">
      <calculatedColumnFormula>Tableau4[[#This Row],[Total
HT]]</calculatedColumnFormula>
    </tableColumn>
    <tableColumn id="10" name="Montant&#10;TVA" dataDxfId="49" totalsRowDxfId="48">
      <calculatedColumnFormula>Tableau4[[#This Row],[Montant
TVA]]</calculatedColumnFormula>
    </tableColumn>
    <tableColumn id="12" name="Timbre" dataDxfId="47" totalsRowDxfId="46">
      <calculatedColumnFormula>Tableau4[[#This Row],[Timbre]]</calculatedColumnFormula>
    </tableColumn>
    <tableColumn id="13" name="Autres" dataDxfId="45" totalsRowDxfId="44">
      <calculatedColumnFormula>Tableau4[[#This Row],[Autres]]</calculatedColumnFormula>
    </tableColumn>
    <tableColumn id="14" name="Montant&#10;TTC" dataDxfId="43" totalsRowDxfId="42">
      <calculatedColumnFormula>Tableau4[[#This Row],[Montant
TTC]]</calculatedColumnFormula>
    </tableColumn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2:R13" totalsRowShown="0" headerRowDxfId="41" dataDxfId="39" totalsRowDxfId="37" headerRowBorderDxfId="40" tableBorderDxfId="38" totalsRowBorderDxfId="36">
  <autoFilter ref="A2:R13"/>
  <sortState ref="B4:R152">
    <sortCondition ref="E4:E152"/>
  </sortState>
  <tableColumns count="18">
    <tableColumn id="19" name="N°." dataDxfId="35" totalsRowDxfId="34">
      <calculatedColumnFormula>ROW()-2</calculatedColumnFormula>
    </tableColumn>
    <tableColumn id="1" name="Fournisseurs" dataDxfId="33" totalsRowDxfId="32"/>
    <tableColumn id="2" name="N° &#10; Facture" dataDxfId="31" totalsRowDxfId="30"/>
    <tableColumn id="17" name="Type" dataDxfId="29" totalsRowDxfId="28"/>
    <tableColumn id="3" name="Date &#10;Facture" dataDxfId="27" totalsRowDxfId="26"/>
    <tableColumn id="4" name="Mode  de&#10;Règlement" dataDxfId="25" totalsRowDxfId="24"/>
    <tableColumn id="5" name="Montant &#10;HT" dataDxfId="23" totalsRowDxfId="22"/>
    <tableColumn id="6" name="Remise" dataDxfId="21" totalsRowDxfId="20"/>
    <tableColumn id="7" name="Total&#10;HT" dataDxfId="19" totalsRowDxfId="18">
      <calculatedColumnFormula>G3-H3</calculatedColumnFormula>
    </tableColumn>
    <tableColumn id="8" name="Code&#10;TVA" dataDxfId="17" totalsRowDxfId="16" dataCellStyle="Pourcentage"/>
    <tableColumn id="9" name="Régul&#10;TVA" dataDxfId="15" totalsRowDxfId="14"/>
    <tableColumn id="10" name="Montant&#10;TVA" dataDxfId="13" totalsRowDxfId="12">
      <calculatedColumnFormula>K3+ROUND(I3*J3,2)</calculatedColumnFormula>
    </tableColumn>
    <tableColumn id="11" name="Régul&#10;Tmbr." dataDxfId="11" totalsRowDxfId="10"/>
    <tableColumn id="12" name="Timbre" dataDxfId="9" totalsRowDxfId="8">
      <calculatedColumnFormula>IF(F3="Espèce",MIN((I3+L3)*0.01+M3,2500),0)</calculatedColumnFormula>
    </tableColumn>
    <tableColumn id="13" name="Autres" dataDxfId="7" totalsRowDxfId="6"/>
    <tableColumn id="14" name="Montant&#10;TTC" dataDxfId="5" totalsRowDxfId="4">
      <calculatedColumnFormula>O3+N3+L3+I3</calculatedColumnFormula>
    </tableColumn>
    <tableColumn id="15" name="Échéance &#10;Facture" dataDxfId="3" totalsRowDxfId="2"/>
    <tableColumn id="16" name="Date &#10;de Paiement" dataDxfId="1" totalsRow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A1:G10"/>
  <sheetViews>
    <sheetView workbookViewId="0">
      <selection activeCell="G4" sqref="G4:G10"/>
    </sheetView>
  </sheetViews>
  <sheetFormatPr baseColWidth="10" defaultColWidth="0" defaultRowHeight="15" zeroHeight="1"/>
  <cols>
    <col min="1" max="1" width="26.28515625" style="37" customWidth="1"/>
    <col min="2" max="2" width="2.140625" style="37" customWidth="1"/>
    <col min="3" max="3" width="18" style="37" customWidth="1"/>
    <col min="4" max="4" width="2.42578125" style="37" customWidth="1"/>
    <col min="5" max="5" width="27.42578125" style="37" customWidth="1"/>
    <col min="6" max="6" width="2.28515625" style="37" customWidth="1"/>
    <col min="7" max="7" width="107.85546875" style="37" customWidth="1"/>
    <col min="8" max="16384" width="11.42578125" style="37" hidden="1"/>
  </cols>
  <sheetData>
    <row r="1" spans="1:7" ht="30" customHeight="1" thickBot="1">
      <c r="A1" s="52" t="s">
        <v>1</v>
      </c>
      <c r="B1" s="112"/>
      <c r="C1" s="51" t="s">
        <v>165</v>
      </c>
      <c r="D1" s="112"/>
      <c r="E1" s="50" t="s">
        <v>156</v>
      </c>
      <c r="F1" s="112"/>
      <c r="G1" s="50" t="s">
        <v>166</v>
      </c>
    </row>
    <row r="2" spans="1:7" ht="15.75">
      <c r="A2" s="38" t="s">
        <v>2</v>
      </c>
      <c r="B2" s="113"/>
      <c r="C2" s="47">
        <v>0.19</v>
      </c>
      <c r="D2" s="113"/>
      <c r="E2" s="42" t="s">
        <v>161</v>
      </c>
      <c r="F2" s="113"/>
      <c r="G2" s="45" t="s">
        <v>206</v>
      </c>
    </row>
    <row r="3" spans="1:7" ht="16.5" thickBot="1">
      <c r="A3" s="39" t="s">
        <v>14</v>
      </c>
      <c r="B3" s="113"/>
      <c r="C3" s="48">
        <v>0.09</v>
      </c>
      <c r="D3" s="113"/>
      <c r="E3" s="43" t="s">
        <v>162</v>
      </c>
      <c r="F3" s="113"/>
      <c r="G3" s="46" t="s">
        <v>207</v>
      </c>
    </row>
    <row r="4" spans="1:7" ht="16.5" thickBot="1">
      <c r="A4" s="40" t="s">
        <v>15</v>
      </c>
      <c r="B4" s="113"/>
      <c r="C4" s="49">
        <v>0</v>
      </c>
      <c r="D4" s="113"/>
      <c r="E4" s="43" t="s">
        <v>164</v>
      </c>
      <c r="F4" s="113"/>
      <c r="G4" s="109"/>
    </row>
    <row r="5" spans="1:7" ht="15.75">
      <c r="A5" s="39" t="s">
        <v>3</v>
      </c>
      <c r="B5" s="113"/>
      <c r="C5" s="115"/>
      <c r="D5" s="113"/>
      <c r="E5" s="43" t="s">
        <v>163</v>
      </c>
      <c r="F5" s="113"/>
      <c r="G5" s="111"/>
    </row>
    <row r="6" spans="1:7" ht="15.75">
      <c r="A6" s="40" t="s">
        <v>4</v>
      </c>
      <c r="B6" s="113"/>
      <c r="C6" s="115"/>
      <c r="D6" s="113"/>
      <c r="E6" s="43" t="s">
        <v>159</v>
      </c>
      <c r="F6" s="113"/>
      <c r="G6" s="111"/>
    </row>
    <row r="7" spans="1:7" ht="15.75">
      <c r="A7" s="40" t="s">
        <v>155</v>
      </c>
      <c r="B7" s="113"/>
      <c r="C7" s="115"/>
      <c r="D7" s="113"/>
      <c r="E7" s="43" t="s">
        <v>160</v>
      </c>
      <c r="F7" s="113"/>
      <c r="G7" s="111"/>
    </row>
    <row r="8" spans="1:7" ht="16.5" thickBot="1">
      <c r="A8" s="41" t="s">
        <v>8</v>
      </c>
      <c r="B8" s="113"/>
      <c r="C8" s="115"/>
      <c r="D8" s="113"/>
      <c r="E8" s="43" t="s">
        <v>157</v>
      </c>
      <c r="F8" s="113"/>
      <c r="G8" s="111"/>
    </row>
    <row r="9" spans="1:7">
      <c r="A9" s="109"/>
      <c r="B9" s="113"/>
      <c r="C9" s="115"/>
      <c r="D9" s="113"/>
      <c r="E9" s="43" t="s">
        <v>158</v>
      </c>
      <c r="F9" s="113"/>
      <c r="G9" s="111"/>
    </row>
    <row r="10" spans="1:7" ht="15.75" thickBot="1">
      <c r="A10" s="110"/>
      <c r="B10" s="114"/>
      <c r="C10" s="115"/>
      <c r="D10" s="114"/>
      <c r="E10" s="44" t="s">
        <v>11</v>
      </c>
      <c r="F10" s="114"/>
      <c r="G10" s="110"/>
    </row>
  </sheetData>
  <sheetProtection selectLockedCells="1" selectUnlockedCells="1"/>
  <mergeCells count="6">
    <mergeCell ref="A9:A10"/>
    <mergeCell ref="G4:G10"/>
    <mergeCell ref="D1:D10"/>
    <mergeCell ref="F1:F10"/>
    <mergeCell ref="B1:B10"/>
    <mergeCell ref="C5:C10"/>
  </mergeCells>
  <pageMargins left="0.7" right="0.7" top="0.75" bottom="0.75" header="0.3" footer="0.3"/>
  <pageSetup paperSize="9" orientation="portrait" verticalDpi="3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E176"/>
  <sheetViews>
    <sheetView workbookViewId="0">
      <selection activeCell="A167" sqref="A167:XFD167"/>
    </sheetView>
  </sheetViews>
  <sheetFormatPr baseColWidth="10" defaultColWidth="11.42578125" defaultRowHeight="15" zeroHeight="1"/>
  <cols>
    <col min="1" max="1" width="57.5703125" customWidth="1"/>
    <col min="2" max="2" width="5.7109375" style="2" customWidth="1"/>
    <col min="3" max="3" width="13.140625" bestFit="1" customWidth="1"/>
    <col min="4" max="4" width="54.5703125" customWidth="1"/>
    <col min="5" max="5" width="33.7109375" style="2" customWidth="1"/>
  </cols>
  <sheetData>
    <row r="1" spans="1:5" ht="31.5">
      <c r="A1" s="1" t="s">
        <v>0</v>
      </c>
      <c r="B1" s="1" t="s">
        <v>205</v>
      </c>
      <c r="C1" s="36" t="s">
        <v>204</v>
      </c>
      <c r="D1" s="1" t="s">
        <v>200</v>
      </c>
      <c r="E1" s="1" t="s">
        <v>201</v>
      </c>
    </row>
    <row r="2" spans="1:5">
      <c r="A2" s="26" t="s">
        <v>172</v>
      </c>
      <c r="B2" s="27">
        <v>1</v>
      </c>
      <c r="C2" s="27">
        <v>404906</v>
      </c>
      <c r="D2" s="27"/>
      <c r="E2" s="27"/>
    </row>
    <row r="3" spans="1:5">
      <c r="A3" s="28" t="s">
        <v>173</v>
      </c>
      <c r="B3" s="29">
        <f>B2+1</f>
        <v>2</v>
      </c>
      <c r="C3" s="29">
        <v>404200</v>
      </c>
      <c r="D3" s="29"/>
      <c r="E3" s="29"/>
    </row>
    <row r="4" spans="1:5">
      <c r="A4" s="28" t="s">
        <v>174</v>
      </c>
      <c r="B4" s="29">
        <f t="shared" ref="B4:B67" si="0">B3+1</f>
        <v>3</v>
      </c>
      <c r="C4" s="29">
        <v>401725</v>
      </c>
      <c r="D4" s="29"/>
      <c r="E4" s="29"/>
    </row>
    <row r="5" spans="1:5">
      <c r="A5" s="28" t="s">
        <v>175</v>
      </c>
      <c r="B5" s="29">
        <f t="shared" si="0"/>
        <v>4</v>
      </c>
      <c r="C5" s="29">
        <v>401901</v>
      </c>
      <c r="D5" s="29"/>
      <c r="E5" s="29"/>
    </row>
    <row r="6" spans="1:5">
      <c r="A6" s="28" t="s">
        <v>176</v>
      </c>
      <c r="B6" s="29">
        <f t="shared" si="0"/>
        <v>5</v>
      </c>
      <c r="C6" s="29">
        <v>401902</v>
      </c>
      <c r="D6" s="29"/>
      <c r="E6" s="29"/>
    </row>
    <row r="7" spans="1:5">
      <c r="A7" s="28" t="s">
        <v>177</v>
      </c>
      <c r="B7" s="29">
        <f t="shared" si="0"/>
        <v>6</v>
      </c>
      <c r="C7" s="29">
        <v>401137</v>
      </c>
      <c r="D7" s="29"/>
      <c r="E7" s="29"/>
    </row>
    <row r="8" spans="1:5">
      <c r="A8" s="28" t="s">
        <v>178</v>
      </c>
      <c r="B8" s="29">
        <f t="shared" si="0"/>
        <v>7</v>
      </c>
      <c r="C8" s="29">
        <v>401455</v>
      </c>
      <c r="D8" s="29"/>
      <c r="E8" s="29"/>
    </row>
    <row r="9" spans="1:5">
      <c r="A9" s="28" t="s">
        <v>179</v>
      </c>
      <c r="B9" s="29">
        <f t="shared" si="0"/>
        <v>8</v>
      </c>
      <c r="C9" s="29">
        <v>401447</v>
      </c>
      <c r="D9" s="29"/>
      <c r="E9" s="29"/>
    </row>
    <row r="10" spans="1:5">
      <c r="A10" s="28" t="s">
        <v>180</v>
      </c>
      <c r="B10" s="29">
        <f t="shared" si="0"/>
        <v>9</v>
      </c>
      <c r="C10" s="29">
        <v>401103</v>
      </c>
      <c r="D10" s="29"/>
      <c r="E10" s="29"/>
    </row>
    <row r="11" spans="1:5">
      <c r="A11" s="28" t="s">
        <v>181</v>
      </c>
      <c r="B11" s="29">
        <f t="shared" si="0"/>
        <v>10</v>
      </c>
      <c r="C11" s="29">
        <v>401435</v>
      </c>
      <c r="D11" s="29"/>
      <c r="E11" s="29"/>
    </row>
    <row r="12" spans="1:5">
      <c r="A12" s="28" t="s">
        <v>182</v>
      </c>
      <c r="B12" s="29">
        <f t="shared" si="0"/>
        <v>11</v>
      </c>
      <c r="C12" s="29">
        <v>401437</v>
      </c>
      <c r="D12" s="29"/>
      <c r="E12" s="29"/>
    </row>
    <row r="13" spans="1:5">
      <c r="A13" s="28" t="s">
        <v>183</v>
      </c>
      <c r="B13" s="29">
        <f t="shared" si="0"/>
        <v>12</v>
      </c>
      <c r="C13" s="29">
        <v>401612</v>
      </c>
      <c r="D13" s="29"/>
      <c r="E13" s="29"/>
    </row>
    <row r="14" spans="1:5">
      <c r="A14" s="28" t="s">
        <v>184</v>
      </c>
      <c r="B14" s="29">
        <f t="shared" si="0"/>
        <v>13</v>
      </c>
      <c r="C14" s="29">
        <v>401302</v>
      </c>
      <c r="D14" s="29"/>
      <c r="E14" s="29"/>
    </row>
    <row r="15" spans="1:5">
      <c r="A15" s="28" t="s">
        <v>185</v>
      </c>
      <c r="B15" s="29">
        <f t="shared" si="0"/>
        <v>14</v>
      </c>
      <c r="C15" s="29">
        <v>401134</v>
      </c>
      <c r="D15" s="29"/>
      <c r="E15" s="29"/>
    </row>
    <row r="16" spans="1:5">
      <c r="A16" s="28" t="s">
        <v>186</v>
      </c>
      <c r="B16" s="29">
        <f t="shared" si="0"/>
        <v>15</v>
      </c>
      <c r="C16" s="29">
        <v>401177</v>
      </c>
      <c r="D16" s="29"/>
      <c r="E16" s="29"/>
    </row>
    <row r="17" spans="1:5">
      <c r="A17" s="28" t="s">
        <v>187</v>
      </c>
      <c r="B17" s="29">
        <f t="shared" si="0"/>
        <v>16</v>
      </c>
      <c r="C17" s="29">
        <v>401253</v>
      </c>
      <c r="D17" s="29"/>
      <c r="E17" s="29"/>
    </row>
    <row r="18" spans="1:5">
      <c r="A18" s="28" t="s">
        <v>188</v>
      </c>
      <c r="B18" s="29">
        <f t="shared" si="0"/>
        <v>17</v>
      </c>
      <c r="C18" s="29">
        <v>401417</v>
      </c>
      <c r="D18" s="29"/>
      <c r="E18" s="29"/>
    </row>
    <row r="19" spans="1:5">
      <c r="A19" s="28" t="s">
        <v>189</v>
      </c>
      <c r="B19" s="29">
        <f t="shared" si="0"/>
        <v>18</v>
      </c>
      <c r="C19" s="29">
        <v>404173</v>
      </c>
      <c r="D19" s="29"/>
      <c r="E19" s="29"/>
    </row>
    <row r="20" spans="1:5">
      <c r="A20" s="28" t="s">
        <v>190</v>
      </c>
      <c r="B20" s="29">
        <f t="shared" si="0"/>
        <v>19</v>
      </c>
      <c r="C20" s="29">
        <v>401426</v>
      </c>
      <c r="D20" s="29"/>
      <c r="E20" s="29"/>
    </row>
    <row r="21" spans="1:5">
      <c r="A21" s="28" t="s">
        <v>191</v>
      </c>
      <c r="B21" s="29">
        <f t="shared" si="0"/>
        <v>20</v>
      </c>
      <c r="C21" s="29">
        <v>401443</v>
      </c>
      <c r="D21" s="29"/>
      <c r="E21" s="29"/>
    </row>
    <row r="22" spans="1:5">
      <c r="A22" s="28" t="s">
        <v>192</v>
      </c>
      <c r="B22" s="29">
        <f t="shared" si="0"/>
        <v>21</v>
      </c>
      <c r="C22" s="29">
        <v>401186</v>
      </c>
      <c r="D22" s="29"/>
      <c r="E22" s="29"/>
    </row>
    <row r="23" spans="1:5">
      <c r="A23" s="28" t="s">
        <v>193</v>
      </c>
      <c r="B23" s="29">
        <f t="shared" si="0"/>
        <v>22</v>
      </c>
      <c r="C23" s="29">
        <v>401140</v>
      </c>
      <c r="D23" s="29"/>
      <c r="E23" s="29"/>
    </row>
    <row r="24" spans="1:5">
      <c r="A24" s="28" t="s">
        <v>194</v>
      </c>
      <c r="B24" s="29">
        <f t="shared" si="0"/>
        <v>23</v>
      </c>
      <c r="C24" s="29">
        <v>401164</v>
      </c>
      <c r="D24" s="29"/>
      <c r="E24" s="29"/>
    </row>
    <row r="25" spans="1:5">
      <c r="A25" s="30" t="s">
        <v>195</v>
      </c>
      <c r="B25" s="31">
        <f t="shared" si="0"/>
        <v>24</v>
      </c>
      <c r="C25" s="29">
        <v>401225</v>
      </c>
      <c r="D25" s="29"/>
      <c r="E25" s="29"/>
    </row>
    <row r="26" spans="1:5">
      <c r="A26" s="30" t="s">
        <v>196</v>
      </c>
      <c r="B26" s="31">
        <f t="shared" si="0"/>
        <v>25</v>
      </c>
      <c r="C26" s="29">
        <v>401282</v>
      </c>
      <c r="D26" s="29"/>
      <c r="E26" s="29"/>
    </row>
    <row r="27" spans="1:5">
      <c r="A27" s="30" t="s">
        <v>117</v>
      </c>
      <c r="B27" s="31">
        <f t="shared" si="0"/>
        <v>26</v>
      </c>
      <c r="C27" s="29">
        <v>401698</v>
      </c>
      <c r="D27" s="29"/>
      <c r="E27" s="29"/>
    </row>
    <row r="28" spans="1:5">
      <c r="A28" s="30" t="s">
        <v>127</v>
      </c>
      <c r="B28" s="31">
        <f t="shared" si="0"/>
        <v>27</v>
      </c>
      <c r="C28" s="29">
        <v>403137</v>
      </c>
      <c r="D28" s="29"/>
      <c r="E28" s="29"/>
    </row>
    <row r="29" spans="1:5">
      <c r="A29" s="30" t="s">
        <v>36</v>
      </c>
      <c r="B29" s="31">
        <f t="shared" si="0"/>
        <v>28</v>
      </c>
      <c r="C29" s="29">
        <v>401166</v>
      </c>
      <c r="D29" s="29"/>
      <c r="E29" s="29"/>
    </row>
    <row r="30" spans="1:5">
      <c r="A30" s="30" t="s">
        <v>43</v>
      </c>
      <c r="B30" s="31">
        <f t="shared" si="0"/>
        <v>29</v>
      </c>
      <c r="C30" s="29">
        <v>401193</v>
      </c>
      <c r="D30" s="29"/>
      <c r="E30" s="29"/>
    </row>
    <row r="31" spans="1:5">
      <c r="A31" s="30" t="s">
        <v>46</v>
      </c>
      <c r="B31" s="31">
        <f t="shared" si="0"/>
        <v>30</v>
      </c>
      <c r="C31" s="29">
        <v>401202</v>
      </c>
      <c r="D31" s="29"/>
      <c r="E31" s="29"/>
    </row>
    <row r="32" spans="1:5">
      <c r="A32" s="30" t="s">
        <v>129</v>
      </c>
      <c r="B32" s="31">
        <f t="shared" si="0"/>
        <v>31</v>
      </c>
      <c r="C32" s="29">
        <v>404019</v>
      </c>
      <c r="D32" s="29"/>
      <c r="E32" s="29"/>
    </row>
    <row r="33" spans="1:5">
      <c r="A33" s="30" t="s">
        <v>110</v>
      </c>
      <c r="B33" s="31">
        <f t="shared" si="0"/>
        <v>32</v>
      </c>
      <c r="C33" s="29">
        <v>401667</v>
      </c>
      <c r="D33" s="29"/>
      <c r="E33" s="29"/>
    </row>
    <row r="34" spans="1:5">
      <c r="A34" s="30" t="s">
        <v>122</v>
      </c>
      <c r="B34" s="31">
        <f t="shared" si="0"/>
        <v>33</v>
      </c>
      <c r="C34" s="29">
        <v>401747</v>
      </c>
      <c r="D34" s="29"/>
      <c r="E34" s="29"/>
    </row>
    <row r="35" spans="1:5">
      <c r="A35" s="30" t="s">
        <v>82</v>
      </c>
      <c r="B35" s="31">
        <f t="shared" si="0"/>
        <v>34</v>
      </c>
      <c r="C35" s="29">
        <v>401418</v>
      </c>
      <c r="D35" s="29"/>
      <c r="E35" s="29"/>
    </row>
    <row r="36" spans="1:5">
      <c r="A36" s="30" t="s">
        <v>42</v>
      </c>
      <c r="B36" s="31">
        <f t="shared" si="0"/>
        <v>35</v>
      </c>
      <c r="C36" s="29">
        <v>401183</v>
      </c>
      <c r="D36" s="29"/>
      <c r="E36" s="29"/>
    </row>
    <row r="37" spans="1:5">
      <c r="A37" s="30" t="s">
        <v>107</v>
      </c>
      <c r="B37" s="31">
        <f t="shared" si="0"/>
        <v>36</v>
      </c>
      <c r="C37" s="29">
        <v>401640</v>
      </c>
      <c r="D37" s="29"/>
      <c r="E37" s="29"/>
    </row>
    <row r="38" spans="1:5">
      <c r="A38" s="30" t="s">
        <v>40</v>
      </c>
      <c r="B38" s="31">
        <f t="shared" si="0"/>
        <v>37</v>
      </c>
      <c r="C38" s="29">
        <v>401180</v>
      </c>
      <c r="D38" s="29"/>
      <c r="E38" s="29"/>
    </row>
    <row r="39" spans="1:5">
      <c r="A39" s="30" t="s">
        <v>144</v>
      </c>
      <c r="B39" s="31">
        <f t="shared" si="0"/>
        <v>38</v>
      </c>
      <c r="C39" s="29">
        <v>404206</v>
      </c>
      <c r="D39" s="29"/>
      <c r="E39" s="29"/>
    </row>
    <row r="40" spans="1:5">
      <c r="A40" s="30" t="s">
        <v>139</v>
      </c>
      <c r="B40" s="31">
        <f t="shared" si="0"/>
        <v>39</v>
      </c>
      <c r="C40" s="29">
        <v>404196</v>
      </c>
      <c r="D40" s="29"/>
      <c r="E40" s="29"/>
    </row>
    <row r="41" spans="1:5">
      <c r="A41" s="30" t="s">
        <v>39</v>
      </c>
      <c r="B41" s="31">
        <f t="shared" si="0"/>
        <v>40</v>
      </c>
      <c r="C41" s="29">
        <v>401176</v>
      </c>
      <c r="D41" s="29"/>
      <c r="E41" s="29"/>
    </row>
    <row r="42" spans="1:5">
      <c r="A42" s="30" t="s">
        <v>151</v>
      </c>
      <c r="B42" s="31">
        <f t="shared" si="0"/>
        <v>41</v>
      </c>
      <c r="C42" s="29">
        <v>404905</v>
      </c>
      <c r="D42" s="29"/>
      <c r="E42" s="29"/>
    </row>
    <row r="43" spans="1:5">
      <c r="A43" s="30" t="s">
        <v>79</v>
      </c>
      <c r="B43" s="31">
        <f t="shared" si="0"/>
        <v>42</v>
      </c>
      <c r="C43" s="29">
        <v>401411</v>
      </c>
      <c r="D43" s="29"/>
      <c r="E43" s="29"/>
    </row>
    <row r="44" spans="1:5">
      <c r="A44" s="30" t="s">
        <v>32</v>
      </c>
      <c r="B44" s="31">
        <f t="shared" si="0"/>
        <v>43</v>
      </c>
      <c r="C44" s="29">
        <v>401143</v>
      </c>
      <c r="D44" s="29"/>
      <c r="E44" s="29"/>
    </row>
    <row r="45" spans="1:5">
      <c r="A45" s="30" t="s">
        <v>70</v>
      </c>
      <c r="B45" s="31">
        <f t="shared" si="0"/>
        <v>44</v>
      </c>
      <c r="C45" s="29">
        <v>401288</v>
      </c>
      <c r="D45" s="29"/>
      <c r="E45" s="29"/>
    </row>
    <row r="46" spans="1:5">
      <c r="A46" s="30" t="s">
        <v>71</v>
      </c>
      <c r="B46" s="31">
        <f t="shared" si="0"/>
        <v>45</v>
      </c>
      <c r="C46" s="29">
        <v>401291</v>
      </c>
      <c r="D46" s="29"/>
      <c r="E46" s="29"/>
    </row>
    <row r="47" spans="1:5">
      <c r="A47" s="30" t="s">
        <v>109</v>
      </c>
      <c r="B47" s="31">
        <f t="shared" si="0"/>
        <v>46</v>
      </c>
      <c r="C47" s="29">
        <v>401655</v>
      </c>
      <c r="D47" s="29"/>
      <c r="E47" s="29"/>
    </row>
    <row r="48" spans="1:5">
      <c r="A48" s="30" t="s">
        <v>108</v>
      </c>
      <c r="B48" s="31">
        <f t="shared" si="0"/>
        <v>47</v>
      </c>
      <c r="C48" s="29">
        <v>401647</v>
      </c>
      <c r="D48" s="29"/>
      <c r="E48" s="29"/>
    </row>
    <row r="49" spans="1:5">
      <c r="A49" s="30" t="s">
        <v>41</v>
      </c>
      <c r="B49" s="31">
        <f t="shared" si="0"/>
        <v>48</v>
      </c>
      <c r="C49" s="29">
        <v>401181</v>
      </c>
      <c r="D49" s="29"/>
      <c r="E49" s="29"/>
    </row>
    <row r="50" spans="1:5">
      <c r="A50" s="30" t="s">
        <v>45</v>
      </c>
      <c r="B50" s="31">
        <f t="shared" si="0"/>
        <v>49</v>
      </c>
      <c r="C50" s="29">
        <v>401197</v>
      </c>
      <c r="D50" s="29"/>
      <c r="E50" s="29"/>
    </row>
    <row r="51" spans="1:5">
      <c r="A51" s="30" t="s">
        <v>48</v>
      </c>
      <c r="B51" s="31">
        <f t="shared" si="0"/>
        <v>50</v>
      </c>
      <c r="C51" s="29">
        <v>401211</v>
      </c>
      <c r="D51" s="29"/>
      <c r="E51" s="29"/>
    </row>
    <row r="52" spans="1:5">
      <c r="A52" s="30" t="s">
        <v>111</v>
      </c>
      <c r="B52" s="31">
        <f t="shared" si="0"/>
        <v>51</v>
      </c>
      <c r="C52" s="29">
        <v>401675</v>
      </c>
      <c r="D52" s="29"/>
      <c r="E52" s="29"/>
    </row>
    <row r="53" spans="1:5">
      <c r="A53" s="30" t="s">
        <v>51</v>
      </c>
      <c r="B53" s="31">
        <f t="shared" si="0"/>
        <v>52</v>
      </c>
      <c r="C53" s="29">
        <v>401218</v>
      </c>
      <c r="D53" s="29"/>
      <c r="E53" s="29"/>
    </row>
    <row r="54" spans="1:5">
      <c r="A54" s="30" t="s">
        <v>104</v>
      </c>
      <c r="B54" s="31">
        <f t="shared" si="0"/>
        <v>53</v>
      </c>
      <c r="C54" s="29">
        <v>401611</v>
      </c>
      <c r="D54" s="29"/>
      <c r="E54" s="29"/>
    </row>
    <row r="55" spans="1:5">
      <c r="A55" s="30" t="s">
        <v>96</v>
      </c>
      <c r="B55" s="31">
        <f t="shared" si="0"/>
        <v>54</v>
      </c>
      <c r="C55" s="29">
        <v>401439</v>
      </c>
      <c r="D55" s="29"/>
      <c r="E55" s="29"/>
    </row>
    <row r="56" spans="1:5">
      <c r="A56" s="30" t="s">
        <v>85</v>
      </c>
      <c r="B56" s="31">
        <f t="shared" si="0"/>
        <v>55</v>
      </c>
      <c r="C56" s="29">
        <v>401423</v>
      </c>
      <c r="D56" s="29"/>
      <c r="E56" s="29"/>
    </row>
    <row r="57" spans="1:5">
      <c r="A57" s="30" t="s">
        <v>67</v>
      </c>
      <c r="B57" s="31">
        <f t="shared" si="0"/>
        <v>56</v>
      </c>
      <c r="C57" s="29">
        <v>401284</v>
      </c>
      <c r="D57" s="29"/>
      <c r="E57" s="29"/>
    </row>
    <row r="58" spans="1:5">
      <c r="A58" s="30" t="s">
        <v>69</v>
      </c>
      <c r="B58" s="31">
        <f t="shared" si="0"/>
        <v>57</v>
      </c>
      <c r="C58" s="29">
        <v>401287</v>
      </c>
      <c r="D58" s="29"/>
      <c r="E58" s="29"/>
    </row>
    <row r="59" spans="1:5">
      <c r="A59" s="30" t="s">
        <v>20</v>
      </c>
      <c r="B59" s="31">
        <f t="shared" si="0"/>
        <v>58</v>
      </c>
      <c r="C59" s="29">
        <v>401109</v>
      </c>
      <c r="D59" s="29"/>
      <c r="E59" s="29"/>
    </row>
    <row r="60" spans="1:5">
      <c r="A60" s="30" t="s">
        <v>134</v>
      </c>
      <c r="B60" s="31">
        <f t="shared" si="0"/>
        <v>59</v>
      </c>
      <c r="C60" s="29">
        <v>404171</v>
      </c>
      <c r="D60" s="29"/>
      <c r="E60" s="29"/>
    </row>
    <row r="61" spans="1:5">
      <c r="A61" s="30" t="s">
        <v>86</v>
      </c>
      <c r="B61" s="31">
        <f t="shared" si="0"/>
        <v>60</v>
      </c>
      <c r="C61" s="29">
        <v>401425</v>
      </c>
      <c r="D61" s="29"/>
      <c r="E61" s="29"/>
    </row>
    <row r="62" spans="1:5">
      <c r="A62" s="30" t="s">
        <v>94</v>
      </c>
      <c r="B62" s="31">
        <f t="shared" si="0"/>
        <v>61</v>
      </c>
      <c r="C62" s="29">
        <v>401436</v>
      </c>
      <c r="D62" s="29"/>
      <c r="E62" s="29"/>
    </row>
    <row r="63" spans="1:5">
      <c r="A63" s="30" t="s">
        <v>98</v>
      </c>
      <c r="B63" s="31">
        <f t="shared" si="0"/>
        <v>62</v>
      </c>
      <c r="C63" s="29">
        <v>401441</v>
      </c>
      <c r="D63" s="29"/>
      <c r="E63" s="29"/>
    </row>
    <row r="64" spans="1:5">
      <c r="A64" s="30" t="s">
        <v>23</v>
      </c>
      <c r="B64" s="31">
        <f t="shared" si="0"/>
        <v>63</v>
      </c>
      <c r="C64" s="29">
        <v>401113</v>
      </c>
      <c r="D64" s="29"/>
      <c r="E64" s="29"/>
    </row>
    <row r="65" spans="1:5">
      <c r="A65" s="30" t="s">
        <v>103</v>
      </c>
      <c r="B65" s="31">
        <f t="shared" si="0"/>
        <v>64</v>
      </c>
      <c r="C65" s="29">
        <v>401456</v>
      </c>
      <c r="D65" s="29"/>
      <c r="E65" s="29"/>
    </row>
    <row r="66" spans="1:5">
      <c r="A66" s="30" t="s">
        <v>21</v>
      </c>
      <c r="B66" s="31">
        <f t="shared" si="0"/>
        <v>65</v>
      </c>
      <c r="C66" s="29">
        <v>401110</v>
      </c>
      <c r="D66" s="29"/>
      <c r="E66" s="29"/>
    </row>
    <row r="67" spans="1:5">
      <c r="A67" s="30" t="s">
        <v>89</v>
      </c>
      <c r="B67" s="31">
        <f t="shared" si="0"/>
        <v>66</v>
      </c>
      <c r="C67" s="29">
        <v>401429</v>
      </c>
      <c r="D67" s="29"/>
      <c r="E67" s="29"/>
    </row>
    <row r="68" spans="1:5">
      <c r="A68" s="30" t="s">
        <v>154</v>
      </c>
      <c r="B68" s="31">
        <f t="shared" ref="B68:B131" si="1">B67+1</f>
        <v>67</v>
      </c>
      <c r="C68" s="29">
        <v>401102</v>
      </c>
      <c r="D68" s="29"/>
      <c r="E68" s="29"/>
    </row>
    <row r="69" spans="1:5">
      <c r="A69" s="30" t="s">
        <v>145</v>
      </c>
      <c r="B69" s="31">
        <f t="shared" si="1"/>
        <v>68</v>
      </c>
      <c r="C69" s="29">
        <v>404207</v>
      </c>
      <c r="D69" s="29"/>
      <c r="E69" s="29"/>
    </row>
    <row r="70" spans="1:5">
      <c r="A70" s="30" t="s">
        <v>73</v>
      </c>
      <c r="B70" s="31">
        <f t="shared" si="1"/>
        <v>69</v>
      </c>
      <c r="C70" s="29">
        <v>401296</v>
      </c>
      <c r="D70" s="29"/>
      <c r="E70" s="29"/>
    </row>
    <row r="71" spans="1:5">
      <c r="A71" s="30" t="s">
        <v>65</v>
      </c>
      <c r="B71" s="31">
        <f t="shared" si="1"/>
        <v>70</v>
      </c>
      <c r="C71" s="29">
        <v>401269</v>
      </c>
      <c r="D71" s="29"/>
      <c r="E71" s="29"/>
    </row>
    <row r="72" spans="1:5">
      <c r="A72" s="30" t="s">
        <v>17</v>
      </c>
      <c r="B72" s="31">
        <f t="shared" si="1"/>
        <v>71</v>
      </c>
      <c r="C72" s="29">
        <v>401500</v>
      </c>
      <c r="D72" s="29"/>
      <c r="E72" s="29"/>
    </row>
    <row r="73" spans="1:5">
      <c r="A73" s="30" t="s">
        <v>25</v>
      </c>
      <c r="B73" s="31">
        <f t="shared" si="1"/>
        <v>72</v>
      </c>
      <c r="C73" s="29">
        <v>401124</v>
      </c>
      <c r="D73" s="29"/>
      <c r="E73" s="29"/>
    </row>
    <row r="74" spans="1:5">
      <c r="A74" s="30" t="s">
        <v>75</v>
      </c>
      <c r="B74" s="31">
        <f t="shared" si="1"/>
        <v>73</v>
      </c>
      <c r="C74" s="29">
        <v>401344</v>
      </c>
      <c r="D74" s="29"/>
      <c r="E74" s="29"/>
    </row>
    <row r="75" spans="1:5">
      <c r="A75" s="30" t="s">
        <v>24</v>
      </c>
      <c r="B75" s="31">
        <f t="shared" si="1"/>
        <v>74</v>
      </c>
      <c r="C75" s="29">
        <v>401116</v>
      </c>
      <c r="D75" s="29"/>
      <c r="E75" s="29"/>
    </row>
    <row r="76" spans="1:5">
      <c r="A76" s="30" t="s">
        <v>50</v>
      </c>
      <c r="B76" s="31">
        <f t="shared" si="1"/>
        <v>75</v>
      </c>
      <c r="C76" s="29">
        <v>401214</v>
      </c>
      <c r="D76" s="29"/>
      <c r="E76" s="29"/>
    </row>
    <row r="77" spans="1:5">
      <c r="A77" s="30" t="s">
        <v>81</v>
      </c>
      <c r="B77" s="31">
        <f t="shared" si="1"/>
        <v>76</v>
      </c>
      <c r="C77" s="29">
        <v>401416</v>
      </c>
      <c r="D77" s="29"/>
      <c r="E77" s="29"/>
    </row>
    <row r="78" spans="1:5">
      <c r="A78" s="30" t="s">
        <v>131</v>
      </c>
      <c r="B78" s="31">
        <f t="shared" si="1"/>
        <v>77</v>
      </c>
      <c r="C78" s="29">
        <v>404139</v>
      </c>
      <c r="D78" s="29"/>
      <c r="E78" s="29"/>
    </row>
    <row r="79" spans="1:5">
      <c r="A79" s="30" t="s">
        <v>148</v>
      </c>
      <c r="B79" s="31">
        <f t="shared" si="1"/>
        <v>78</v>
      </c>
      <c r="C79" s="29">
        <v>404900</v>
      </c>
      <c r="D79" s="29"/>
      <c r="E79" s="29"/>
    </row>
    <row r="80" spans="1:5">
      <c r="A80" s="30" t="s">
        <v>136</v>
      </c>
      <c r="B80" s="31">
        <f t="shared" si="1"/>
        <v>79</v>
      </c>
      <c r="C80" s="29">
        <v>404178</v>
      </c>
      <c r="D80" s="29"/>
      <c r="E80" s="29"/>
    </row>
    <row r="81" spans="1:5">
      <c r="A81" s="30" t="s">
        <v>55</v>
      </c>
      <c r="B81" s="31">
        <f t="shared" si="1"/>
        <v>80</v>
      </c>
      <c r="C81" s="29">
        <v>401230</v>
      </c>
      <c r="D81" s="29"/>
      <c r="E81" s="29"/>
    </row>
    <row r="82" spans="1:5">
      <c r="A82" s="30" t="s">
        <v>105</v>
      </c>
      <c r="B82" s="31">
        <f t="shared" si="1"/>
        <v>81</v>
      </c>
      <c r="C82" s="29">
        <v>401627</v>
      </c>
      <c r="D82" s="29"/>
      <c r="E82" s="29"/>
    </row>
    <row r="83" spans="1:5">
      <c r="A83" s="30" t="s">
        <v>97</v>
      </c>
      <c r="B83" s="31">
        <f t="shared" si="1"/>
        <v>82</v>
      </c>
      <c r="C83" s="29">
        <v>401440</v>
      </c>
      <c r="D83" s="29"/>
      <c r="E83" s="29"/>
    </row>
    <row r="84" spans="1:5">
      <c r="A84" s="30" t="s">
        <v>152</v>
      </c>
      <c r="B84" s="31">
        <f t="shared" si="1"/>
        <v>83</v>
      </c>
      <c r="C84" s="29">
        <v>404907</v>
      </c>
      <c r="D84" s="29"/>
      <c r="E84" s="29"/>
    </row>
    <row r="85" spans="1:5">
      <c r="A85" s="30" t="s">
        <v>57</v>
      </c>
      <c r="B85" s="31">
        <f t="shared" si="1"/>
        <v>84</v>
      </c>
      <c r="C85" s="29">
        <v>401236</v>
      </c>
      <c r="D85" s="29"/>
      <c r="E85" s="29"/>
    </row>
    <row r="86" spans="1:5">
      <c r="A86" s="30" t="s">
        <v>29</v>
      </c>
      <c r="B86" s="31">
        <f t="shared" si="1"/>
        <v>85</v>
      </c>
      <c r="C86" s="29">
        <v>401139</v>
      </c>
      <c r="D86" s="29"/>
      <c r="E86" s="29"/>
    </row>
    <row r="87" spans="1:5">
      <c r="A87" s="30" t="s">
        <v>113</v>
      </c>
      <c r="B87" s="31">
        <f t="shared" si="1"/>
        <v>86</v>
      </c>
      <c r="C87" s="29">
        <v>401693</v>
      </c>
      <c r="D87" s="29"/>
      <c r="E87" s="29"/>
    </row>
    <row r="88" spans="1:5">
      <c r="A88" s="30" t="s">
        <v>115</v>
      </c>
      <c r="B88" s="31">
        <f t="shared" si="1"/>
        <v>87</v>
      </c>
      <c r="C88" s="29">
        <v>401696</v>
      </c>
      <c r="D88" s="29"/>
      <c r="E88" s="29"/>
    </row>
    <row r="89" spans="1:5">
      <c r="A89" s="30" t="s">
        <v>64</v>
      </c>
      <c r="B89" s="31">
        <f t="shared" si="1"/>
        <v>88</v>
      </c>
      <c r="C89" s="29">
        <v>401265</v>
      </c>
      <c r="D89" s="29"/>
      <c r="E89" s="29"/>
    </row>
    <row r="90" spans="1:5">
      <c r="A90" s="30" t="s">
        <v>140</v>
      </c>
      <c r="B90" s="31">
        <f t="shared" si="1"/>
        <v>89</v>
      </c>
      <c r="C90" s="29">
        <v>404197</v>
      </c>
      <c r="D90" s="29"/>
      <c r="E90" s="29"/>
    </row>
    <row r="91" spans="1:5">
      <c r="A91" s="30" t="s">
        <v>102</v>
      </c>
      <c r="B91" s="31">
        <f t="shared" si="1"/>
        <v>90</v>
      </c>
      <c r="C91" s="29">
        <v>401454</v>
      </c>
      <c r="D91" s="29"/>
      <c r="E91" s="29"/>
    </row>
    <row r="92" spans="1:5">
      <c r="A92" s="30" t="s">
        <v>153</v>
      </c>
      <c r="B92" s="31">
        <f t="shared" si="1"/>
        <v>91</v>
      </c>
      <c r="C92" s="29">
        <v>401011</v>
      </c>
      <c r="D92" s="29"/>
      <c r="E92" s="29"/>
    </row>
    <row r="93" spans="1:5">
      <c r="A93" s="30" t="s">
        <v>150</v>
      </c>
      <c r="B93" s="31">
        <f t="shared" si="1"/>
        <v>92</v>
      </c>
      <c r="C93" s="29">
        <v>404904</v>
      </c>
      <c r="D93" s="29"/>
      <c r="E93" s="29"/>
    </row>
    <row r="94" spans="1:5">
      <c r="A94" s="30" t="s">
        <v>147</v>
      </c>
      <c r="B94" s="31">
        <f t="shared" si="1"/>
        <v>93</v>
      </c>
      <c r="C94" s="29">
        <v>404210</v>
      </c>
      <c r="D94" s="29"/>
      <c r="E94" s="29"/>
    </row>
    <row r="95" spans="1:5">
      <c r="A95" s="30" t="s">
        <v>44</v>
      </c>
      <c r="B95" s="31">
        <f t="shared" si="1"/>
        <v>94</v>
      </c>
      <c r="C95" s="29">
        <v>401196</v>
      </c>
      <c r="D95" s="29"/>
      <c r="E95" s="29"/>
    </row>
    <row r="96" spans="1:5">
      <c r="A96" s="30" t="s">
        <v>88</v>
      </c>
      <c r="B96" s="31">
        <f t="shared" si="1"/>
        <v>95</v>
      </c>
      <c r="C96" s="29">
        <v>401428</v>
      </c>
      <c r="D96" s="29"/>
      <c r="E96" s="29"/>
    </row>
    <row r="97" spans="1:5">
      <c r="A97" s="30" t="s">
        <v>93</v>
      </c>
      <c r="B97" s="31">
        <f t="shared" si="1"/>
        <v>96</v>
      </c>
      <c r="C97" s="29">
        <v>401434</v>
      </c>
      <c r="D97" s="29"/>
      <c r="E97" s="29"/>
    </row>
    <row r="98" spans="1:5">
      <c r="A98" s="30" t="s">
        <v>37</v>
      </c>
      <c r="B98" s="31">
        <f t="shared" si="1"/>
        <v>97</v>
      </c>
      <c r="C98" s="29">
        <v>401172</v>
      </c>
      <c r="D98" s="29"/>
      <c r="E98" s="29"/>
    </row>
    <row r="99" spans="1:5">
      <c r="A99" s="30" t="s">
        <v>66</v>
      </c>
      <c r="B99" s="31">
        <f t="shared" si="1"/>
        <v>98</v>
      </c>
      <c r="C99" s="29">
        <v>401274</v>
      </c>
      <c r="D99" s="29"/>
      <c r="E99" s="29"/>
    </row>
    <row r="100" spans="1:5">
      <c r="A100" s="30" t="s">
        <v>143</v>
      </c>
      <c r="B100" s="31">
        <f t="shared" si="1"/>
        <v>99</v>
      </c>
      <c r="C100" s="29">
        <v>404203</v>
      </c>
      <c r="D100" s="29"/>
      <c r="E100" s="29"/>
    </row>
    <row r="101" spans="1:5">
      <c r="A101" s="30" t="s">
        <v>22</v>
      </c>
      <c r="B101" s="31">
        <f t="shared" si="1"/>
        <v>100</v>
      </c>
      <c r="C101" s="29">
        <v>401112</v>
      </c>
      <c r="D101" s="29"/>
      <c r="E101" s="29"/>
    </row>
    <row r="102" spans="1:5">
      <c r="A102" s="30" t="s">
        <v>91</v>
      </c>
      <c r="B102" s="31">
        <f t="shared" si="1"/>
        <v>101</v>
      </c>
      <c r="C102" s="29">
        <v>401432</v>
      </c>
      <c r="D102" s="29"/>
      <c r="E102" s="29"/>
    </row>
    <row r="103" spans="1:5">
      <c r="A103" s="30" t="s">
        <v>118</v>
      </c>
      <c r="B103" s="31">
        <f t="shared" si="1"/>
        <v>102</v>
      </c>
      <c r="C103" s="29">
        <v>401702</v>
      </c>
      <c r="D103" s="29"/>
      <c r="E103" s="29"/>
    </row>
    <row r="104" spans="1:5">
      <c r="A104" s="30" t="s">
        <v>114</v>
      </c>
      <c r="B104" s="31">
        <f t="shared" si="1"/>
        <v>103</v>
      </c>
      <c r="C104" s="29">
        <v>401695</v>
      </c>
      <c r="D104" s="29"/>
      <c r="E104" s="29"/>
    </row>
    <row r="105" spans="1:5">
      <c r="A105" s="30" t="s">
        <v>114</v>
      </c>
      <c r="B105" s="31">
        <f t="shared" si="1"/>
        <v>104</v>
      </c>
      <c r="C105" s="29">
        <v>404195</v>
      </c>
      <c r="D105" s="29"/>
      <c r="E105" s="29"/>
    </row>
    <row r="106" spans="1:5">
      <c r="A106" s="30" t="s">
        <v>135</v>
      </c>
      <c r="B106" s="31">
        <f t="shared" si="1"/>
        <v>105</v>
      </c>
      <c r="C106" s="29">
        <v>404177</v>
      </c>
      <c r="D106" s="29"/>
      <c r="E106" s="29"/>
    </row>
    <row r="107" spans="1:5">
      <c r="A107" s="30" t="s">
        <v>30</v>
      </c>
      <c r="B107" s="31">
        <f t="shared" si="1"/>
        <v>106</v>
      </c>
      <c r="C107" s="29">
        <v>401141</v>
      </c>
      <c r="D107" s="29"/>
      <c r="E107" s="29"/>
    </row>
    <row r="108" spans="1:5">
      <c r="A108" s="30" t="s">
        <v>90</v>
      </c>
      <c r="B108" s="31">
        <f t="shared" si="1"/>
        <v>107</v>
      </c>
      <c r="C108" s="29">
        <v>401430</v>
      </c>
      <c r="D108" s="29"/>
      <c r="E108" s="29"/>
    </row>
    <row r="109" spans="1:5">
      <c r="A109" s="30" t="s">
        <v>80</v>
      </c>
      <c r="B109" s="31">
        <f t="shared" si="1"/>
        <v>108</v>
      </c>
      <c r="C109" s="29">
        <v>401415</v>
      </c>
      <c r="D109" s="29"/>
      <c r="E109" s="29"/>
    </row>
    <row r="110" spans="1:5">
      <c r="A110" s="30" t="s">
        <v>38</v>
      </c>
      <c r="B110" s="31">
        <f t="shared" si="1"/>
        <v>109</v>
      </c>
      <c r="C110" s="29">
        <v>401174</v>
      </c>
      <c r="D110" s="29"/>
      <c r="E110" s="29"/>
    </row>
    <row r="111" spans="1:5">
      <c r="A111" s="30" t="s">
        <v>128</v>
      </c>
      <c r="B111" s="31">
        <f t="shared" si="1"/>
        <v>110</v>
      </c>
      <c r="C111" s="29">
        <v>403172</v>
      </c>
      <c r="D111" s="29"/>
      <c r="E111" s="29"/>
    </row>
    <row r="112" spans="1:5">
      <c r="A112" s="30" t="s">
        <v>126</v>
      </c>
      <c r="B112" s="31">
        <f t="shared" si="1"/>
        <v>111</v>
      </c>
      <c r="C112" s="29">
        <v>403112</v>
      </c>
      <c r="D112" s="29"/>
      <c r="E112" s="29"/>
    </row>
    <row r="113" spans="1:5">
      <c r="A113" s="30" t="s">
        <v>92</v>
      </c>
      <c r="B113" s="31">
        <f t="shared" si="1"/>
        <v>112</v>
      </c>
      <c r="C113" s="29">
        <v>401433</v>
      </c>
      <c r="D113" s="29"/>
      <c r="E113" s="29"/>
    </row>
    <row r="114" spans="1:5">
      <c r="A114" s="30" t="s">
        <v>101</v>
      </c>
      <c r="B114" s="31">
        <f t="shared" si="1"/>
        <v>113</v>
      </c>
      <c r="C114" s="29">
        <v>401448</v>
      </c>
      <c r="D114" s="29"/>
      <c r="E114" s="29"/>
    </row>
    <row r="115" spans="1:5">
      <c r="A115" s="30" t="s">
        <v>106</v>
      </c>
      <c r="B115" s="31">
        <f t="shared" si="1"/>
        <v>114</v>
      </c>
      <c r="C115" s="29">
        <v>401638</v>
      </c>
      <c r="D115" s="29"/>
      <c r="E115" s="29"/>
    </row>
    <row r="116" spans="1:5">
      <c r="A116" s="30" t="s">
        <v>27</v>
      </c>
      <c r="B116" s="31">
        <f t="shared" si="1"/>
        <v>115</v>
      </c>
      <c r="C116" s="29">
        <v>401132</v>
      </c>
      <c r="D116" s="29"/>
      <c r="E116" s="29"/>
    </row>
    <row r="117" spans="1:5">
      <c r="A117" s="30" t="s">
        <v>63</v>
      </c>
      <c r="B117" s="31">
        <f t="shared" si="1"/>
        <v>116</v>
      </c>
      <c r="C117" s="29">
        <v>401257</v>
      </c>
      <c r="D117" s="29"/>
      <c r="E117" s="29"/>
    </row>
    <row r="118" spans="1:5">
      <c r="A118" s="30" t="s">
        <v>95</v>
      </c>
      <c r="B118" s="31">
        <f t="shared" si="1"/>
        <v>117</v>
      </c>
      <c r="C118" s="29">
        <v>401438</v>
      </c>
      <c r="D118" s="29"/>
      <c r="E118" s="29"/>
    </row>
    <row r="119" spans="1:5">
      <c r="A119" s="30" t="s">
        <v>142</v>
      </c>
      <c r="B119" s="31">
        <f t="shared" si="1"/>
        <v>118</v>
      </c>
      <c r="C119" s="29">
        <v>404201</v>
      </c>
      <c r="D119" s="29"/>
      <c r="E119" s="29"/>
    </row>
    <row r="120" spans="1:5">
      <c r="A120" s="30" t="s">
        <v>116</v>
      </c>
      <c r="B120" s="31">
        <f t="shared" si="1"/>
        <v>119</v>
      </c>
      <c r="C120" s="29">
        <v>401697</v>
      </c>
      <c r="D120" s="29"/>
      <c r="E120" s="29"/>
    </row>
    <row r="121" spans="1:5">
      <c r="A121" s="30" t="s">
        <v>52</v>
      </c>
      <c r="B121" s="31">
        <f t="shared" si="1"/>
        <v>120</v>
      </c>
      <c r="C121" s="29">
        <v>401221</v>
      </c>
      <c r="D121" s="29"/>
      <c r="E121" s="29"/>
    </row>
    <row r="122" spans="1:5">
      <c r="A122" s="30" t="s">
        <v>123</v>
      </c>
      <c r="B122" s="31">
        <f t="shared" si="1"/>
        <v>121</v>
      </c>
      <c r="C122" s="29">
        <v>401751</v>
      </c>
      <c r="D122" s="29"/>
      <c r="E122" s="29"/>
    </row>
    <row r="123" spans="1:5">
      <c r="A123" s="30" t="s">
        <v>61</v>
      </c>
      <c r="B123" s="31">
        <f t="shared" si="1"/>
        <v>122</v>
      </c>
      <c r="C123" s="29">
        <v>401248</v>
      </c>
      <c r="D123" s="29"/>
      <c r="E123" s="29"/>
    </row>
    <row r="124" spans="1:5">
      <c r="A124" s="30" t="s">
        <v>47</v>
      </c>
      <c r="B124" s="31">
        <f t="shared" si="1"/>
        <v>123</v>
      </c>
      <c r="C124" s="29">
        <v>401205</v>
      </c>
      <c r="D124" s="29"/>
      <c r="E124" s="29"/>
    </row>
    <row r="125" spans="1:5">
      <c r="A125" s="30" t="s">
        <v>34</v>
      </c>
      <c r="B125" s="31">
        <f t="shared" si="1"/>
        <v>124</v>
      </c>
      <c r="C125" s="29">
        <v>401151</v>
      </c>
      <c r="D125" s="29"/>
      <c r="E125" s="29"/>
    </row>
    <row r="126" spans="1:5">
      <c r="A126" s="30" t="s">
        <v>33</v>
      </c>
      <c r="B126" s="31">
        <f t="shared" si="1"/>
        <v>125</v>
      </c>
      <c r="C126" s="29">
        <v>401147</v>
      </c>
      <c r="D126" s="29"/>
      <c r="E126" s="29"/>
    </row>
    <row r="127" spans="1:5">
      <c r="A127" s="30" t="s">
        <v>99</v>
      </c>
      <c r="B127" s="31">
        <f t="shared" si="1"/>
        <v>126</v>
      </c>
      <c r="C127" s="29">
        <v>401442</v>
      </c>
      <c r="D127" s="29"/>
      <c r="E127" s="29"/>
    </row>
    <row r="128" spans="1:5">
      <c r="A128" s="30" t="s">
        <v>74</v>
      </c>
      <c r="B128" s="31">
        <f t="shared" si="1"/>
        <v>127</v>
      </c>
      <c r="C128" s="29">
        <v>401343</v>
      </c>
      <c r="D128" s="29"/>
      <c r="E128" s="29"/>
    </row>
    <row r="129" spans="1:5">
      <c r="A129" s="30" t="s">
        <v>78</v>
      </c>
      <c r="B129" s="31">
        <f t="shared" si="1"/>
        <v>128</v>
      </c>
      <c r="C129" s="29">
        <v>401403</v>
      </c>
      <c r="D129" s="29"/>
      <c r="E129" s="29"/>
    </row>
    <row r="130" spans="1:5">
      <c r="A130" s="30" t="s">
        <v>54</v>
      </c>
      <c r="B130" s="31">
        <f t="shared" si="1"/>
        <v>129</v>
      </c>
      <c r="C130" s="29">
        <v>401227</v>
      </c>
      <c r="D130" s="29"/>
      <c r="E130" s="29"/>
    </row>
    <row r="131" spans="1:5">
      <c r="A131" s="30" t="s">
        <v>137</v>
      </c>
      <c r="B131" s="31">
        <f t="shared" si="1"/>
        <v>130</v>
      </c>
      <c r="C131" s="29">
        <v>404182</v>
      </c>
      <c r="D131" s="29"/>
      <c r="E131" s="29"/>
    </row>
    <row r="132" spans="1:5">
      <c r="A132" s="30" t="s">
        <v>31</v>
      </c>
      <c r="B132" s="31">
        <f t="shared" ref="B132:B165" si="2">B131+1</f>
        <v>131</v>
      </c>
      <c r="C132" s="29">
        <v>401142</v>
      </c>
      <c r="D132" s="29"/>
      <c r="E132" s="29"/>
    </row>
    <row r="133" spans="1:5">
      <c r="A133" s="30" t="s">
        <v>19</v>
      </c>
      <c r="B133" s="31">
        <f t="shared" si="2"/>
        <v>132</v>
      </c>
      <c r="C133" s="29">
        <v>401108</v>
      </c>
      <c r="D133" s="29"/>
      <c r="E133" s="29"/>
    </row>
    <row r="134" spans="1:5">
      <c r="A134" s="30" t="s">
        <v>84</v>
      </c>
      <c r="B134" s="31">
        <f t="shared" si="2"/>
        <v>133</v>
      </c>
      <c r="C134" s="29">
        <v>401422</v>
      </c>
      <c r="D134" s="29"/>
      <c r="E134" s="29"/>
    </row>
    <row r="135" spans="1:5">
      <c r="A135" s="30" t="s">
        <v>68</v>
      </c>
      <c r="B135" s="31">
        <f t="shared" si="2"/>
        <v>134</v>
      </c>
      <c r="C135" s="29">
        <v>401285</v>
      </c>
      <c r="D135" s="29"/>
      <c r="E135" s="29"/>
    </row>
    <row r="136" spans="1:5">
      <c r="A136" s="30" t="s">
        <v>130</v>
      </c>
      <c r="B136" s="31">
        <f t="shared" si="2"/>
        <v>135</v>
      </c>
      <c r="C136" s="29">
        <v>404115</v>
      </c>
      <c r="D136" s="29"/>
      <c r="E136" s="29"/>
    </row>
    <row r="137" spans="1:5">
      <c r="A137" s="30" t="s">
        <v>87</v>
      </c>
      <c r="B137" s="31">
        <f t="shared" si="2"/>
        <v>136</v>
      </c>
      <c r="C137" s="29">
        <v>401427</v>
      </c>
      <c r="D137" s="29"/>
      <c r="E137" s="29"/>
    </row>
    <row r="138" spans="1:5">
      <c r="A138" s="30" t="s">
        <v>133</v>
      </c>
      <c r="B138" s="31">
        <f t="shared" si="2"/>
        <v>137</v>
      </c>
      <c r="C138" s="29">
        <v>404167</v>
      </c>
      <c r="D138" s="29"/>
      <c r="E138" s="29"/>
    </row>
    <row r="139" spans="1:5">
      <c r="A139" s="30" t="s">
        <v>18</v>
      </c>
      <c r="B139" s="31">
        <f t="shared" si="2"/>
        <v>138</v>
      </c>
      <c r="C139" s="29">
        <v>401107</v>
      </c>
      <c r="D139" s="29"/>
      <c r="E139" s="29"/>
    </row>
    <row r="140" spans="1:5">
      <c r="A140" s="30" t="s">
        <v>121</v>
      </c>
      <c r="B140" s="31">
        <f t="shared" si="2"/>
        <v>139</v>
      </c>
      <c r="C140" s="29">
        <v>401726</v>
      </c>
      <c r="D140" s="29"/>
      <c r="E140" s="29"/>
    </row>
    <row r="141" spans="1:5">
      <c r="A141" s="30" t="s">
        <v>62</v>
      </c>
      <c r="B141" s="31">
        <f t="shared" si="2"/>
        <v>140</v>
      </c>
      <c r="C141" s="29">
        <v>401251</v>
      </c>
      <c r="D141" s="29"/>
      <c r="E141" s="29"/>
    </row>
    <row r="142" spans="1:5">
      <c r="A142" s="30" t="s">
        <v>53</v>
      </c>
      <c r="B142" s="31">
        <f t="shared" si="2"/>
        <v>141</v>
      </c>
      <c r="C142" s="29">
        <v>401226</v>
      </c>
      <c r="D142" s="29"/>
      <c r="E142" s="29"/>
    </row>
    <row r="143" spans="1:5">
      <c r="A143" s="30" t="s">
        <v>60</v>
      </c>
      <c r="B143" s="31">
        <f t="shared" si="2"/>
        <v>142</v>
      </c>
      <c r="C143" s="29">
        <v>401246</v>
      </c>
      <c r="D143" s="29"/>
      <c r="E143" s="29"/>
    </row>
    <row r="144" spans="1:5">
      <c r="A144" s="30" t="s">
        <v>72</v>
      </c>
      <c r="B144" s="31">
        <f t="shared" si="2"/>
        <v>143</v>
      </c>
      <c r="C144" s="29">
        <v>401292</v>
      </c>
      <c r="D144" s="29"/>
      <c r="E144" s="29"/>
    </row>
    <row r="145" spans="1:5">
      <c r="A145" s="30" t="s">
        <v>35</v>
      </c>
      <c r="B145" s="31">
        <f t="shared" si="2"/>
        <v>144</v>
      </c>
      <c r="C145" s="29">
        <v>401165</v>
      </c>
      <c r="D145" s="29"/>
      <c r="E145" s="29"/>
    </row>
    <row r="146" spans="1:5">
      <c r="A146" s="30" t="s">
        <v>125</v>
      </c>
      <c r="B146" s="31">
        <f t="shared" si="2"/>
        <v>145</v>
      </c>
      <c r="C146" s="29">
        <v>401900</v>
      </c>
      <c r="D146" s="29"/>
      <c r="E146" s="29"/>
    </row>
    <row r="147" spans="1:5">
      <c r="A147" s="30" t="s">
        <v>132</v>
      </c>
      <c r="B147" s="31">
        <f t="shared" si="2"/>
        <v>146</v>
      </c>
      <c r="C147" s="29">
        <v>404141</v>
      </c>
      <c r="D147" s="29"/>
      <c r="E147" s="29"/>
    </row>
    <row r="148" spans="1:5">
      <c r="A148" s="30" t="s">
        <v>58</v>
      </c>
      <c r="B148" s="31">
        <f t="shared" si="2"/>
        <v>147</v>
      </c>
      <c r="C148" s="29">
        <v>401237</v>
      </c>
      <c r="D148" s="29"/>
      <c r="E148" s="29"/>
    </row>
    <row r="149" spans="1:5">
      <c r="A149" s="30" t="s">
        <v>49</v>
      </c>
      <c r="B149" s="31">
        <f t="shared" si="2"/>
        <v>148</v>
      </c>
      <c r="C149" s="29">
        <v>401213</v>
      </c>
      <c r="D149" s="29"/>
      <c r="E149" s="29"/>
    </row>
    <row r="150" spans="1:5">
      <c r="A150" s="30" t="s">
        <v>28</v>
      </c>
      <c r="B150" s="31">
        <f t="shared" si="2"/>
        <v>149</v>
      </c>
      <c r="C150" s="29">
        <v>401133</v>
      </c>
      <c r="D150" s="29"/>
      <c r="E150" s="29"/>
    </row>
    <row r="151" spans="1:5">
      <c r="A151" s="30" t="s">
        <v>83</v>
      </c>
      <c r="B151" s="31">
        <f t="shared" si="2"/>
        <v>150</v>
      </c>
      <c r="C151" s="29">
        <v>401421</v>
      </c>
      <c r="D151" s="29"/>
      <c r="E151" s="29"/>
    </row>
    <row r="152" spans="1:5">
      <c r="A152" s="30" t="s">
        <v>76</v>
      </c>
      <c r="B152" s="31">
        <f t="shared" si="2"/>
        <v>151</v>
      </c>
      <c r="C152" s="29">
        <v>401349</v>
      </c>
      <c r="D152" s="29"/>
      <c r="E152" s="29"/>
    </row>
    <row r="153" spans="1:5">
      <c r="A153" s="30" t="s">
        <v>141</v>
      </c>
      <c r="B153" s="31">
        <f t="shared" si="2"/>
        <v>152</v>
      </c>
      <c r="C153" s="29">
        <v>404198</v>
      </c>
      <c r="D153" s="29"/>
      <c r="E153" s="29"/>
    </row>
    <row r="154" spans="1:5">
      <c r="A154" s="30" t="s">
        <v>59</v>
      </c>
      <c r="B154" s="31">
        <f t="shared" si="2"/>
        <v>153</v>
      </c>
      <c r="C154" s="29">
        <v>401244</v>
      </c>
      <c r="D154" s="29"/>
      <c r="E154" s="29"/>
    </row>
    <row r="155" spans="1:5">
      <c r="A155" s="30" t="s">
        <v>119</v>
      </c>
      <c r="B155" s="31">
        <f t="shared" si="2"/>
        <v>154</v>
      </c>
      <c r="C155" s="29">
        <v>401711</v>
      </c>
      <c r="D155" s="29"/>
      <c r="E155" s="29"/>
    </row>
    <row r="156" spans="1:5">
      <c r="A156" s="30" t="s">
        <v>120</v>
      </c>
      <c r="B156" s="31">
        <f t="shared" si="2"/>
        <v>155</v>
      </c>
      <c r="C156" s="29">
        <v>401713</v>
      </c>
      <c r="D156" s="29"/>
      <c r="E156" s="29"/>
    </row>
    <row r="157" spans="1:5">
      <c r="A157" s="30" t="s">
        <v>138</v>
      </c>
      <c r="B157" s="31">
        <f t="shared" si="2"/>
        <v>156</v>
      </c>
      <c r="C157" s="29">
        <v>404193</v>
      </c>
      <c r="D157" s="29"/>
      <c r="E157" s="29"/>
    </row>
    <row r="158" spans="1:5">
      <c r="A158" s="30" t="s">
        <v>56</v>
      </c>
      <c r="B158" s="31">
        <f t="shared" si="2"/>
        <v>157</v>
      </c>
      <c r="C158" s="29">
        <v>401231</v>
      </c>
      <c r="D158" s="29"/>
      <c r="E158" s="29"/>
    </row>
    <row r="159" spans="1:5">
      <c r="A159" s="30" t="s">
        <v>149</v>
      </c>
      <c r="B159" s="31">
        <f t="shared" si="2"/>
        <v>158</v>
      </c>
      <c r="C159" s="29">
        <v>404903</v>
      </c>
      <c r="D159" s="29"/>
      <c r="E159" s="29"/>
    </row>
    <row r="160" spans="1:5">
      <c r="A160" s="30" t="s">
        <v>26</v>
      </c>
      <c r="B160" s="31">
        <f t="shared" si="2"/>
        <v>159</v>
      </c>
      <c r="C160" s="29">
        <v>401130</v>
      </c>
      <c r="D160" s="29"/>
      <c r="E160" s="29"/>
    </row>
    <row r="161" spans="1:5">
      <c r="A161" s="30" t="s">
        <v>100</v>
      </c>
      <c r="B161" s="31">
        <f t="shared" si="2"/>
        <v>160</v>
      </c>
      <c r="C161" s="29">
        <v>401444</v>
      </c>
      <c r="D161" s="29"/>
      <c r="E161" s="29"/>
    </row>
    <row r="162" spans="1:5">
      <c r="A162" s="30" t="s">
        <v>124</v>
      </c>
      <c r="B162" s="31">
        <f t="shared" si="2"/>
        <v>161</v>
      </c>
      <c r="C162" s="29">
        <v>401752</v>
      </c>
      <c r="D162" s="29"/>
      <c r="E162" s="29"/>
    </row>
    <row r="163" spans="1:5">
      <c r="A163" s="30" t="s">
        <v>146</v>
      </c>
      <c r="B163" s="31">
        <f t="shared" si="2"/>
        <v>162</v>
      </c>
      <c r="C163" s="29">
        <v>404209</v>
      </c>
      <c r="D163" s="29"/>
      <c r="E163" s="29"/>
    </row>
    <row r="164" spans="1:5">
      <c r="A164" s="30" t="s">
        <v>112</v>
      </c>
      <c r="B164" s="31">
        <f t="shared" si="2"/>
        <v>163</v>
      </c>
      <c r="C164" s="29">
        <v>401686</v>
      </c>
      <c r="D164" s="29"/>
      <c r="E164" s="29"/>
    </row>
    <row r="165" spans="1:5">
      <c r="A165" s="30" t="s">
        <v>77</v>
      </c>
      <c r="B165" s="31">
        <f t="shared" si="2"/>
        <v>164</v>
      </c>
      <c r="C165" s="29">
        <v>401350</v>
      </c>
      <c r="D165" s="29"/>
      <c r="E165" s="29"/>
    </row>
    <row r="166" spans="1:5">
      <c r="A166" s="30"/>
      <c r="B166" s="31">
        <f>B165+1</f>
        <v>165</v>
      </c>
      <c r="C166" s="30"/>
      <c r="D166" s="30"/>
      <c r="E166" s="31"/>
    </row>
    <row r="167" spans="1:5">
      <c r="A167" s="32"/>
      <c r="B167" s="33">
        <f>B166+1</f>
        <v>166</v>
      </c>
      <c r="C167" s="32"/>
      <c r="D167" s="32"/>
      <c r="E167" s="33"/>
    </row>
    <row r="168" spans="1:5" hidden="1">
      <c r="A168" s="35"/>
      <c r="B168" s="34"/>
      <c r="C168" s="35"/>
      <c r="D168" s="35"/>
      <c r="E168" s="34"/>
    </row>
    <row r="169" spans="1:5" hidden="1"/>
    <row r="170" spans="1:5" hidden="1"/>
    <row r="171" spans="1:5" hidden="1"/>
    <row r="172" spans="1:5" hidden="1"/>
    <row r="173" spans="1:5" hidden="1"/>
    <row r="174" spans="1:5" hidden="1"/>
    <row r="175" spans="1:5" hidden="1"/>
    <row r="176" spans="1:5" hidden="1"/>
  </sheetData>
  <sheetProtection insertRows="0" deleteRows="0"/>
  <dataValidations count="1">
    <dataValidation type="custom" allowBlank="1" showInputMessage="1" showErrorMessage="1" sqref="A1">
      <formula1>"&gt;=COUNTIF($A$1:$165,"""")=0"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K13"/>
  <sheetViews>
    <sheetView topLeftCell="A2" workbookViewId="0">
      <selection activeCell="B4" sqref="B4"/>
    </sheetView>
  </sheetViews>
  <sheetFormatPr baseColWidth="10" defaultRowHeight="15"/>
  <cols>
    <col min="1" max="1" width="8.7109375" style="11" bestFit="1" customWidth="1"/>
    <col min="2" max="2" width="38.28515625" style="16" customWidth="1"/>
    <col min="3" max="3" width="13.7109375" style="12" customWidth="1"/>
    <col min="4" max="4" width="15.7109375" style="15" bestFit="1" customWidth="1"/>
    <col min="5" max="5" width="11.140625" style="12" bestFit="1" customWidth="1"/>
    <col min="6" max="7" width="11.28515625" style="13" customWidth="1"/>
    <col min="8" max="8" width="10.7109375" style="13" customWidth="1"/>
    <col min="9" max="9" width="8.140625" style="13" customWidth="1"/>
    <col min="10" max="10" width="9.7109375" style="14" customWidth="1"/>
    <col min="11" max="11" width="12.28515625" style="12" bestFit="1" customWidth="1"/>
    <col min="12" max="12" width="1.42578125" customWidth="1"/>
  </cols>
  <sheetData>
    <row r="1" spans="1:11" ht="24" customHeight="1" thickBot="1">
      <c r="A1" s="116" t="str">
        <f>DONNEES!G3</f>
        <v>ENTREPRISE          :      LISTE DES FACTURES FOURNISSEURS       :          EXERCICE  2022</v>
      </c>
      <c r="B1" s="117"/>
      <c r="C1" s="117"/>
      <c r="D1" s="117"/>
      <c r="E1" s="117"/>
      <c r="F1" s="117"/>
      <c r="G1" s="117"/>
      <c r="H1" s="117"/>
      <c r="I1" s="117"/>
      <c r="J1" s="117"/>
      <c r="K1" s="118"/>
    </row>
    <row r="2" spans="1:11" ht="25.5" customHeight="1">
      <c r="A2" s="21" t="s">
        <v>167</v>
      </c>
      <c r="B2" s="21" t="s">
        <v>0</v>
      </c>
      <c r="C2" s="21" t="s">
        <v>197</v>
      </c>
      <c r="D2" s="21" t="s">
        <v>156</v>
      </c>
      <c r="E2" s="21" t="s">
        <v>198</v>
      </c>
      <c r="F2" s="22" t="s">
        <v>199</v>
      </c>
      <c r="G2" s="22" t="s">
        <v>13</v>
      </c>
      <c r="H2" s="23" t="s">
        <v>169</v>
      </c>
      <c r="I2" s="23" t="s">
        <v>168</v>
      </c>
      <c r="J2" s="23" t="s">
        <v>11</v>
      </c>
      <c r="K2" s="23" t="s">
        <v>171</v>
      </c>
    </row>
    <row r="3" spans="1:11">
      <c r="A3" s="20">
        <f>Tableau4[[#This Row],[N°.]]</f>
        <v>1</v>
      </c>
      <c r="B3" s="18" t="str">
        <f>Tableau4[[#This Row],[Fournisseurs]]</f>
        <v>M I C A L, SARL</v>
      </c>
      <c r="C3" s="19" t="str">
        <f>Tableau4[[#This Row],[N° 
 Facture]]</f>
        <v>F 543</v>
      </c>
      <c r="D3" s="104" t="str">
        <f>Tableau4[[#This Row],[Type]]</f>
        <v>Achats MP</v>
      </c>
      <c r="E3" s="105">
        <f>Tableau4[[#This Row],[Date 
Facture]]</f>
        <v>44562</v>
      </c>
      <c r="F3" s="19" t="str">
        <f>Tableau4[[#This Row],[Mode  de
Règlement]]</f>
        <v>Espèce</v>
      </c>
      <c r="G3" s="24">
        <f>Tableau4[[#This Row],[Total
HT]]</f>
        <v>122868</v>
      </c>
      <c r="H3" s="17">
        <f>Tableau4[[#This Row],[Montant
TVA]]</f>
        <v>23344.929999999997</v>
      </c>
      <c r="I3" s="17">
        <f>Tableau4[[#This Row],[Timbre]]</f>
        <v>1461.9992999999999</v>
      </c>
      <c r="J3" s="17">
        <f>Tableau4[[#This Row],[Autres]]</f>
        <v>200</v>
      </c>
      <c r="K3" s="17">
        <f>Tableau4[[#This Row],[Montant
TTC]]</f>
        <v>147874.92929999999</v>
      </c>
    </row>
    <row r="4" spans="1:11">
      <c r="A4" s="20">
        <f>Tableau4[[#This Row],[N°.]]</f>
        <v>2</v>
      </c>
      <c r="B4" s="18" t="str">
        <f>Tableau4[[#This Row],[Fournisseurs]]</f>
        <v>B E I, SARL</v>
      </c>
      <c r="C4" s="19" t="str">
        <f>Tableau4[[#This Row],[N° 
 Facture]]</f>
        <v>F 545</v>
      </c>
      <c r="D4" s="19" t="str">
        <f>Tableau4[[#This Row],[Type]]</f>
        <v>Autres Achats Stockés</v>
      </c>
      <c r="E4" s="96">
        <f>Tableau4[[#This Row],[Date 
Facture]]</f>
        <v>44620</v>
      </c>
      <c r="F4" s="19" t="str">
        <f>Tableau4[[#This Row],[Mode  de
Règlement]]</f>
        <v>Par chèque</v>
      </c>
      <c r="G4" s="25">
        <f>Tableau4[[#This Row],[Total
HT]]</f>
        <v>564332</v>
      </c>
      <c r="H4" s="17">
        <f>Tableau4[[#This Row],[Montant
TVA]]</f>
        <v>107223.08</v>
      </c>
      <c r="I4" s="17">
        <f>Tableau4[[#This Row],[Timbre]]</f>
        <v>0</v>
      </c>
      <c r="J4" s="17">
        <f>Tableau4[[#This Row],[Autres]]</f>
        <v>0</v>
      </c>
      <c r="K4" s="17">
        <f>Tableau4[[#This Row],[Montant
TTC]]</f>
        <v>671555.08</v>
      </c>
    </row>
    <row r="5" spans="1:11">
      <c r="A5" s="20">
        <f>Tableau4[[#This Row],[N°.]]</f>
        <v>3</v>
      </c>
      <c r="B5" s="18">
        <f>Tableau4[[#This Row],[Fournisseurs]]</f>
        <v>0</v>
      </c>
      <c r="C5" s="19">
        <f>Tableau4[[#This Row],[N° 
 Facture]]</f>
        <v>0</v>
      </c>
      <c r="D5" s="19">
        <f>Tableau4[[#This Row],[Type]]</f>
        <v>0</v>
      </c>
      <c r="E5" s="96">
        <f>Tableau4[[#This Row],[Date 
Facture]]</f>
        <v>0</v>
      </c>
      <c r="F5" s="19">
        <f>Tableau4[[#This Row],[Mode  de
Règlement]]</f>
        <v>0</v>
      </c>
      <c r="G5" s="25">
        <f>Tableau4[[#This Row],[Total
HT]]</f>
        <v>0</v>
      </c>
      <c r="H5" s="17">
        <f>Tableau4[[#This Row],[Montant
TVA]]</f>
        <v>0</v>
      </c>
      <c r="I5" s="17">
        <f>Tableau4[[#This Row],[Timbre]]</f>
        <v>0</v>
      </c>
      <c r="J5" s="17">
        <f>Tableau4[[#This Row],[Autres]]</f>
        <v>0</v>
      </c>
      <c r="K5" s="17">
        <f>Tableau4[[#This Row],[Montant
TTC]]</f>
        <v>0</v>
      </c>
    </row>
    <row r="6" spans="1:11">
      <c r="A6" s="20">
        <f>Tableau4[[#This Row],[N°.]]</f>
        <v>4</v>
      </c>
      <c r="B6" s="18">
        <f>Tableau4[[#This Row],[Fournisseurs]]</f>
        <v>0</v>
      </c>
      <c r="C6" s="19">
        <f>Tableau4[[#This Row],[N° 
 Facture]]</f>
        <v>0</v>
      </c>
      <c r="D6" s="19">
        <f>Tableau4[[#This Row],[Type]]</f>
        <v>0</v>
      </c>
      <c r="E6" s="96">
        <f>Tableau4[[#This Row],[Date 
Facture]]</f>
        <v>0</v>
      </c>
      <c r="F6" s="19">
        <f>Tableau4[[#This Row],[Mode  de
Règlement]]</f>
        <v>0</v>
      </c>
      <c r="G6" s="25">
        <f>Tableau4[[#This Row],[Total
HT]]</f>
        <v>0</v>
      </c>
      <c r="H6" s="17">
        <f>Tableau4[[#This Row],[Montant
TVA]]</f>
        <v>0</v>
      </c>
      <c r="I6" s="17">
        <f>Tableau4[[#This Row],[Timbre]]</f>
        <v>0</v>
      </c>
      <c r="J6" s="17">
        <f>Tableau4[[#This Row],[Autres]]</f>
        <v>0</v>
      </c>
      <c r="K6" s="17">
        <f>Tableau4[[#This Row],[Montant
TTC]]</f>
        <v>0</v>
      </c>
    </row>
    <row r="7" spans="1:11">
      <c r="A7" s="20">
        <f>Tableau4[[#This Row],[N°.]]</f>
        <v>5</v>
      </c>
      <c r="B7" s="18">
        <f>Tableau4[[#This Row],[Fournisseurs]]</f>
        <v>0</v>
      </c>
      <c r="C7" s="19">
        <f>Tableau4[[#This Row],[N° 
 Facture]]</f>
        <v>0</v>
      </c>
      <c r="D7" s="19">
        <f>Tableau4[[#This Row],[Type]]</f>
        <v>0</v>
      </c>
      <c r="E7" s="96">
        <f>Tableau4[[#This Row],[Date 
Facture]]</f>
        <v>0</v>
      </c>
      <c r="F7" s="19">
        <f>Tableau4[[#This Row],[Mode  de
Règlement]]</f>
        <v>0</v>
      </c>
      <c r="G7" s="25">
        <f>Tableau4[[#This Row],[Total
HT]]</f>
        <v>0</v>
      </c>
      <c r="H7" s="17">
        <f>Tableau4[[#This Row],[Montant
TVA]]</f>
        <v>0</v>
      </c>
      <c r="I7" s="17">
        <f>Tableau4[[#This Row],[Timbre]]</f>
        <v>0</v>
      </c>
      <c r="J7" s="17">
        <f>Tableau4[[#This Row],[Autres]]</f>
        <v>0</v>
      </c>
      <c r="K7" s="17">
        <f>Tableau4[[#This Row],[Montant
TTC]]</f>
        <v>0</v>
      </c>
    </row>
    <row r="8" spans="1:11">
      <c r="A8" s="20">
        <f>Tableau4[[#This Row],[N°.]]</f>
        <v>6</v>
      </c>
      <c r="B8" s="18">
        <f>Tableau4[[#This Row],[Fournisseurs]]</f>
        <v>0</v>
      </c>
      <c r="C8" s="19">
        <f>Tableau4[[#This Row],[N° 
 Facture]]</f>
        <v>0</v>
      </c>
      <c r="D8" s="19">
        <f>Tableau4[[#This Row],[Type]]</f>
        <v>0</v>
      </c>
      <c r="E8" s="96">
        <f>Tableau4[[#This Row],[Date 
Facture]]</f>
        <v>0</v>
      </c>
      <c r="F8" s="19">
        <f>Tableau4[[#This Row],[Mode  de
Règlement]]</f>
        <v>0</v>
      </c>
      <c r="G8" s="25">
        <f>Tableau4[[#This Row],[Total
HT]]</f>
        <v>0</v>
      </c>
      <c r="H8" s="17">
        <f>Tableau4[[#This Row],[Montant
TVA]]</f>
        <v>0</v>
      </c>
      <c r="I8" s="17">
        <f>Tableau4[[#This Row],[Timbre]]</f>
        <v>0</v>
      </c>
      <c r="J8" s="17">
        <f>Tableau4[[#This Row],[Autres]]</f>
        <v>0</v>
      </c>
      <c r="K8" s="17">
        <f>Tableau4[[#This Row],[Montant
TTC]]</f>
        <v>0</v>
      </c>
    </row>
    <row r="9" spans="1:11">
      <c r="A9" s="20">
        <f>Tableau4[[#This Row],[N°.]]</f>
        <v>7</v>
      </c>
      <c r="B9" s="18">
        <f>Tableau4[[#This Row],[Fournisseurs]]</f>
        <v>0</v>
      </c>
      <c r="C9" s="19">
        <f>Tableau4[[#This Row],[N° 
 Facture]]</f>
        <v>0</v>
      </c>
      <c r="D9" s="19">
        <f>Tableau4[[#This Row],[Type]]</f>
        <v>0</v>
      </c>
      <c r="E9" s="96">
        <f>Tableau4[[#This Row],[Date 
Facture]]</f>
        <v>0</v>
      </c>
      <c r="F9" s="19">
        <f>Tableau4[[#This Row],[Mode  de
Règlement]]</f>
        <v>0</v>
      </c>
      <c r="G9" s="25">
        <f>Tableau4[[#This Row],[Total
HT]]</f>
        <v>0</v>
      </c>
      <c r="H9" s="17">
        <f>Tableau4[[#This Row],[Montant
TVA]]</f>
        <v>0</v>
      </c>
      <c r="I9" s="17">
        <f>Tableau4[[#This Row],[Timbre]]</f>
        <v>0</v>
      </c>
      <c r="J9" s="17">
        <f>Tableau4[[#This Row],[Autres]]</f>
        <v>0</v>
      </c>
      <c r="K9" s="17">
        <f>Tableau4[[#This Row],[Montant
TTC]]</f>
        <v>0</v>
      </c>
    </row>
    <row r="10" spans="1:11">
      <c r="A10" s="20">
        <f>Tableau4[[#This Row],[N°.]]</f>
        <v>8</v>
      </c>
      <c r="B10" s="18">
        <f>Tableau4[[#This Row],[Fournisseurs]]</f>
        <v>0</v>
      </c>
      <c r="C10" s="19">
        <f>Tableau4[[#This Row],[N° 
 Facture]]</f>
        <v>0</v>
      </c>
      <c r="D10" s="19">
        <f>Tableau4[[#This Row],[Type]]</f>
        <v>0</v>
      </c>
      <c r="E10" s="96">
        <f>Tableau4[[#This Row],[Date 
Facture]]</f>
        <v>0</v>
      </c>
      <c r="F10" s="19">
        <f>Tableau4[[#This Row],[Mode  de
Règlement]]</f>
        <v>0</v>
      </c>
      <c r="G10" s="25">
        <f>Tableau4[[#This Row],[Total
HT]]</f>
        <v>0</v>
      </c>
      <c r="H10" s="17">
        <f>Tableau4[[#This Row],[Montant
TVA]]</f>
        <v>0</v>
      </c>
      <c r="I10" s="17">
        <f>Tableau4[[#This Row],[Timbre]]</f>
        <v>0</v>
      </c>
      <c r="J10" s="17">
        <f>Tableau4[[#This Row],[Autres]]</f>
        <v>0</v>
      </c>
      <c r="K10" s="17">
        <f>Tableau4[[#This Row],[Montant
TTC]]</f>
        <v>0</v>
      </c>
    </row>
    <row r="11" spans="1:11">
      <c r="A11" s="20">
        <f>Tableau4[[#This Row],[N°.]]</f>
        <v>9</v>
      </c>
      <c r="B11" s="18">
        <f>Tableau4[[#This Row],[Fournisseurs]]</f>
        <v>0</v>
      </c>
      <c r="C11" s="19">
        <f>Tableau4[[#This Row],[N° 
 Facture]]</f>
        <v>0</v>
      </c>
      <c r="D11" s="19">
        <f>Tableau4[[#This Row],[Type]]</f>
        <v>0</v>
      </c>
      <c r="E11" s="96">
        <f>Tableau4[[#This Row],[Date 
Facture]]</f>
        <v>0</v>
      </c>
      <c r="F11" s="19">
        <f>Tableau4[[#This Row],[Mode  de
Règlement]]</f>
        <v>0</v>
      </c>
      <c r="G11" s="25">
        <f>Tableau4[[#This Row],[Total
HT]]</f>
        <v>0</v>
      </c>
      <c r="H11" s="17">
        <f>Tableau4[[#This Row],[Montant
TVA]]</f>
        <v>0</v>
      </c>
      <c r="I11" s="17">
        <f>Tableau4[[#This Row],[Timbre]]</f>
        <v>0</v>
      </c>
      <c r="J11" s="17">
        <f>Tableau4[[#This Row],[Autres]]</f>
        <v>0</v>
      </c>
      <c r="K11" s="17">
        <f>Tableau4[[#This Row],[Montant
TTC]]</f>
        <v>0</v>
      </c>
    </row>
    <row r="12" spans="1:11">
      <c r="A12" s="20">
        <f>Tableau4[[#This Row],[N°.]]</f>
        <v>10</v>
      </c>
      <c r="B12" s="18">
        <f>Tableau4[[#This Row],[Fournisseurs]]</f>
        <v>0</v>
      </c>
      <c r="C12" s="19">
        <f>Tableau4[[#This Row],[N° 
 Facture]]</f>
        <v>0</v>
      </c>
      <c r="D12" s="19">
        <f>Tableau4[[#This Row],[Type]]</f>
        <v>0</v>
      </c>
      <c r="E12" s="96">
        <f>Tableau4[[#This Row],[Date 
Facture]]</f>
        <v>0</v>
      </c>
      <c r="F12" s="19">
        <f>Tableau4[[#This Row],[Mode  de
Règlement]]</f>
        <v>0</v>
      </c>
      <c r="G12" s="25">
        <f>Tableau4[[#This Row],[Total
HT]]</f>
        <v>0</v>
      </c>
      <c r="H12" s="17">
        <f>Tableau4[[#This Row],[Montant
TVA]]</f>
        <v>0</v>
      </c>
      <c r="I12" s="17">
        <f>Tableau4[[#This Row],[Timbre]]</f>
        <v>0</v>
      </c>
      <c r="J12" s="17">
        <f>Tableau4[[#This Row],[Autres]]</f>
        <v>0</v>
      </c>
      <c r="K12" s="17">
        <f>Tableau4[[#This Row],[Montant
TTC]]</f>
        <v>0</v>
      </c>
    </row>
    <row r="13" spans="1:11">
      <c r="A13" s="97"/>
      <c r="B13" s="98" t="s">
        <v>16</v>
      </c>
      <c r="C13" s="99"/>
      <c r="D13" s="100"/>
      <c r="E13" s="101"/>
      <c r="F13" s="100"/>
      <c r="G13" s="102">
        <f>SUBTOTAL(109,Tableau5[Total
HT])</f>
        <v>687200</v>
      </c>
      <c r="H13" s="103">
        <f>'JOURNAL 01-2022'!L14</f>
        <v>130568.01</v>
      </c>
      <c r="I13" s="103">
        <f>'JOURNAL 01-2022'!N14</f>
        <v>1461.9992999999999</v>
      </c>
      <c r="J13" s="103">
        <f>'JOURNAL 01-2022'!O14</f>
        <v>200</v>
      </c>
      <c r="K13" s="103">
        <f>'JOURNAL 01-2022'!P14</f>
        <v>819430.00929999992</v>
      </c>
    </row>
  </sheetData>
  <sheetProtection selectLockedCells="1" autoFilter="0" selectUnlockedCells="1"/>
  <mergeCells count="1">
    <mergeCell ref="A1:K1"/>
  </mergeCells>
  <dataValidations count="1">
    <dataValidation type="decimal" allowBlank="1" showInputMessage="1" showErrorMessage="1" errorTitle="Attention" error="La cellule ne contien que des chiffres décimales" sqref="J3:J12">
      <formula1>-9.99999999999999E+48</formula1>
      <formula2>9.99999999999999E+49</formula2>
    </dataValidation>
  </dataValidations>
  <pageMargins left="0.11811023622047245" right="0.11811023622047245" top="0.19685039370078741" bottom="0.39370078740157483" header="0" footer="0"/>
  <pageSetup paperSize="9" orientation="landscape" verticalDpi="300" r:id="rId1"/>
  <headerFooter>
    <oddFooter>Page &amp;P de &amp;N</oddFooter>
  </headerFooter>
  <legacyDrawing r:id="rId2"/>
  <controls>
    <control shapeId="2051" r:id="rId3" name="CommandButton2"/>
    <control shapeId="2050" r:id="rId4" name="CommandButton1"/>
    <control shapeId="2049" r:id="rId5" name="cmdInsertRow"/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8" tint="0.39997558519241921"/>
  </sheetPr>
  <dimension ref="A1:R14"/>
  <sheetViews>
    <sheetView showGridLines="0" tabSelected="1" workbookViewId="0">
      <selection activeCell="B6" sqref="B6"/>
    </sheetView>
  </sheetViews>
  <sheetFormatPr baseColWidth="10" defaultRowHeight="15"/>
  <cols>
    <col min="1" max="1" width="6" style="10" customWidth="1"/>
    <col min="2" max="2" width="30.7109375" style="5" bestFit="1" customWidth="1"/>
    <col min="3" max="3" width="13.42578125" style="5" bestFit="1" customWidth="1"/>
    <col min="4" max="4" width="20.5703125" style="5" bestFit="1" customWidth="1"/>
    <col min="5" max="5" width="11.140625" style="5" bestFit="1" customWidth="1"/>
    <col min="6" max="7" width="16.28515625" style="4" bestFit="1" customWidth="1"/>
    <col min="8" max="8" width="13.42578125" style="3" bestFit="1" customWidth="1"/>
    <col min="9" max="9" width="16.28515625" style="4" bestFit="1" customWidth="1"/>
    <col min="10" max="10" width="10.5703125" style="4" customWidth="1"/>
    <col min="11" max="11" width="11.85546875" style="3" bestFit="1" customWidth="1"/>
    <col min="12" max="12" width="14.42578125" style="4" bestFit="1" customWidth="1"/>
    <col min="13" max="13" width="11.85546875" style="3" bestFit="1" customWidth="1"/>
    <col min="14" max="14" width="10.85546875" style="4" customWidth="1"/>
    <col min="15" max="15" width="12.5703125" style="3" bestFit="1" customWidth="1"/>
    <col min="16" max="16" width="16.28515625" style="5" bestFit="1" customWidth="1"/>
    <col min="17" max="17" width="14.7109375" style="5" bestFit="1" customWidth="1"/>
    <col min="18" max="18" width="17.28515625" bestFit="1" customWidth="1"/>
  </cols>
  <sheetData>
    <row r="1" spans="1:18" ht="30.75" customHeight="1" thickBot="1">
      <c r="A1" s="119" t="str">
        <f>+DONNEES!G2</f>
        <v>ENTREPRISE          :      SUIVI DES FACTURES FOURNISSEURS       :          EXERCICE  2022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1"/>
    </row>
    <row r="2" spans="1:18" ht="33.75" customHeight="1" thickBot="1">
      <c r="A2" s="9" t="s">
        <v>167</v>
      </c>
      <c r="B2" s="7" t="s">
        <v>0</v>
      </c>
      <c r="C2" s="8" t="s">
        <v>197</v>
      </c>
      <c r="D2" s="7" t="s">
        <v>156</v>
      </c>
      <c r="E2" s="8" t="s">
        <v>198</v>
      </c>
      <c r="F2" s="8" t="s">
        <v>199</v>
      </c>
      <c r="G2" s="6" t="s">
        <v>7</v>
      </c>
      <c r="H2" s="6" t="s">
        <v>12</v>
      </c>
      <c r="I2" s="6" t="s">
        <v>13</v>
      </c>
      <c r="J2" s="6" t="s">
        <v>170</v>
      </c>
      <c r="K2" s="6" t="s">
        <v>9</v>
      </c>
      <c r="L2" s="6" t="s">
        <v>169</v>
      </c>
      <c r="M2" s="6" t="s">
        <v>10</v>
      </c>
      <c r="N2" s="6" t="s">
        <v>168</v>
      </c>
      <c r="O2" s="6" t="s">
        <v>11</v>
      </c>
      <c r="P2" s="6" t="s">
        <v>171</v>
      </c>
      <c r="Q2" s="8" t="s">
        <v>5</v>
      </c>
      <c r="R2" s="8" t="s">
        <v>6</v>
      </c>
    </row>
    <row r="3" spans="1:18" s="77" customFormat="1">
      <c r="A3" s="66">
        <f t="shared" ref="A3:A5" si="0">ROW()-2</f>
        <v>1</v>
      </c>
      <c r="B3" s="67" t="s">
        <v>114</v>
      </c>
      <c r="C3" s="68" t="s">
        <v>202</v>
      </c>
      <c r="D3" s="68" t="s">
        <v>161</v>
      </c>
      <c r="E3" s="69">
        <v>44562</v>
      </c>
      <c r="F3" s="70" t="s">
        <v>3</v>
      </c>
      <c r="G3" s="71">
        <v>123543</v>
      </c>
      <c r="H3" s="71">
        <v>675</v>
      </c>
      <c r="I3" s="72">
        <f t="shared" ref="I3" si="1">G3-H3</f>
        <v>122868</v>
      </c>
      <c r="J3" s="73">
        <v>0.19</v>
      </c>
      <c r="K3" s="71">
        <v>0.01</v>
      </c>
      <c r="L3" s="72">
        <f t="shared" ref="L3" si="2">K3+ROUND(I3*J3,2)</f>
        <v>23344.929999999997</v>
      </c>
      <c r="M3" s="74">
        <v>-0.13</v>
      </c>
      <c r="N3" s="72">
        <f t="shared" ref="N3" si="3">IF(F3="Espèce",MIN((I3+L3)*0.01+M3,2500),0)</f>
        <v>1461.9992999999999</v>
      </c>
      <c r="O3" s="75">
        <v>200</v>
      </c>
      <c r="P3" s="72">
        <f t="shared" ref="P3" si="4">O3+N3+L3+I3</f>
        <v>147874.92929999999</v>
      </c>
      <c r="Q3" s="69"/>
      <c r="R3" s="76"/>
    </row>
    <row r="4" spans="1:18" s="77" customFormat="1">
      <c r="A4" s="53">
        <f t="shared" si="0"/>
        <v>2</v>
      </c>
      <c r="B4" s="78" t="s">
        <v>110</v>
      </c>
      <c r="C4" s="79" t="s">
        <v>203</v>
      </c>
      <c r="D4" s="79" t="s">
        <v>164</v>
      </c>
      <c r="E4" s="80">
        <v>44620</v>
      </c>
      <c r="F4" s="81" t="s">
        <v>2</v>
      </c>
      <c r="G4" s="82">
        <v>564332</v>
      </c>
      <c r="H4" s="83"/>
      <c r="I4" s="84">
        <f t="shared" ref="I4:I5" si="5">G4-H4</f>
        <v>564332</v>
      </c>
      <c r="J4" s="85">
        <v>0.19</v>
      </c>
      <c r="K4" s="83"/>
      <c r="L4" s="84">
        <f t="shared" ref="L4:L5" si="6">K4+ROUND(I4*J4,2)</f>
        <v>107223.08</v>
      </c>
      <c r="M4" s="86"/>
      <c r="N4" s="84">
        <f t="shared" ref="N4:N5" si="7">IF(F4="Espèce",MIN((I4+L4)*0.01+M4,2500),0)</f>
        <v>0</v>
      </c>
      <c r="O4" s="87"/>
      <c r="P4" s="84">
        <f t="shared" ref="P4:P5" si="8">O4+N4+L4+I4</f>
        <v>671555.08</v>
      </c>
      <c r="Q4" s="80"/>
      <c r="R4" s="88"/>
    </row>
    <row r="5" spans="1:18" s="77" customFormat="1">
      <c r="A5" s="53">
        <f t="shared" si="0"/>
        <v>3</v>
      </c>
      <c r="B5" s="78"/>
      <c r="C5" s="79"/>
      <c r="D5" s="79"/>
      <c r="E5" s="80"/>
      <c r="F5" s="81"/>
      <c r="G5" s="82"/>
      <c r="H5" s="83"/>
      <c r="I5" s="84">
        <f t="shared" si="5"/>
        <v>0</v>
      </c>
      <c r="J5" s="85"/>
      <c r="K5" s="83"/>
      <c r="L5" s="89">
        <f t="shared" si="6"/>
        <v>0</v>
      </c>
      <c r="M5" s="86"/>
      <c r="N5" s="89">
        <f t="shared" si="7"/>
        <v>0</v>
      </c>
      <c r="O5" s="87"/>
      <c r="P5" s="89">
        <f t="shared" si="8"/>
        <v>0</v>
      </c>
      <c r="Q5" s="80"/>
      <c r="R5" s="88"/>
    </row>
    <row r="6" spans="1:18" s="77" customFormat="1">
      <c r="A6" s="53">
        <f t="shared" ref="A6" si="9">ROW()-2</f>
        <v>4</v>
      </c>
      <c r="B6" s="95"/>
      <c r="C6" s="90"/>
      <c r="D6" s="79"/>
      <c r="E6" s="91"/>
      <c r="F6" s="92"/>
      <c r="G6" s="93"/>
      <c r="H6" s="93"/>
      <c r="I6" s="89">
        <f t="shared" ref="I6" si="10">G6-H6</f>
        <v>0</v>
      </c>
      <c r="J6" s="85"/>
      <c r="K6" s="93"/>
      <c r="L6" s="89">
        <f t="shared" ref="L6" si="11">K6+ROUND(I6*J6,2)</f>
        <v>0</v>
      </c>
      <c r="M6" s="86"/>
      <c r="N6" s="89">
        <f t="shared" ref="N6" si="12">IF(F6="Espèce",MIN((I6+L6)*0.01+M6,2500),0)</f>
        <v>0</v>
      </c>
      <c r="O6" s="87"/>
      <c r="P6" s="89">
        <f t="shared" ref="P6" si="13">O6+N6+L6+I6</f>
        <v>0</v>
      </c>
      <c r="Q6" s="91"/>
      <c r="R6" s="94"/>
    </row>
    <row r="7" spans="1:18">
      <c r="A7" s="53">
        <f t="shared" ref="A7:A9" si="14">ROW()-2</f>
        <v>5</v>
      </c>
      <c r="B7" s="95"/>
      <c r="C7" s="90"/>
      <c r="D7" s="79"/>
      <c r="E7" s="91"/>
      <c r="F7" s="92"/>
      <c r="G7" s="93"/>
      <c r="H7" s="93"/>
      <c r="I7" s="89">
        <f t="shared" ref="I7:I9" si="15">G7-H7</f>
        <v>0</v>
      </c>
      <c r="J7" s="85"/>
      <c r="K7" s="93"/>
      <c r="L7" s="89">
        <f t="shared" ref="L7:L9" si="16">K7+ROUND(I7*J7,2)</f>
        <v>0</v>
      </c>
      <c r="M7" s="86"/>
      <c r="N7" s="89">
        <f t="shared" ref="N7:N9" si="17">IF(F7="Espèce",MIN((I7+L7)*0.01+M7,2500),0)</f>
        <v>0</v>
      </c>
      <c r="O7" s="87"/>
      <c r="P7" s="89">
        <f t="shared" ref="P7:P9" si="18">O7+N7+L7+I7</f>
        <v>0</v>
      </c>
      <c r="Q7" s="91"/>
      <c r="R7" s="94"/>
    </row>
    <row r="8" spans="1:18">
      <c r="A8" s="53">
        <f t="shared" si="14"/>
        <v>6</v>
      </c>
      <c r="B8" s="95"/>
      <c r="C8" s="90"/>
      <c r="D8" s="79"/>
      <c r="E8" s="91"/>
      <c r="F8" s="92"/>
      <c r="G8" s="93"/>
      <c r="H8" s="93"/>
      <c r="I8" s="89">
        <f t="shared" si="15"/>
        <v>0</v>
      </c>
      <c r="J8" s="85"/>
      <c r="K8" s="93"/>
      <c r="L8" s="89">
        <f t="shared" si="16"/>
        <v>0</v>
      </c>
      <c r="M8" s="86"/>
      <c r="N8" s="89">
        <f t="shared" si="17"/>
        <v>0</v>
      </c>
      <c r="O8" s="87"/>
      <c r="P8" s="89">
        <f t="shared" si="18"/>
        <v>0</v>
      </c>
      <c r="Q8" s="91"/>
      <c r="R8" s="94"/>
    </row>
    <row r="9" spans="1:18">
      <c r="A9" s="53">
        <f t="shared" si="14"/>
        <v>7</v>
      </c>
      <c r="B9" s="95"/>
      <c r="C9" s="90"/>
      <c r="D9" s="79"/>
      <c r="E9" s="91"/>
      <c r="F9" s="92"/>
      <c r="G9" s="93"/>
      <c r="H9" s="93"/>
      <c r="I9" s="89">
        <f t="shared" si="15"/>
        <v>0</v>
      </c>
      <c r="J9" s="85"/>
      <c r="K9" s="93"/>
      <c r="L9" s="89">
        <f t="shared" si="16"/>
        <v>0</v>
      </c>
      <c r="M9" s="86"/>
      <c r="N9" s="89">
        <f t="shared" si="17"/>
        <v>0</v>
      </c>
      <c r="O9" s="87"/>
      <c r="P9" s="89">
        <f t="shared" si="18"/>
        <v>0</v>
      </c>
      <c r="Q9" s="91"/>
      <c r="R9" s="94"/>
    </row>
    <row r="10" spans="1:18">
      <c r="A10" s="53">
        <f t="shared" ref="A10:A12" si="19">ROW()-2</f>
        <v>8</v>
      </c>
      <c r="B10" s="95"/>
      <c r="C10" s="90"/>
      <c r="D10" s="79"/>
      <c r="E10" s="91"/>
      <c r="F10" s="92"/>
      <c r="G10" s="93"/>
      <c r="H10" s="93"/>
      <c r="I10" s="89">
        <f t="shared" ref="I10:I12" si="20">G10-H10</f>
        <v>0</v>
      </c>
      <c r="J10" s="85"/>
      <c r="K10" s="93"/>
      <c r="L10" s="89">
        <f t="shared" ref="L10:L12" si="21">K10+ROUND(I10*J10,2)</f>
        <v>0</v>
      </c>
      <c r="M10" s="86"/>
      <c r="N10" s="89">
        <f t="shared" ref="N10:N12" si="22">IF(F10="Espèce",MIN((I10+L10)*0.01+M10,2500),0)</f>
        <v>0</v>
      </c>
      <c r="O10" s="87"/>
      <c r="P10" s="89">
        <f t="shared" ref="P10:P12" si="23">O10+N10+L10+I10</f>
        <v>0</v>
      </c>
      <c r="Q10" s="91"/>
      <c r="R10" s="94"/>
    </row>
    <row r="11" spans="1:18">
      <c r="A11" s="53">
        <f t="shared" si="19"/>
        <v>9</v>
      </c>
      <c r="B11" s="95"/>
      <c r="C11" s="90"/>
      <c r="D11" s="79"/>
      <c r="E11" s="91"/>
      <c r="F11" s="92"/>
      <c r="G11" s="93"/>
      <c r="H11" s="93"/>
      <c r="I11" s="89">
        <f t="shared" si="20"/>
        <v>0</v>
      </c>
      <c r="J11" s="85"/>
      <c r="K11" s="93"/>
      <c r="L11" s="89">
        <f t="shared" si="21"/>
        <v>0</v>
      </c>
      <c r="M11" s="86"/>
      <c r="N11" s="89">
        <f t="shared" si="22"/>
        <v>0</v>
      </c>
      <c r="O11" s="87"/>
      <c r="P11" s="89">
        <f t="shared" si="23"/>
        <v>0</v>
      </c>
      <c r="Q11" s="91"/>
      <c r="R11" s="94"/>
    </row>
    <row r="12" spans="1:18">
      <c r="A12" s="53">
        <f t="shared" si="19"/>
        <v>10</v>
      </c>
      <c r="B12" s="95"/>
      <c r="C12" s="90"/>
      <c r="D12" s="79"/>
      <c r="E12" s="91"/>
      <c r="F12" s="92"/>
      <c r="G12" s="93"/>
      <c r="H12" s="93"/>
      <c r="I12" s="89">
        <f t="shared" si="20"/>
        <v>0</v>
      </c>
      <c r="J12" s="85"/>
      <c r="K12" s="93"/>
      <c r="L12" s="89">
        <f t="shared" si="21"/>
        <v>0</v>
      </c>
      <c r="M12" s="86"/>
      <c r="N12" s="89">
        <f t="shared" si="22"/>
        <v>0</v>
      </c>
      <c r="O12" s="87"/>
      <c r="P12" s="89">
        <f t="shared" si="23"/>
        <v>0</v>
      </c>
      <c r="Q12" s="91"/>
      <c r="R12" s="94"/>
    </row>
    <row r="13" spans="1:18">
      <c r="A13" s="53">
        <f>ROW()-2</f>
        <v>11</v>
      </c>
      <c r="B13" s="95"/>
      <c r="C13" s="90"/>
      <c r="D13" s="106"/>
      <c r="E13" s="91"/>
      <c r="F13" s="92"/>
      <c r="G13" s="93"/>
      <c r="H13" s="93"/>
      <c r="I13" s="89">
        <f>G13-H13</f>
        <v>0</v>
      </c>
      <c r="J13" s="85"/>
      <c r="K13" s="107"/>
      <c r="L13" s="108">
        <f>K13+ROUND(I13*J13,2)</f>
        <v>0</v>
      </c>
      <c r="M13" s="86"/>
      <c r="N13" s="108">
        <f>IF(F13="Espèce",MIN((I13+L13)*0.01+M13,2500),0)</f>
        <v>0</v>
      </c>
      <c r="O13" s="87"/>
      <c r="P13" s="108">
        <f>O13+N13+L13+I13</f>
        <v>0</v>
      </c>
      <c r="Q13" s="91"/>
      <c r="R13" s="94"/>
    </row>
    <row r="14" spans="1:18">
      <c r="A14" s="54"/>
      <c r="B14" s="55" t="s">
        <v>16</v>
      </c>
      <c r="C14" s="56"/>
      <c r="D14" s="57"/>
      <c r="E14" s="58"/>
      <c r="F14" s="59"/>
      <c r="G14" s="60">
        <f>SUBTOTAL(109,Tableau4[Montant 
HT])</f>
        <v>687875</v>
      </c>
      <c r="H14" s="60">
        <f>SUBTOTAL(109,Tableau4[Remise])</f>
        <v>675</v>
      </c>
      <c r="I14" s="61">
        <f>SUBTOTAL(109,Tableau4[Total
HT])</f>
        <v>687200</v>
      </c>
      <c r="J14" s="62"/>
      <c r="K14" s="63">
        <f>SUBTOTAL(109,Tableau4[Régul
TVA])</f>
        <v>0.01</v>
      </c>
      <c r="L14" s="61">
        <f>SUBTOTAL(109,Tableau4[Montant
TVA])</f>
        <v>130568.01</v>
      </c>
      <c r="M14" s="63">
        <f>SUBTOTAL(109,Tableau4[Régul
Tmbr.])</f>
        <v>-0.13</v>
      </c>
      <c r="N14" s="61">
        <f>SUBTOTAL(109,Tableau4[Timbre])</f>
        <v>1461.9992999999999</v>
      </c>
      <c r="O14" s="64">
        <f>SUBTOTAL(109,Tableau4[Autres])</f>
        <v>200</v>
      </c>
      <c r="P14" s="61">
        <f>SUBTOTAL(109,Tableau4[Montant
TTC])</f>
        <v>819430.00929999992</v>
      </c>
      <c r="Q14" s="58"/>
      <c r="R14" s="65"/>
    </row>
  </sheetData>
  <sheetProtection formatColumns="0" formatRows="0" insertRows="0" deleteRows="0" sort="0" autoFilter="0"/>
  <protectedRanges>
    <protectedRange sqref="P3:P13 L3:L13 I3:I13 N3:N13" name="Plage1"/>
  </protectedRanges>
  <mergeCells count="1">
    <mergeCell ref="A1:R1"/>
  </mergeCells>
  <dataValidations count="11">
    <dataValidation type="list" allowBlank="1" showInputMessage="1" showErrorMessage="1" sqref="F3:F13">
      <formula1>MP</formula1>
    </dataValidation>
    <dataValidation type="list" allowBlank="1" showInputMessage="1" showErrorMessage="1" sqref="B4:B13">
      <formula1>FR</formula1>
    </dataValidation>
    <dataValidation type="list" allowBlank="1" showInputMessage="1" showErrorMessage="1" sqref="J3:J13">
      <formula1>TVA</formula1>
    </dataValidation>
    <dataValidation type="decimal" allowBlank="1" showInputMessage="1" showErrorMessage="1" errorTitle="Erreur" error="Le montant doit être  entre   -0,99    et +   0,99" promptTitle="Attention" prompt="Le montant doit être  entre   -0,99    et +   0,99" sqref="M3:M13">
      <formula1>-0.99</formula1>
      <formula2>0.99</formula2>
    </dataValidation>
    <dataValidation type="list" allowBlank="1" showInputMessage="1" showErrorMessage="1" sqref="D3:D13">
      <formula1>Type</formula1>
    </dataValidation>
    <dataValidation type="decimal" allowBlank="1" showInputMessage="1" showErrorMessage="1" errorTitle="Erreur" error="Le montant doit être  entre   -0,99    et +   0,99" promptTitle="Attention" prompt="Le montant doit être  entre   -0,01    et +   0,01" sqref="K3:K13">
      <formula1>-0.01</formula1>
      <formula2>0.01</formula2>
    </dataValidation>
    <dataValidation type="date" allowBlank="1" showInputMessage="1" showErrorMessage="1" errorTitle="Attention" error="La date doit être du 01/01/2022 Au 31/12/2022" sqref="E3:E13">
      <formula1>44562</formula1>
      <formula2>44926</formula2>
    </dataValidation>
    <dataValidation type="decimal" allowBlank="1" showInputMessage="1" showErrorMessage="1" errorTitle="Attention" error="La cellule ne contien que des chiffres décimales" sqref="G3:H13">
      <formula1>-9.99999999999999E+48</formula1>
      <formula2>9.99999999999999E+48</formula2>
    </dataValidation>
    <dataValidation type="decimal" allowBlank="1" showInputMessage="1" showErrorMessage="1" errorTitle="Attention" error="La cellule ne contien que des chiffres décimales" sqref="O3:O13">
      <formula1>-9.99999999999999E+48</formula1>
      <formula2>9.99999999999999E+49</formula2>
    </dataValidation>
    <dataValidation type="date" allowBlank="1" showInputMessage="1" showErrorMessage="1" errorTitle="Attention" error="La date doit être a partir du 01/01/2020" sqref="Q3:R13">
      <formula1>43831</formula1>
      <formula2>1132618</formula2>
    </dataValidation>
    <dataValidation type="list" allowBlank="1" showInputMessage="1" showErrorMessage="1" sqref="B3">
      <formula1>'LISTE FRS'!A2:A167</formula1>
    </dataValidation>
  </dataValidations>
  <pageMargins left="0.7" right="0.7" top="0.75" bottom="0.75" header="0.3" footer="0.3"/>
  <pageSetup paperSize="9" orientation="portrait" r:id="rId1"/>
  <legacyDrawing r:id="rId2"/>
  <controls>
    <control shapeId="1034" r:id="rId3" name="CommandButton2"/>
    <control shapeId="1028" r:id="rId4" name="CommandButton1"/>
    <control shapeId="1027" r:id="rId5" name="cmdInsertrow"/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DONNEES</vt:lpstr>
      <vt:lpstr>LISTE FRS</vt:lpstr>
      <vt:lpstr>RECAP 01-2022</vt:lpstr>
      <vt:lpstr>JOURNAL 01-2022</vt:lpstr>
      <vt:lpstr>'JOURNAL 01-2022'!FR</vt:lpstr>
      <vt:lpstr>'RECAP 01-2022'!FR</vt:lpstr>
      <vt:lpstr>'RECAP 01-2022'!Impression_des_titres</vt:lpstr>
      <vt:lpstr>'JOURNAL 01-2022'!MP</vt:lpstr>
      <vt:lpstr>'RECAP 01-2022'!MP</vt:lpstr>
      <vt:lpstr>TVA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amina</cp:lastModifiedBy>
  <cp:lastPrinted>2022-07-24T23:18:19Z</cp:lastPrinted>
  <dcterms:created xsi:type="dcterms:W3CDTF">2016-05-17T10:30:11Z</dcterms:created>
  <dcterms:modified xsi:type="dcterms:W3CDTF">2022-08-01T17:47:36Z</dcterms:modified>
</cp:coreProperties>
</file>