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40" windowWidth="15480" windowHeight="11520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24519"/>
</workbook>
</file>

<file path=xl/calcChain.xml><?xml version="1.0" encoding="utf-8"?>
<calcChain xmlns="http://schemas.openxmlformats.org/spreadsheetml/2006/main">
  <c r="C42" i="1"/>
  <c r="C43"/>
  <c r="C44"/>
  <c r="C45"/>
  <c r="C41"/>
  <c r="I46"/>
  <c r="H46"/>
  <c r="G46"/>
  <c r="F11"/>
  <c r="F5"/>
  <c r="F8"/>
  <c r="F9"/>
  <c r="F10"/>
  <c r="F7"/>
  <c r="F17"/>
  <c r="V50"/>
  <c r="R50"/>
  <c r="N50"/>
  <c r="J50"/>
  <c r="C50"/>
  <c r="Y55"/>
  <c r="Y54"/>
  <c r="Y52"/>
  <c r="Y51"/>
  <c r="U55"/>
  <c r="U54"/>
  <c r="U52"/>
  <c r="U51"/>
  <c r="Q55"/>
  <c r="Q54"/>
  <c r="Q52"/>
  <c r="Q51"/>
  <c r="M55"/>
  <c r="M54"/>
  <c r="M52"/>
  <c r="M51"/>
  <c r="I51"/>
  <c r="A5" l="1"/>
  <c r="D4" i="4"/>
  <c r="D5"/>
  <c r="D6" s="1"/>
  <c r="D7"/>
  <c r="D8"/>
  <c r="D12"/>
  <c r="D13"/>
  <c r="D14"/>
  <c r="D15"/>
  <c r="D16"/>
  <c r="H5" i="1" l="1"/>
  <c r="G5"/>
  <c r="B41"/>
  <c r="B42" s="1"/>
  <c r="B43" s="1"/>
  <c r="B44" s="1"/>
  <c r="B45" s="1"/>
  <c r="A44"/>
  <c r="A42"/>
  <c r="A45"/>
  <c r="A43"/>
  <c r="A41"/>
  <c r="B5"/>
  <c r="D10" i="4"/>
  <c r="D11" s="1"/>
  <c r="D9"/>
  <c r="A6" i="1"/>
  <c r="B6" l="1"/>
  <c r="H6"/>
  <c r="G6"/>
  <c r="I5"/>
  <c r="M50"/>
  <c r="M5" s="1"/>
  <c r="Q50" s="1"/>
  <c r="Q5" s="1"/>
  <c r="A7"/>
  <c r="B7" l="1"/>
  <c r="G7"/>
  <c r="H7"/>
  <c r="I6"/>
  <c r="M6"/>
  <c r="Q6" s="1"/>
  <c r="U50"/>
  <c r="U5" s="1"/>
  <c r="A8"/>
  <c r="H8" l="1"/>
  <c r="G8"/>
  <c r="I7"/>
  <c r="M7" s="1"/>
  <c r="Q7" s="1"/>
  <c r="B8"/>
  <c r="U6"/>
  <c r="Y50"/>
  <c r="U7"/>
  <c r="A9"/>
  <c r="G9" l="1"/>
  <c r="H9"/>
  <c r="I8"/>
  <c r="M8" s="1"/>
  <c r="Q8" s="1"/>
  <c r="U8" s="1"/>
  <c r="B9"/>
  <c r="Y8"/>
  <c r="Y5"/>
  <c r="Y6"/>
  <c r="Y7"/>
  <c r="A10"/>
  <c r="I9" l="1"/>
  <c r="M9" s="1"/>
  <c r="Q9" s="1"/>
  <c r="U9" s="1"/>
  <c r="Y9" s="1"/>
  <c r="H10"/>
  <c r="G10"/>
  <c r="B10"/>
  <c r="A11"/>
  <c r="G11" l="1"/>
  <c r="H11"/>
  <c r="I10"/>
  <c r="M10" s="1"/>
  <c r="Q10" s="1"/>
  <c r="U10" s="1"/>
  <c r="Y10" s="1"/>
  <c r="B11"/>
  <c r="A12"/>
  <c r="H12" l="1"/>
  <c r="G12"/>
  <c r="I11"/>
  <c r="M11" s="1"/>
  <c r="Q11" s="1"/>
  <c r="U11" s="1"/>
  <c r="Y11" s="1"/>
  <c r="B12"/>
  <c r="A13"/>
  <c r="G13" l="1"/>
  <c r="I13" s="1"/>
  <c r="H13"/>
  <c r="I12"/>
  <c r="M12" s="1"/>
  <c r="Q12" s="1"/>
  <c r="U12" s="1"/>
  <c r="Y12" s="1"/>
  <c r="M13"/>
  <c r="Q13" s="1"/>
  <c r="U13" s="1"/>
  <c r="Y13" s="1"/>
  <c r="B13"/>
  <c r="A14"/>
  <c r="H14" l="1"/>
  <c r="G14"/>
  <c r="B14"/>
  <c r="A15"/>
  <c r="G15" l="1"/>
  <c r="H15"/>
  <c r="I14"/>
  <c r="M14" s="1"/>
  <c r="Q14" s="1"/>
  <c r="U14" s="1"/>
  <c r="Y14" s="1"/>
  <c r="B15"/>
  <c r="M15"/>
  <c r="Q15" s="1"/>
  <c r="U15" s="1"/>
  <c r="Y15" s="1"/>
  <c r="A16"/>
  <c r="H16" l="1"/>
  <c r="G16"/>
  <c r="B16"/>
  <c r="M16"/>
  <c r="Q16" s="1"/>
  <c r="U16" s="1"/>
  <c r="Y16" s="1"/>
  <c r="A17"/>
  <c r="G17" l="1"/>
  <c r="H17"/>
  <c r="B17"/>
  <c r="M17"/>
  <c r="Q17" s="1"/>
  <c r="U17" s="1"/>
  <c r="Y17" s="1"/>
  <c r="A18"/>
  <c r="H18" l="1"/>
  <c r="G18"/>
  <c r="B18"/>
  <c r="M18"/>
  <c r="Q18" s="1"/>
  <c r="U18" s="1"/>
  <c r="Y18" s="1"/>
  <c r="A19"/>
  <c r="G19" l="1"/>
  <c r="H19"/>
  <c r="B19"/>
  <c r="M19"/>
  <c r="Q19" s="1"/>
  <c r="U19" s="1"/>
  <c r="Y19" s="1"/>
  <c r="A20"/>
  <c r="H20" l="1"/>
  <c r="G20"/>
  <c r="B20"/>
  <c r="M20"/>
  <c r="Q20" s="1"/>
  <c r="U20" s="1"/>
  <c r="Y20" s="1"/>
  <c r="A21"/>
  <c r="G21" l="1"/>
  <c r="H21"/>
  <c r="B21"/>
  <c r="M21"/>
  <c r="Q21" s="1"/>
  <c r="U21" s="1"/>
  <c r="Y21" s="1"/>
  <c r="A22"/>
  <c r="H22" l="1"/>
  <c r="G22"/>
  <c r="B22"/>
  <c r="M22"/>
  <c r="Q22" s="1"/>
  <c r="U22" s="1"/>
  <c r="Y22" s="1"/>
  <c r="A23"/>
  <c r="G23" l="1"/>
  <c r="H23"/>
  <c r="B23"/>
  <c r="M23"/>
  <c r="Q23" s="1"/>
  <c r="U23" s="1"/>
  <c r="Y23" s="1"/>
  <c r="A24"/>
  <c r="H24" l="1"/>
  <c r="G24"/>
  <c r="B24"/>
  <c r="M24"/>
  <c r="Q24" s="1"/>
  <c r="U24" s="1"/>
  <c r="Y24" s="1"/>
  <c r="A25"/>
  <c r="G25" l="1"/>
  <c r="H25"/>
  <c r="B25"/>
  <c r="M25"/>
  <c r="Q25" s="1"/>
  <c r="U25" s="1"/>
  <c r="Y25" s="1"/>
  <c r="A26"/>
  <c r="H26" l="1"/>
  <c r="G26"/>
  <c r="B26"/>
  <c r="M26"/>
  <c r="Q26" s="1"/>
  <c r="U26" s="1"/>
  <c r="Y26" s="1"/>
  <c r="A27"/>
  <c r="G27" l="1"/>
  <c r="H27"/>
  <c r="B27"/>
  <c r="M27"/>
  <c r="Q27" s="1"/>
  <c r="U27" s="1"/>
  <c r="Y27" s="1"/>
  <c r="A28"/>
  <c r="H28" l="1"/>
  <c r="G28"/>
  <c r="B28"/>
  <c r="M28"/>
  <c r="Q28" s="1"/>
  <c r="U28" s="1"/>
  <c r="Y28" s="1"/>
  <c r="A29"/>
  <c r="G29" l="1"/>
  <c r="H29"/>
  <c r="B29"/>
  <c r="M29"/>
  <c r="Q29" s="1"/>
  <c r="U29" s="1"/>
  <c r="Y29" s="1"/>
  <c r="A30"/>
  <c r="H30" l="1"/>
  <c r="G30"/>
  <c r="B30"/>
  <c r="M30"/>
  <c r="Q30" s="1"/>
  <c r="U30" s="1"/>
  <c r="Y30" s="1"/>
  <c r="A31"/>
  <c r="G31" l="1"/>
  <c r="H31"/>
  <c r="B31"/>
  <c r="M31"/>
  <c r="Q31" s="1"/>
  <c r="U31" s="1"/>
  <c r="Y31" s="1"/>
  <c r="A32"/>
  <c r="H32" l="1"/>
  <c r="G32"/>
  <c r="B32"/>
  <c r="M32"/>
  <c r="Q32" s="1"/>
  <c r="U32" s="1"/>
  <c r="Y32" s="1"/>
  <c r="A33"/>
  <c r="A35"/>
  <c r="A34"/>
  <c r="H34" l="1"/>
  <c r="G34"/>
  <c r="G33"/>
  <c r="H33"/>
  <c r="G35"/>
  <c r="H35"/>
  <c r="B35"/>
  <c r="M34"/>
  <c r="Q34" s="1"/>
  <c r="U34" s="1"/>
  <c r="Y34" s="1"/>
  <c r="B34"/>
  <c r="M33"/>
  <c r="Q33" s="1"/>
  <c r="U33" s="1"/>
  <c r="Y33" s="1"/>
  <c r="B33"/>
  <c r="I54" l="1"/>
  <c r="I55"/>
  <c r="I52"/>
  <c r="I50" s="1"/>
  <c r="M35"/>
  <c r="I53"/>
  <c r="I56"/>
  <c r="Q35" l="1"/>
  <c r="M53"/>
  <c r="M56"/>
  <c r="Q53" l="1"/>
  <c r="Q56"/>
  <c r="U35"/>
  <c r="U53" l="1"/>
  <c r="U56"/>
  <c r="Y35"/>
  <c r="Y53" l="1"/>
  <c r="Y56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<sst xmlns="http://schemas.openxmlformats.org/spreadsheetml/2006/main" count="96" uniqueCount="48">
  <si>
    <t>Contrôle heures</t>
  </si>
  <si>
    <t>Nb jours  absence</t>
  </si>
  <si>
    <t>Heures jour</t>
  </si>
  <si>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</si>
  <si>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</si>
  <si>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</si>
  <si>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</si>
  <si>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</si>
  <si>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</si>
  <si>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</si>
  <si>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</si>
  <si>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</si>
  <si>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</si>
  <si>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</si>
  <si>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</si>
  <si>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</si>
  <si>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</si>
  <si>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</si>
  <si>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</si>
  <si>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Nb jours dimanche/fériés</t>
  </si>
  <si>
    <t>heures normales</t>
  </si>
  <si>
    <t>h. fériés</t>
  </si>
  <si>
    <t>h. dimanche</t>
  </si>
  <si>
    <t>heures normales :</t>
  </si>
  <si>
    <t>heures dimanche</t>
  </si>
  <si>
    <t>heures fériés</t>
  </si>
  <si>
    <t>complément à faire</t>
  </si>
  <si>
    <t>A</t>
  </si>
  <si>
    <t>Octobre</t>
  </si>
  <si>
    <t>H Arrivée</t>
  </si>
  <si>
    <t>H. départ</t>
  </si>
  <si>
    <t>Total heure</t>
  </si>
  <si>
    <t>Salarié 1</t>
  </si>
  <si>
    <t>Salarié 2</t>
  </si>
  <si>
    <t>Salarié 3</t>
  </si>
  <si>
    <t>Salarié 4</t>
  </si>
  <si>
    <t>Salarié 5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</si>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</sst>
</file>

<file path=xl/styles.xml><?xml version="1.0" encoding="utf-8"?>
<styleSheet xmlns="http://schemas.openxmlformats.org/spreadsheetml/2006/main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0"/>
      <color indexed="56"/>
      <name val="Comic Sans MS"/>
      <family val="4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8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0" fontId="10" fillId="0" borderId="0" xfId="0" applyFon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2" fillId="5" borderId="5" xfId="0" applyFont="1" applyFill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 applyAlignment="1">
      <alignment horizontal="right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9" borderId="5" xfId="0" applyFont="1" applyFill="1" applyBorder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4" borderId="0" xfId="0" applyFont="1" applyFill="1"/>
    <xf numFmtId="0" fontId="12" fillId="0" borderId="0" xfId="0" applyFont="1"/>
    <xf numFmtId="0" fontId="12" fillId="0" borderId="5" xfId="0" applyFont="1" applyBorder="1" applyAlignment="1">
      <alignment horizontal="center"/>
    </xf>
    <xf numFmtId="0" fontId="12" fillId="6" borderId="5" xfId="0" applyFont="1" applyFill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5" fillId="0" borderId="6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10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0" borderId="0" xfId="0" applyFont="1" applyFill="1"/>
    <xf numFmtId="0" fontId="14" fillId="0" borderId="2" xfId="0" applyFont="1" applyBorder="1" applyAlignment="1">
      <alignment horizontal="right"/>
    </xf>
    <xf numFmtId="0" fontId="2" fillId="0" borderId="18" xfId="0" applyFont="1" applyBorder="1"/>
    <xf numFmtId="0" fontId="2" fillId="0" borderId="0" xfId="0" applyFont="1" applyBorder="1"/>
    <xf numFmtId="0" fontId="2" fillId="0" borderId="19" xfId="0" applyFont="1" applyBorder="1"/>
    <xf numFmtId="0" fontId="12" fillId="0" borderId="5" xfId="0" applyFont="1" applyBorder="1" applyAlignment="1">
      <alignment horizontal="center" textRotation="90"/>
    </xf>
    <xf numFmtId="0" fontId="12" fillId="5" borderId="5" xfId="0" applyFont="1" applyFill="1" applyBorder="1" applyAlignment="1">
      <alignment horizontal="center" textRotation="90" wrapText="1"/>
    </xf>
    <xf numFmtId="0" fontId="12" fillId="6" borderId="5" xfId="0" applyFont="1" applyFill="1" applyBorder="1" applyAlignment="1">
      <alignment horizontal="center" textRotation="90" wrapText="1"/>
    </xf>
    <xf numFmtId="0" fontId="17" fillId="0" borderId="2" xfId="0" applyNumberFormat="1" applyFont="1" applyBorder="1"/>
    <xf numFmtId="0" fontId="12" fillId="0" borderId="5" xfId="0" applyFont="1" applyBorder="1" applyAlignment="1">
      <alignment horizontal="center" textRotation="90" wrapText="1"/>
    </xf>
    <xf numFmtId="0" fontId="12" fillId="0" borderId="1" xfId="0" applyFont="1" applyBorder="1" applyAlignment="1">
      <alignment textRotation="90"/>
    </xf>
    <xf numFmtId="0" fontId="12" fillId="0" borderId="20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2" fillId="0" borderId="1" xfId="0" applyFont="1" applyBorder="1" applyAlignment="1">
      <alignment horizontal="center" textRotation="90" wrapText="1"/>
    </xf>
    <xf numFmtId="0" fontId="12" fillId="5" borderId="1" xfId="0" applyFont="1" applyFill="1" applyBorder="1" applyAlignment="1">
      <alignment horizontal="center" textRotation="90" wrapText="1"/>
    </xf>
    <xf numFmtId="0" fontId="12" fillId="6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right"/>
    </xf>
    <xf numFmtId="14" fontId="13" fillId="8" borderId="0" xfId="0" applyNumberFormat="1" applyFont="1" applyFill="1" applyBorder="1" applyAlignment="1">
      <alignment horizontal="center"/>
    </xf>
    <xf numFmtId="0" fontId="0" fillId="0" borderId="0" xfId="0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8" fillId="0" borderId="0" xfId="0" applyFont="1" applyAlignment="1">
      <alignment horizontal="right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 textRotation="90" wrapText="1"/>
    </xf>
    <xf numFmtId="0" fontId="2" fillId="0" borderId="23" xfId="0" applyFont="1" applyBorder="1"/>
    <xf numFmtId="0" fontId="2" fillId="0" borderId="23" xfId="0" applyFont="1" applyBorder="1" applyAlignment="1">
      <alignment horizontal="center"/>
    </xf>
    <xf numFmtId="0" fontId="2" fillId="12" borderId="23" xfId="0" applyFont="1" applyFill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</cellXfs>
  <cellStyles count="2">
    <cellStyle name="Normal" xfId="0" builtinId="0"/>
    <cellStyle name="Normal_feries" xfId="1"/>
  </cellStyles>
  <dxfs count="13"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5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58</xdr:row>
      <xdr:rowOff>0</xdr:rowOff>
    </xdr:from>
    <xdr:to>
      <xdr:col>9</xdr:col>
      <xdr:colOff>142875</xdr:colOff>
      <xdr:row>59</xdr:row>
      <xdr:rowOff>9525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9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C13" sqref="C13:C16"/>
    </sheetView>
  </sheetViews>
  <sheetFormatPr baseColWidth="10" defaultRowHeight="16.5"/>
  <cols>
    <col min="1" max="1" width="22.42578125" style="1" customWidth="1"/>
    <col min="2" max="2" width="3.85546875" style="1" customWidth="1"/>
    <col min="3" max="3" width="3.140625" style="2" customWidth="1"/>
    <col min="4" max="6" width="5.7109375" style="2" customWidth="1"/>
    <col min="7" max="7" width="5" style="2" customWidth="1"/>
    <col min="8" max="8" width="5.7109375" style="2" customWidth="1"/>
    <col min="9" max="9" width="5.285156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>
      <c r="I1" s="43" t="s">
        <v>5</v>
      </c>
      <c r="J1" s="70" t="s">
        <v>28</v>
      </c>
      <c r="K1" s="71"/>
      <c r="L1" s="71"/>
      <c r="M1" s="71"/>
      <c r="N1" s="71"/>
      <c r="O1" s="19"/>
      <c r="P1" s="19"/>
      <c r="R1" s="19"/>
      <c r="S1" s="19"/>
      <c r="T1" s="19"/>
      <c r="V1" s="19"/>
      <c r="W1" s="19"/>
      <c r="X1" s="19"/>
    </row>
    <row r="2" spans="1:25" ht="6" customHeight="1" thickTop="1" thickBot="1">
      <c r="K2" s="20"/>
      <c r="L2" s="20"/>
      <c r="M2" s="20"/>
      <c r="N2" s="20"/>
      <c r="O2" s="20"/>
      <c r="P2" s="20"/>
      <c r="R2" s="20"/>
      <c r="S2" s="20"/>
      <c r="T2" s="20"/>
      <c r="V2" s="20"/>
      <c r="W2" s="20"/>
      <c r="X2" s="20"/>
    </row>
    <row r="3" spans="1:25" ht="19.5" thickTop="1" thickBot="1">
      <c r="C3" s="21" t="s">
        <v>32</v>
      </c>
      <c r="D3" s="22"/>
      <c r="E3" s="22"/>
      <c r="F3" s="22"/>
      <c r="G3" s="22"/>
      <c r="H3" s="22"/>
      <c r="I3" s="23"/>
      <c r="J3" s="22"/>
      <c r="K3" s="22" t="s">
        <v>33</v>
      </c>
      <c r="L3" s="22"/>
      <c r="M3" s="23"/>
      <c r="N3" s="21" t="s">
        <v>34</v>
      </c>
      <c r="O3" s="22"/>
      <c r="P3" s="22"/>
      <c r="Q3" s="23"/>
      <c r="R3" s="21" t="s">
        <v>35</v>
      </c>
      <c r="S3" s="22"/>
      <c r="T3" s="22"/>
      <c r="U3" s="23"/>
      <c r="V3" s="21" t="s">
        <v>36</v>
      </c>
      <c r="W3" s="22"/>
      <c r="X3" s="22"/>
      <c r="Y3" s="23"/>
    </row>
    <row r="4" spans="1:25" s="39" customFormat="1" ht="63" customHeight="1" thickTop="1">
      <c r="B4" s="60" t="s">
        <v>37</v>
      </c>
      <c r="C4" s="40" t="s">
        <v>4</v>
      </c>
      <c r="D4" s="55" t="s">
        <v>29</v>
      </c>
      <c r="E4" s="55" t="s">
        <v>30</v>
      </c>
      <c r="F4" s="55" t="s">
        <v>31</v>
      </c>
      <c r="G4" s="56" t="s">
        <v>22</v>
      </c>
      <c r="H4" s="57" t="s">
        <v>21</v>
      </c>
      <c r="I4" s="59" t="s">
        <v>20</v>
      </c>
      <c r="J4" s="61" t="s">
        <v>4</v>
      </c>
      <c r="K4" s="24" t="s">
        <v>22</v>
      </c>
      <c r="L4" s="41" t="s">
        <v>21</v>
      </c>
      <c r="M4" s="42" t="s">
        <v>20</v>
      </c>
      <c r="N4" s="40" t="s">
        <v>4</v>
      </c>
      <c r="O4" s="24" t="s">
        <v>22</v>
      </c>
      <c r="P4" s="41" t="s">
        <v>21</v>
      </c>
      <c r="Q4" s="42" t="s">
        <v>20</v>
      </c>
      <c r="R4" s="40" t="s">
        <v>4</v>
      </c>
      <c r="S4" s="24" t="s">
        <v>22</v>
      </c>
      <c r="T4" s="41" t="s">
        <v>21</v>
      </c>
      <c r="U4" s="42" t="s">
        <v>20</v>
      </c>
      <c r="V4" s="40" t="s">
        <v>4</v>
      </c>
      <c r="W4" s="24" t="s">
        <v>22</v>
      </c>
      <c r="X4" s="41" t="s">
        <v>21</v>
      </c>
      <c r="Y4" s="42" t="s">
        <v>20</v>
      </c>
    </row>
    <row r="5" spans="1:25" ht="12.2" customHeight="1">
      <c r="A5" s="18">
        <f>DATE(An,MONTH("1/"&amp;J1),1)</f>
        <v>41183</v>
      </c>
      <c r="B5" s="58">
        <f>WEEKNUM(A5)</f>
        <v>40</v>
      </c>
      <c r="C5" s="26"/>
      <c r="D5" s="66">
        <v>8</v>
      </c>
      <c r="E5" s="66">
        <v>12</v>
      </c>
      <c r="F5" s="66">
        <f t="shared" ref="F5" si="0">E5-D5</f>
        <v>4</v>
      </c>
      <c r="G5" s="66" t="str">
        <f>IF(WEEKDAY(A5)=1,F5,"0")</f>
        <v>0</v>
      </c>
      <c r="H5" s="66" t="str">
        <f>IF(WEEKDAY(A5)=1,F5,"0")</f>
        <v>0</v>
      </c>
      <c r="I5" s="69">
        <f>F5-G5-H5</f>
        <v>4</v>
      </c>
      <c r="J5" s="26"/>
      <c r="K5" s="26">
        <v>6.81</v>
      </c>
      <c r="L5" s="26"/>
      <c r="M5" s="27">
        <f t="shared" ref="M5:M35" si="1">IF(OR(J5="A",I5="",K5&gt;0,L5&gt;0),0,$M$50)</f>
        <v>0</v>
      </c>
      <c r="N5" s="26"/>
      <c r="O5" s="26"/>
      <c r="P5" s="26"/>
      <c r="Q5" s="27">
        <f>IF(OR(N5="A",M5="",O5&gt;0,P5&gt;0),0,$Q$50)</f>
        <v>4.25</v>
      </c>
      <c r="R5" s="26" t="s">
        <v>27</v>
      </c>
      <c r="S5" s="26"/>
      <c r="T5" s="26"/>
      <c r="U5" s="27">
        <f>IF(OR(R5="A",Q5="",S5&gt;0,T5&gt;0),0,$U$50)</f>
        <v>0</v>
      </c>
      <c r="V5" s="26"/>
      <c r="W5" s="26"/>
      <c r="X5" s="26"/>
      <c r="Y5" s="27">
        <f>IF(OR(V5="A",U5="",W5&gt;0,X5&gt;0),0,$Y$50)</f>
        <v>0</v>
      </c>
    </row>
    <row r="6" spans="1:25" ht="12.2" customHeight="1">
      <c r="A6" s="18">
        <f>A5+1</f>
        <v>41184</v>
      </c>
      <c r="B6" s="58">
        <f t="shared" ref="B6:B35" si="2">WEEKNUM(A6)</f>
        <v>40</v>
      </c>
      <c r="C6" s="26" t="s">
        <v>39</v>
      </c>
      <c r="D6" s="66"/>
      <c r="E6" s="66"/>
      <c r="F6" s="66"/>
      <c r="G6" s="66" t="str">
        <f t="shared" ref="G6:G35" si="3">IF(WEEKDAY(A6)=1,F6,"0")</f>
        <v>0</v>
      </c>
      <c r="H6" s="66" t="str">
        <f t="shared" ref="H6:H35" si="4">IF(WEEKDAY(A6)=1,F6,"0")</f>
        <v>0</v>
      </c>
      <c r="I6" s="69">
        <f t="shared" ref="I6:I14" si="5">F6-G6-H6</f>
        <v>0</v>
      </c>
      <c r="J6" s="26" t="s">
        <v>39</v>
      </c>
      <c r="K6" s="26"/>
      <c r="L6" s="26"/>
      <c r="M6" s="27">
        <f t="shared" si="1"/>
        <v>4.75</v>
      </c>
      <c r="N6" s="26" t="s">
        <v>39</v>
      </c>
      <c r="O6" s="26"/>
      <c r="P6" s="26"/>
      <c r="Q6" s="27">
        <f t="shared" ref="Q6:Q35" si="6">IF(OR(N6="A",M6="",O6&gt;0,P6&gt;0),0,$Q$50)</f>
        <v>4.25</v>
      </c>
      <c r="R6" s="26" t="s">
        <v>27</v>
      </c>
      <c r="S6" s="26"/>
      <c r="T6" s="26"/>
      <c r="U6" s="27">
        <f t="shared" ref="U6:U35" si="7">IF(OR(R6="A",Q6="",S6&gt;0,T6&gt;0),0,$U$50)</f>
        <v>0</v>
      </c>
      <c r="V6" s="26"/>
      <c r="W6" s="26"/>
      <c r="X6" s="26"/>
      <c r="Y6" s="27">
        <f t="shared" ref="Y6:Y35" si="8">IF(OR(V6="A",U6="",W6&gt;0,X6&gt;0),0,$Y$50)</f>
        <v>0</v>
      </c>
    </row>
    <row r="7" spans="1:25" ht="12.2" customHeight="1">
      <c r="A7" s="18">
        <f t="shared" ref="A7:A32" si="9">A6+1</f>
        <v>41185</v>
      </c>
      <c r="B7" s="58">
        <f t="shared" si="2"/>
        <v>40</v>
      </c>
      <c r="C7" s="26"/>
      <c r="D7" s="66">
        <v>8</v>
      </c>
      <c r="E7" s="66">
        <v>12</v>
      </c>
      <c r="F7" s="66">
        <f t="shared" ref="F7" si="10">E7-D7</f>
        <v>4</v>
      </c>
      <c r="G7" s="66" t="str">
        <f t="shared" si="3"/>
        <v>0</v>
      </c>
      <c r="H7" s="66" t="str">
        <f t="shared" si="4"/>
        <v>0</v>
      </c>
      <c r="I7" s="69">
        <f t="shared" si="5"/>
        <v>4</v>
      </c>
      <c r="J7" s="26"/>
      <c r="K7" s="26"/>
      <c r="L7" s="26"/>
      <c r="M7" s="27">
        <f t="shared" si="1"/>
        <v>4.75</v>
      </c>
      <c r="N7" s="26"/>
      <c r="O7" s="26"/>
      <c r="P7" s="26"/>
      <c r="Q7" s="27">
        <f t="shared" si="6"/>
        <v>4.25</v>
      </c>
      <c r="R7" s="26" t="s">
        <v>27</v>
      </c>
      <c r="S7" s="26"/>
      <c r="T7" s="26"/>
      <c r="U7" s="27">
        <f t="shared" si="7"/>
        <v>0</v>
      </c>
      <c r="V7" s="26"/>
      <c r="W7" s="26"/>
      <c r="X7" s="26"/>
      <c r="Y7" s="27">
        <f t="shared" si="8"/>
        <v>0</v>
      </c>
    </row>
    <row r="8" spans="1:25" ht="12.2" customHeight="1">
      <c r="A8" s="18">
        <f t="shared" si="9"/>
        <v>41186</v>
      </c>
      <c r="B8" s="58">
        <f t="shared" si="2"/>
        <v>40</v>
      </c>
      <c r="C8" s="26"/>
      <c r="D8" s="66">
        <v>8</v>
      </c>
      <c r="E8" s="66">
        <v>12</v>
      </c>
      <c r="F8" s="66">
        <f t="shared" ref="F8:F11" si="11">E8-D8</f>
        <v>4</v>
      </c>
      <c r="G8" s="66" t="str">
        <f t="shared" si="3"/>
        <v>0</v>
      </c>
      <c r="H8" s="66" t="str">
        <f t="shared" si="4"/>
        <v>0</v>
      </c>
      <c r="I8" s="69">
        <f t="shared" si="5"/>
        <v>4</v>
      </c>
      <c r="J8" s="26"/>
      <c r="K8" s="26"/>
      <c r="L8" s="26"/>
      <c r="M8" s="27">
        <f t="shared" si="1"/>
        <v>4.75</v>
      </c>
      <c r="N8" s="26"/>
      <c r="O8" s="26"/>
      <c r="P8" s="26"/>
      <c r="Q8" s="27">
        <f t="shared" si="6"/>
        <v>4.25</v>
      </c>
      <c r="R8" s="26"/>
      <c r="S8" s="26"/>
      <c r="T8" s="26"/>
      <c r="U8" s="27">
        <f t="shared" si="7"/>
        <v>4</v>
      </c>
      <c r="V8" s="26"/>
      <c r="W8" s="26"/>
      <c r="X8" s="26"/>
      <c r="Y8" s="27">
        <f t="shared" si="8"/>
        <v>0</v>
      </c>
    </row>
    <row r="9" spans="1:25" ht="12.2" customHeight="1">
      <c r="A9" s="18">
        <f t="shared" si="9"/>
        <v>41187</v>
      </c>
      <c r="B9" s="58">
        <f t="shared" si="2"/>
        <v>40</v>
      </c>
      <c r="C9" s="26"/>
      <c r="D9" s="66">
        <v>8</v>
      </c>
      <c r="E9" s="66">
        <v>12</v>
      </c>
      <c r="F9" s="66">
        <f t="shared" si="11"/>
        <v>4</v>
      </c>
      <c r="G9" s="66" t="str">
        <f t="shared" si="3"/>
        <v>0</v>
      </c>
      <c r="H9" s="66" t="str">
        <f t="shared" si="4"/>
        <v>0</v>
      </c>
      <c r="I9" s="69">
        <f t="shared" si="5"/>
        <v>4</v>
      </c>
      <c r="J9" s="26"/>
      <c r="K9" s="26"/>
      <c r="L9" s="26"/>
      <c r="M9" s="27">
        <f t="shared" si="1"/>
        <v>4.75</v>
      </c>
      <c r="N9" s="26"/>
      <c r="O9" s="26"/>
      <c r="P9" s="26"/>
      <c r="Q9" s="27">
        <f t="shared" si="6"/>
        <v>4.25</v>
      </c>
      <c r="R9" s="26"/>
      <c r="S9" s="26"/>
      <c r="T9" s="26"/>
      <c r="U9" s="27">
        <f t="shared" si="7"/>
        <v>4</v>
      </c>
      <c r="V9" s="26"/>
      <c r="W9" s="26"/>
      <c r="X9" s="26"/>
      <c r="Y9" s="27">
        <f t="shared" si="8"/>
        <v>0</v>
      </c>
    </row>
    <row r="10" spans="1:25" ht="12.2" customHeight="1">
      <c r="A10" s="18">
        <f t="shared" si="9"/>
        <v>41188</v>
      </c>
      <c r="B10" s="58">
        <f t="shared" si="2"/>
        <v>40</v>
      </c>
      <c r="C10" s="26"/>
      <c r="D10" s="66">
        <v>8</v>
      </c>
      <c r="E10" s="66">
        <v>12</v>
      </c>
      <c r="F10" s="66">
        <f t="shared" si="11"/>
        <v>4</v>
      </c>
      <c r="G10" s="66" t="str">
        <f t="shared" si="3"/>
        <v>0</v>
      </c>
      <c r="H10" s="66" t="str">
        <f t="shared" si="4"/>
        <v>0</v>
      </c>
      <c r="I10" s="69">
        <f t="shared" si="5"/>
        <v>4</v>
      </c>
      <c r="J10" s="26"/>
      <c r="K10" s="26"/>
      <c r="L10" s="26"/>
      <c r="M10" s="27">
        <f t="shared" si="1"/>
        <v>4.75</v>
      </c>
      <c r="N10" s="26"/>
      <c r="O10" s="26"/>
      <c r="P10" s="26"/>
      <c r="Q10" s="27">
        <f t="shared" si="6"/>
        <v>4.25</v>
      </c>
      <c r="R10" s="26"/>
      <c r="S10" s="26"/>
      <c r="T10" s="26"/>
      <c r="U10" s="27">
        <f t="shared" si="7"/>
        <v>4</v>
      </c>
      <c r="V10" s="26"/>
      <c r="W10" s="26"/>
      <c r="X10" s="26"/>
      <c r="Y10" s="27">
        <f t="shared" si="8"/>
        <v>0</v>
      </c>
    </row>
    <row r="11" spans="1:25" ht="12.2" customHeight="1">
      <c r="A11" s="18">
        <f t="shared" si="9"/>
        <v>41189</v>
      </c>
      <c r="B11" s="58">
        <f t="shared" si="2"/>
        <v>41</v>
      </c>
      <c r="C11" s="26"/>
      <c r="D11" s="66">
        <v>9</v>
      </c>
      <c r="E11" s="66">
        <v>12</v>
      </c>
      <c r="F11" s="66">
        <f t="shared" si="11"/>
        <v>3</v>
      </c>
      <c r="G11" s="66">
        <f t="shared" si="3"/>
        <v>3</v>
      </c>
      <c r="H11" s="66">
        <f t="shared" si="4"/>
        <v>3</v>
      </c>
      <c r="I11" s="69">
        <f t="shared" si="5"/>
        <v>-3</v>
      </c>
      <c r="J11" s="26"/>
      <c r="K11" s="26"/>
      <c r="L11" s="26"/>
      <c r="M11" s="27">
        <f t="shared" si="1"/>
        <v>4.75</v>
      </c>
      <c r="N11" s="26"/>
      <c r="O11" s="26"/>
      <c r="P11" s="26"/>
      <c r="Q11" s="27">
        <f t="shared" si="6"/>
        <v>4.25</v>
      </c>
      <c r="R11" s="26"/>
      <c r="S11" s="26"/>
      <c r="T11" s="26"/>
      <c r="U11" s="27">
        <f t="shared" si="7"/>
        <v>4</v>
      </c>
      <c r="V11" s="26"/>
      <c r="W11" s="26"/>
      <c r="X11" s="26"/>
      <c r="Y11" s="27">
        <f t="shared" si="8"/>
        <v>0</v>
      </c>
    </row>
    <row r="12" spans="1:25" ht="12.2" customHeight="1">
      <c r="A12" s="18">
        <f t="shared" si="9"/>
        <v>41190</v>
      </c>
      <c r="B12" s="58">
        <f t="shared" si="2"/>
        <v>41</v>
      </c>
      <c r="C12" s="26"/>
      <c r="D12" s="66"/>
      <c r="E12" s="66"/>
      <c r="F12" s="66"/>
      <c r="G12" s="66" t="str">
        <f t="shared" si="3"/>
        <v>0</v>
      </c>
      <c r="H12" s="66" t="str">
        <f t="shared" si="4"/>
        <v>0</v>
      </c>
      <c r="I12" s="69">
        <f t="shared" si="5"/>
        <v>0</v>
      </c>
      <c r="J12" s="26"/>
      <c r="K12" s="26">
        <v>6.81</v>
      </c>
      <c r="L12" s="26"/>
      <c r="M12" s="27">
        <f t="shared" si="1"/>
        <v>0</v>
      </c>
      <c r="N12" s="26"/>
      <c r="O12" s="26">
        <v>6.85</v>
      </c>
      <c r="P12" s="26"/>
      <c r="Q12" s="27">
        <f t="shared" si="6"/>
        <v>0</v>
      </c>
      <c r="R12" s="26"/>
      <c r="S12" s="26"/>
      <c r="T12" s="26"/>
      <c r="U12" s="27">
        <f t="shared" si="7"/>
        <v>4</v>
      </c>
      <c r="V12" s="26"/>
      <c r="W12" s="26"/>
      <c r="X12" s="26"/>
      <c r="Y12" s="27">
        <f t="shared" si="8"/>
        <v>0</v>
      </c>
    </row>
    <row r="13" spans="1:25" ht="12.2" customHeight="1">
      <c r="A13" s="18">
        <f t="shared" si="9"/>
        <v>41191</v>
      </c>
      <c r="B13" s="58">
        <f t="shared" si="2"/>
        <v>41</v>
      </c>
      <c r="C13" s="26" t="s">
        <v>40</v>
      </c>
      <c r="D13" s="66"/>
      <c r="E13" s="66"/>
      <c r="F13" s="66"/>
      <c r="G13" s="66" t="str">
        <f t="shared" si="3"/>
        <v>0</v>
      </c>
      <c r="H13" s="66" t="str">
        <f t="shared" si="4"/>
        <v>0</v>
      </c>
      <c r="I13" s="69">
        <f t="shared" si="5"/>
        <v>0</v>
      </c>
      <c r="J13" s="26" t="s">
        <v>40</v>
      </c>
      <c r="K13" s="26"/>
      <c r="L13" s="26"/>
      <c r="M13" s="27">
        <f t="shared" si="1"/>
        <v>4.75</v>
      </c>
      <c r="N13" s="26" t="s">
        <v>40</v>
      </c>
      <c r="O13" s="26"/>
      <c r="P13" s="26"/>
      <c r="Q13" s="27">
        <f t="shared" si="6"/>
        <v>4.25</v>
      </c>
      <c r="R13" s="26" t="s">
        <v>27</v>
      </c>
      <c r="S13" s="26"/>
      <c r="T13" s="26"/>
      <c r="U13" s="27">
        <f t="shared" si="7"/>
        <v>0</v>
      </c>
      <c r="V13" s="26"/>
      <c r="W13" s="26"/>
      <c r="X13" s="26"/>
      <c r="Y13" s="27">
        <f t="shared" si="8"/>
        <v>0</v>
      </c>
    </row>
    <row r="14" spans="1:25" ht="12.2" customHeight="1">
      <c r="A14" s="18">
        <f t="shared" si="9"/>
        <v>41192</v>
      </c>
      <c r="B14" s="58">
        <f t="shared" si="2"/>
        <v>41</v>
      </c>
      <c r="C14" s="26" t="s">
        <v>40</v>
      </c>
      <c r="D14" s="66"/>
      <c r="E14" s="66"/>
      <c r="F14" s="66"/>
      <c r="G14" s="66" t="str">
        <f t="shared" si="3"/>
        <v>0</v>
      </c>
      <c r="H14" s="66" t="str">
        <f t="shared" si="4"/>
        <v>0</v>
      </c>
      <c r="I14" s="69">
        <f t="shared" si="5"/>
        <v>0</v>
      </c>
      <c r="J14" s="26"/>
      <c r="K14" s="26"/>
      <c r="L14" s="26"/>
      <c r="M14" s="27">
        <f t="shared" si="1"/>
        <v>4.75</v>
      </c>
      <c r="N14" s="26"/>
      <c r="O14" s="26"/>
      <c r="P14" s="26"/>
      <c r="Q14" s="27">
        <f t="shared" si="6"/>
        <v>4.25</v>
      </c>
      <c r="R14" s="26" t="s">
        <v>27</v>
      </c>
      <c r="S14" s="26"/>
      <c r="T14" s="26"/>
      <c r="U14" s="27">
        <f t="shared" si="7"/>
        <v>0</v>
      </c>
      <c r="V14" s="26"/>
      <c r="W14" s="26"/>
      <c r="X14" s="26"/>
      <c r="Y14" s="27">
        <f t="shared" si="8"/>
        <v>0</v>
      </c>
    </row>
    <row r="15" spans="1:25" ht="12.2" customHeight="1">
      <c r="A15" s="18">
        <f t="shared" si="9"/>
        <v>41193</v>
      </c>
      <c r="B15" s="58">
        <f t="shared" si="2"/>
        <v>41</v>
      </c>
      <c r="C15" s="26" t="s">
        <v>40</v>
      </c>
      <c r="D15" s="66"/>
      <c r="E15" s="66"/>
      <c r="F15" s="66"/>
      <c r="G15" s="66" t="str">
        <f t="shared" si="3"/>
        <v>0</v>
      </c>
      <c r="H15" s="66" t="str">
        <f t="shared" si="4"/>
        <v>0</v>
      </c>
      <c r="I15" s="27"/>
      <c r="J15" s="26"/>
      <c r="K15" s="26"/>
      <c r="L15" s="26"/>
      <c r="M15" s="27">
        <f t="shared" si="1"/>
        <v>0</v>
      </c>
      <c r="N15" s="26"/>
      <c r="O15" s="26"/>
      <c r="P15" s="26"/>
      <c r="Q15" s="27">
        <f t="shared" si="6"/>
        <v>4.25</v>
      </c>
      <c r="R15" s="26"/>
      <c r="S15" s="26"/>
      <c r="T15" s="26"/>
      <c r="U15" s="27">
        <f t="shared" si="7"/>
        <v>4</v>
      </c>
      <c r="V15" s="26"/>
      <c r="W15" s="26"/>
      <c r="X15" s="26"/>
      <c r="Y15" s="27">
        <f t="shared" si="8"/>
        <v>0</v>
      </c>
    </row>
    <row r="16" spans="1:25" ht="12.2" customHeight="1">
      <c r="A16" s="18">
        <f t="shared" si="9"/>
        <v>41194</v>
      </c>
      <c r="B16" s="58">
        <f t="shared" si="2"/>
        <v>41</v>
      </c>
      <c r="C16" s="26" t="s">
        <v>40</v>
      </c>
      <c r="D16" s="66"/>
      <c r="E16" s="66"/>
      <c r="F16" s="66"/>
      <c r="G16" s="66" t="str">
        <f t="shared" si="3"/>
        <v>0</v>
      </c>
      <c r="H16" s="66" t="str">
        <f t="shared" si="4"/>
        <v>0</v>
      </c>
      <c r="I16" s="27"/>
      <c r="J16" s="26"/>
      <c r="K16" s="26"/>
      <c r="L16" s="26"/>
      <c r="M16" s="27">
        <f t="shared" si="1"/>
        <v>0</v>
      </c>
      <c r="N16" s="26"/>
      <c r="O16" s="26"/>
      <c r="P16" s="26"/>
      <c r="Q16" s="27">
        <f t="shared" si="6"/>
        <v>4.25</v>
      </c>
      <c r="R16" s="26"/>
      <c r="S16" s="26"/>
      <c r="T16" s="26"/>
      <c r="U16" s="27">
        <f t="shared" si="7"/>
        <v>4</v>
      </c>
      <c r="V16" s="26"/>
      <c r="W16" s="26"/>
      <c r="X16" s="26"/>
      <c r="Y16" s="27">
        <f t="shared" si="8"/>
        <v>0</v>
      </c>
    </row>
    <row r="17" spans="1:25" ht="12.2" customHeight="1">
      <c r="A17" s="18">
        <f t="shared" si="9"/>
        <v>41195</v>
      </c>
      <c r="B17" s="58">
        <f t="shared" si="2"/>
        <v>41</v>
      </c>
      <c r="C17" s="26"/>
      <c r="D17" s="66">
        <v>8</v>
      </c>
      <c r="E17" s="66">
        <v>12</v>
      </c>
      <c r="F17" s="66">
        <f>E17-D17</f>
        <v>4</v>
      </c>
      <c r="G17" s="66" t="str">
        <f t="shared" si="3"/>
        <v>0</v>
      </c>
      <c r="H17" s="66" t="str">
        <f t="shared" si="4"/>
        <v>0</v>
      </c>
      <c r="I17" s="27"/>
      <c r="J17" s="26"/>
      <c r="K17" s="26"/>
      <c r="L17" s="26"/>
      <c r="M17" s="27">
        <f t="shared" si="1"/>
        <v>0</v>
      </c>
      <c r="N17" s="26"/>
      <c r="O17" s="26"/>
      <c r="P17" s="26"/>
      <c r="Q17" s="27">
        <f t="shared" si="6"/>
        <v>4.25</v>
      </c>
      <c r="R17" s="26"/>
      <c r="S17" s="26"/>
      <c r="T17" s="26"/>
      <c r="U17" s="27">
        <f t="shared" si="7"/>
        <v>4</v>
      </c>
      <c r="V17" s="26"/>
      <c r="W17" s="26"/>
      <c r="X17" s="26"/>
      <c r="Y17" s="27">
        <f t="shared" si="8"/>
        <v>0</v>
      </c>
    </row>
    <row r="18" spans="1:25" ht="12.2" customHeight="1">
      <c r="A18" s="18">
        <f t="shared" si="9"/>
        <v>41196</v>
      </c>
      <c r="B18" s="58">
        <f t="shared" si="2"/>
        <v>42</v>
      </c>
      <c r="C18" s="26"/>
      <c r="D18" s="66"/>
      <c r="E18" s="66"/>
      <c r="F18" s="66"/>
      <c r="G18" s="66">
        <f t="shared" si="3"/>
        <v>0</v>
      </c>
      <c r="H18" s="66">
        <f t="shared" si="4"/>
        <v>0</v>
      </c>
      <c r="I18" s="27"/>
      <c r="J18" s="26"/>
      <c r="K18" s="26"/>
      <c r="L18" s="26"/>
      <c r="M18" s="27">
        <f t="shared" si="1"/>
        <v>0</v>
      </c>
      <c r="N18" s="26"/>
      <c r="O18" s="26"/>
      <c r="P18" s="26">
        <v>8.17</v>
      </c>
      <c r="Q18" s="27">
        <f t="shared" si="6"/>
        <v>0</v>
      </c>
      <c r="R18" s="26" t="s">
        <v>27</v>
      </c>
      <c r="S18" s="26"/>
      <c r="T18" s="26"/>
      <c r="U18" s="27">
        <f t="shared" si="7"/>
        <v>0</v>
      </c>
      <c r="V18" s="26"/>
      <c r="W18" s="26"/>
      <c r="X18" s="26"/>
      <c r="Y18" s="27">
        <f t="shared" si="8"/>
        <v>0</v>
      </c>
    </row>
    <row r="19" spans="1:25" ht="12.2" customHeight="1">
      <c r="A19" s="18">
        <f t="shared" si="9"/>
        <v>41197</v>
      </c>
      <c r="B19" s="58">
        <f t="shared" si="2"/>
        <v>42</v>
      </c>
      <c r="C19" s="26"/>
      <c r="D19" s="66"/>
      <c r="E19" s="66"/>
      <c r="F19" s="66"/>
      <c r="G19" s="66" t="str">
        <f t="shared" si="3"/>
        <v>0</v>
      </c>
      <c r="H19" s="66" t="str">
        <f t="shared" si="4"/>
        <v>0</v>
      </c>
      <c r="I19" s="27"/>
      <c r="J19" s="26"/>
      <c r="K19" s="26"/>
      <c r="L19" s="26"/>
      <c r="M19" s="27">
        <f t="shared" si="1"/>
        <v>0</v>
      </c>
      <c r="N19" s="26"/>
      <c r="O19" s="26">
        <v>6.85</v>
      </c>
      <c r="P19" s="26"/>
      <c r="Q19" s="27">
        <f t="shared" si="6"/>
        <v>0</v>
      </c>
      <c r="R19" s="26" t="s">
        <v>27</v>
      </c>
      <c r="S19" s="26"/>
      <c r="T19" s="26"/>
      <c r="U19" s="27">
        <f t="shared" si="7"/>
        <v>0</v>
      </c>
      <c r="V19" s="26"/>
      <c r="W19" s="26"/>
      <c r="X19" s="26"/>
      <c r="Y19" s="27">
        <f t="shared" si="8"/>
        <v>0</v>
      </c>
    </row>
    <row r="20" spans="1:25" ht="12.2" customHeight="1">
      <c r="A20" s="18">
        <f t="shared" si="9"/>
        <v>41198</v>
      </c>
      <c r="B20" s="58">
        <f t="shared" si="2"/>
        <v>42</v>
      </c>
      <c r="C20" s="26" t="s">
        <v>27</v>
      </c>
      <c r="D20" s="66"/>
      <c r="E20" s="66"/>
      <c r="F20" s="66"/>
      <c r="G20" s="66" t="str">
        <f t="shared" si="3"/>
        <v>0</v>
      </c>
      <c r="H20" s="66" t="str">
        <f t="shared" si="4"/>
        <v>0</v>
      </c>
      <c r="I20" s="27"/>
      <c r="J20" s="26" t="s">
        <v>27</v>
      </c>
      <c r="K20" s="26"/>
      <c r="L20" s="26"/>
      <c r="M20" s="27">
        <f t="shared" si="1"/>
        <v>0</v>
      </c>
      <c r="N20" s="26" t="s">
        <v>27</v>
      </c>
      <c r="O20" s="26"/>
      <c r="P20" s="26"/>
      <c r="Q20" s="27">
        <f t="shared" si="6"/>
        <v>0</v>
      </c>
      <c r="R20" s="26"/>
      <c r="S20" s="26"/>
      <c r="T20" s="26"/>
      <c r="U20" s="27">
        <f t="shared" si="7"/>
        <v>4</v>
      </c>
      <c r="V20" s="26"/>
      <c r="W20" s="26"/>
      <c r="X20" s="26"/>
      <c r="Y20" s="27">
        <f t="shared" si="8"/>
        <v>0</v>
      </c>
    </row>
    <row r="21" spans="1:25" ht="12.2" customHeight="1">
      <c r="A21" s="18">
        <f t="shared" si="9"/>
        <v>41199</v>
      </c>
      <c r="B21" s="58">
        <f t="shared" si="2"/>
        <v>42</v>
      </c>
      <c r="C21" s="26"/>
      <c r="D21" s="66"/>
      <c r="E21" s="66"/>
      <c r="F21" s="66"/>
      <c r="G21" s="66" t="str">
        <f t="shared" si="3"/>
        <v>0</v>
      </c>
      <c r="H21" s="66" t="str">
        <f t="shared" si="4"/>
        <v>0</v>
      </c>
      <c r="I21" s="27"/>
      <c r="J21" s="26"/>
      <c r="K21" s="26"/>
      <c r="L21" s="26"/>
      <c r="M21" s="27">
        <f t="shared" si="1"/>
        <v>0</v>
      </c>
      <c r="N21" s="26"/>
      <c r="O21" s="26"/>
      <c r="P21" s="26"/>
      <c r="Q21" s="27">
        <f t="shared" si="6"/>
        <v>4.25</v>
      </c>
      <c r="R21" s="26"/>
      <c r="S21" s="26"/>
      <c r="T21" s="26"/>
      <c r="U21" s="27">
        <f t="shared" si="7"/>
        <v>4</v>
      </c>
      <c r="V21" s="26"/>
      <c r="W21" s="26"/>
      <c r="X21" s="26"/>
      <c r="Y21" s="27">
        <f t="shared" si="8"/>
        <v>0</v>
      </c>
    </row>
    <row r="22" spans="1:25" ht="12.2" customHeight="1">
      <c r="A22" s="18">
        <f t="shared" si="9"/>
        <v>41200</v>
      </c>
      <c r="B22" s="58">
        <f t="shared" si="2"/>
        <v>42</v>
      </c>
      <c r="C22" s="26"/>
      <c r="D22" s="66"/>
      <c r="E22" s="66"/>
      <c r="F22" s="66"/>
      <c r="G22" s="66" t="str">
        <f t="shared" si="3"/>
        <v>0</v>
      </c>
      <c r="H22" s="66" t="str">
        <f t="shared" si="4"/>
        <v>0</v>
      </c>
      <c r="I22" s="27"/>
      <c r="J22" s="26"/>
      <c r="K22" s="26"/>
      <c r="L22" s="26"/>
      <c r="M22" s="27">
        <f t="shared" si="1"/>
        <v>0</v>
      </c>
      <c r="N22" s="26"/>
      <c r="O22" s="26"/>
      <c r="P22" s="26"/>
      <c r="Q22" s="27">
        <f t="shared" si="6"/>
        <v>4.25</v>
      </c>
      <c r="R22" s="26"/>
      <c r="S22" s="26"/>
      <c r="T22" s="26"/>
      <c r="U22" s="27">
        <f t="shared" si="7"/>
        <v>4</v>
      </c>
      <c r="V22" s="26"/>
      <c r="W22" s="26"/>
      <c r="X22" s="26"/>
      <c r="Y22" s="27">
        <f t="shared" si="8"/>
        <v>0</v>
      </c>
    </row>
    <row r="23" spans="1:25" ht="12.2" customHeight="1">
      <c r="A23" s="18">
        <f t="shared" si="9"/>
        <v>41201</v>
      </c>
      <c r="B23" s="58">
        <f t="shared" si="2"/>
        <v>42</v>
      </c>
      <c r="C23" s="26"/>
      <c r="D23" s="66"/>
      <c r="E23" s="66"/>
      <c r="F23" s="66"/>
      <c r="G23" s="66" t="str">
        <f t="shared" si="3"/>
        <v>0</v>
      </c>
      <c r="H23" s="66" t="str">
        <f t="shared" si="4"/>
        <v>0</v>
      </c>
      <c r="I23" s="27"/>
      <c r="J23" s="26"/>
      <c r="K23" s="26"/>
      <c r="L23" s="26"/>
      <c r="M23" s="27">
        <f t="shared" si="1"/>
        <v>0</v>
      </c>
      <c r="N23" s="26"/>
      <c r="O23" s="26"/>
      <c r="P23" s="26"/>
      <c r="Q23" s="27">
        <f t="shared" si="6"/>
        <v>4.25</v>
      </c>
      <c r="R23" s="26"/>
      <c r="S23" s="26"/>
      <c r="T23" s="26"/>
      <c r="U23" s="27">
        <f t="shared" si="7"/>
        <v>4</v>
      </c>
      <c r="V23" s="26"/>
      <c r="W23" s="26"/>
      <c r="X23" s="26"/>
      <c r="Y23" s="27">
        <f t="shared" si="8"/>
        <v>0</v>
      </c>
    </row>
    <row r="24" spans="1:25" ht="12.2" customHeight="1">
      <c r="A24" s="18">
        <f t="shared" si="9"/>
        <v>41202</v>
      </c>
      <c r="B24" s="58">
        <f t="shared" si="2"/>
        <v>42</v>
      </c>
      <c r="C24" s="26"/>
      <c r="D24" s="66"/>
      <c r="E24" s="66"/>
      <c r="F24" s="66"/>
      <c r="G24" s="66" t="str">
        <f t="shared" si="3"/>
        <v>0</v>
      </c>
      <c r="H24" s="66" t="str">
        <f t="shared" si="4"/>
        <v>0</v>
      </c>
      <c r="I24" s="27"/>
      <c r="J24" s="26"/>
      <c r="K24" s="26"/>
      <c r="L24" s="26"/>
      <c r="M24" s="27">
        <f t="shared" si="1"/>
        <v>0</v>
      </c>
      <c r="N24" s="26"/>
      <c r="O24" s="26"/>
      <c r="P24" s="26"/>
      <c r="Q24" s="27">
        <f t="shared" si="6"/>
        <v>4.25</v>
      </c>
      <c r="R24" s="26"/>
      <c r="S24" s="26"/>
      <c r="T24" s="26"/>
      <c r="U24" s="27">
        <f t="shared" si="7"/>
        <v>4</v>
      </c>
      <c r="V24" s="26"/>
      <c r="W24" s="26"/>
      <c r="X24" s="26"/>
      <c r="Y24" s="27">
        <f t="shared" si="8"/>
        <v>0</v>
      </c>
    </row>
    <row r="25" spans="1:25" ht="12.2" customHeight="1">
      <c r="A25" s="18">
        <f t="shared" si="9"/>
        <v>41203</v>
      </c>
      <c r="B25" s="58">
        <f t="shared" si="2"/>
        <v>43</v>
      </c>
      <c r="C25" s="26"/>
      <c r="D25" s="66"/>
      <c r="E25" s="66"/>
      <c r="F25" s="66"/>
      <c r="G25" s="66">
        <f t="shared" si="3"/>
        <v>0</v>
      </c>
      <c r="H25" s="66">
        <f t="shared" si="4"/>
        <v>0</v>
      </c>
      <c r="I25" s="27"/>
      <c r="J25" s="26"/>
      <c r="K25" s="26"/>
      <c r="L25" s="26"/>
      <c r="M25" s="27">
        <f t="shared" si="1"/>
        <v>0</v>
      </c>
      <c r="N25" s="26"/>
      <c r="O25" s="26"/>
      <c r="P25" s="26"/>
      <c r="Q25" s="27">
        <f t="shared" si="6"/>
        <v>4.25</v>
      </c>
      <c r="R25" s="26" t="s">
        <v>27</v>
      </c>
      <c r="S25" s="26"/>
      <c r="T25" s="26"/>
      <c r="U25" s="27">
        <f t="shared" si="7"/>
        <v>0</v>
      </c>
      <c r="V25" s="26"/>
      <c r="W25" s="26"/>
      <c r="X25" s="26"/>
      <c r="Y25" s="27">
        <f t="shared" si="8"/>
        <v>0</v>
      </c>
    </row>
    <row r="26" spans="1:25" ht="12.2" customHeight="1">
      <c r="A26" s="18">
        <f t="shared" si="9"/>
        <v>41204</v>
      </c>
      <c r="B26" s="58">
        <f t="shared" si="2"/>
        <v>43</v>
      </c>
      <c r="C26" s="26"/>
      <c r="D26" s="66"/>
      <c r="E26" s="66"/>
      <c r="F26" s="66"/>
      <c r="G26" s="66" t="str">
        <f t="shared" si="3"/>
        <v>0</v>
      </c>
      <c r="H26" s="66" t="str">
        <f t="shared" si="4"/>
        <v>0</v>
      </c>
      <c r="I26" s="27"/>
      <c r="J26" s="26"/>
      <c r="K26" s="26">
        <v>6.81</v>
      </c>
      <c r="L26" s="26"/>
      <c r="M26" s="27">
        <f t="shared" si="1"/>
        <v>0</v>
      </c>
      <c r="N26" s="26"/>
      <c r="O26" s="26">
        <v>6.85</v>
      </c>
      <c r="P26" s="26"/>
      <c r="Q26" s="27">
        <f t="shared" si="6"/>
        <v>0</v>
      </c>
      <c r="R26" s="26" t="s">
        <v>27</v>
      </c>
      <c r="S26" s="26"/>
      <c r="T26" s="26"/>
      <c r="U26" s="27">
        <f t="shared" si="7"/>
        <v>0</v>
      </c>
      <c r="V26" s="26"/>
      <c r="W26" s="26"/>
      <c r="X26" s="26"/>
      <c r="Y26" s="27">
        <f t="shared" si="8"/>
        <v>0</v>
      </c>
    </row>
    <row r="27" spans="1:25" ht="12.2" customHeight="1">
      <c r="A27" s="18">
        <f t="shared" si="9"/>
        <v>41205</v>
      </c>
      <c r="B27" s="58">
        <f t="shared" si="2"/>
        <v>43</v>
      </c>
      <c r="C27" s="26" t="s">
        <v>27</v>
      </c>
      <c r="D27" s="66"/>
      <c r="E27" s="66"/>
      <c r="F27" s="66"/>
      <c r="G27" s="66" t="str">
        <f t="shared" si="3"/>
        <v>0</v>
      </c>
      <c r="H27" s="66" t="str">
        <f t="shared" si="4"/>
        <v>0</v>
      </c>
      <c r="I27" s="27"/>
      <c r="J27" s="26" t="s">
        <v>27</v>
      </c>
      <c r="K27" s="26"/>
      <c r="L27" s="26"/>
      <c r="M27" s="27">
        <f t="shared" si="1"/>
        <v>0</v>
      </c>
      <c r="N27" s="26" t="s">
        <v>27</v>
      </c>
      <c r="O27" s="26"/>
      <c r="P27" s="26"/>
      <c r="Q27" s="27">
        <f t="shared" si="6"/>
        <v>0</v>
      </c>
      <c r="R27" s="26"/>
      <c r="S27" s="26"/>
      <c r="T27" s="26"/>
      <c r="U27" s="27">
        <f t="shared" si="7"/>
        <v>4</v>
      </c>
      <c r="V27" s="26"/>
      <c r="W27" s="26"/>
      <c r="X27" s="26"/>
      <c r="Y27" s="27">
        <f t="shared" si="8"/>
        <v>0</v>
      </c>
    </row>
    <row r="28" spans="1:25" ht="12.2" customHeight="1">
      <c r="A28" s="18">
        <f t="shared" si="9"/>
        <v>41206</v>
      </c>
      <c r="B28" s="58">
        <f t="shared" si="2"/>
        <v>43</v>
      </c>
      <c r="C28" s="26"/>
      <c r="D28" s="66"/>
      <c r="E28" s="66"/>
      <c r="F28" s="66"/>
      <c r="G28" s="66" t="str">
        <f t="shared" si="3"/>
        <v>0</v>
      </c>
      <c r="H28" s="66" t="str">
        <f t="shared" si="4"/>
        <v>0</v>
      </c>
      <c r="I28" s="27"/>
      <c r="J28" s="26"/>
      <c r="K28" s="26"/>
      <c r="L28" s="26"/>
      <c r="M28" s="27">
        <f t="shared" si="1"/>
        <v>0</v>
      </c>
      <c r="N28" s="26"/>
      <c r="O28" s="26"/>
      <c r="P28" s="26"/>
      <c r="Q28" s="27">
        <f t="shared" si="6"/>
        <v>4.25</v>
      </c>
      <c r="R28" s="26"/>
      <c r="S28" s="26"/>
      <c r="T28" s="26"/>
      <c r="U28" s="27">
        <f t="shared" si="7"/>
        <v>4</v>
      </c>
      <c r="V28" s="26"/>
      <c r="W28" s="26"/>
      <c r="X28" s="26"/>
      <c r="Y28" s="27">
        <f t="shared" si="8"/>
        <v>0</v>
      </c>
    </row>
    <row r="29" spans="1:25" ht="12.2" customHeight="1">
      <c r="A29" s="18">
        <f t="shared" si="9"/>
        <v>41207</v>
      </c>
      <c r="B29" s="58">
        <f t="shared" si="2"/>
        <v>43</v>
      </c>
      <c r="C29" s="26"/>
      <c r="D29" s="66"/>
      <c r="E29" s="66"/>
      <c r="F29" s="66"/>
      <c r="G29" s="66" t="str">
        <f t="shared" si="3"/>
        <v>0</v>
      </c>
      <c r="H29" s="66" t="str">
        <f t="shared" si="4"/>
        <v>0</v>
      </c>
      <c r="I29" s="27"/>
      <c r="J29" s="26"/>
      <c r="K29" s="26"/>
      <c r="L29" s="26"/>
      <c r="M29" s="27">
        <f t="shared" si="1"/>
        <v>0</v>
      </c>
      <c r="N29" s="26"/>
      <c r="O29" s="26"/>
      <c r="P29" s="26"/>
      <c r="Q29" s="27">
        <f t="shared" si="6"/>
        <v>4.25</v>
      </c>
      <c r="R29" s="26"/>
      <c r="S29" s="26"/>
      <c r="T29" s="26"/>
      <c r="U29" s="27">
        <f t="shared" si="7"/>
        <v>4</v>
      </c>
      <c r="V29" s="26"/>
      <c r="W29" s="26"/>
      <c r="X29" s="26"/>
      <c r="Y29" s="27">
        <f t="shared" si="8"/>
        <v>0</v>
      </c>
    </row>
    <row r="30" spans="1:25" ht="12.2" customHeight="1">
      <c r="A30" s="18">
        <f t="shared" si="9"/>
        <v>41208</v>
      </c>
      <c r="B30" s="58">
        <f t="shared" si="2"/>
        <v>43</v>
      </c>
      <c r="C30" s="26"/>
      <c r="D30" s="66"/>
      <c r="E30" s="66"/>
      <c r="F30" s="66"/>
      <c r="G30" s="66" t="str">
        <f t="shared" si="3"/>
        <v>0</v>
      </c>
      <c r="H30" s="66" t="str">
        <f t="shared" si="4"/>
        <v>0</v>
      </c>
      <c r="I30" s="27"/>
      <c r="J30" s="26"/>
      <c r="K30" s="26"/>
      <c r="L30" s="26"/>
      <c r="M30" s="27">
        <f t="shared" si="1"/>
        <v>0</v>
      </c>
      <c r="N30" s="26"/>
      <c r="O30" s="26"/>
      <c r="P30" s="26"/>
      <c r="Q30" s="27">
        <f t="shared" si="6"/>
        <v>4.25</v>
      </c>
      <c r="R30" s="26"/>
      <c r="S30" s="26"/>
      <c r="T30" s="26"/>
      <c r="U30" s="27">
        <f t="shared" si="7"/>
        <v>4</v>
      </c>
      <c r="V30" s="26"/>
      <c r="W30" s="26"/>
      <c r="X30" s="26"/>
      <c r="Y30" s="27">
        <f t="shared" si="8"/>
        <v>0</v>
      </c>
    </row>
    <row r="31" spans="1:25" ht="12.2" customHeight="1">
      <c r="A31" s="18">
        <f t="shared" si="9"/>
        <v>41209</v>
      </c>
      <c r="B31" s="58">
        <f t="shared" si="2"/>
        <v>43</v>
      </c>
      <c r="C31" s="26"/>
      <c r="D31" s="66"/>
      <c r="E31" s="66"/>
      <c r="F31" s="66"/>
      <c r="G31" s="66" t="str">
        <f t="shared" si="3"/>
        <v>0</v>
      </c>
      <c r="H31" s="66" t="str">
        <f t="shared" si="4"/>
        <v>0</v>
      </c>
      <c r="I31" s="27"/>
      <c r="J31" s="26"/>
      <c r="K31" s="26"/>
      <c r="L31" s="26"/>
      <c r="M31" s="27">
        <f t="shared" si="1"/>
        <v>0</v>
      </c>
      <c r="N31" s="26"/>
      <c r="O31" s="26"/>
      <c r="P31" s="26"/>
      <c r="Q31" s="27">
        <f t="shared" si="6"/>
        <v>4.25</v>
      </c>
      <c r="R31" s="26"/>
      <c r="S31" s="26"/>
      <c r="T31" s="26"/>
      <c r="U31" s="27">
        <f t="shared" si="7"/>
        <v>4</v>
      </c>
      <c r="V31" s="26"/>
      <c r="W31" s="26"/>
      <c r="X31" s="26"/>
      <c r="Y31" s="27">
        <f t="shared" si="8"/>
        <v>0</v>
      </c>
    </row>
    <row r="32" spans="1:25" ht="12.2" customHeight="1">
      <c r="A32" s="18">
        <f t="shared" si="9"/>
        <v>41210</v>
      </c>
      <c r="B32" s="58">
        <f t="shared" si="2"/>
        <v>44</v>
      </c>
      <c r="C32" s="26"/>
      <c r="D32" s="66"/>
      <c r="E32" s="66"/>
      <c r="F32" s="66"/>
      <c r="G32" s="66">
        <f t="shared" si="3"/>
        <v>0</v>
      </c>
      <c r="H32" s="66">
        <f t="shared" si="4"/>
        <v>0</v>
      </c>
      <c r="I32" s="27"/>
      <c r="J32" s="26"/>
      <c r="K32" s="26"/>
      <c r="L32" s="26"/>
      <c r="M32" s="27">
        <f t="shared" si="1"/>
        <v>0</v>
      </c>
      <c r="N32" s="26"/>
      <c r="O32" s="26"/>
      <c r="P32" s="26"/>
      <c r="Q32" s="27">
        <f t="shared" si="6"/>
        <v>4.25</v>
      </c>
      <c r="R32" s="26" t="s">
        <v>27</v>
      </c>
      <c r="S32" s="26"/>
      <c r="T32" s="26"/>
      <c r="U32" s="27">
        <f t="shared" si="7"/>
        <v>0</v>
      </c>
      <c r="V32" s="26"/>
      <c r="W32" s="26"/>
      <c r="X32" s="26"/>
      <c r="Y32" s="27">
        <f t="shared" si="8"/>
        <v>0</v>
      </c>
    </row>
    <row r="33" spans="1:25" ht="12.2" customHeight="1">
      <c r="A33" s="18">
        <f>IF(MONTH($A$32+1)=MONTH($A$32),$A$32+1,"")</f>
        <v>41211</v>
      </c>
      <c r="B33" s="58">
        <f t="shared" si="2"/>
        <v>44</v>
      </c>
      <c r="C33" s="26"/>
      <c r="D33" s="66"/>
      <c r="E33" s="66"/>
      <c r="F33" s="66"/>
      <c r="G33" s="66" t="str">
        <f t="shared" si="3"/>
        <v>0</v>
      </c>
      <c r="H33" s="66" t="str">
        <f t="shared" si="4"/>
        <v>0</v>
      </c>
      <c r="I33" s="27"/>
      <c r="J33" s="26"/>
      <c r="K33" s="26">
        <v>6.81</v>
      </c>
      <c r="L33" s="26"/>
      <c r="M33" s="27">
        <f t="shared" si="1"/>
        <v>0</v>
      </c>
      <c r="N33" s="26"/>
      <c r="O33" s="26"/>
      <c r="P33" s="26"/>
      <c r="Q33" s="27">
        <f t="shared" si="6"/>
        <v>4.25</v>
      </c>
      <c r="R33" s="26" t="s">
        <v>27</v>
      </c>
      <c r="S33" s="26"/>
      <c r="T33" s="26"/>
      <c r="U33" s="27">
        <f t="shared" si="7"/>
        <v>0</v>
      </c>
      <c r="V33" s="26"/>
      <c r="W33" s="26"/>
      <c r="X33" s="26"/>
      <c r="Y33" s="27">
        <f t="shared" si="8"/>
        <v>0</v>
      </c>
    </row>
    <row r="34" spans="1:25" ht="12.2" customHeight="1">
      <c r="A34" s="18">
        <f>IF(MONTH($A$32+2)=MONTH($A$32),$A$32+2,"")</f>
        <v>41212</v>
      </c>
      <c r="B34" s="58">
        <f t="shared" si="2"/>
        <v>44</v>
      </c>
      <c r="C34" s="26" t="s">
        <v>27</v>
      </c>
      <c r="D34" s="66"/>
      <c r="E34" s="66"/>
      <c r="F34" s="66"/>
      <c r="G34" s="66" t="str">
        <f t="shared" si="3"/>
        <v>0</v>
      </c>
      <c r="H34" s="66" t="str">
        <f t="shared" si="4"/>
        <v>0</v>
      </c>
      <c r="I34" s="27"/>
      <c r="J34" s="26" t="s">
        <v>27</v>
      </c>
      <c r="K34" s="26"/>
      <c r="L34" s="26"/>
      <c r="M34" s="27">
        <f t="shared" si="1"/>
        <v>0</v>
      </c>
      <c r="N34" s="26" t="s">
        <v>27</v>
      </c>
      <c r="O34" s="26"/>
      <c r="P34" s="26"/>
      <c r="Q34" s="27">
        <f t="shared" si="6"/>
        <v>0</v>
      </c>
      <c r="R34" s="26"/>
      <c r="S34" s="26"/>
      <c r="T34" s="26"/>
      <c r="U34" s="27">
        <f t="shared" si="7"/>
        <v>4</v>
      </c>
      <c r="V34" s="26"/>
      <c r="W34" s="26"/>
      <c r="X34" s="26"/>
      <c r="Y34" s="27">
        <f t="shared" si="8"/>
        <v>0</v>
      </c>
    </row>
    <row r="35" spans="1:25" ht="12.2" customHeight="1">
      <c r="A35" s="18">
        <f>IF(MONTH($A$32+3)=MONTH($A$32),$A$32+3,"")</f>
        <v>41213</v>
      </c>
      <c r="B35" s="58">
        <f t="shared" si="2"/>
        <v>44</v>
      </c>
      <c r="C35" s="26"/>
      <c r="D35" s="66"/>
      <c r="E35" s="66"/>
      <c r="F35" s="66"/>
      <c r="G35" s="66" t="str">
        <f t="shared" si="3"/>
        <v>0</v>
      </c>
      <c r="H35" s="66" t="str">
        <f t="shared" si="4"/>
        <v>0</v>
      </c>
      <c r="I35" s="27"/>
      <c r="J35" s="26"/>
      <c r="K35" s="26"/>
      <c r="L35" s="26"/>
      <c r="M35" s="27">
        <f t="shared" si="1"/>
        <v>0</v>
      </c>
      <c r="N35" s="26"/>
      <c r="O35" s="26"/>
      <c r="P35" s="26"/>
      <c r="Q35" s="27">
        <f t="shared" si="6"/>
        <v>4.25</v>
      </c>
      <c r="R35" s="26"/>
      <c r="S35" s="26"/>
      <c r="T35" s="26"/>
      <c r="U35" s="27">
        <f t="shared" si="7"/>
        <v>4</v>
      </c>
      <c r="V35" s="26"/>
      <c r="W35" s="26"/>
      <c r="X35" s="26"/>
      <c r="Y35" s="27">
        <f t="shared" si="8"/>
        <v>0</v>
      </c>
    </row>
    <row r="36" spans="1:25" ht="12.2" customHeight="1">
      <c r="A36" s="28" t="s">
        <v>3</v>
      </c>
      <c r="B36" s="51"/>
      <c r="C36" s="29"/>
      <c r="D36" s="30"/>
      <c r="E36" s="30"/>
      <c r="F36" s="30"/>
      <c r="G36" s="30"/>
      <c r="H36" s="31"/>
      <c r="I36" s="32">
        <v>143.56</v>
      </c>
      <c r="J36" s="30"/>
      <c r="K36" s="30"/>
      <c r="L36" s="31"/>
      <c r="M36" s="32">
        <v>141.16999999999999</v>
      </c>
      <c r="N36" s="29"/>
      <c r="O36" s="30"/>
      <c r="P36" s="31"/>
      <c r="Q36" s="32">
        <v>128.91999999999999</v>
      </c>
      <c r="R36" s="29"/>
      <c r="S36" s="30"/>
      <c r="T36" s="31"/>
      <c r="U36" s="32">
        <v>80</v>
      </c>
      <c r="V36" s="29"/>
      <c r="W36" s="30"/>
      <c r="X36" s="31"/>
      <c r="Y36" s="32"/>
    </row>
    <row r="37" spans="1:25" ht="12.2" customHeight="1">
      <c r="A37" s="25"/>
      <c r="B37" s="25"/>
      <c r="C37" s="33"/>
      <c r="D37" s="33"/>
      <c r="E37" s="33"/>
      <c r="F37" s="33"/>
      <c r="G37" s="33"/>
      <c r="H37" s="33"/>
      <c r="I37" s="25"/>
      <c r="J37" s="33"/>
      <c r="K37" s="33"/>
      <c r="L37" s="33"/>
      <c r="M37" s="25"/>
      <c r="N37" s="33"/>
      <c r="O37" s="33"/>
      <c r="P37" s="33"/>
      <c r="Q37" s="25"/>
      <c r="R37" s="33"/>
      <c r="S37" s="33"/>
      <c r="T37" s="33"/>
      <c r="U37" s="25"/>
      <c r="V37" s="33"/>
      <c r="W37" s="33"/>
      <c r="X37" s="33"/>
      <c r="Y37" s="25"/>
    </row>
    <row r="38" spans="1:25" ht="12.2" customHeight="1">
      <c r="A38" s="25"/>
      <c r="B38" s="67" t="s">
        <v>39</v>
      </c>
      <c r="C38" s="25" t="s">
        <v>41</v>
      </c>
      <c r="D38" s="33"/>
      <c r="E38" s="26" t="s">
        <v>40</v>
      </c>
      <c r="F38" s="25" t="s">
        <v>42</v>
      </c>
      <c r="G38" s="33"/>
      <c r="H38" s="33"/>
      <c r="I38" s="26" t="s">
        <v>27</v>
      </c>
      <c r="J38" s="33"/>
      <c r="K38" s="33"/>
      <c r="L38" s="33"/>
      <c r="M38" s="25"/>
      <c r="N38" s="33"/>
      <c r="O38" s="33"/>
      <c r="P38" s="33"/>
      <c r="Q38" s="25"/>
      <c r="R38" s="33"/>
      <c r="S38" s="33"/>
      <c r="T38" s="33"/>
      <c r="U38" s="25"/>
      <c r="V38" s="33"/>
      <c r="W38" s="33"/>
      <c r="X38" s="33"/>
      <c r="Y38" s="25"/>
    </row>
    <row r="39" spans="1:25" ht="12.2" customHeight="1">
      <c r="A39" s="25"/>
      <c r="D39" s="33"/>
      <c r="E39" s="33"/>
      <c r="F39" s="33"/>
      <c r="G39" s="33"/>
      <c r="H39" s="33"/>
      <c r="I39" s="25"/>
      <c r="J39" s="33"/>
      <c r="K39" s="33"/>
      <c r="L39" s="33"/>
      <c r="M39" s="25"/>
      <c r="N39" s="33"/>
      <c r="O39" s="33"/>
      <c r="P39" s="33"/>
      <c r="Q39" s="25"/>
      <c r="R39" s="33"/>
      <c r="S39" s="33"/>
      <c r="T39" s="33"/>
      <c r="U39" s="25"/>
      <c r="V39" s="33"/>
      <c r="W39" s="33"/>
      <c r="X39" s="33"/>
      <c r="Y39" s="25"/>
    </row>
    <row r="40" spans="1:25" ht="55.5" customHeight="1">
      <c r="A40" s="25"/>
      <c r="B40" s="63" t="s">
        <v>44</v>
      </c>
      <c r="C40" s="63" t="s">
        <v>20</v>
      </c>
      <c r="D40" s="63" t="s">
        <v>38</v>
      </c>
      <c r="E40" s="64" t="s">
        <v>22</v>
      </c>
      <c r="F40" s="65" t="s">
        <v>21</v>
      </c>
      <c r="G40" s="68" t="s">
        <v>43</v>
      </c>
      <c r="H40" s="82" t="s">
        <v>46</v>
      </c>
      <c r="I40" s="82" t="s">
        <v>47</v>
      </c>
      <c r="J40" s="33"/>
      <c r="K40" s="33"/>
      <c r="L40" s="33"/>
      <c r="M40" s="25"/>
      <c r="N40" s="33"/>
      <c r="O40" s="33"/>
      <c r="P40" s="33"/>
      <c r="Q40" s="25"/>
      <c r="R40" s="33"/>
      <c r="S40" s="33"/>
      <c r="T40" s="33"/>
      <c r="U40" s="25"/>
      <c r="V40" s="33"/>
      <c r="W40" s="33"/>
      <c r="X40" s="33"/>
      <c r="Y40" s="25"/>
    </row>
    <row r="41" spans="1:25" ht="12.2" customHeight="1">
      <c r="A41" s="62" t="str">
        <f>"semaine "&amp;WEEKNUM($A$5)</f>
        <v>semaine 40</v>
      </c>
      <c r="B41" s="76">
        <f>WEEKNUM($A$5)</f>
        <v>40</v>
      </c>
      <c r="C41" s="76">
        <f>SUMIF($B$5:$B$35,B41,$F$5:$F$35)</f>
        <v>20</v>
      </c>
      <c r="D41" s="76"/>
      <c r="E41" s="77"/>
      <c r="F41" s="77"/>
      <c r="G41" s="78"/>
      <c r="H41" s="78"/>
      <c r="I41" s="78"/>
      <c r="J41" s="33"/>
      <c r="K41" s="33"/>
      <c r="L41" s="33"/>
      <c r="M41" s="25"/>
      <c r="N41" s="33"/>
      <c r="O41" s="33"/>
      <c r="P41" s="33"/>
      <c r="Q41" s="25"/>
      <c r="R41" s="33"/>
      <c r="S41" s="33"/>
      <c r="T41" s="33"/>
      <c r="U41" s="25"/>
      <c r="V41" s="33"/>
      <c r="W41" s="33"/>
      <c r="X41" s="33"/>
      <c r="Y41" s="25"/>
    </row>
    <row r="42" spans="1:25" ht="12.2" customHeight="1">
      <c r="A42" s="62" t="str">
        <f>"semaine "&amp;WEEKNUM($A$5)+1</f>
        <v>semaine 41</v>
      </c>
      <c r="B42" s="79">
        <f>+B41+1</f>
        <v>41</v>
      </c>
      <c r="C42" s="76">
        <f t="shared" ref="C42:C45" si="12">SUMIF($B$5:$B$35,B42,$F$5:$F$35)</f>
        <v>7</v>
      </c>
      <c r="D42" s="79"/>
      <c r="E42" s="80"/>
      <c r="F42" s="80"/>
      <c r="G42" s="81"/>
      <c r="H42" s="81"/>
      <c r="I42" s="81"/>
      <c r="J42" s="33"/>
      <c r="K42" s="33"/>
      <c r="L42" s="33"/>
      <c r="M42" s="25"/>
      <c r="N42" s="33"/>
      <c r="O42" s="33"/>
      <c r="P42" s="33"/>
      <c r="Q42" s="25"/>
      <c r="R42" s="33"/>
      <c r="S42" s="33"/>
      <c r="T42" s="33"/>
      <c r="U42" s="25"/>
      <c r="V42" s="33"/>
      <c r="W42" s="33"/>
      <c r="X42" s="33"/>
      <c r="Y42" s="25"/>
    </row>
    <row r="43" spans="1:25" ht="12.2" customHeight="1">
      <c r="A43" s="62" t="str">
        <f>"semaine "&amp;WEEKNUM($A$5)+2</f>
        <v>semaine 42</v>
      </c>
      <c r="B43" s="79">
        <f t="shared" ref="B43:B45" si="13">+B42+1</f>
        <v>42</v>
      </c>
      <c r="C43" s="76">
        <f t="shared" si="12"/>
        <v>0</v>
      </c>
      <c r="D43" s="79"/>
      <c r="E43" s="80"/>
      <c r="F43" s="80"/>
      <c r="G43" s="81"/>
      <c r="H43" s="81"/>
      <c r="I43" s="81"/>
      <c r="J43" s="33"/>
      <c r="K43" s="33"/>
      <c r="L43" s="33"/>
      <c r="M43" s="25"/>
      <c r="N43" s="33"/>
      <c r="O43" s="33"/>
      <c r="P43" s="33"/>
      <c r="Q43" s="25"/>
      <c r="R43" s="33"/>
      <c r="S43" s="33"/>
      <c r="T43" s="33"/>
      <c r="U43" s="25"/>
      <c r="V43" s="33"/>
      <c r="W43" s="33"/>
      <c r="X43" s="33"/>
      <c r="Y43" s="25"/>
    </row>
    <row r="44" spans="1:25" ht="12.2" customHeight="1">
      <c r="A44" s="62" t="str">
        <f>"semaine "&amp;WEEKNUM($A$5)+3</f>
        <v>semaine 43</v>
      </c>
      <c r="B44" s="79">
        <f t="shared" si="13"/>
        <v>43</v>
      </c>
      <c r="C44" s="76">
        <f t="shared" si="12"/>
        <v>0</v>
      </c>
      <c r="D44" s="79"/>
      <c r="E44" s="80"/>
      <c r="F44" s="80"/>
      <c r="G44" s="81"/>
      <c r="H44" s="81"/>
      <c r="I44" s="81"/>
      <c r="J44" s="33"/>
      <c r="K44" s="33"/>
      <c r="L44" s="33"/>
      <c r="M44" s="25"/>
      <c r="N44" s="33"/>
      <c r="O44" s="33"/>
      <c r="P44" s="33"/>
      <c r="Q44" s="25"/>
      <c r="R44" s="33"/>
      <c r="S44" s="33"/>
      <c r="T44" s="33"/>
      <c r="U44" s="25"/>
      <c r="V44" s="33"/>
      <c r="W44" s="33"/>
      <c r="X44" s="33"/>
      <c r="Y44" s="25"/>
    </row>
    <row r="45" spans="1:25" ht="12.2" customHeight="1" thickBot="1">
      <c r="A45" s="62" t="str">
        <f>"semaine "&amp;WEEKNUM($A$5)+4</f>
        <v>semaine 44</v>
      </c>
      <c r="B45" s="83">
        <f t="shared" si="13"/>
        <v>44</v>
      </c>
      <c r="C45" s="76">
        <f t="shared" si="12"/>
        <v>0</v>
      </c>
      <c r="D45" s="83"/>
      <c r="E45" s="84"/>
      <c r="F45" s="84"/>
      <c r="G45" s="85"/>
      <c r="H45" s="85"/>
      <c r="I45" s="85"/>
      <c r="J45" s="33"/>
      <c r="K45" s="33"/>
      <c r="L45" s="33"/>
      <c r="M45" s="25"/>
      <c r="N45" s="33"/>
      <c r="O45" s="33"/>
      <c r="P45" s="33"/>
      <c r="Q45" s="25"/>
      <c r="R45" s="33"/>
      <c r="S45" s="33"/>
      <c r="T45" s="33"/>
      <c r="U45" s="25"/>
      <c r="V45" s="33"/>
      <c r="W45" s="33"/>
      <c r="X45" s="33"/>
      <c r="Y45" s="25"/>
    </row>
    <row r="46" spans="1:25" ht="15.75" customHeight="1" thickTop="1" thickBot="1">
      <c r="A46" s="75" t="s">
        <v>45</v>
      </c>
      <c r="B46" s="86"/>
      <c r="C46" s="87"/>
      <c r="D46" s="87"/>
      <c r="E46" s="87"/>
      <c r="F46" s="87"/>
      <c r="G46" s="87">
        <f>COUNTIF($C$5:$C$35,"M")</f>
        <v>1</v>
      </c>
      <c r="H46" s="87">
        <f>COUNTIF($C$5:$C$35,"CP")</f>
        <v>4</v>
      </c>
      <c r="I46" s="88">
        <f>COUNTIF($C$5:$C$35,"A")</f>
        <v>3</v>
      </c>
      <c r="J46" s="33"/>
      <c r="K46" s="33"/>
      <c r="L46" s="33"/>
      <c r="M46" s="25"/>
      <c r="N46" s="33"/>
      <c r="O46" s="33"/>
      <c r="P46" s="33"/>
      <c r="Q46" s="25"/>
      <c r="R46" s="33"/>
      <c r="S46" s="33"/>
      <c r="T46" s="33"/>
      <c r="U46" s="25"/>
      <c r="V46" s="33"/>
      <c r="W46" s="33"/>
      <c r="X46" s="33"/>
      <c r="Y46" s="25"/>
    </row>
    <row r="47" spans="1:25" ht="12.2" customHeight="1" thickTop="1">
      <c r="A47" s="25"/>
      <c r="B47" s="25"/>
      <c r="C47" s="33"/>
      <c r="D47" s="33"/>
      <c r="E47" s="33"/>
      <c r="F47" s="33"/>
      <c r="G47" s="33"/>
      <c r="H47" s="33"/>
      <c r="I47" s="25"/>
      <c r="J47" s="33"/>
      <c r="K47" s="33"/>
      <c r="L47" s="33"/>
      <c r="M47" s="25"/>
      <c r="N47" s="33"/>
      <c r="O47" s="33"/>
      <c r="P47" s="33"/>
      <c r="Q47" s="25"/>
      <c r="R47" s="33"/>
      <c r="S47" s="33"/>
      <c r="T47" s="33"/>
      <c r="U47" s="25"/>
      <c r="V47" s="33"/>
      <c r="W47" s="33"/>
      <c r="X47" s="33"/>
      <c r="Y47" s="25"/>
    </row>
    <row r="48" spans="1:25" ht="12.2" customHeight="1">
      <c r="A48" s="25"/>
      <c r="B48" s="25"/>
      <c r="C48" s="33"/>
      <c r="D48" s="33"/>
      <c r="E48" s="33"/>
      <c r="F48" s="33"/>
      <c r="G48" s="33"/>
      <c r="H48" s="33"/>
      <c r="I48" s="25"/>
      <c r="J48" s="33"/>
      <c r="K48" s="33"/>
      <c r="L48" s="33"/>
      <c r="M48" s="25"/>
      <c r="N48" s="33"/>
      <c r="O48" s="33"/>
      <c r="P48" s="33"/>
      <c r="Q48" s="25"/>
      <c r="R48" s="33"/>
      <c r="S48" s="33"/>
      <c r="T48" s="33"/>
      <c r="U48" s="25"/>
      <c r="V48" s="33"/>
      <c r="W48" s="33"/>
      <c r="X48" s="33"/>
      <c r="Y48" s="25"/>
    </row>
    <row r="49" spans="1:25" ht="12.2" customHeight="1" thickBot="1">
      <c r="A49" s="25"/>
      <c r="B49" s="25"/>
      <c r="C49" s="33"/>
      <c r="D49" s="33"/>
      <c r="E49" s="33"/>
      <c r="F49" s="33"/>
      <c r="G49" s="33"/>
      <c r="H49" s="33"/>
      <c r="I49" s="25"/>
      <c r="J49" s="33"/>
      <c r="K49" s="33"/>
      <c r="L49" s="33"/>
      <c r="M49" s="25"/>
      <c r="N49" s="33"/>
      <c r="O49" s="33"/>
      <c r="P49" s="33"/>
      <c r="Q49" s="25"/>
      <c r="R49" s="33"/>
      <c r="S49" s="33"/>
      <c r="T49" s="33"/>
      <c r="U49" s="25"/>
      <c r="V49" s="33"/>
      <c r="W49" s="33"/>
      <c r="X49" s="33"/>
      <c r="Y49" s="25"/>
    </row>
    <row r="50" spans="1:25" ht="18" customHeight="1" thickTop="1" thickBot="1">
      <c r="A50" s="25" t="s">
        <v>2</v>
      </c>
      <c r="B50" s="25"/>
      <c r="C50" s="72" t="str">
        <f>C3</f>
        <v>Salarié 1</v>
      </c>
      <c r="D50" s="73"/>
      <c r="E50" s="73"/>
      <c r="F50" s="73"/>
      <c r="G50" s="73"/>
      <c r="H50" s="74"/>
      <c r="I50" s="34">
        <f>MROUND((I36-((SUM(G5:G35)+SUM(H5:H35))))/(DAY(DATE(YEAR(A5),MONTH(A5)+1,0))-(I51+I52)+1),0.25)</f>
        <v>5</v>
      </c>
      <c r="J50" s="72">
        <f>J3</f>
        <v>0</v>
      </c>
      <c r="K50" s="73"/>
      <c r="L50" s="74"/>
      <c r="M50" s="34">
        <f>MROUND((M36-((SUM(K5:K35)+SUM(L5:L35))))/(DAY(DATE(YEAR(I5),MONTH(I5)+1,0))-(M51+M52)),0.25)</f>
        <v>4.75</v>
      </c>
      <c r="N50" s="72" t="str">
        <f>N3</f>
        <v>Salarié 3</v>
      </c>
      <c r="O50" s="73"/>
      <c r="P50" s="74"/>
      <c r="Q50" s="34">
        <f>MROUND((Q36-((SUM(O5:O35)+SUM(P5:P35))))/(DAY(DATE(YEAR(M5),MONTH(M5)+1,0))-(Q51+Q52)),0.25)</f>
        <v>4.25</v>
      </c>
      <c r="R50" s="72" t="str">
        <f>R3</f>
        <v>Salarié 4</v>
      </c>
      <c r="S50" s="73"/>
      <c r="T50" s="74"/>
      <c r="U50" s="34">
        <f>MROUND((U36-((SUM(S5:S35)+SUM(T5:T35))))/(DAY(DATE(YEAR(Q5),MONTH(Q5)+1,0))-(U51+U52)),0.25)</f>
        <v>4</v>
      </c>
      <c r="V50" s="72" t="str">
        <f>V3</f>
        <v>Salarié 5</v>
      </c>
      <c r="W50" s="73"/>
      <c r="X50" s="74"/>
      <c r="Y50" s="34">
        <f>MROUND((Y36-((SUM(W5:W35)+SUM(X5:X35))))/(DAY(DATE(YEAR(U5),MONTH(U5)+1,0))-(Y51+Y52)),0.25)</f>
        <v>0</v>
      </c>
    </row>
    <row r="51" spans="1:25" ht="12.2" customHeight="1" thickTop="1">
      <c r="A51" s="35" t="s">
        <v>1</v>
      </c>
      <c r="B51" s="52"/>
      <c r="C51" s="47"/>
      <c r="D51" s="47"/>
      <c r="E51" s="47"/>
      <c r="F51" s="47"/>
      <c r="G51" s="47"/>
      <c r="H51" s="47"/>
      <c r="I51" s="44">
        <f>COUNTIF(C5:C35,"A")</f>
        <v>3</v>
      </c>
      <c r="J51" s="47"/>
      <c r="K51" s="47"/>
      <c r="L51" s="47"/>
      <c r="M51" s="44">
        <f>COUNTIF(J5:J35,"A")</f>
        <v>3</v>
      </c>
      <c r="N51" s="47"/>
      <c r="O51" s="47"/>
      <c r="P51" s="47"/>
      <c r="Q51" s="44">
        <f>COUNTIF(N5:N35,"A")</f>
        <v>3</v>
      </c>
      <c r="R51" s="47"/>
      <c r="S51" s="47"/>
      <c r="T51" s="47"/>
      <c r="U51" s="44">
        <f>COUNTIF(R5:R35,"A")</f>
        <v>11</v>
      </c>
      <c r="V51" s="47"/>
      <c r="W51" s="47"/>
      <c r="X51" s="47"/>
      <c r="Y51" s="44">
        <f>COUNTIF(V5:V35,"A")</f>
        <v>0</v>
      </c>
    </row>
    <row r="52" spans="1:25" ht="12.2" customHeight="1">
      <c r="A52" s="36" t="s">
        <v>19</v>
      </c>
      <c r="B52" s="53"/>
      <c r="C52" s="48"/>
      <c r="D52" s="48"/>
      <c r="E52" s="48"/>
      <c r="F52" s="48"/>
      <c r="G52" s="48"/>
      <c r="H52" s="48"/>
      <c r="I52" s="45">
        <f>COUNTIF(G5:H35,"&gt;0")</f>
        <v>2</v>
      </c>
      <c r="J52" s="48"/>
      <c r="K52" s="48"/>
      <c r="L52" s="48"/>
      <c r="M52" s="45">
        <f>COUNTIF(K5:L35,"&gt;0")</f>
        <v>4</v>
      </c>
      <c r="N52" s="48"/>
      <c r="O52" s="48"/>
      <c r="P52" s="48"/>
      <c r="Q52" s="45">
        <f>COUNTIF(O5:P35,"&gt;0")</f>
        <v>4</v>
      </c>
      <c r="R52" s="48"/>
      <c r="S52" s="48"/>
      <c r="T52" s="48"/>
      <c r="U52" s="45">
        <f>COUNTIF(S5:T35,"&gt;0")</f>
        <v>0</v>
      </c>
      <c r="V52" s="48"/>
      <c r="W52" s="48"/>
      <c r="X52" s="48"/>
      <c r="Y52" s="45">
        <f>COUNTIF(W5:X35,"&gt;0")</f>
        <v>0</v>
      </c>
    </row>
    <row r="53" spans="1:25" ht="12.2" customHeight="1">
      <c r="A53" s="36" t="s">
        <v>23</v>
      </c>
      <c r="B53" s="53"/>
      <c r="C53" s="48"/>
      <c r="D53" s="48"/>
      <c r="E53" s="48"/>
      <c r="F53" s="48"/>
      <c r="G53" s="48"/>
      <c r="H53" s="48"/>
      <c r="I53" s="45">
        <f>MROUND(SUM(I5:I35),0.25)</f>
        <v>17</v>
      </c>
      <c r="J53" s="48"/>
      <c r="K53" s="48"/>
      <c r="L53" s="48"/>
      <c r="M53" s="45">
        <f>MROUND(SUM(M5:M35),0.25)</f>
        <v>38</v>
      </c>
      <c r="N53" s="48"/>
      <c r="O53" s="48"/>
      <c r="P53" s="48"/>
      <c r="Q53" s="45">
        <f>MROUND(SUM(Q5:Q35),0.25)</f>
        <v>102</v>
      </c>
      <c r="R53" s="48"/>
      <c r="S53" s="48"/>
      <c r="T53" s="48"/>
      <c r="U53" s="45">
        <f>MROUND(SUM(U5:U35),0.25)</f>
        <v>80</v>
      </c>
      <c r="V53" s="48"/>
      <c r="W53" s="48"/>
      <c r="X53" s="48"/>
      <c r="Y53" s="45">
        <f>MROUND(SUM(Y5:Y35),0.25)</f>
        <v>0</v>
      </c>
    </row>
    <row r="54" spans="1:25" ht="12.2" customHeight="1">
      <c r="A54" s="36" t="s">
        <v>24</v>
      </c>
      <c r="B54" s="53"/>
      <c r="C54" s="48"/>
      <c r="D54" s="48"/>
      <c r="E54" s="48"/>
      <c r="F54" s="48"/>
      <c r="G54" s="48"/>
      <c r="H54" s="48"/>
      <c r="I54" s="45">
        <f>SUM(G5:G35)</f>
        <v>3</v>
      </c>
      <c r="J54" s="48"/>
      <c r="K54" s="48"/>
      <c r="L54" s="48"/>
      <c r="M54" s="45">
        <f>SUM(K5:K35)</f>
        <v>27.24</v>
      </c>
      <c r="N54" s="48"/>
      <c r="O54" s="48"/>
      <c r="P54" s="48"/>
      <c r="Q54" s="45">
        <f>SUM(O5:O35)</f>
        <v>20.549999999999997</v>
      </c>
      <c r="R54" s="48"/>
      <c r="S54" s="48"/>
      <c r="T54" s="48"/>
      <c r="U54" s="45">
        <f>SUM(S5:S35)</f>
        <v>0</v>
      </c>
      <c r="V54" s="48"/>
      <c r="W54" s="48"/>
      <c r="X54" s="48"/>
      <c r="Y54" s="45">
        <f>SUM(W5:W35)</f>
        <v>0</v>
      </c>
    </row>
    <row r="55" spans="1:25" ht="12.2" customHeight="1" thickBot="1">
      <c r="A55" s="37" t="s">
        <v>25</v>
      </c>
      <c r="B55" s="54"/>
      <c r="C55" s="49"/>
      <c r="D55" s="49"/>
      <c r="E55" s="49"/>
      <c r="F55" s="49"/>
      <c r="G55" s="49"/>
      <c r="H55" s="49"/>
      <c r="I55" s="46">
        <f>SUM(H5:H35)</f>
        <v>3</v>
      </c>
      <c r="J55" s="49"/>
      <c r="K55" s="49"/>
      <c r="L55" s="49"/>
      <c r="M55" s="46">
        <f>SUM(L5:L35)</f>
        <v>0</v>
      </c>
      <c r="N55" s="49"/>
      <c r="O55" s="49"/>
      <c r="P55" s="49"/>
      <c r="Q55" s="46">
        <f>SUM(P5:P35)</f>
        <v>8.17</v>
      </c>
      <c r="R55" s="49"/>
      <c r="S55" s="49"/>
      <c r="T55" s="49"/>
      <c r="U55" s="46">
        <f>SUM(T5:T35)</f>
        <v>0</v>
      </c>
      <c r="V55" s="49"/>
      <c r="W55" s="49"/>
      <c r="X55" s="49"/>
      <c r="Y55" s="46">
        <f>SUM(X5:X35)</f>
        <v>0</v>
      </c>
    </row>
    <row r="56" spans="1:25" ht="12.2" customHeight="1" thickTop="1">
      <c r="A56" s="25" t="s">
        <v>0</v>
      </c>
      <c r="B56" s="25"/>
      <c r="C56" s="33"/>
      <c r="D56" s="33"/>
      <c r="E56" s="33"/>
      <c r="F56" s="33"/>
      <c r="G56" s="33"/>
      <c r="H56" s="33"/>
      <c r="I56" s="38">
        <f>SUM(I5:I35)+SUM(G5:G35)+SUM(H5:H35)</f>
        <v>23</v>
      </c>
      <c r="J56" s="33"/>
      <c r="K56" s="33"/>
      <c r="L56" s="33"/>
      <c r="M56" s="38">
        <f>SUM(M5:M35)+SUM(K5:K35)+SUM(L5:L35)</f>
        <v>65.239999999999995</v>
      </c>
      <c r="N56" s="33"/>
      <c r="O56" s="33"/>
      <c r="P56" s="33"/>
      <c r="Q56" s="38">
        <f>SUM(Q5:Q35)+SUM(O5:O35)+SUM(P5:P35)</f>
        <v>130.72</v>
      </c>
      <c r="R56" s="33"/>
      <c r="S56" s="33"/>
      <c r="T56" s="33"/>
      <c r="U56" s="38">
        <f>SUM(U5:U35)+SUM(S5:S35)+SUM(T5:T35)</f>
        <v>80</v>
      </c>
      <c r="V56" s="33"/>
      <c r="W56" s="33"/>
      <c r="X56" s="33"/>
      <c r="Y56" s="38">
        <f>SUM(Y5:Y35)+SUM(W5:W35)+SUM(X5:X35)</f>
        <v>0</v>
      </c>
    </row>
    <row r="57" spans="1:25" ht="12.2" customHeight="1">
      <c r="A57" s="25" t="s">
        <v>26</v>
      </c>
      <c r="B57" s="25"/>
      <c r="I57" s="50"/>
    </row>
    <row r="59" spans="1:25" ht="17.25">
      <c r="G59" s="17"/>
    </row>
  </sheetData>
  <mergeCells count="6">
    <mergeCell ref="J1:N1"/>
    <mergeCell ref="R50:T50"/>
    <mergeCell ref="V50:X50"/>
    <mergeCell ref="C50:H50"/>
    <mergeCell ref="J50:L50"/>
    <mergeCell ref="N50:P50"/>
  </mergeCells>
  <phoneticPr fontId="9" type="noConversion"/>
  <conditionalFormatting sqref="A5:B35">
    <cfRule type="expression" dxfId="11" priority="49" stopIfTrue="1">
      <formula>COUNTIF(Fériés,$A5)&gt;0</formula>
    </cfRule>
    <cfRule type="expression" dxfId="10" priority="50" stopIfTrue="1">
      <formula>WEEKDAY($A5)=1</formula>
    </cfRule>
  </conditionalFormatting>
  <conditionalFormatting sqref="K36:L36 O36:P36 R5:R36 S36:T36 V5:V36 W36:X36 I38 G36:H36 E38 B38 J5:J36 N5:N36 C5:F36">
    <cfRule type="cellIs" dxfId="9" priority="48" operator="equal">
      <formula>"A"</formula>
    </cfRule>
  </conditionalFormatting>
  <conditionalFormatting sqref="L5:L35 P5:P35 T5:T35 X5:X35 H5:H35">
    <cfRule type="cellIs" dxfId="8" priority="38" stopIfTrue="1" operator="greaterThan">
      <formula>0</formula>
    </cfRule>
  </conditionalFormatting>
  <conditionalFormatting sqref="I38 E38 B38 J5:J35 N5:N35 C5:C35">
    <cfRule type="containsText" dxfId="7" priority="15" operator="containsText" text="CP">
      <formula>NOT(ISERROR(SEARCH("CP",B5)))</formula>
    </cfRule>
    <cfRule type="containsText" dxfId="6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4" sqref="B4:D16"/>
    </sheetView>
  </sheetViews>
  <sheetFormatPr baseColWidth="10" defaultColWidth="12.5703125" defaultRowHeight="15.7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>
      <c r="B1" s="3">
        <v>2012</v>
      </c>
      <c r="C1" s="4"/>
      <c r="D1" s="5"/>
      <c r="K1" s="7">
        <v>2000</v>
      </c>
    </row>
    <row r="2" spans="2:11">
      <c r="K2" s="7">
        <v>2001</v>
      </c>
    </row>
    <row r="3" spans="2:11">
      <c r="B3" s="9"/>
      <c r="C3" s="9"/>
      <c r="D3" s="10"/>
      <c r="K3" s="7">
        <v>2002</v>
      </c>
    </row>
    <row r="4" spans="2:11">
      <c r="B4" s="11" t="s">
        <v>6</v>
      </c>
      <c r="C4" s="12"/>
      <c r="D4" s="13">
        <f>DATE(B1,1,1)</f>
        <v>40909</v>
      </c>
      <c r="F4" s="14"/>
      <c r="K4" s="7">
        <v>2003</v>
      </c>
    </row>
    <row r="5" spans="2:11">
      <c r="B5" s="11" t="s">
        <v>7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>
      <c r="B6" s="11" t="s">
        <v>8</v>
      </c>
      <c r="C6" s="12"/>
      <c r="D6" s="15">
        <f>D5+1</f>
        <v>41008</v>
      </c>
      <c r="F6" s="16"/>
      <c r="K6" s="7">
        <v>2005</v>
      </c>
    </row>
    <row r="7" spans="2:11">
      <c r="B7" s="11" t="s">
        <v>9</v>
      </c>
      <c r="C7" s="12"/>
      <c r="D7" s="15">
        <f>DATE(B1,5,1)</f>
        <v>41030</v>
      </c>
      <c r="K7" s="7">
        <v>2006</v>
      </c>
    </row>
    <row r="8" spans="2:11">
      <c r="B8" s="11" t="s">
        <v>10</v>
      </c>
      <c r="C8" s="12"/>
      <c r="D8" s="15">
        <f>DATE(B1,5,8)</f>
        <v>41037</v>
      </c>
      <c r="K8" s="7">
        <v>2007</v>
      </c>
    </row>
    <row r="9" spans="2:11">
      <c r="B9" s="11" t="s">
        <v>11</v>
      </c>
      <c r="C9" s="12"/>
      <c r="D9" s="15">
        <f>D5+39</f>
        <v>41046</v>
      </c>
      <c r="K9" s="7">
        <v>2008</v>
      </c>
    </row>
    <row r="10" spans="2:11">
      <c r="B10" s="11" t="s">
        <v>12</v>
      </c>
      <c r="C10" s="12"/>
      <c r="D10" s="13">
        <f>D5+49</f>
        <v>41056</v>
      </c>
      <c r="K10" s="7">
        <v>2009</v>
      </c>
    </row>
    <row r="11" spans="2:11">
      <c r="B11" s="11" t="s">
        <v>13</v>
      </c>
      <c r="C11" s="12"/>
      <c r="D11" s="13">
        <f>D10+1</f>
        <v>41057</v>
      </c>
      <c r="K11" s="7">
        <v>2010</v>
      </c>
    </row>
    <row r="12" spans="2:11">
      <c r="B12" s="11" t="s">
        <v>14</v>
      </c>
      <c r="C12" s="12"/>
      <c r="D12" s="13">
        <f>DATE(B1,7,14)</f>
        <v>41104</v>
      </c>
      <c r="K12" s="7">
        <v>2011</v>
      </c>
    </row>
    <row r="13" spans="2:11">
      <c r="B13" s="11" t="s">
        <v>15</v>
      </c>
      <c r="C13" s="12"/>
      <c r="D13" s="13">
        <f>DATE(B1,8,15)</f>
        <v>41136</v>
      </c>
      <c r="F13" s="14"/>
      <c r="K13" s="7">
        <v>2012</v>
      </c>
    </row>
    <row r="14" spans="2:11">
      <c r="B14" s="11" t="s">
        <v>16</v>
      </c>
      <c r="C14" s="12"/>
      <c r="D14" s="13">
        <f>DATE(B1,11,1)</f>
        <v>41214</v>
      </c>
      <c r="K14" s="7">
        <v>2013</v>
      </c>
    </row>
    <row r="15" spans="2:11">
      <c r="B15" s="11" t="s">
        <v>17</v>
      </c>
      <c r="C15" s="12"/>
      <c r="D15" s="13">
        <f>DATE(B1,11,11)</f>
        <v>41224</v>
      </c>
      <c r="K15" s="7">
        <v>2014</v>
      </c>
    </row>
    <row r="16" spans="2:11">
      <c r="B16" s="11" t="s">
        <v>18</v>
      </c>
      <c r="C16" s="12"/>
      <c r="D16" s="13">
        <f>DATE(B1,12,25)</f>
        <v>41268</v>
      </c>
      <c r="K16" s="7">
        <v>2015</v>
      </c>
    </row>
    <row r="17" spans="2:4">
      <c r="B17" s="9"/>
      <c r="C17" s="9"/>
      <c r="D17" s="10"/>
    </row>
    <row r="18" spans="2:4">
      <c r="B18" s="9"/>
      <c r="C18" s="9"/>
      <c r="D18" s="10"/>
    </row>
    <row r="19" spans="2:4">
      <c r="B19" s="9"/>
      <c r="C19" s="9"/>
      <c r="D19" s="10"/>
    </row>
    <row r="20" spans="2:4">
      <c r="B20" s="9"/>
      <c r="C20" s="9"/>
      <c r="D20" s="10"/>
    </row>
    <row r="21" spans="2:4">
      <c r="B21" s="9"/>
      <c r="C21" s="9"/>
      <c r="D21" s="10"/>
    </row>
  </sheetData>
  <phoneticPr fontId="4" type="noConversion"/>
  <conditionalFormatting sqref="B4:D16">
    <cfRule type="expression" dxfId="12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8" sqref="C18"/>
    </sheetView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 </cp:lastModifiedBy>
  <cp:lastPrinted>2010-09-16T15:12:12Z</cp:lastPrinted>
  <dcterms:created xsi:type="dcterms:W3CDTF">2010-09-10T12:19:35Z</dcterms:created>
  <dcterms:modified xsi:type="dcterms:W3CDTF">2012-09-26T15:29:35Z</dcterms:modified>
</cp:coreProperties>
</file>