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24735" windowHeight="11955" activeTab="2"/>
  </bookViews>
  <sheets>
    <sheet name="Eléments devis" sheetId="1" r:id="rId1"/>
    <sheet name="Devis" sheetId="2" r:id="rId2"/>
    <sheet name="FACTURE" sheetId="3" r:id="rId3"/>
  </sheets>
  <definedNames>
    <definedName name="taux_tva">'Eléments devis'!$L$2:$L$3</definedName>
    <definedName name="_xlnm.Print_Area" localSheetId="1">Devis!$A$1:$K$170</definedName>
  </definedNames>
  <calcPr calcId="124519"/>
</workbook>
</file>

<file path=xl/calcChain.xml><?xml version="1.0" encoding="utf-8"?>
<calcChain xmlns="http://schemas.openxmlformats.org/spreadsheetml/2006/main">
  <c r="P140" i="2"/>
  <c r="O119"/>
  <c r="P119" s="1"/>
  <c r="O120"/>
  <c r="P120" s="1"/>
  <c r="O121"/>
  <c r="P121" s="1"/>
  <c r="O122"/>
  <c r="P122" s="1"/>
  <c r="O123"/>
  <c r="P123" s="1"/>
  <c r="O124"/>
  <c r="P124" s="1"/>
  <c r="O125"/>
  <c r="P125" s="1"/>
  <c r="O126"/>
  <c r="P126" s="1"/>
  <c r="O127"/>
  <c r="P127" s="1"/>
  <c r="O128"/>
  <c r="P128" s="1"/>
  <c r="O129"/>
  <c r="P129" s="1"/>
  <c r="O130"/>
  <c r="P130" s="1"/>
  <c r="O131"/>
  <c r="P131" s="1"/>
  <c r="O132"/>
  <c r="P132" s="1"/>
  <c r="O133"/>
  <c r="P133" s="1"/>
  <c r="O134"/>
  <c r="P134" s="1"/>
  <c r="O135"/>
  <c r="P135" s="1"/>
  <c r="O136"/>
  <c r="P136" s="1"/>
  <c r="O137"/>
  <c r="P137" s="1"/>
  <c r="O138"/>
  <c r="P138" s="1"/>
  <c r="P91"/>
  <c r="N70"/>
  <c r="O70" s="1"/>
  <c r="P70" s="1"/>
  <c r="N71"/>
  <c r="O71" s="1"/>
  <c r="P71" s="1"/>
  <c r="N72"/>
  <c r="O72" s="1"/>
  <c r="P72" s="1"/>
  <c r="N73"/>
  <c r="O73" s="1"/>
  <c r="P73" s="1"/>
  <c r="N74"/>
  <c r="O74"/>
  <c r="P74" s="1"/>
  <c r="N75"/>
  <c r="O75" s="1"/>
  <c r="P75" s="1"/>
  <c r="N76"/>
  <c r="O76"/>
  <c r="P76" s="1"/>
  <c r="N77"/>
  <c r="O77" s="1"/>
  <c r="P77" s="1"/>
  <c r="N78"/>
  <c r="O78"/>
  <c r="P78" s="1"/>
  <c r="N79"/>
  <c r="O79" s="1"/>
  <c r="P79" s="1"/>
  <c r="N80"/>
  <c r="O80"/>
  <c r="P80" s="1"/>
  <c r="N81"/>
  <c r="O81" s="1"/>
  <c r="P81" s="1"/>
  <c r="N82"/>
  <c r="O82"/>
  <c r="P82" s="1"/>
  <c r="N83"/>
  <c r="O83" s="1"/>
  <c r="P83" s="1"/>
  <c r="N84"/>
  <c r="O84"/>
  <c r="P84" s="1"/>
  <c r="N85"/>
  <c r="O85" s="1"/>
  <c r="P85" s="1"/>
  <c r="N86"/>
  <c r="O86"/>
  <c r="P86" s="1"/>
  <c r="N87"/>
  <c r="O87" s="1"/>
  <c r="P87" s="1"/>
  <c r="N88"/>
  <c r="O88"/>
  <c r="P88" s="1"/>
  <c r="N89"/>
  <c r="O89" s="1"/>
  <c r="P89" s="1"/>
  <c r="N138"/>
  <c r="I138"/>
  <c r="H138"/>
  <c r="J138" s="1"/>
  <c r="F138"/>
  <c r="B138"/>
  <c r="N137"/>
  <c r="I137"/>
  <c r="H137"/>
  <c r="J137" s="1"/>
  <c r="F137"/>
  <c r="B137"/>
  <c r="N136"/>
  <c r="I136"/>
  <c r="H136"/>
  <c r="J136" s="1"/>
  <c r="F136"/>
  <c r="B136"/>
  <c r="N135"/>
  <c r="I135"/>
  <c r="H135"/>
  <c r="J135" s="1"/>
  <c r="F135"/>
  <c r="B135"/>
  <c r="N134"/>
  <c r="I134"/>
  <c r="H134"/>
  <c r="J134" s="1"/>
  <c r="F134"/>
  <c r="B134"/>
  <c r="N133"/>
  <c r="I133"/>
  <c r="H133"/>
  <c r="J133" s="1"/>
  <c r="F133"/>
  <c r="B133"/>
  <c r="N132"/>
  <c r="I132"/>
  <c r="H132"/>
  <c r="J132" s="1"/>
  <c r="F132"/>
  <c r="B132"/>
  <c r="N131"/>
  <c r="I131"/>
  <c r="H131"/>
  <c r="J131" s="1"/>
  <c r="F131"/>
  <c r="B131"/>
  <c r="N130"/>
  <c r="I130"/>
  <c r="H130"/>
  <c r="J130" s="1"/>
  <c r="F130"/>
  <c r="B130"/>
  <c r="N129"/>
  <c r="I129"/>
  <c r="H129"/>
  <c r="J129" s="1"/>
  <c r="F129"/>
  <c r="B129"/>
  <c r="N128"/>
  <c r="I128"/>
  <c r="H128"/>
  <c r="J128" s="1"/>
  <c r="F128"/>
  <c r="B128"/>
  <c r="N127"/>
  <c r="I127"/>
  <c r="H127"/>
  <c r="J127" s="1"/>
  <c r="F127"/>
  <c r="B127"/>
  <c r="H126"/>
  <c r="H125"/>
  <c r="H124"/>
  <c r="H123"/>
  <c r="H122"/>
  <c r="H121"/>
  <c r="H120"/>
  <c r="H119"/>
  <c r="N118"/>
  <c r="O118" s="1"/>
  <c r="P118" s="1"/>
  <c r="I118"/>
  <c r="H118"/>
  <c r="J118" s="1"/>
  <c r="F118"/>
  <c r="B118"/>
  <c r="N117"/>
  <c r="I117"/>
  <c r="H117"/>
  <c r="J117" s="1"/>
  <c r="F117"/>
  <c r="B117"/>
  <c r="N116"/>
  <c r="I116"/>
  <c r="H116"/>
  <c r="J116" s="1"/>
  <c r="F116"/>
  <c r="B116"/>
  <c r="N115"/>
  <c r="I115"/>
  <c r="H115"/>
  <c r="J115" s="1"/>
  <c r="F115"/>
  <c r="B115"/>
  <c r="N114"/>
  <c r="I114"/>
  <c r="H114"/>
  <c r="J114" s="1"/>
  <c r="F114"/>
  <c r="B114"/>
  <c r="N113"/>
  <c r="I113"/>
  <c r="H113"/>
  <c r="J113" s="1"/>
  <c r="F113"/>
  <c r="B113"/>
  <c r="N112"/>
  <c r="I112"/>
  <c r="H112"/>
  <c r="J112" s="1"/>
  <c r="F112"/>
  <c r="B112"/>
  <c r="N111"/>
  <c r="I111"/>
  <c r="H111"/>
  <c r="J111" s="1"/>
  <c r="F111"/>
  <c r="B111"/>
  <c r="N110"/>
  <c r="I110"/>
  <c r="H110"/>
  <c r="J110" s="1"/>
  <c r="F110"/>
  <c r="B110"/>
  <c r="N109"/>
  <c r="O109" s="1"/>
  <c r="P109" s="1"/>
  <c r="I109"/>
  <c r="H109"/>
  <c r="J109" s="1"/>
  <c r="F109"/>
  <c r="B109"/>
  <c r="N108"/>
  <c r="O108" s="1"/>
  <c r="P108" s="1"/>
  <c r="I108"/>
  <c r="H108"/>
  <c r="J108" s="1"/>
  <c r="F108"/>
  <c r="B108"/>
  <c r="N107"/>
  <c r="I107"/>
  <c r="H107"/>
  <c r="J107" s="1"/>
  <c r="F107"/>
  <c r="B107"/>
  <c r="N106"/>
  <c r="I106"/>
  <c r="H106"/>
  <c r="J106" s="1"/>
  <c r="F106"/>
  <c r="B106"/>
  <c r="N105"/>
  <c r="O105" s="1"/>
  <c r="P105" s="1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58"/>
  <c r="H59"/>
  <c r="H5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17"/>
  <c r="I89"/>
  <c r="J89"/>
  <c r="F89"/>
  <c r="B89"/>
  <c r="I88"/>
  <c r="J88"/>
  <c r="F88"/>
  <c r="B88"/>
  <c r="I87"/>
  <c r="J87"/>
  <c r="F87"/>
  <c r="B87"/>
  <c r="I86"/>
  <c r="J86"/>
  <c r="F86"/>
  <c r="B86"/>
  <c r="I85"/>
  <c r="J85"/>
  <c r="F85"/>
  <c r="B85"/>
  <c r="I84"/>
  <c r="J84"/>
  <c r="F84"/>
  <c r="B84"/>
  <c r="I83"/>
  <c r="J83"/>
  <c r="F83"/>
  <c r="B83"/>
  <c r="I82"/>
  <c r="J82"/>
  <c r="F82"/>
  <c r="B82"/>
  <c r="I81"/>
  <c r="J81"/>
  <c r="F81"/>
  <c r="B81"/>
  <c r="I80"/>
  <c r="J80"/>
  <c r="F80"/>
  <c r="B80"/>
  <c r="I79"/>
  <c r="J79"/>
  <c r="F79"/>
  <c r="B79"/>
  <c r="I78"/>
  <c r="J78"/>
  <c r="F78"/>
  <c r="B78"/>
  <c r="N69"/>
  <c r="O69" s="1"/>
  <c r="P69" s="1"/>
  <c r="I69"/>
  <c r="J69"/>
  <c r="F69"/>
  <c r="B69"/>
  <c r="N68"/>
  <c r="I68"/>
  <c r="J68"/>
  <c r="F68"/>
  <c r="B68"/>
  <c r="N67"/>
  <c r="I67"/>
  <c r="J67"/>
  <c r="O67" s="1"/>
  <c r="P67" s="1"/>
  <c r="F67"/>
  <c r="B67"/>
  <c r="N66"/>
  <c r="I66"/>
  <c r="J66"/>
  <c r="F66"/>
  <c r="B66"/>
  <c r="N65"/>
  <c r="I65"/>
  <c r="J65"/>
  <c r="O65" s="1"/>
  <c r="P65" s="1"/>
  <c r="F65"/>
  <c r="B65"/>
  <c r="N64"/>
  <c r="I64"/>
  <c r="J64"/>
  <c r="F64"/>
  <c r="B64"/>
  <c r="N63"/>
  <c r="I63"/>
  <c r="J63"/>
  <c r="O63" s="1"/>
  <c r="P63" s="1"/>
  <c r="F63"/>
  <c r="B63"/>
  <c r="N62"/>
  <c r="I62"/>
  <c r="J62"/>
  <c r="F62"/>
  <c r="B62"/>
  <c r="N61"/>
  <c r="I61"/>
  <c r="J61"/>
  <c r="O61" s="1"/>
  <c r="P61" s="1"/>
  <c r="F61"/>
  <c r="B61"/>
  <c r="N60"/>
  <c r="O60" s="1"/>
  <c r="P60" s="1"/>
  <c r="I60"/>
  <c r="J60"/>
  <c r="F60"/>
  <c r="B60"/>
  <c r="N59"/>
  <c r="O59" s="1"/>
  <c r="P59" s="1"/>
  <c r="I59"/>
  <c r="F59"/>
  <c r="B59"/>
  <c r="N58"/>
  <c r="I58"/>
  <c r="F58"/>
  <c r="B58"/>
  <c r="N57"/>
  <c r="I57"/>
  <c r="F57"/>
  <c r="B57"/>
  <c r="N56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17"/>
  <c r="F18"/>
  <c r="F19"/>
  <c r="F20"/>
  <c r="F21"/>
  <c r="F22"/>
  <c r="F23"/>
  <c r="F24"/>
  <c r="F25"/>
  <c r="F26"/>
  <c r="F27"/>
  <c r="F17"/>
  <c r="F28"/>
  <c r="F29"/>
  <c r="F30"/>
  <c r="F31"/>
  <c r="F32"/>
  <c r="F33"/>
  <c r="F34"/>
  <c r="F35"/>
  <c r="F36"/>
  <c r="F37"/>
  <c r="F38"/>
  <c r="F39"/>
  <c r="F40"/>
  <c r="F41"/>
  <c r="F42"/>
  <c r="N18"/>
  <c r="N19"/>
  <c r="N20"/>
  <c r="O20" s="1"/>
  <c r="P20" s="1"/>
  <c r="N21"/>
  <c r="O21" s="1"/>
  <c r="P21" s="1"/>
  <c r="N22"/>
  <c r="O22" s="1"/>
  <c r="P22" s="1"/>
  <c r="N23"/>
  <c r="O23" s="1"/>
  <c r="P23" s="1"/>
  <c r="N24"/>
  <c r="O24" s="1"/>
  <c r="P24" s="1"/>
  <c r="N25"/>
  <c r="O25" s="1"/>
  <c r="P25" s="1"/>
  <c r="N26"/>
  <c r="O26" s="1"/>
  <c r="P26" s="1"/>
  <c r="N27"/>
  <c r="O27" s="1"/>
  <c r="P27" s="1"/>
  <c r="N28"/>
  <c r="O28" s="1"/>
  <c r="P28" s="1"/>
  <c r="N29"/>
  <c r="O29" s="1"/>
  <c r="P29" s="1"/>
  <c r="N30"/>
  <c r="O30" s="1"/>
  <c r="P30" s="1"/>
  <c r="N31"/>
  <c r="O31" s="1"/>
  <c r="P31" s="1"/>
  <c r="N32"/>
  <c r="O32" s="1"/>
  <c r="P32" s="1"/>
  <c r="N33"/>
  <c r="O33" s="1"/>
  <c r="P33" s="1"/>
  <c r="N34"/>
  <c r="O34" s="1"/>
  <c r="P34" s="1"/>
  <c r="N35"/>
  <c r="O35" s="1"/>
  <c r="P35" s="1"/>
  <c r="N36"/>
  <c r="O36" s="1"/>
  <c r="P36" s="1"/>
  <c r="N37"/>
  <c r="O37" s="1"/>
  <c r="P37" s="1"/>
  <c r="N38"/>
  <c r="O38" s="1"/>
  <c r="P38" s="1"/>
  <c r="N39"/>
  <c r="O39" s="1"/>
  <c r="P39" s="1"/>
  <c r="N40"/>
  <c r="O40" s="1"/>
  <c r="P40" s="1"/>
  <c r="N41"/>
  <c r="O41" s="1"/>
  <c r="P41" s="1"/>
  <c r="N42"/>
  <c r="O42" s="1"/>
  <c r="P42" s="1"/>
  <c r="N17"/>
  <c r="J11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17"/>
  <c r="O106" l="1"/>
  <c r="P106" s="1"/>
  <c r="O110"/>
  <c r="P110" s="1"/>
  <c r="O112"/>
  <c r="P112" s="1"/>
  <c r="O114"/>
  <c r="P114" s="1"/>
  <c r="O116"/>
  <c r="P116" s="1"/>
  <c r="O107"/>
  <c r="P107" s="1"/>
  <c r="O111"/>
  <c r="P111" s="1"/>
  <c r="O113"/>
  <c r="P113" s="1"/>
  <c r="O115"/>
  <c r="P115" s="1"/>
  <c r="O117"/>
  <c r="P117" s="1"/>
  <c r="C46"/>
  <c r="C45"/>
  <c r="C92"/>
  <c r="C141" s="1"/>
  <c r="J57"/>
  <c r="J58"/>
  <c r="O58" s="1"/>
  <c r="P58" s="1"/>
  <c r="J59"/>
  <c r="O62"/>
  <c r="P62" s="1"/>
  <c r="O64"/>
  <c r="P64" s="1"/>
  <c r="O66"/>
  <c r="P66" s="1"/>
  <c r="O68"/>
  <c r="P68" s="1"/>
  <c r="O56"/>
  <c r="P56" s="1"/>
  <c r="D46"/>
  <c r="O18"/>
  <c r="P18" s="1"/>
  <c r="O19"/>
  <c r="P19" s="1"/>
  <c r="O57" l="1"/>
  <c r="P57" s="1"/>
  <c r="C93"/>
  <c r="O17"/>
  <c r="P17" s="1"/>
  <c r="P44" s="1"/>
  <c r="D93" l="1"/>
  <c r="C142"/>
  <c r="J91"/>
  <c r="J105" s="1"/>
  <c r="D45"/>
  <c r="J44"/>
  <c r="J56" s="1"/>
  <c r="D142" l="1"/>
  <c r="J140"/>
  <c r="J45"/>
  <c r="D92"/>
  <c r="J46"/>
  <c r="J92" l="1"/>
  <c r="J93" s="1"/>
  <c r="D141"/>
  <c r="J141" s="1"/>
  <c r="J142" s="1"/>
</calcChain>
</file>

<file path=xl/sharedStrings.xml><?xml version="1.0" encoding="utf-8"?>
<sst xmlns="http://schemas.openxmlformats.org/spreadsheetml/2006/main" count="366" uniqueCount="219">
  <si>
    <t>Désignation</t>
  </si>
  <si>
    <t>P.U.HT</t>
  </si>
  <si>
    <t>Remise %</t>
  </si>
  <si>
    <t>T</t>
  </si>
  <si>
    <t>code</t>
  </si>
  <si>
    <t>Commentaires</t>
  </si>
  <si>
    <t>titre de devis pour texte sans désignation article</t>
  </si>
  <si>
    <t>Réf.</t>
  </si>
  <si>
    <t>N° du devis :</t>
  </si>
  <si>
    <t>Date :</t>
  </si>
  <si>
    <t>P.A.H.T</t>
  </si>
  <si>
    <t>P.V.H.T</t>
  </si>
  <si>
    <t>DUPOND peinture</t>
  </si>
  <si>
    <t>Monsieur DUPOND</t>
  </si>
  <si>
    <t>3, route Pierrelatte</t>
  </si>
  <si>
    <t>26200 MONTELIMAR</t>
  </si>
  <si>
    <t>Total H.T Remisé</t>
  </si>
  <si>
    <t>Qté</t>
  </si>
  <si>
    <t>TVA%</t>
  </si>
  <si>
    <t>Taux TVA</t>
  </si>
  <si>
    <t>19,6</t>
  </si>
  <si>
    <t>Total net H.T</t>
  </si>
  <si>
    <t>TVA 19,6%</t>
  </si>
  <si>
    <t>Montant TVA</t>
  </si>
  <si>
    <t>Total TTC</t>
  </si>
  <si>
    <t>Total TVA</t>
  </si>
  <si>
    <t>Total HT</t>
  </si>
  <si>
    <t>Code R :</t>
  </si>
  <si>
    <t>Conditions règlement</t>
  </si>
  <si>
    <t>30% à la commande</t>
  </si>
  <si>
    <t>50% à la commande</t>
  </si>
  <si>
    <t>Conditions de règlement :</t>
  </si>
  <si>
    <t>Calcul de marge</t>
  </si>
  <si>
    <t>Marge unitaire</t>
  </si>
  <si>
    <t>Marge totale</t>
  </si>
  <si>
    <t>Marge brute totale</t>
  </si>
  <si>
    <t>TVA 7%</t>
  </si>
  <si>
    <t>unité</t>
  </si>
  <si>
    <t>confection plafond ba 13</t>
  </si>
  <si>
    <t>confection plafond cf1/2</t>
  </si>
  <si>
    <t xml:space="preserve">confection plafond cf1 </t>
  </si>
  <si>
    <t>confection plafond cf2</t>
  </si>
  <si>
    <t>confection ossature primer</t>
  </si>
  <si>
    <t>isolation plafond 200</t>
  </si>
  <si>
    <t>isolation plafond 120</t>
  </si>
  <si>
    <t>isolation plafond 220</t>
  </si>
  <si>
    <t xml:space="preserve">Isolation plafond 180 </t>
  </si>
  <si>
    <t>confection doublage placostil</t>
  </si>
  <si>
    <t>confection doublage placo 80+10 collé</t>
  </si>
  <si>
    <t>confection doublage placo 100+10 collé</t>
  </si>
  <si>
    <t>confection doublage placo 120+10 collé</t>
  </si>
  <si>
    <t>confection doublage placo 80+13 collé</t>
  </si>
  <si>
    <t>Confection Doublage placo 100+13 collé</t>
  </si>
  <si>
    <t>confection doublage placo 120+13 collé</t>
  </si>
  <si>
    <t>confection doublage BA13 collé</t>
  </si>
  <si>
    <t xml:space="preserve">Confection bande a joint sur murs </t>
  </si>
  <si>
    <t>confection bande a joint armée sur murs</t>
  </si>
  <si>
    <t>confection cloison 72/48</t>
  </si>
  <si>
    <t>confection cloison 98/48</t>
  </si>
  <si>
    <t>confection cloison SAA 120</t>
  </si>
  <si>
    <t>confection cloison sad 160</t>
  </si>
  <si>
    <t>confection cloison carreaux de platre</t>
  </si>
  <si>
    <t>confection cloison placostil cf 1 h</t>
  </si>
  <si>
    <t>isolation murs périphériques 100</t>
  </si>
  <si>
    <t>isolation murs périphériques 120</t>
  </si>
  <si>
    <t>m²</t>
  </si>
  <si>
    <t>lessivage sur murs</t>
  </si>
  <si>
    <t>lessivage sur plafond</t>
  </si>
  <si>
    <t>preparations sur murs</t>
  </si>
  <si>
    <t>primer masquant sur mur</t>
  </si>
  <si>
    <t>preparation sur plafond</t>
  </si>
  <si>
    <t>primer masquant sur plafond</t>
  </si>
  <si>
    <t>peinture sur murs</t>
  </si>
  <si>
    <t>peintures sur plafonds</t>
  </si>
  <si>
    <t>peinture sur portes</t>
  </si>
  <si>
    <t xml:space="preserve">peintures sur plinthes </t>
  </si>
  <si>
    <t>peinture sur boiseries</t>
  </si>
  <si>
    <t>peinture sur porte aux 2 faces</t>
  </si>
  <si>
    <t>peinture sur fenetre 1 face</t>
  </si>
  <si>
    <t>peinture sur fentre 2 faces</t>
  </si>
  <si>
    <t>peinture sur garde corps</t>
  </si>
  <si>
    <t>peinture sur tuyaux</t>
  </si>
  <si>
    <t>peinture sur metaux</t>
  </si>
  <si>
    <t>grenaillage sur sol</t>
  </si>
  <si>
    <t>peinture de sol</t>
  </si>
  <si>
    <t>peinture sur radiateur</t>
  </si>
  <si>
    <t>mise en place echaffaudage</t>
  </si>
  <si>
    <t>pose de papeir peint</t>
  </si>
  <si>
    <t>fourniture de papier peint</t>
  </si>
  <si>
    <t>fourniture pose et peinture d'une toile de verre a maille standard sur murs</t>
  </si>
  <si>
    <t>fourniture pose et peinture d'une toile de verre a maille standard sur plafonds</t>
  </si>
  <si>
    <t>plus value pour toile decorative</t>
  </si>
  <si>
    <t>U</t>
  </si>
  <si>
    <t>ml</t>
  </si>
  <si>
    <t>frt</t>
  </si>
  <si>
    <t>rlx</t>
  </si>
  <si>
    <t>fourniture et pose de faience blanche 20/20</t>
  </si>
  <si>
    <t>traitement marine des surfaces</t>
  </si>
  <si>
    <t>pose de parquet</t>
  </si>
  <si>
    <t>fourniture de parquet</t>
  </si>
  <si>
    <t>ragreage de sol p3</t>
  </si>
  <si>
    <t xml:space="preserve">ragreage de sol P4 fibré </t>
  </si>
  <si>
    <t>primer de sol</t>
  </si>
  <si>
    <t xml:space="preserve">pose de sol en les </t>
  </si>
  <si>
    <t>pose de sol en dalle</t>
  </si>
  <si>
    <t>pose de moquette en les</t>
  </si>
  <si>
    <t>pose de moquette en dalles</t>
  </si>
  <si>
    <t>Fourniture et pose de plinthes bois stratifiées</t>
  </si>
  <si>
    <t>Fourniture et pose de plinthes a peindre</t>
  </si>
  <si>
    <t>fourniture et pose de barres de seuil</t>
  </si>
  <si>
    <t>assurance</t>
  </si>
  <si>
    <t>demolition plafond plaque de platre</t>
  </si>
  <si>
    <t>demolition plafond enduit platre</t>
  </si>
  <si>
    <t>demoliton cloison plaque de platre</t>
  </si>
  <si>
    <t>demolition cloison brique demolition murs agglos</t>
  </si>
  <si>
    <t>demolition cloison brique pleinr</t>
  </si>
  <si>
    <t>demolition doublage collé</t>
  </si>
  <si>
    <t>demolition doublage placostil</t>
  </si>
  <si>
    <t xml:space="preserve">depose faience sur murs </t>
  </si>
  <si>
    <t>arrachage papier peint</t>
  </si>
  <si>
    <t>arrachage sol souple</t>
  </si>
  <si>
    <t>depose sol stratifié</t>
  </si>
  <si>
    <t>arrachage revêtement mural</t>
  </si>
  <si>
    <t>arrachage moquette</t>
  </si>
  <si>
    <t>tri et mise en decharge</t>
  </si>
  <si>
    <t>netoyage de fin de chantier</t>
  </si>
  <si>
    <t>DE01</t>
  </si>
  <si>
    <t>DE02</t>
  </si>
  <si>
    <t>DE03</t>
  </si>
  <si>
    <t>DE04</t>
  </si>
  <si>
    <t>DE05</t>
  </si>
  <si>
    <t>DE06</t>
  </si>
  <si>
    <t>DE07</t>
  </si>
  <si>
    <t>DE08</t>
  </si>
  <si>
    <t>DE09</t>
  </si>
  <si>
    <t>DE10</t>
  </si>
  <si>
    <t>DE11</t>
  </si>
  <si>
    <t>DE12</t>
  </si>
  <si>
    <t>DE13</t>
  </si>
  <si>
    <t>DE14</t>
  </si>
  <si>
    <t>DE15</t>
  </si>
  <si>
    <t>PP01</t>
  </si>
  <si>
    <t>PP02</t>
  </si>
  <si>
    <t>PP03</t>
  </si>
  <si>
    <t>PP04</t>
  </si>
  <si>
    <t>PP05</t>
  </si>
  <si>
    <t>PP06</t>
  </si>
  <si>
    <t>PP07</t>
  </si>
  <si>
    <t>PP08</t>
  </si>
  <si>
    <t>PP09</t>
  </si>
  <si>
    <t>PL01</t>
  </si>
  <si>
    <t>PL02</t>
  </si>
  <si>
    <t>PL03</t>
  </si>
  <si>
    <t>PL04</t>
  </si>
  <si>
    <t>PL05</t>
  </si>
  <si>
    <t>PL06</t>
  </si>
  <si>
    <t>PL07</t>
  </si>
  <si>
    <t>PL08</t>
  </si>
  <si>
    <t>PL09</t>
  </si>
  <si>
    <t>PL10</t>
  </si>
  <si>
    <t>PL11</t>
  </si>
  <si>
    <t>PL12</t>
  </si>
  <si>
    <t>PL13</t>
  </si>
  <si>
    <t>PL14</t>
  </si>
  <si>
    <t>PL15</t>
  </si>
  <si>
    <t>PL16</t>
  </si>
  <si>
    <t>PL17</t>
  </si>
  <si>
    <t>PL18</t>
  </si>
  <si>
    <t>PE01</t>
  </si>
  <si>
    <t>PE02</t>
  </si>
  <si>
    <t>PE03</t>
  </si>
  <si>
    <t>PE04</t>
  </si>
  <si>
    <t>PE05</t>
  </si>
  <si>
    <t>PE06</t>
  </si>
  <si>
    <t>PE07</t>
  </si>
  <si>
    <t>PE08</t>
  </si>
  <si>
    <t>PE09</t>
  </si>
  <si>
    <t>PE10</t>
  </si>
  <si>
    <t>PE11</t>
  </si>
  <si>
    <t>PE12</t>
  </si>
  <si>
    <t>PE13</t>
  </si>
  <si>
    <t>PE14</t>
  </si>
  <si>
    <t>PE15</t>
  </si>
  <si>
    <t>PE16</t>
  </si>
  <si>
    <t>PE17</t>
  </si>
  <si>
    <t>PE18</t>
  </si>
  <si>
    <t>PE19</t>
  </si>
  <si>
    <t>PE20</t>
  </si>
  <si>
    <t>PE21</t>
  </si>
  <si>
    <t>PE22</t>
  </si>
  <si>
    <t>PE23</t>
  </si>
  <si>
    <t>PE24</t>
  </si>
  <si>
    <t>PE25</t>
  </si>
  <si>
    <t>PE26</t>
  </si>
  <si>
    <t>SF01</t>
  </si>
  <si>
    <t>SF02</t>
  </si>
  <si>
    <t>SF03</t>
  </si>
  <si>
    <t>SF04</t>
  </si>
  <si>
    <t>SF05</t>
  </si>
  <si>
    <t>SF06</t>
  </si>
  <si>
    <t>SF07</t>
  </si>
  <si>
    <t>SF08</t>
  </si>
  <si>
    <t>SF09</t>
  </si>
  <si>
    <t>SF10</t>
  </si>
  <si>
    <t>SF11</t>
  </si>
  <si>
    <t>SF12</t>
  </si>
  <si>
    <t>SF13</t>
  </si>
  <si>
    <t>SF14</t>
  </si>
  <si>
    <t>REPORT PAGE N°1 DEVIS</t>
  </si>
  <si>
    <t>………………………………………………………………………………………………………………………</t>
  </si>
  <si>
    <t xml:space="preserve">Total </t>
  </si>
  <si>
    <t>Code Devis :</t>
  </si>
  <si>
    <t>A</t>
  </si>
  <si>
    <t>Rem %</t>
  </si>
  <si>
    <t>Impression</t>
  </si>
  <si>
    <t>Transfert Devis en facture</t>
  </si>
  <si>
    <t>REPORT PAGE N°2 DEVIS</t>
  </si>
  <si>
    <t>GSSFGS</t>
  </si>
  <si>
    <t>DEVIS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</si>
</sst>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[$€-40C];[Red]\-#,##0.00\ [$€-40C]"/>
  </numFmts>
  <fonts count="23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ooper Black"/>
      <family val="1"/>
    </font>
    <font>
      <sz val="10"/>
      <color theme="1"/>
      <name val="Comic Sans MS"/>
      <family val="4"/>
    </font>
    <font>
      <b/>
      <sz val="12"/>
      <color theme="1"/>
      <name val="Comic Sans MS"/>
      <family val="4"/>
    </font>
    <font>
      <i/>
      <sz val="11"/>
      <color theme="1"/>
      <name val="Comic Sans MS"/>
      <family val="4"/>
    </font>
    <font>
      <b/>
      <sz val="10"/>
      <color theme="1"/>
      <name val="Comic Sans MS"/>
      <family val="4"/>
    </font>
    <font>
      <i/>
      <u/>
      <sz val="11"/>
      <color theme="1"/>
      <name val="Comic Sans MS"/>
      <family val="4"/>
    </font>
    <font>
      <sz val="8"/>
      <color theme="1"/>
      <name val="Cooper Black"/>
      <family val="1"/>
    </font>
    <font>
      <sz val="8"/>
      <color theme="1"/>
      <name val="Comic Sans MS"/>
      <family val="4"/>
    </font>
    <font>
      <i/>
      <sz val="8"/>
      <color theme="1"/>
      <name val="Comic Sans MS"/>
      <family val="4"/>
    </font>
    <font>
      <sz val="12"/>
      <color theme="1"/>
      <name val="Comic Sans MS"/>
      <family val="4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lairMdITC TT"/>
      <charset val="1"/>
    </font>
    <font>
      <sz val="9"/>
      <color theme="1"/>
      <name val="Comic Sans MS"/>
      <family val="4"/>
    </font>
    <font>
      <sz val="7"/>
      <color theme="1"/>
      <name val="Comic Sans MS"/>
      <family val="4"/>
    </font>
    <font>
      <sz val="9"/>
      <color theme="1"/>
      <name val="Cooper Black"/>
      <family val="1"/>
    </font>
    <font>
      <b/>
      <sz val="11"/>
      <color theme="1"/>
      <name val="Calibri"/>
      <family val="2"/>
      <scheme val="minor"/>
    </font>
    <font>
      <b/>
      <sz val="9"/>
      <color theme="1"/>
      <name val="Comic Sans MS"/>
      <family val="4"/>
    </font>
    <font>
      <b/>
      <sz val="11"/>
      <color rgb="FF000000"/>
      <name val="Comic Sans MS"/>
      <family val="4"/>
    </font>
    <font>
      <sz val="22"/>
      <color theme="1"/>
      <name val="Cooper Black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3" tint="0.59996337778862885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3">
    <xf numFmtId="0" fontId="0" fillId="0" borderId="0"/>
    <xf numFmtId="0" fontId="14" fillId="0" borderId="0"/>
    <xf numFmtId="0" fontId="13" fillId="0" borderId="0"/>
  </cellStyleXfs>
  <cellXfs count="174">
    <xf numFmtId="0" fontId="0" fillId="0" borderId="0" xfId="0"/>
    <xf numFmtId="0" fontId="1" fillId="0" borderId="0" xfId="0" applyFont="1"/>
    <xf numFmtId="0" fontId="1" fillId="0" borderId="0" xfId="0" applyFont="1" applyBorder="1"/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1" fillId="0" borderId="0" xfId="0" applyNumberFormat="1" applyFont="1"/>
    <xf numFmtId="0" fontId="1" fillId="0" borderId="1" xfId="0" applyFont="1" applyBorder="1"/>
    <xf numFmtId="0" fontId="1" fillId="0" borderId="1" xfId="0" applyNumberFormat="1" applyFont="1" applyBorder="1"/>
    <xf numFmtId="0" fontId="1" fillId="0" borderId="14" xfId="0" applyFont="1" applyBorder="1"/>
    <xf numFmtId="0" fontId="1" fillId="0" borderId="14" xfId="0" applyNumberFormat="1" applyFont="1" applyBorder="1"/>
    <xf numFmtId="0" fontId="1" fillId="0" borderId="15" xfId="0" applyFont="1" applyBorder="1"/>
    <xf numFmtId="0" fontId="1" fillId="0" borderId="15" xfId="0" applyNumberFormat="1" applyFont="1" applyBorder="1"/>
    <xf numFmtId="0" fontId="1" fillId="0" borderId="16" xfId="0" applyFont="1" applyBorder="1"/>
    <xf numFmtId="0" fontId="1" fillId="0" borderId="16" xfId="0" applyNumberFormat="1" applyFont="1" applyBorder="1"/>
    <xf numFmtId="44" fontId="4" fillId="0" borderId="1" xfId="0" applyNumberFormat="1" applyFont="1" applyBorder="1"/>
    <xf numFmtId="44" fontId="4" fillId="0" borderId="14" xfId="0" applyNumberFormat="1" applyFont="1" applyBorder="1"/>
    <xf numFmtId="44" fontId="4" fillId="0" borderId="15" xfId="0" applyNumberFormat="1" applyFont="1" applyBorder="1"/>
    <xf numFmtId="44" fontId="4" fillId="0" borderId="16" xfId="0" applyNumberFormat="1" applyFont="1" applyBorder="1"/>
    <xf numFmtId="44" fontId="4" fillId="0" borderId="0" xfId="0" applyNumberFormat="1" applyFont="1"/>
    <xf numFmtId="9" fontId="2" fillId="0" borderId="0" xfId="0" applyNumberFormat="1" applyFont="1" applyAlignment="1">
      <alignment horizontal="left"/>
    </xf>
    <xf numFmtId="0" fontId="6" fillId="0" borderId="0" xfId="0" applyFont="1"/>
    <xf numFmtId="0" fontId="2" fillId="0" borderId="0" xfId="0" applyFont="1"/>
    <xf numFmtId="0" fontId="5" fillId="0" borderId="0" xfId="0" applyFont="1"/>
    <xf numFmtId="0" fontId="8" fillId="0" borderId="0" xfId="0" applyFont="1"/>
    <xf numFmtId="14" fontId="7" fillId="0" borderId="0" xfId="0" applyNumberFormat="1" applyFont="1"/>
    <xf numFmtId="0" fontId="1" fillId="0" borderId="0" xfId="0" applyFont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1" fillId="0" borderId="25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8" fillId="0" borderId="0" xfId="0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2" fillId="0" borderId="25" xfId="0" applyFont="1" applyBorder="1" applyAlignment="1">
      <alignment horizontal="right" vertical="center" wrapText="1"/>
    </xf>
    <xf numFmtId="0" fontId="7" fillId="0" borderId="27" xfId="0" applyFont="1" applyBorder="1" applyAlignment="1">
      <alignment horizontal="right" vertical="center"/>
    </xf>
    <xf numFmtId="0" fontId="7" fillId="0" borderId="29" xfId="0" applyFont="1" applyBorder="1" applyAlignment="1">
      <alignment horizontal="right" vertical="center"/>
    </xf>
    <xf numFmtId="0" fontId="2" fillId="0" borderId="0" xfId="0" applyNumberFormat="1" applyFont="1" applyAlignment="1">
      <alignment horizontal="left"/>
    </xf>
    <xf numFmtId="0" fontId="11" fillId="0" borderId="32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164" fontId="1" fillId="0" borderId="14" xfId="0" applyNumberFormat="1" applyFont="1" applyBorder="1"/>
    <xf numFmtId="0" fontId="1" fillId="0" borderId="37" xfId="0" applyFont="1" applyBorder="1" applyAlignment="1">
      <alignment horizontal="centerContinuous"/>
    </xf>
    <xf numFmtId="0" fontId="1" fillId="0" borderId="38" xfId="0" applyFont="1" applyBorder="1" applyAlignment="1">
      <alignment horizontal="centerContinuous"/>
    </xf>
    <xf numFmtId="0" fontId="1" fillId="0" borderId="1" xfId="0" applyFont="1" applyBorder="1" applyAlignment="1">
      <alignment horizontal="center"/>
    </xf>
    <xf numFmtId="0" fontId="1" fillId="0" borderId="39" xfId="0" applyFont="1" applyBorder="1" applyAlignment="1">
      <alignment horizontal="center" wrapText="1"/>
    </xf>
    <xf numFmtId="164" fontId="12" fillId="0" borderId="14" xfId="0" applyNumberFormat="1" applyFont="1" applyBorder="1" applyAlignment="1">
      <alignment horizontal="center" vertical="center"/>
    </xf>
    <xf numFmtId="0" fontId="2" fillId="0" borderId="36" xfId="0" applyFont="1" applyBorder="1" applyAlignment="1">
      <alignment horizontal="centerContinuous"/>
    </xf>
    <xf numFmtId="0" fontId="1" fillId="3" borderId="0" xfId="0" applyFont="1" applyFill="1"/>
    <xf numFmtId="2" fontId="1" fillId="0" borderId="1" xfId="0" applyNumberFormat="1" applyFont="1" applyBorder="1" applyAlignment="1">
      <alignment horizontal="right"/>
    </xf>
    <xf numFmtId="0" fontId="15" fillId="0" borderId="15" xfId="1" applyFont="1" applyBorder="1" applyAlignment="1">
      <alignment wrapText="1"/>
    </xf>
    <xf numFmtId="165" fontId="15" fillId="0" borderId="15" xfId="1" applyNumberFormat="1" applyFont="1" applyBorder="1"/>
    <xf numFmtId="0" fontId="15" fillId="0" borderId="15" xfId="1" applyFont="1" applyBorder="1"/>
    <xf numFmtId="2" fontId="17" fillId="0" borderId="7" xfId="0" applyNumberFormat="1" applyFont="1" applyBorder="1" applyAlignment="1">
      <alignment horizontal="right"/>
    </xf>
    <xf numFmtId="2" fontId="17" fillId="0" borderId="24" xfId="0" applyNumberFormat="1" applyFont="1" applyBorder="1" applyAlignment="1">
      <alignment horizontal="right"/>
    </xf>
    <xf numFmtId="0" fontId="17" fillId="0" borderId="5" xfId="0" applyFont="1" applyBorder="1"/>
    <xf numFmtId="0" fontId="15" fillId="0" borderId="0" xfId="1" applyFont="1"/>
    <xf numFmtId="0" fontId="17" fillId="0" borderId="17" xfId="0" applyFont="1" applyBorder="1"/>
    <xf numFmtId="0" fontId="17" fillId="0" borderId="20" xfId="0" applyFont="1" applyBorder="1"/>
    <xf numFmtId="0" fontId="18" fillId="2" borderId="8" xfId="0" applyFont="1" applyFill="1" applyBorder="1" applyAlignment="1">
      <alignment horizontal="center" vertical="center"/>
    </xf>
    <xf numFmtId="44" fontId="10" fillId="0" borderId="6" xfId="0" applyNumberFormat="1" applyFont="1" applyBorder="1"/>
    <xf numFmtId="0" fontId="16" fillId="0" borderId="2" xfId="0" applyNumberFormat="1" applyFont="1" applyBorder="1"/>
    <xf numFmtId="0" fontId="16" fillId="0" borderId="3" xfId="0" applyFont="1" applyBorder="1"/>
    <xf numFmtId="0" fontId="16" fillId="0" borderId="4" xfId="0" applyFont="1" applyBorder="1"/>
    <xf numFmtId="0" fontId="16" fillId="0" borderId="6" xfId="0" applyFont="1" applyBorder="1" applyAlignment="1">
      <alignment horizontal="center" vertical="center"/>
    </xf>
    <xf numFmtId="0" fontId="16" fillId="0" borderId="2" xfId="0" applyNumberFormat="1" applyFont="1" applyBorder="1" applyAlignment="1">
      <alignment horizontal="center"/>
    </xf>
    <xf numFmtId="44" fontId="16" fillId="0" borderId="6" xfId="0" applyNumberFormat="1" applyFont="1" applyBorder="1"/>
    <xf numFmtId="9" fontId="16" fillId="0" borderId="15" xfId="0" applyNumberFormat="1" applyFont="1" applyBorder="1" applyAlignment="1">
      <alignment horizontal="center"/>
    </xf>
    <xf numFmtId="44" fontId="16" fillId="0" borderId="2" xfId="0" applyNumberFormat="1" applyFont="1" applyBorder="1" applyAlignment="1">
      <alignment horizontal="right"/>
    </xf>
    <xf numFmtId="0" fontId="16" fillId="0" borderId="18" xfId="0" applyFont="1" applyBorder="1"/>
    <xf numFmtId="0" fontId="16" fillId="0" borderId="19" xfId="0" applyFont="1" applyBorder="1"/>
    <xf numFmtId="0" fontId="16" fillId="0" borderId="15" xfId="0" applyFont="1" applyBorder="1" applyAlignment="1">
      <alignment horizontal="center" vertical="center"/>
    </xf>
    <xf numFmtId="0" fontId="16" fillId="0" borderId="35" xfId="0" applyNumberFormat="1" applyFont="1" applyBorder="1"/>
    <xf numFmtId="0" fontId="16" fillId="0" borderId="21" xfId="0" applyFont="1" applyBorder="1"/>
    <xf numFmtId="0" fontId="16" fillId="0" borderId="22" xfId="0" applyFont="1" applyBorder="1"/>
    <xf numFmtId="0" fontId="16" fillId="0" borderId="23" xfId="0" applyFont="1" applyBorder="1" applyAlignment="1">
      <alignment horizontal="center" vertical="center"/>
    </xf>
    <xf numFmtId="0" fontId="16" fillId="0" borderId="35" xfId="0" applyNumberFormat="1" applyFont="1" applyBorder="1" applyAlignment="1">
      <alignment horizontal="center"/>
    </xf>
    <xf numFmtId="44" fontId="16" fillId="0" borderId="40" xfId="0" applyNumberFormat="1" applyFont="1" applyBorder="1"/>
    <xf numFmtId="9" fontId="16" fillId="0" borderId="23" xfId="0" applyNumberFormat="1" applyFont="1" applyBorder="1" applyAlignment="1">
      <alignment horizontal="center"/>
    </xf>
    <xf numFmtId="44" fontId="16" fillId="0" borderId="35" xfId="0" applyNumberFormat="1" applyFont="1" applyBorder="1" applyAlignment="1">
      <alignment horizontal="right"/>
    </xf>
    <xf numFmtId="165" fontId="15" fillId="0" borderId="0" xfId="1" applyNumberFormat="1" applyFont="1"/>
    <xf numFmtId="165" fontId="15" fillId="0" borderId="0" xfId="1" applyNumberFormat="1" applyFont="1"/>
    <xf numFmtId="165" fontId="15" fillId="0" borderId="0" xfId="1" applyNumberFormat="1" applyFont="1"/>
    <xf numFmtId="165" fontId="15" fillId="0" borderId="0" xfId="1" applyNumberFormat="1" applyFont="1"/>
    <xf numFmtId="0" fontId="18" fillId="2" borderId="9" xfId="0" applyFont="1" applyFill="1" applyBorder="1" applyAlignment="1">
      <alignment horizontal="center" vertical="center"/>
    </xf>
    <xf numFmtId="44" fontId="4" fillId="0" borderId="28" xfId="0" applyNumberFormat="1" applyFont="1" applyBorder="1" applyAlignment="1">
      <alignment horizontal="center" vertical="center" wrapText="1"/>
    </xf>
    <xf numFmtId="44" fontId="4" fillId="0" borderId="30" xfId="0" applyNumberFormat="1" applyFont="1" applyBorder="1"/>
    <xf numFmtId="44" fontId="16" fillId="0" borderId="14" xfId="0" applyNumberFormat="1" applyFont="1" applyBorder="1" applyAlignment="1">
      <alignment vertical="center" wrapText="1"/>
    </xf>
    <xf numFmtId="44" fontId="16" fillId="0" borderId="34" xfId="0" applyNumberFormat="1" applyFont="1" applyBorder="1" applyAlignment="1">
      <alignment vertical="center" wrapText="1"/>
    </xf>
    <xf numFmtId="44" fontId="20" fillId="0" borderId="3" xfId="0" applyNumberFormat="1" applyFont="1" applyBorder="1" applyAlignment="1">
      <alignment horizontal="right"/>
    </xf>
    <xf numFmtId="0" fontId="16" fillId="0" borderId="15" xfId="0" applyFont="1" applyBorder="1" applyAlignment="1">
      <alignment horizontal="left" vertical="center"/>
    </xf>
    <xf numFmtId="0" fontId="2" fillId="0" borderId="25" xfId="0" applyFont="1" applyBorder="1" applyAlignment="1">
      <alignment horizontal="center" vertical="center" wrapText="1"/>
    </xf>
    <xf numFmtId="0" fontId="1" fillId="0" borderId="46" xfId="0" applyFont="1" applyBorder="1"/>
    <xf numFmtId="0" fontId="1" fillId="4" borderId="0" xfId="0" applyFont="1" applyFill="1"/>
    <xf numFmtId="0" fontId="1" fillId="4" borderId="48" xfId="0" applyFont="1" applyFill="1" applyBorder="1"/>
    <xf numFmtId="0" fontId="1" fillId="5" borderId="0" xfId="0" applyFont="1" applyFill="1"/>
    <xf numFmtId="0" fontId="1" fillId="5" borderId="49" xfId="0" applyFont="1" applyFill="1" applyBorder="1"/>
    <xf numFmtId="0" fontId="1" fillId="5" borderId="48" xfId="0" applyFont="1" applyFill="1" applyBorder="1"/>
    <xf numFmtId="0" fontId="2" fillId="4" borderId="47" xfId="0" applyFont="1" applyFill="1" applyBorder="1"/>
    <xf numFmtId="0" fontId="2" fillId="5" borderId="47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0" xfId="0" applyFont="1" applyBorder="1"/>
    <xf numFmtId="0" fontId="1" fillId="0" borderId="51" xfId="0" applyFont="1" applyBorder="1"/>
    <xf numFmtId="0" fontId="1" fillId="0" borderId="52" xfId="0" applyFont="1" applyBorder="1"/>
    <xf numFmtId="0" fontId="1" fillId="0" borderId="53" xfId="0" applyFont="1" applyBorder="1"/>
    <xf numFmtId="0" fontId="1" fillId="0" borderId="54" xfId="0" applyFont="1" applyBorder="1"/>
    <xf numFmtId="0" fontId="0" fillId="0" borderId="0" xfId="0" applyFill="1" applyBorder="1"/>
    <xf numFmtId="44" fontId="2" fillId="0" borderId="43" xfId="0" applyNumberFormat="1" applyFont="1" applyBorder="1" applyAlignment="1">
      <alignment horizontal="center" vertical="center" wrapText="1"/>
    </xf>
    <xf numFmtId="0" fontId="0" fillId="0" borderId="41" xfId="0" applyFont="1" applyBorder="1" applyAlignment="1">
      <alignment horizontal="center" vertical="center" wrapText="1"/>
    </xf>
    <xf numFmtId="44" fontId="2" fillId="0" borderId="36" xfId="0" applyNumberFormat="1" applyFont="1" applyBorder="1" applyAlignment="1">
      <alignment horizontal="center" vertical="center" wrapText="1"/>
    </xf>
    <xf numFmtId="0" fontId="0" fillId="0" borderId="45" xfId="0" applyFont="1" applyBorder="1" applyAlignment="1">
      <alignment horizontal="center" vertical="center" wrapText="1"/>
    </xf>
    <xf numFmtId="44" fontId="2" fillId="0" borderId="44" xfId="0" applyNumberFormat="1" applyFont="1" applyBorder="1" applyAlignment="1"/>
    <xf numFmtId="0" fontId="0" fillId="0" borderId="42" xfId="0" applyFont="1" applyBorder="1" applyAlignment="1"/>
    <xf numFmtId="0" fontId="20" fillId="0" borderId="2" xfId="0" applyNumberFormat="1" applyFont="1" applyBorder="1" applyAlignment="1">
      <alignment horizontal="right"/>
    </xf>
    <xf numFmtId="0" fontId="19" fillId="0" borderId="3" xfId="0" applyFont="1" applyBorder="1" applyAlignment="1">
      <alignment horizontal="right"/>
    </xf>
    <xf numFmtId="0" fontId="16" fillId="0" borderId="3" xfId="0" applyFont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8" fillId="0" borderId="0" xfId="0" applyFont="1" applyAlignment="1">
      <alignment horizontal="right"/>
    </xf>
    <xf numFmtId="0" fontId="0" fillId="0" borderId="0" xfId="0" applyAlignment="1">
      <alignment horizontal="right"/>
    </xf>
    <xf numFmtId="0" fontId="22" fillId="0" borderId="55" xfId="0" applyFont="1" applyBorder="1" applyAlignment="1">
      <alignment horizontal="center" vertical="center"/>
    </xf>
    <xf numFmtId="0" fontId="22" fillId="0" borderId="56" xfId="0" applyFont="1" applyBorder="1" applyAlignment="1">
      <alignment horizontal="center" vertical="center"/>
    </xf>
    <xf numFmtId="0" fontId="22" fillId="0" borderId="57" xfId="0" applyFont="1" applyBorder="1" applyAlignment="1">
      <alignment horizontal="center" vertical="center"/>
    </xf>
    <xf numFmtId="0" fontId="22" fillId="0" borderId="58" xfId="0" applyFont="1" applyBorder="1" applyAlignment="1">
      <alignment horizontal="center" vertical="center"/>
    </xf>
    <xf numFmtId="0" fontId="22" fillId="0" borderId="59" xfId="0" applyFont="1" applyBorder="1" applyAlignment="1">
      <alignment horizontal="center" vertical="center"/>
    </xf>
    <xf numFmtId="0" fontId="22" fillId="0" borderId="60" xfId="0" applyFont="1" applyBorder="1" applyAlignment="1">
      <alignment horizontal="center" vertical="center"/>
    </xf>
    <xf numFmtId="0" fontId="1" fillId="0" borderId="0" xfId="0" applyFont="1" applyFill="1" applyBorder="1"/>
    <xf numFmtId="0" fontId="2" fillId="0" borderId="0" xfId="0" applyFont="1" applyFill="1" applyBorder="1"/>
    <xf numFmtId="0" fontId="8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6" fillId="0" borderId="0" xfId="0" applyFont="1" applyFill="1" applyBorder="1"/>
    <xf numFmtId="14" fontId="7" fillId="0" borderId="0" xfId="0" applyNumberFormat="1" applyFont="1" applyFill="1" applyBorder="1"/>
    <xf numFmtId="0" fontId="2" fillId="0" borderId="0" xfId="0" applyNumberFormat="1" applyFont="1" applyFill="1" applyBorder="1" applyAlignment="1">
      <alignment horizontal="left"/>
    </xf>
    <xf numFmtId="0" fontId="8" fillId="0" borderId="0" xfId="0" applyFont="1" applyFill="1" applyBorder="1" applyAlignment="1">
      <alignment horizontal="centerContinuous"/>
    </xf>
    <xf numFmtId="0" fontId="1" fillId="0" borderId="0" xfId="0" applyFont="1" applyFill="1" applyBorder="1" applyAlignment="1">
      <alignment horizontal="centerContinuous"/>
    </xf>
    <xf numFmtId="0" fontId="5" fillId="0" borderId="0" xfId="0" applyFont="1" applyFill="1" applyBorder="1"/>
    <xf numFmtId="0" fontId="8" fillId="0" borderId="0" xfId="0" applyFont="1" applyFill="1" applyBorder="1"/>
    <xf numFmtId="9" fontId="2" fillId="0" borderId="0" xfId="0" applyNumberFormat="1" applyFont="1" applyFill="1" applyBorder="1" applyAlignment="1">
      <alignment horizontal="left"/>
    </xf>
    <xf numFmtId="0" fontId="22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7" fillId="0" borderId="0" xfId="0" applyFont="1" applyFill="1" applyBorder="1"/>
    <xf numFmtId="0" fontId="16" fillId="0" borderId="0" xfId="0" applyNumberFormat="1" applyFont="1" applyFill="1" applyBorder="1"/>
    <xf numFmtId="0" fontId="16" fillId="0" borderId="0" xfId="0" applyFont="1" applyFill="1" applyBorder="1"/>
    <xf numFmtId="0" fontId="16" fillId="0" borderId="0" xfId="0" applyFont="1" applyFill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center"/>
    </xf>
    <xf numFmtId="44" fontId="10" fillId="0" borderId="0" xfId="0" applyNumberFormat="1" applyFont="1" applyFill="1" applyBorder="1"/>
    <xf numFmtId="44" fontId="16" fillId="0" borderId="0" xfId="0" applyNumberFormat="1" applyFont="1" applyFill="1" applyBorder="1"/>
    <xf numFmtId="9" fontId="16" fillId="0" borderId="0" xfId="0" applyNumberFormat="1" applyFont="1" applyFill="1" applyBorder="1" applyAlignment="1">
      <alignment horizontal="center"/>
    </xf>
    <xf numFmtId="44" fontId="16" fillId="0" borderId="0" xfId="0" applyNumberFormat="1" applyFont="1" applyFill="1" applyBorder="1" applyAlignment="1">
      <alignment horizontal="right"/>
    </xf>
    <xf numFmtId="2" fontId="17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right" vertical="center" wrapText="1"/>
    </xf>
    <xf numFmtId="44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44" fontId="16" fillId="0" borderId="0" xfId="0" applyNumberFormat="1" applyFont="1" applyFill="1" applyBorder="1" applyAlignment="1">
      <alignment vertical="center" wrapText="1"/>
    </xf>
    <xf numFmtId="44" fontId="4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right" vertical="center"/>
    </xf>
    <xf numFmtId="44" fontId="4" fillId="0" borderId="0" xfId="0" applyNumberFormat="1" applyFont="1" applyFill="1" applyBorder="1"/>
    <xf numFmtId="44" fontId="2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20" fillId="0" borderId="0" xfId="0" applyNumberFormat="1" applyFont="1" applyFill="1" applyBorder="1" applyAlignment="1">
      <alignment horizontal="right"/>
    </xf>
    <xf numFmtId="0" fontId="19" fillId="0" borderId="0" xfId="0" applyFont="1" applyFill="1" applyBorder="1" applyAlignment="1">
      <alignment horizontal="right"/>
    </xf>
    <xf numFmtId="0" fontId="16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44" fontId="20" fillId="0" borderId="0" xfId="0" applyNumberFormat="1" applyFont="1" applyFill="1" applyBorder="1" applyAlignment="1">
      <alignment horizontal="right"/>
    </xf>
    <xf numFmtId="0" fontId="16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2" fontId="1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right"/>
    </xf>
  </cellXfs>
  <cellStyles count="3">
    <cellStyle name="Normal" xfId="0" builtinId="0"/>
    <cellStyle name="Normal 2" xfId="1"/>
    <cellStyle name="Normal 3" xfId="2"/>
  </cellStyles>
  <dxfs count="8"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G184"/>
  <sheetViews>
    <sheetView workbookViewId="0">
      <selection activeCell="A5" sqref="A5"/>
    </sheetView>
  </sheetViews>
  <sheetFormatPr baseColWidth="10" defaultRowHeight="16.5"/>
  <cols>
    <col min="1" max="1" width="11.42578125" style="1"/>
    <col min="2" max="2" width="57.85546875" style="7" customWidth="1"/>
    <col min="3" max="3" width="9.5703125" style="20" customWidth="1"/>
    <col min="4" max="4" width="9.7109375" style="20" customWidth="1"/>
    <col min="5" max="5" width="6.140625" style="20" customWidth="1"/>
    <col min="6" max="6" width="11" style="20" customWidth="1"/>
    <col min="7" max="7" width="55.85546875" style="1" customWidth="1"/>
    <col min="8" max="16384" width="11.42578125" style="1"/>
  </cols>
  <sheetData>
    <row r="3" spans="1:7">
      <c r="A3" s="8" t="s">
        <v>4</v>
      </c>
      <c r="B3" s="9" t="s">
        <v>0</v>
      </c>
      <c r="C3" s="16" t="s">
        <v>10</v>
      </c>
      <c r="D3" s="16" t="s">
        <v>11</v>
      </c>
      <c r="E3" s="16" t="s">
        <v>37</v>
      </c>
      <c r="F3" s="16" t="s">
        <v>110</v>
      </c>
      <c r="G3" s="8" t="s">
        <v>5</v>
      </c>
    </row>
    <row r="4" spans="1:7">
      <c r="A4" s="10" t="s">
        <v>3</v>
      </c>
      <c r="B4" s="11"/>
      <c r="C4" s="17"/>
      <c r="D4" s="17"/>
      <c r="E4" s="17"/>
      <c r="F4" s="17"/>
      <c r="G4" s="10" t="s">
        <v>6</v>
      </c>
    </row>
    <row r="5" spans="1:7">
      <c r="A5" s="12" t="s">
        <v>141</v>
      </c>
      <c r="B5" s="52" t="s">
        <v>38</v>
      </c>
      <c r="C5" s="18">
        <v>6</v>
      </c>
      <c r="D5" s="51">
        <v>35</v>
      </c>
      <c r="E5" s="52" t="s">
        <v>65</v>
      </c>
      <c r="F5" s="80">
        <v>40.599999999999994</v>
      </c>
      <c r="G5" s="12"/>
    </row>
    <row r="6" spans="1:7">
      <c r="A6" s="12" t="s">
        <v>142</v>
      </c>
      <c r="B6" s="52" t="s">
        <v>39</v>
      </c>
      <c r="C6" s="18">
        <v>5</v>
      </c>
      <c r="D6" s="51">
        <v>40</v>
      </c>
      <c r="E6" s="52" t="s">
        <v>65</v>
      </c>
      <c r="F6" s="80">
        <v>46.4</v>
      </c>
      <c r="G6" s="12"/>
    </row>
    <row r="7" spans="1:7">
      <c r="A7" s="12" t="s">
        <v>143</v>
      </c>
      <c r="B7" s="52" t="s">
        <v>40</v>
      </c>
      <c r="C7" s="18">
        <v>12</v>
      </c>
      <c r="D7" s="51">
        <v>42</v>
      </c>
      <c r="E7" s="52" t="s">
        <v>65</v>
      </c>
      <c r="F7" s="80">
        <v>48.72</v>
      </c>
      <c r="G7" s="12"/>
    </row>
    <row r="8" spans="1:7">
      <c r="A8" s="12" t="s">
        <v>144</v>
      </c>
      <c r="B8" s="52" t="s">
        <v>41</v>
      </c>
      <c r="C8" s="18">
        <v>8</v>
      </c>
      <c r="D8" s="51">
        <v>52</v>
      </c>
      <c r="E8" s="52" t="s">
        <v>65</v>
      </c>
      <c r="F8" s="80">
        <v>60.319999999999993</v>
      </c>
      <c r="G8" s="12"/>
    </row>
    <row r="9" spans="1:7">
      <c r="A9" s="12" t="s">
        <v>145</v>
      </c>
      <c r="B9" s="52" t="s">
        <v>42</v>
      </c>
      <c r="C9" s="18"/>
      <c r="D9" s="51">
        <v>28</v>
      </c>
      <c r="E9" s="52" t="s">
        <v>65</v>
      </c>
      <c r="F9" s="80">
        <v>32.479999999999997</v>
      </c>
      <c r="G9" s="12"/>
    </row>
    <row r="10" spans="1:7">
      <c r="A10" s="12" t="s">
        <v>146</v>
      </c>
      <c r="B10" s="52" t="s">
        <v>43</v>
      </c>
      <c r="C10" s="18"/>
      <c r="D10" s="51">
        <v>22</v>
      </c>
      <c r="E10" s="52" t="s">
        <v>65</v>
      </c>
      <c r="F10" s="80">
        <v>25.52</v>
      </c>
      <c r="G10" s="12"/>
    </row>
    <row r="11" spans="1:7">
      <c r="A11" s="12" t="s">
        <v>147</v>
      </c>
      <c r="B11" s="52" t="s">
        <v>44</v>
      </c>
      <c r="C11" s="18"/>
      <c r="D11" s="51">
        <v>15</v>
      </c>
      <c r="E11" s="52" t="s">
        <v>65</v>
      </c>
      <c r="F11" s="80">
        <v>17.399999999999999</v>
      </c>
      <c r="G11" s="12"/>
    </row>
    <row r="12" spans="1:7">
      <c r="A12" s="12" t="s">
        <v>148</v>
      </c>
      <c r="B12" s="52" t="s">
        <v>45</v>
      </c>
      <c r="C12" s="18"/>
      <c r="D12" s="51">
        <v>25</v>
      </c>
      <c r="E12" s="52" t="s">
        <v>65</v>
      </c>
      <c r="F12" s="80">
        <v>28.999999999999996</v>
      </c>
      <c r="G12" s="12"/>
    </row>
    <row r="13" spans="1:7">
      <c r="A13" s="12" t="s">
        <v>149</v>
      </c>
      <c r="B13" s="52" t="s">
        <v>46</v>
      </c>
      <c r="C13" s="18"/>
      <c r="D13" s="51">
        <v>18</v>
      </c>
      <c r="E13" s="52" t="s">
        <v>65</v>
      </c>
      <c r="F13" s="80">
        <v>20.88</v>
      </c>
      <c r="G13" s="12"/>
    </row>
    <row r="14" spans="1:7">
      <c r="A14" s="12" t="s">
        <v>150</v>
      </c>
      <c r="B14" s="52" t="s">
        <v>47</v>
      </c>
      <c r="C14" s="18"/>
      <c r="D14" s="51">
        <v>25</v>
      </c>
      <c r="E14" s="52" t="s">
        <v>65</v>
      </c>
      <c r="F14" s="81">
        <v>28.999999999999996</v>
      </c>
      <c r="G14" s="12"/>
    </row>
    <row r="15" spans="1:7">
      <c r="A15" s="12" t="s">
        <v>151</v>
      </c>
      <c r="B15" s="52" t="s">
        <v>48</v>
      </c>
      <c r="C15" s="18"/>
      <c r="D15" s="51">
        <v>20</v>
      </c>
      <c r="E15" s="52" t="s">
        <v>65</v>
      </c>
      <c r="F15" s="81">
        <v>23.2</v>
      </c>
      <c r="G15" s="12"/>
    </row>
    <row r="16" spans="1:7">
      <c r="A16" s="12" t="s">
        <v>152</v>
      </c>
      <c r="B16" s="52" t="s">
        <v>49</v>
      </c>
      <c r="C16" s="18"/>
      <c r="D16" s="51">
        <v>22</v>
      </c>
      <c r="E16" s="52" t="s">
        <v>65</v>
      </c>
      <c r="F16" s="81">
        <v>25.52</v>
      </c>
      <c r="G16" s="12"/>
    </row>
    <row r="17" spans="1:7">
      <c r="A17" s="12" t="s">
        <v>153</v>
      </c>
      <c r="B17" s="52" t="s">
        <v>50</v>
      </c>
      <c r="C17" s="18"/>
      <c r="D17" s="51">
        <v>23</v>
      </c>
      <c r="E17" s="52" t="s">
        <v>65</v>
      </c>
      <c r="F17" s="81">
        <v>26.68</v>
      </c>
      <c r="G17" s="12"/>
    </row>
    <row r="18" spans="1:7">
      <c r="A18" s="12" t="s">
        <v>154</v>
      </c>
      <c r="B18" s="52" t="s">
        <v>51</v>
      </c>
      <c r="C18" s="18"/>
      <c r="D18" s="51">
        <v>21</v>
      </c>
      <c r="E18" s="52" t="s">
        <v>65</v>
      </c>
      <c r="F18" s="81">
        <v>24.36</v>
      </c>
      <c r="G18" s="12"/>
    </row>
    <row r="19" spans="1:7">
      <c r="A19" s="12" t="s">
        <v>155</v>
      </c>
      <c r="B19" s="52" t="s">
        <v>52</v>
      </c>
      <c r="C19" s="18"/>
      <c r="D19" s="51">
        <v>23</v>
      </c>
      <c r="E19" s="52" t="s">
        <v>65</v>
      </c>
      <c r="F19" s="81">
        <v>26.68</v>
      </c>
      <c r="G19" s="12"/>
    </row>
    <row r="20" spans="1:7">
      <c r="A20" s="12" t="s">
        <v>156</v>
      </c>
      <c r="B20" s="52" t="s">
        <v>53</v>
      </c>
      <c r="C20" s="18"/>
      <c r="D20" s="51">
        <v>22</v>
      </c>
      <c r="E20" s="52" t="s">
        <v>65</v>
      </c>
      <c r="F20" s="81">
        <v>25.52</v>
      </c>
      <c r="G20" s="12"/>
    </row>
    <row r="21" spans="1:7">
      <c r="A21" s="12" t="s">
        <v>157</v>
      </c>
      <c r="B21" s="52" t="s">
        <v>54</v>
      </c>
      <c r="C21" s="18"/>
      <c r="D21" s="51">
        <v>17</v>
      </c>
      <c r="E21" s="52" t="s">
        <v>65</v>
      </c>
      <c r="F21" s="81">
        <v>19.72</v>
      </c>
      <c r="G21" s="12"/>
    </row>
    <row r="22" spans="1:7">
      <c r="A22" s="12" t="s">
        <v>158</v>
      </c>
      <c r="B22" s="52" t="s">
        <v>55</v>
      </c>
      <c r="C22" s="18"/>
      <c r="D22" s="51">
        <v>8</v>
      </c>
      <c r="E22" s="52" t="s">
        <v>65</v>
      </c>
      <c r="F22" s="81">
        <v>9.2799999999999994</v>
      </c>
      <c r="G22" s="12"/>
    </row>
    <row r="23" spans="1:7">
      <c r="A23" s="12" t="s">
        <v>159</v>
      </c>
      <c r="B23" s="52" t="s">
        <v>56</v>
      </c>
      <c r="C23" s="18"/>
      <c r="D23" s="51">
        <v>5</v>
      </c>
      <c r="E23" s="52" t="s">
        <v>65</v>
      </c>
      <c r="F23" s="81">
        <v>5.8</v>
      </c>
      <c r="G23" s="12"/>
    </row>
    <row r="24" spans="1:7">
      <c r="A24" s="12" t="s">
        <v>160</v>
      </c>
      <c r="B24" s="52" t="s">
        <v>57</v>
      </c>
      <c r="C24" s="18"/>
      <c r="D24" s="51">
        <v>36</v>
      </c>
      <c r="E24" s="52" t="s">
        <v>65</v>
      </c>
      <c r="F24" s="81">
        <v>41.76</v>
      </c>
      <c r="G24" s="12"/>
    </row>
    <row r="25" spans="1:7">
      <c r="A25" s="12" t="s">
        <v>161</v>
      </c>
      <c r="B25" s="52" t="s">
        <v>58</v>
      </c>
      <c r="C25" s="18"/>
      <c r="D25" s="51">
        <v>45</v>
      </c>
      <c r="E25" s="52" t="s">
        <v>65</v>
      </c>
      <c r="F25" s="81">
        <v>52.199999999999996</v>
      </c>
      <c r="G25" s="12"/>
    </row>
    <row r="26" spans="1:7">
      <c r="A26" s="12" t="s">
        <v>162</v>
      </c>
      <c r="B26" s="52" t="s">
        <v>59</v>
      </c>
      <c r="C26" s="18"/>
      <c r="D26" s="51">
        <v>55</v>
      </c>
      <c r="E26" s="52" t="s">
        <v>65</v>
      </c>
      <c r="F26" s="81">
        <v>63.8</v>
      </c>
      <c r="G26" s="12"/>
    </row>
    <row r="27" spans="1:7">
      <c r="A27" s="12" t="s">
        <v>163</v>
      </c>
      <c r="B27" s="52" t="s">
        <v>60</v>
      </c>
      <c r="C27" s="18"/>
      <c r="D27" s="51">
        <v>65</v>
      </c>
      <c r="E27" s="52" t="s">
        <v>65</v>
      </c>
      <c r="F27" s="81">
        <v>75.399999999999991</v>
      </c>
      <c r="G27" s="12"/>
    </row>
    <row r="28" spans="1:7">
      <c r="A28" s="12" t="s">
        <v>164</v>
      </c>
      <c r="B28" s="52" t="s">
        <v>61</v>
      </c>
      <c r="C28" s="18"/>
      <c r="D28" s="51">
        <v>45</v>
      </c>
      <c r="E28" s="52" t="s">
        <v>65</v>
      </c>
      <c r="F28" s="81">
        <v>52.199999999999996</v>
      </c>
      <c r="G28" s="12"/>
    </row>
    <row r="29" spans="1:7">
      <c r="A29" s="12" t="s">
        <v>165</v>
      </c>
      <c r="B29" s="52" t="s">
        <v>62</v>
      </c>
      <c r="C29" s="18"/>
      <c r="D29" s="51">
        <v>47</v>
      </c>
      <c r="E29" s="52" t="s">
        <v>65</v>
      </c>
      <c r="F29" s="81">
        <v>54.519999999999996</v>
      </c>
      <c r="G29" s="12"/>
    </row>
    <row r="30" spans="1:7">
      <c r="A30" s="12" t="s">
        <v>166</v>
      </c>
      <c r="B30" s="52" t="s">
        <v>63</v>
      </c>
      <c r="C30" s="18"/>
      <c r="D30" s="51">
        <v>12</v>
      </c>
      <c r="E30" s="52" t="s">
        <v>65</v>
      </c>
      <c r="F30" s="81">
        <v>13.919999999999998</v>
      </c>
      <c r="G30" s="12"/>
    </row>
    <row r="31" spans="1:7">
      <c r="A31" s="12" t="s">
        <v>167</v>
      </c>
      <c r="B31" s="52" t="s">
        <v>64</v>
      </c>
      <c r="C31" s="18"/>
      <c r="D31" s="51">
        <v>14</v>
      </c>
      <c r="E31" s="52" t="s">
        <v>65</v>
      </c>
      <c r="F31" s="81">
        <v>16.239999999999998</v>
      </c>
      <c r="G31" s="12"/>
    </row>
    <row r="32" spans="1:7">
      <c r="A32" s="12" t="s">
        <v>168</v>
      </c>
      <c r="B32" s="52" t="s">
        <v>66</v>
      </c>
      <c r="C32" s="18"/>
      <c r="D32" s="51">
        <v>2</v>
      </c>
      <c r="E32" s="52" t="s">
        <v>65</v>
      </c>
      <c r="F32" s="82">
        <v>2.3199999999999998</v>
      </c>
      <c r="G32" s="12"/>
    </row>
    <row r="33" spans="1:7">
      <c r="A33" s="12" t="s">
        <v>169</v>
      </c>
      <c r="B33" s="52" t="s">
        <v>67</v>
      </c>
      <c r="C33" s="18"/>
      <c r="D33" s="51">
        <v>2.5</v>
      </c>
      <c r="E33" s="52" t="s">
        <v>65</v>
      </c>
      <c r="F33" s="82">
        <v>2.9</v>
      </c>
      <c r="G33" s="12"/>
    </row>
    <row r="34" spans="1:7">
      <c r="A34" s="12" t="s">
        <v>170</v>
      </c>
      <c r="B34" s="52" t="s">
        <v>68</v>
      </c>
      <c r="C34" s="18"/>
      <c r="D34" s="51">
        <v>6</v>
      </c>
      <c r="E34" s="52" t="s">
        <v>65</v>
      </c>
      <c r="F34" s="82">
        <v>6.9599999999999991</v>
      </c>
      <c r="G34" s="12"/>
    </row>
    <row r="35" spans="1:7">
      <c r="A35" s="12" t="s">
        <v>171</v>
      </c>
      <c r="B35" s="52" t="s">
        <v>69</v>
      </c>
      <c r="C35" s="18"/>
      <c r="D35" s="51">
        <v>7</v>
      </c>
      <c r="E35" s="52" t="s">
        <v>65</v>
      </c>
      <c r="F35" s="82">
        <v>8.1199999999999992</v>
      </c>
      <c r="G35" s="12"/>
    </row>
    <row r="36" spans="1:7">
      <c r="A36" s="12" t="s">
        <v>172</v>
      </c>
      <c r="B36" s="52" t="s">
        <v>70</v>
      </c>
      <c r="C36" s="18"/>
      <c r="D36" s="51">
        <v>7</v>
      </c>
      <c r="E36" s="52" t="s">
        <v>65</v>
      </c>
      <c r="F36" s="82">
        <v>8.1199999999999992</v>
      </c>
      <c r="G36" s="12"/>
    </row>
    <row r="37" spans="1:7">
      <c r="A37" s="12" t="s">
        <v>173</v>
      </c>
      <c r="B37" s="52" t="s">
        <v>71</v>
      </c>
      <c r="C37" s="18"/>
      <c r="D37" s="51">
        <v>7</v>
      </c>
      <c r="E37" s="52" t="s">
        <v>65</v>
      </c>
      <c r="F37" s="82">
        <v>8.1199999999999992</v>
      </c>
      <c r="G37" s="12"/>
    </row>
    <row r="38" spans="1:7">
      <c r="A38" s="12" t="s">
        <v>174</v>
      </c>
      <c r="B38" s="52" t="s">
        <v>72</v>
      </c>
      <c r="C38" s="18"/>
      <c r="D38" s="51">
        <v>9</v>
      </c>
      <c r="E38" s="52" t="s">
        <v>65</v>
      </c>
      <c r="F38" s="82">
        <v>10.44</v>
      </c>
      <c r="G38" s="12"/>
    </row>
    <row r="39" spans="1:7">
      <c r="A39" s="12" t="s">
        <v>175</v>
      </c>
      <c r="B39" s="52" t="s">
        <v>73</v>
      </c>
      <c r="C39" s="18"/>
      <c r="D39" s="51">
        <v>10</v>
      </c>
      <c r="E39" s="52" t="s">
        <v>65</v>
      </c>
      <c r="F39" s="82">
        <v>11.6</v>
      </c>
      <c r="G39" s="12"/>
    </row>
    <row r="40" spans="1:7">
      <c r="A40" s="12" t="s">
        <v>176</v>
      </c>
      <c r="B40" s="52" t="s">
        <v>74</v>
      </c>
      <c r="C40" s="18"/>
      <c r="D40" s="51">
        <v>30</v>
      </c>
      <c r="E40" s="52" t="s">
        <v>92</v>
      </c>
      <c r="F40" s="82">
        <v>34.799999999999997</v>
      </c>
      <c r="G40" s="12"/>
    </row>
    <row r="41" spans="1:7">
      <c r="A41" s="12" t="s">
        <v>177</v>
      </c>
      <c r="B41" s="52" t="s">
        <v>75</v>
      </c>
      <c r="C41" s="18"/>
      <c r="D41" s="51">
        <v>4</v>
      </c>
      <c r="E41" s="52" t="s">
        <v>93</v>
      </c>
      <c r="F41" s="82">
        <v>4.6399999999999997</v>
      </c>
      <c r="G41" s="12"/>
    </row>
    <row r="42" spans="1:7">
      <c r="A42" s="12" t="s">
        <v>178</v>
      </c>
      <c r="B42" s="52" t="s">
        <v>76</v>
      </c>
      <c r="C42" s="18"/>
      <c r="D42" s="51">
        <v>16</v>
      </c>
      <c r="E42" s="52" t="s">
        <v>65</v>
      </c>
      <c r="F42" s="82">
        <v>18.559999999999999</v>
      </c>
      <c r="G42" s="12"/>
    </row>
    <row r="43" spans="1:7">
      <c r="A43" s="12" t="s">
        <v>179</v>
      </c>
      <c r="B43" s="52" t="s">
        <v>77</v>
      </c>
      <c r="C43" s="18"/>
      <c r="D43" s="51">
        <v>70</v>
      </c>
      <c r="E43" s="52" t="s">
        <v>92</v>
      </c>
      <c r="F43" s="82">
        <v>81.199999999999989</v>
      </c>
      <c r="G43" s="12"/>
    </row>
    <row r="44" spans="1:7">
      <c r="A44" s="12" t="s">
        <v>180</v>
      </c>
      <c r="B44" s="52" t="s">
        <v>78</v>
      </c>
      <c r="C44" s="18"/>
      <c r="D44" s="51">
        <v>55</v>
      </c>
      <c r="E44" s="52" t="s">
        <v>92</v>
      </c>
      <c r="F44" s="82">
        <v>63.8</v>
      </c>
      <c r="G44" s="12"/>
    </row>
    <row r="45" spans="1:7">
      <c r="A45" s="12" t="s">
        <v>181</v>
      </c>
      <c r="B45" s="52" t="s">
        <v>79</v>
      </c>
      <c r="C45" s="18"/>
      <c r="D45" s="51">
        <v>120</v>
      </c>
      <c r="E45" s="52" t="s">
        <v>92</v>
      </c>
      <c r="F45" s="82">
        <v>139.19999999999999</v>
      </c>
      <c r="G45" s="12"/>
    </row>
    <row r="46" spans="1:7">
      <c r="A46" s="12" t="s">
        <v>182</v>
      </c>
      <c r="B46" s="52" t="s">
        <v>80</v>
      </c>
      <c r="C46" s="18"/>
      <c r="D46" s="51">
        <v>20</v>
      </c>
      <c r="E46" s="52" t="s">
        <v>93</v>
      </c>
      <c r="F46" s="82">
        <v>23.2</v>
      </c>
      <c r="G46" s="12"/>
    </row>
    <row r="47" spans="1:7">
      <c r="A47" s="12" t="s">
        <v>183</v>
      </c>
      <c r="B47" s="52" t="s">
        <v>81</v>
      </c>
      <c r="C47" s="18"/>
      <c r="D47" s="51">
        <v>3</v>
      </c>
      <c r="E47" s="52" t="s">
        <v>93</v>
      </c>
      <c r="F47" s="82">
        <v>3.4799999999999995</v>
      </c>
      <c r="G47" s="12"/>
    </row>
    <row r="48" spans="1:7">
      <c r="A48" s="12" t="s">
        <v>184</v>
      </c>
      <c r="B48" s="52" t="s">
        <v>82</v>
      </c>
      <c r="C48" s="18"/>
      <c r="D48" s="51">
        <v>17</v>
      </c>
      <c r="E48" s="52" t="s">
        <v>65</v>
      </c>
      <c r="F48" s="82">
        <v>19.72</v>
      </c>
      <c r="G48" s="12"/>
    </row>
    <row r="49" spans="1:7">
      <c r="A49" s="12" t="s">
        <v>185</v>
      </c>
      <c r="B49" s="52" t="s">
        <v>83</v>
      </c>
      <c r="C49" s="18"/>
      <c r="D49" s="51">
        <v>25</v>
      </c>
      <c r="E49" s="52" t="s">
        <v>65</v>
      </c>
      <c r="F49" s="82">
        <v>28.999999999999996</v>
      </c>
      <c r="G49" s="12"/>
    </row>
    <row r="50" spans="1:7">
      <c r="A50" s="12" t="s">
        <v>186</v>
      </c>
      <c r="B50" s="52" t="s">
        <v>84</v>
      </c>
      <c r="C50" s="18"/>
      <c r="D50" s="51">
        <v>35</v>
      </c>
      <c r="E50" s="52" t="s">
        <v>65</v>
      </c>
      <c r="F50" s="82">
        <v>40.599999999999994</v>
      </c>
      <c r="G50" s="12"/>
    </row>
    <row r="51" spans="1:7">
      <c r="A51" s="12" t="s">
        <v>187</v>
      </c>
      <c r="B51" s="52" t="s">
        <v>85</v>
      </c>
      <c r="C51" s="18"/>
      <c r="D51" s="51">
        <v>90</v>
      </c>
      <c r="E51" s="52" t="s">
        <v>92</v>
      </c>
      <c r="F51" s="82">
        <v>104.39999999999999</v>
      </c>
      <c r="G51" s="12"/>
    </row>
    <row r="52" spans="1:7">
      <c r="A52" s="12" t="s">
        <v>188</v>
      </c>
      <c r="B52" s="52" t="s">
        <v>86</v>
      </c>
      <c r="C52" s="18"/>
      <c r="D52" s="51">
        <v>250</v>
      </c>
      <c r="E52" s="52" t="s">
        <v>94</v>
      </c>
      <c r="F52" s="82">
        <v>290</v>
      </c>
      <c r="G52" s="12"/>
    </row>
    <row r="53" spans="1:7">
      <c r="A53" s="12" t="s">
        <v>189</v>
      </c>
      <c r="B53" s="52" t="s">
        <v>87</v>
      </c>
      <c r="C53" s="18"/>
      <c r="D53" s="51">
        <v>8</v>
      </c>
      <c r="E53" s="52" t="s">
        <v>65</v>
      </c>
      <c r="F53" s="82">
        <v>9.2799999999999994</v>
      </c>
      <c r="G53" s="12"/>
    </row>
    <row r="54" spans="1:7">
      <c r="A54" s="12" t="s">
        <v>190</v>
      </c>
      <c r="B54" s="52" t="s">
        <v>88</v>
      </c>
      <c r="C54" s="18"/>
      <c r="D54" s="51">
        <v>8</v>
      </c>
      <c r="E54" s="52" t="s">
        <v>95</v>
      </c>
      <c r="F54" s="82">
        <v>9.2799999999999994</v>
      </c>
      <c r="G54" s="12"/>
    </row>
    <row r="55" spans="1:7" ht="27">
      <c r="A55" s="12" t="s">
        <v>191</v>
      </c>
      <c r="B55" s="50" t="s">
        <v>89</v>
      </c>
      <c r="C55" s="18"/>
      <c r="D55" s="51">
        <v>17</v>
      </c>
      <c r="E55" s="52" t="s">
        <v>65</v>
      </c>
      <c r="F55" s="82">
        <v>19.72</v>
      </c>
      <c r="G55" s="12"/>
    </row>
    <row r="56" spans="1:7" ht="27">
      <c r="A56" s="12" t="s">
        <v>192</v>
      </c>
      <c r="B56" s="50" t="s">
        <v>90</v>
      </c>
      <c r="C56" s="18"/>
      <c r="D56" s="51">
        <v>18</v>
      </c>
      <c r="E56" s="52" t="s">
        <v>65</v>
      </c>
      <c r="F56" s="82">
        <v>20.88</v>
      </c>
      <c r="G56" s="12"/>
    </row>
    <row r="57" spans="1:7">
      <c r="A57" s="12" t="s">
        <v>193</v>
      </c>
      <c r="B57" s="52" t="s">
        <v>91</v>
      </c>
      <c r="C57" s="18"/>
      <c r="D57" s="18"/>
      <c r="E57" s="52" t="s">
        <v>65</v>
      </c>
      <c r="F57" s="52"/>
      <c r="G57" s="12"/>
    </row>
    <row r="58" spans="1:7">
      <c r="A58" s="12" t="s">
        <v>194</v>
      </c>
      <c r="B58" s="52" t="s">
        <v>96</v>
      </c>
      <c r="C58" s="18"/>
      <c r="D58" s="51">
        <v>65</v>
      </c>
      <c r="E58" s="52" t="s">
        <v>65</v>
      </c>
      <c r="F58" s="83">
        <v>75.399999999999991</v>
      </c>
      <c r="G58" s="12"/>
    </row>
    <row r="59" spans="1:7">
      <c r="A59" s="12" t="s">
        <v>195</v>
      </c>
      <c r="B59" s="52" t="s">
        <v>97</v>
      </c>
      <c r="C59" s="18"/>
      <c r="D59" s="51">
        <v>9</v>
      </c>
      <c r="E59" s="52" t="s">
        <v>65</v>
      </c>
      <c r="F59" s="83">
        <v>10.44</v>
      </c>
      <c r="G59" s="12"/>
    </row>
    <row r="60" spans="1:7">
      <c r="A60" s="12" t="s">
        <v>196</v>
      </c>
      <c r="B60" s="52" t="s">
        <v>98</v>
      </c>
      <c r="C60" s="18"/>
      <c r="D60" s="51">
        <v>18</v>
      </c>
      <c r="E60" s="52" t="s">
        <v>65</v>
      </c>
      <c r="F60" s="83">
        <v>20.88</v>
      </c>
      <c r="G60" s="12"/>
    </row>
    <row r="61" spans="1:7">
      <c r="A61" s="12" t="s">
        <v>197</v>
      </c>
      <c r="B61" s="52" t="s">
        <v>99</v>
      </c>
      <c r="C61" s="18"/>
      <c r="D61" s="51"/>
      <c r="E61" s="52" t="s">
        <v>65</v>
      </c>
      <c r="F61" s="83">
        <v>0</v>
      </c>
      <c r="G61" s="12"/>
    </row>
    <row r="62" spans="1:7">
      <c r="A62" s="12" t="s">
        <v>198</v>
      </c>
      <c r="B62" s="52" t="s">
        <v>100</v>
      </c>
      <c r="C62" s="18"/>
      <c r="D62" s="51">
        <v>10</v>
      </c>
      <c r="E62" s="52" t="s">
        <v>65</v>
      </c>
      <c r="F62" s="83">
        <v>11.6</v>
      </c>
      <c r="G62" s="12"/>
    </row>
    <row r="63" spans="1:7">
      <c r="A63" s="12" t="s">
        <v>199</v>
      </c>
      <c r="B63" s="52" t="s">
        <v>101</v>
      </c>
      <c r="C63" s="18"/>
      <c r="D63" s="51">
        <v>15</v>
      </c>
      <c r="E63" s="52" t="s">
        <v>65</v>
      </c>
      <c r="F63" s="83">
        <v>17.399999999999999</v>
      </c>
      <c r="G63" s="12"/>
    </row>
    <row r="64" spans="1:7">
      <c r="A64" s="12" t="s">
        <v>200</v>
      </c>
      <c r="B64" s="52" t="s">
        <v>102</v>
      </c>
      <c r="C64" s="18"/>
      <c r="D64" s="51">
        <v>4</v>
      </c>
      <c r="E64" s="52" t="s">
        <v>65</v>
      </c>
      <c r="F64" s="83">
        <v>4.6399999999999997</v>
      </c>
      <c r="G64" s="12"/>
    </row>
    <row r="65" spans="1:7">
      <c r="A65" s="12" t="s">
        <v>201</v>
      </c>
      <c r="B65" s="52" t="s">
        <v>103</v>
      </c>
      <c r="C65" s="18"/>
      <c r="D65" s="51">
        <v>13</v>
      </c>
      <c r="E65" s="52" t="s">
        <v>65</v>
      </c>
      <c r="F65" s="83">
        <v>15.079999999999998</v>
      </c>
      <c r="G65" s="12"/>
    </row>
    <row r="66" spans="1:7">
      <c r="A66" s="12" t="s">
        <v>202</v>
      </c>
      <c r="B66" s="52" t="s">
        <v>104</v>
      </c>
      <c r="C66" s="18"/>
      <c r="D66" s="51">
        <v>11</v>
      </c>
      <c r="E66" s="52" t="s">
        <v>65</v>
      </c>
      <c r="F66" s="83">
        <v>12.76</v>
      </c>
      <c r="G66" s="12"/>
    </row>
    <row r="67" spans="1:7">
      <c r="A67" s="12" t="s">
        <v>203</v>
      </c>
      <c r="B67" s="52" t="s">
        <v>105</v>
      </c>
      <c r="C67" s="18"/>
      <c r="D67" s="51">
        <v>19</v>
      </c>
      <c r="E67" s="52" t="s">
        <v>65</v>
      </c>
      <c r="F67" s="83">
        <v>22.04</v>
      </c>
      <c r="G67" s="12"/>
    </row>
    <row r="68" spans="1:7">
      <c r="A68" s="12" t="s">
        <v>204</v>
      </c>
      <c r="B68" s="52" t="s">
        <v>106</v>
      </c>
      <c r="C68" s="18"/>
      <c r="D68" s="51">
        <v>14</v>
      </c>
      <c r="E68" s="52" t="s">
        <v>65</v>
      </c>
      <c r="F68" s="83">
        <v>16.239999999999998</v>
      </c>
      <c r="G68" s="12"/>
    </row>
    <row r="69" spans="1:7">
      <c r="A69" s="12" t="s">
        <v>205</v>
      </c>
      <c r="B69" s="52" t="s">
        <v>107</v>
      </c>
      <c r="C69" s="18"/>
      <c r="D69" s="51">
        <v>9</v>
      </c>
      <c r="E69" s="52" t="s">
        <v>93</v>
      </c>
      <c r="F69" s="83">
        <v>10.44</v>
      </c>
      <c r="G69" s="12"/>
    </row>
    <row r="70" spans="1:7">
      <c r="A70" s="12" t="s">
        <v>206</v>
      </c>
      <c r="B70" s="52" t="s">
        <v>108</v>
      </c>
      <c r="C70" s="18"/>
      <c r="D70" s="51">
        <v>7</v>
      </c>
      <c r="E70" s="52" t="s">
        <v>93</v>
      </c>
      <c r="F70" s="83">
        <v>8.1199999999999992</v>
      </c>
      <c r="G70" s="12"/>
    </row>
    <row r="71" spans="1:7">
      <c r="A71" s="12" t="s">
        <v>207</v>
      </c>
      <c r="B71" s="52" t="s">
        <v>109</v>
      </c>
      <c r="C71" s="18"/>
      <c r="D71" s="51">
        <v>18</v>
      </c>
      <c r="E71" s="52" t="s">
        <v>93</v>
      </c>
      <c r="F71" s="83">
        <v>20.88</v>
      </c>
      <c r="G71" s="12"/>
    </row>
    <row r="72" spans="1:7">
      <c r="A72" s="12" t="s">
        <v>126</v>
      </c>
      <c r="B72" s="56" t="s">
        <v>111</v>
      </c>
      <c r="C72" s="18"/>
      <c r="D72" s="18"/>
      <c r="E72" s="18"/>
      <c r="F72" s="18"/>
      <c r="G72" s="12"/>
    </row>
    <row r="73" spans="1:7">
      <c r="A73" s="12" t="s">
        <v>127</v>
      </c>
      <c r="B73" s="56" t="s">
        <v>112</v>
      </c>
      <c r="C73" s="18"/>
      <c r="D73" s="18"/>
      <c r="E73" s="18"/>
      <c r="F73" s="18"/>
      <c r="G73" s="12"/>
    </row>
    <row r="74" spans="1:7">
      <c r="A74" s="12" t="s">
        <v>128</v>
      </c>
      <c r="B74" s="56" t="s">
        <v>113</v>
      </c>
      <c r="C74" s="18"/>
      <c r="D74" s="18"/>
      <c r="E74" s="18"/>
      <c r="F74" s="18"/>
      <c r="G74" s="12"/>
    </row>
    <row r="75" spans="1:7">
      <c r="A75" s="12" t="s">
        <v>129</v>
      </c>
      <c r="B75" s="56" t="s">
        <v>114</v>
      </c>
      <c r="C75" s="18"/>
      <c r="D75" s="18"/>
      <c r="E75" s="18"/>
      <c r="F75" s="18"/>
      <c r="G75" s="12"/>
    </row>
    <row r="76" spans="1:7">
      <c r="A76" s="12" t="s">
        <v>130</v>
      </c>
      <c r="B76" s="56" t="s">
        <v>115</v>
      </c>
      <c r="C76" s="18"/>
      <c r="D76" s="18"/>
      <c r="E76" s="18"/>
      <c r="F76" s="18"/>
      <c r="G76" s="12"/>
    </row>
    <row r="77" spans="1:7">
      <c r="A77" s="12" t="s">
        <v>131</v>
      </c>
      <c r="B77" s="56" t="s">
        <v>116</v>
      </c>
      <c r="C77" s="18"/>
      <c r="D77" s="18"/>
      <c r="E77" s="18"/>
      <c r="F77" s="18"/>
      <c r="G77" s="12"/>
    </row>
    <row r="78" spans="1:7">
      <c r="A78" s="12" t="s">
        <v>132</v>
      </c>
      <c r="B78" s="56" t="s">
        <v>117</v>
      </c>
      <c r="C78" s="18"/>
      <c r="D78" s="18"/>
      <c r="E78" s="18"/>
      <c r="F78" s="18"/>
      <c r="G78" s="12"/>
    </row>
    <row r="79" spans="1:7">
      <c r="A79" s="12" t="s">
        <v>133</v>
      </c>
      <c r="B79" s="56" t="s">
        <v>118</v>
      </c>
      <c r="C79" s="18"/>
      <c r="D79" s="18"/>
      <c r="E79" s="18"/>
      <c r="F79" s="18"/>
      <c r="G79" s="12"/>
    </row>
    <row r="80" spans="1:7">
      <c r="A80" s="12" t="s">
        <v>134</v>
      </c>
      <c r="B80" s="56" t="s">
        <v>119</v>
      </c>
      <c r="C80" s="18"/>
      <c r="D80" s="18"/>
      <c r="E80" s="18"/>
      <c r="F80" s="18"/>
      <c r="G80" s="12"/>
    </row>
    <row r="81" spans="1:7">
      <c r="A81" s="12" t="s">
        <v>135</v>
      </c>
      <c r="B81" s="56" t="s">
        <v>120</v>
      </c>
      <c r="C81" s="18"/>
      <c r="D81" s="18"/>
      <c r="E81" s="18"/>
      <c r="F81" s="18"/>
      <c r="G81" s="12"/>
    </row>
    <row r="82" spans="1:7">
      <c r="A82" s="12" t="s">
        <v>136</v>
      </c>
      <c r="B82" s="56" t="s">
        <v>121</v>
      </c>
      <c r="C82" s="18"/>
      <c r="D82" s="18"/>
      <c r="E82" s="18"/>
      <c r="F82" s="18"/>
      <c r="G82" s="12"/>
    </row>
    <row r="83" spans="1:7">
      <c r="A83" s="12" t="s">
        <v>137</v>
      </c>
      <c r="B83" s="56" t="s">
        <v>122</v>
      </c>
      <c r="C83" s="18"/>
      <c r="D83" s="18"/>
      <c r="E83" s="18"/>
      <c r="F83" s="18"/>
      <c r="G83" s="12"/>
    </row>
    <row r="84" spans="1:7">
      <c r="A84" s="12" t="s">
        <v>138</v>
      </c>
      <c r="B84" s="56" t="s">
        <v>123</v>
      </c>
      <c r="C84" s="18"/>
      <c r="D84" s="18"/>
      <c r="E84" s="18"/>
      <c r="F84" s="18"/>
      <c r="G84" s="12"/>
    </row>
    <row r="85" spans="1:7">
      <c r="A85" s="12" t="s">
        <v>139</v>
      </c>
      <c r="B85" s="56" t="s">
        <v>124</v>
      </c>
      <c r="C85" s="18"/>
      <c r="D85" s="18"/>
      <c r="E85" s="18"/>
      <c r="F85" s="18"/>
      <c r="G85" s="12"/>
    </row>
    <row r="86" spans="1:7">
      <c r="A86" s="12" t="s">
        <v>140</v>
      </c>
      <c r="B86" s="56" t="s">
        <v>125</v>
      </c>
      <c r="C86" s="18"/>
      <c r="D86" s="18"/>
      <c r="E86" s="18"/>
      <c r="F86" s="18"/>
      <c r="G86" s="12"/>
    </row>
    <row r="87" spans="1:7">
      <c r="A87" s="12"/>
      <c r="B87" s="13"/>
      <c r="C87" s="18"/>
      <c r="D87" s="18"/>
      <c r="E87" s="18"/>
      <c r="F87" s="18"/>
      <c r="G87" s="12"/>
    </row>
    <row r="88" spans="1:7">
      <c r="A88" s="12"/>
      <c r="B88" s="13"/>
      <c r="C88" s="18"/>
      <c r="D88" s="18"/>
      <c r="E88" s="18"/>
      <c r="F88" s="18"/>
      <c r="G88" s="12"/>
    </row>
    <row r="89" spans="1:7">
      <c r="A89" s="12"/>
      <c r="B89" s="13"/>
      <c r="C89" s="18"/>
      <c r="D89" s="18"/>
      <c r="E89" s="18"/>
      <c r="F89" s="18"/>
      <c r="G89" s="12"/>
    </row>
    <row r="90" spans="1:7">
      <c r="A90" s="12"/>
      <c r="B90" s="13"/>
      <c r="C90" s="18"/>
      <c r="D90" s="18"/>
      <c r="E90" s="18"/>
      <c r="F90" s="18"/>
      <c r="G90" s="12"/>
    </row>
    <row r="91" spans="1:7">
      <c r="A91" s="12"/>
      <c r="B91" s="13"/>
      <c r="C91" s="18"/>
      <c r="D91" s="18"/>
      <c r="E91" s="18"/>
      <c r="F91" s="18"/>
      <c r="G91" s="12"/>
    </row>
    <row r="92" spans="1:7">
      <c r="A92" s="12"/>
      <c r="B92" s="13"/>
      <c r="C92" s="18"/>
      <c r="D92" s="18"/>
      <c r="E92" s="18"/>
      <c r="F92" s="18"/>
      <c r="G92" s="12"/>
    </row>
    <row r="93" spans="1:7">
      <c r="A93" s="12"/>
      <c r="B93" s="13"/>
      <c r="C93" s="18"/>
      <c r="D93" s="18"/>
      <c r="E93" s="18"/>
      <c r="F93" s="18"/>
      <c r="G93" s="12"/>
    </row>
    <row r="94" spans="1:7">
      <c r="A94" s="12"/>
      <c r="B94" s="13"/>
      <c r="C94" s="18"/>
      <c r="D94" s="18"/>
      <c r="E94" s="18"/>
      <c r="F94" s="18"/>
      <c r="G94" s="12"/>
    </row>
    <row r="95" spans="1:7">
      <c r="A95" s="12"/>
      <c r="B95" s="13"/>
      <c r="C95" s="18"/>
      <c r="D95" s="18"/>
      <c r="E95" s="18"/>
      <c r="F95" s="18"/>
      <c r="G95" s="12"/>
    </row>
    <row r="96" spans="1:7">
      <c r="A96" s="12"/>
      <c r="B96" s="13"/>
      <c r="C96" s="18"/>
      <c r="D96" s="18"/>
      <c r="E96" s="18"/>
      <c r="F96" s="18"/>
      <c r="G96" s="12"/>
    </row>
    <row r="97" spans="1:7">
      <c r="A97" s="12"/>
      <c r="B97" s="13"/>
      <c r="C97" s="18"/>
      <c r="D97" s="18"/>
      <c r="E97" s="18"/>
      <c r="F97" s="18"/>
      <c r="G97" s="12"/>
    </row>
    <row r="98" spans="1:7">
      <c r="A98" s="12"/>
      <c r="B98" s="13"/>
      <c r="C98" s="18"/>
      <c r="D98" s="18"/>
      <c r="E98" s="18"/>
      <c r="F98" s="18"/>
      <c r="G98" s="12"/>
    </row>
    <row r="99" spans="1:7">
      <c r="A99" s="12"/>
      <c r="B99" s="13"/>
      <c r="C99" s="18"/>
      <c r="D99" s="18"/>
      <c r="E99" s="18"/>
      <c r="F99" s="18"/>
      <c r="G99" s="12"/>
    </row>
    <row r="100" spans="1:7">
      <c r="A100" s="12"/>
      <c r="B100" s="13"/>
      <c r="C100" s="18"/>
      <c r="D100" s="18"/>
      <c r="E100" s="18"/>
      <c r="F100" s="18"/>
      <c r="G100" s="12"/>
    </row>
    <row r="101" spans="1:7">
      <c r="A101" s="12"/>
      <c r="B101" s="13"/>
      <c r="C101" s="18"/>
      <c r="D101" s="18"/>
      <c r="E101" s="18"/>
      <c r="F101" s="18"/>
      <c r="G101" s="12"/>
    </row>
    <row r="102" spans="1:7">
      <c r="A102" s="12"/>
      <c r="B102" s="13"/>
      <c r="C102" s="18"/>
      <c r="D102" s="18"/>
      <c r="E102" s="18"/>
      <c r="F102" s="18"/>
      <c r="G102" s="12"/>
    </row>
    <row r="103" spans="1:7">
      <c r="A103" s="12"/>
      <c r="B103" s="13"/>
      <c r="C103" s="18"/>
      <c r="D103" s="18"/>
      <c r="E103" s="18"/>
      <c r="F103" s="18"/>
      <c r="G103" s="12"/>
    </row>
    <row r="104" spans="1:7">
      <c r="A104" s="12"/>
      <c r="B104" s="13"/>
      <c r="C104" s="18"/>
      <c r="D104" s="18"/>
      <c r="E104" s="18"/>
      <c r="F104" s="18"/>
      <c r="G104" s="12"/>
    </row>
    <row r="105" spans="1:7">
      <c r="A105" s="12"/>
      <c r="B105" s="13"/>
      <c r="C105" s="18"/>
      <c r="D105" s="18"/>
      <c r="E105" s="18"/>
      <c r="F105" s="18"/>
      <c r="G105" s="12"/>
    </row>
    <row r="106" spans="1:7">
      <c r="A106" s="12"/>
      <c r="B106" s="13"/>
      <c r="C106" s="18"/>
      <c r="D106" s="18"/>
      <c r="E106" s="18"/>
      <c r="F106" s="18"/>
      <c r="G106" s="12"/>
    </row>
    <row r="107" spans="1:7">
      <c r="A107" s="12"/>
      <c r="B107" s="13"/>
      <c r="C107" s="18"/>
      <c r="D107" s="18"/>
      <c r="E107" s="18"/>
      <c r="F107" s="18"/>
      <c r="G107" s="12"/>
    </row>
    <row r="108" spans="1:7">
      <c r="A108" s="12"/>
      <c r="B108" s="13"/>
      <c r="C108" s="18"/>
      <c r="D108" s="18"/>
      <c r="E108" s="18"/>
      <c r="F108" s="18"/>
      <c r="G108" s="12"/>
    </row>
    <row r="109" spans="1:7">
      <c r="A109" s="12"/>
      <c r="B109" s="13"/>
      <c r="C109" s="18"/>
      <c r="D109" s="18"/>
      <c r="E109" s="18"/>
      <c r="F109" s="18"/>
      <c r="G109" s="12"/>
    </row>
    <row r="110" spans="1:7">
      <c r="A110" s="12"/>
      <c r="B110" s="13"/>
      <c r="C110" s="18"/>
      <c r="D110" s="18"/>
      <c r="E110" s="18"/>
      <c r="F110" s="18"/>
      <c r="G110" s="12"/>
    </row>
    <row r="111" spans="1:7">
      <c r="A111" s="12"/>
      <c r="B111" s="13"/>
      <c r="C111" s="18"/>
      <c r="D111" s="18"/>
      <c r="E111" s="18"/>
      <c r="F111" s="18"/>
      <c r="G111" s="12"/>
    </row>
    <row r="112" spans="1:7">
      <c r="A112" s="12"/>
      <c r="B112" s="13"/>
      <c r="C112" s="18"/>
      <c r="D112" s="18"/>
      <c r="E112" s="18"/>
      <c r="F112" s="18"/>
      <c r="G112" s="12"/>
    </row>
    <row r="113" spans="1:7">
      <c r="A113" s="12"/>
      <c r="B113" s="13"/>
      <c r="C113" s="18"/>
      <c r="D113" s="18"/>
      <c r="E113" s="18"/>
      <c r="F113" s="18"/>
      <c r="G113" s="12"/>
    </row>
    <row r="114" spans="1:7">
      <c r="A114" s="12"/>
      <c r="B114" s="13"/>
      <c r="C114" s="18"/>
      <c r="D114" s="18"/>
      <c r="E114" s="18"/>
      <c r="F114" s="18"/>
      <c r="G114" s="12"/>
    </row>
    <row r="115" spans="1:7">
      <c r="A115" s="12"/>
      <c r="B115" s="13"/>
      <c r="C115" s="18"/>
      <c r="D115" s="18"/>
      <c r="E115" s="18"/>
      <c r="F115" s="18"/>
      <c r="G115" s="12"/>
    </row>
    <row r="116" spans="1:7">
      <c r="A116" s="12"/>
      <c r="B116" s="13"/>
      <c r="C116" s="18"/>
      <c r="D116" s="18"/>
      <c r="E116" s="18"/>
      <c r="F116" s="18"/>
      <c r="G116" s="12"/>
    </row>
    <row r="117" spans="1:7">
      <c r="A117" s="12"/>
      <c r="B117" s="13"/>
      <c r="C117" s="18"/>
      <c r="D117" s="18"/>
      <c r="E117" s="18"/>
      <c r="F117" s="18"/>
      <c r="G117" s="12"/>
    </row>
    <row r="118" spans="1:7">
      <c r="A118" s="12"/>
      <c r="B118" s="13"/>
      <c r="C118" s="18"/>
      <c r="D118" s="18"/>
      <c r="E118" s="18"/>
      <c r="F118" s="18"/>
      <c r="G118" s="12"/>
    </row>
    <row r="119" spans="1:7">
      <c r="A119" s="12"/>
      <c r="B119" s="13"/>
      <c r="C119" s="18"/>
      <c r="D119" s="18"/>
      <c r="E119" s="18"/>
      <c r="F119" s="18"/>
      <c r="G119" s="12"/>
    </row>
    <row r="120" spans="1:7">
      <c r="A120" s="12"/>
      <c r="B120" s="13"/>
      <c r="C120" s="18"/>
      <c r="D120" s="18"/>
      <c r="E120" s="18"/>
      <c r="F120" s="18"/>
      <c r="G120" s="12"/>
    </row>
    <row r="121" spans="1:7">
      <c r="A121" s="12"/>
      <c r="B121" s="13"/>
      <c r="C121" s="18"/>
      <c r="D121" s="18"/>
      <c r="E121" s="18"/>
      <c r="F121" s="18"/>
      <c r="G121" s="12"/>
    </row>
    <row r="122" spans="1:7">
      <c r="A122" s="12"/>
      <c r="B122" s="13"/>
      <c r="C122" s="18"/>
      <c r="D122" s="18"/>
      <c r="E122" s="18"/>
      <c r="F122" s="18"/>
      <c r="G122" s="12"/>
    </row>
    <row r="123" spans="1:7">
      <c r="A123" s="12"/>
      <c r="B123" s="13"/>
      <c r="C123" s="18"/>
      <c r="D123" s="18"/>
      <c r="E123" s="18"/>
      <c r="F123" s="18"/>
      <c r="G123" s="12"/>
    </row>
    <row r="124" spans="1:7">
      <c r="A124" s="12"/>
      <c r="B124" s="13"/>
      <c r="C124" s="18"/>
      <c r="D124" s="18"/>
      <c r="E124" s="18"/>
      <c r="F124" s="18"/>
      <c r="G124" s="12"/>
    </row>
    <row r="125" spans="1:7">
      <c r="A125" s="12"/>
      <c r="B125" s="13"/>
      <c r="C125" s="18"/>
      <c r="D125" s="18"/>
      <c r="E125" s="18"/>
      <c r="F125" s="18"/>
      <c r="G125" s="12"/>
    </row>
    <row r="126" spans="1:7">
      <c r="A126" s="12"/>
      <c r="B126" s="13"/>
      <c r="C126" s="18"/>
      <c r="D126" s="18"/>
      <c r="E126" s="18"/>
      <c r="F126" s="18"/>
      <c r="G126" s="12"/>
    </row>
    <row r="127" spans="1:7">
      <c r="A127" s="12"/>
      <c r="B127" s="13"/>
      <c r="C127" s="18"/>
      <c r="D127" s="18"/>
      <c r="E127" s="18"/>
      <c r="F127" s="18"/>
      <c r="G127" s="12"/>
    </row>
    <row r="128" spans="1:7">
      <c r="A128" s="12"/>
      <c r="B128" s="13"/>
      <c r="C128" s="18"/>
      <c r="D128" s="18"/>
      <c r="E128" s="18"/>
      <c r="F128" s="18"/>
      <c r="G128" s="12"/>
    </row>
    <row r="129" spans="1:7">
      <c r="A129" s="12"/>
      <c r="B129" s="13"/>
      <c r="C129" s="18"/>
      <c r="D129" s="18"/>
      <c r="E129" s="18"/>
      <c r="F129" s="18"/>
      <c r="G129" s="12"/>
    </row>
    <row r="130" spans="1:7">
      <c r="A130" s="12"/>
      <c r="B130" s="13"/>
      <c r="C130" s="18"/>
      <c r="D130" s="18"/>
      <c r="E130" s="18"/>
      <c r="F130" s="18"/>
      <c r="G130" s="12"/>
    </row>
    <row r="131" spans="1:7">
      <c r="A131" s="12"/>
      <c r="B131" s="13"/>
      <c r="C131" s="18"/>
      <c r="D131" s="18"/>
      <c r="E131" s="18"/>
      <c r="F131" s="18"/>
      <c r="G131" s="12"/>
    </row>
    <row r="132" spans="1:7">
      <c r="A132" s="12"/>
      <c r="B132" s="13"/>
      <c r="C132" s="18"/>
      <c r="D132" s="18"/>
      <c r="E132" s="18"/>
      <c r="F132" s="18"/>
      <c r="G132" s="12"/>
    </row>
    <row r="133" spans="1:7">
      <c r="A133" s="12"/>
      <c r="B133" s="13"/>
      <c r="C133" s="18"/>
      <c r="D133" s="18"/>
      <c r="E133" s="18"/>
      <c r="F133" s="18"/>
      <c r="G133" s="12"/>
    </row>
    <row r="134" spans="1:7">
      <c r="A134" s="12"/>
      <c r="B134" s="13"/>
      <c r="C134" s="18"/>
      <c r="D134" s="18"/>
      <c r="E134" s="18"/>
      <c r="F134" s="18"/>
      <c r="G134" s="12"/>
    </row>
    <row r="135" spans="1:7">
      <c r="A135" s="12"/>
      <c r="B135" s="13"/>
      <c r="C135" s="18"/>
      <c r="D135" s="18"/>
      <c r="E135" s="18"/>
      <c r="F135" s="18"/>
      <c r="G135" s="12"/>
    </row>
    <row r="136" spans="1:7">
      <c r="A136" s="12"/>
      <c r="B136" s="13"/>
      <c r="C136" s="18"/>
      <c r="D136" s="18"/>
      <c r="E136" s="18"/>
      <c r="F136" s="18"/>
      <c r="G136" s="12"/>
    </row>
    <row r="137" spans="1:7">
      <c r="A137" s="12"/>
      <c r="B137" s="13"/>
      <c r="C137" s="18"/>
      <c r="D137" s="18"/>
      <c r="E137" s="18"/>
      <c r="F137" s="18"/>
      <c r="G137" s="12"/>
    </row>
    <row r="138" spans="1:7">
      <c r="A138" s="12"/>
      <c r="B138" s="13"/>
      <c r="C138" s="18"/>
      <c r="D138" s="18"/>
      <c r="E138" s="18"/>
      <c r="F138" s="18"/>
      <c r="G138" s="12"/>
    </row>
    <row r="139" spans="1:7">
      <c r="A139" s="12"/>
      <c r="B139" s="13"/>
      <c r="C139" s="18"/>
      <c r="D139" s="18"/>
      <c r="E139" s="18"/>
      <c r="F139" s="18"/>
      <c r="G139" s="12"/>
    </row>
    <row r="140" spans="1:7">
      <c r="A140" s="12"/>
      <c r="B140" s="13"/>
      <c r="C140" s="18"/>
      <c r="D140" s="18"/>
      <c r="E140" s="18"/>
      <c r="F140" s="18"/>
      <c r="G140" s="12"/>
    </row>
    <row r="141" spans="1:7">
      <c r="A141" s="12"/>
      <c r="B141" s="13"/>
      <c r="C141" s="18"/>
      <c r="D141" s="18"/>
      <c r="E141" s="18"/>
      <c r="F141" s="18"/>
      <c r="G141" s="12"/>
    </row>
    <row r="142" spans="1:7">
      <c r="A142" s="12"/>
      <c r="B142" s="13"/>
      <c r="C142" s="18"/>
      <c r="D142" s="18"/>
      <c r="E142" s="18"/>
      <c r="F142" s="18"/>
      <c r="G142" s="12"/>
    </row>
    <row r="143" spans="1:7">
      <c r="A143" s="12"/>
      <c r="B143" s="13"/>
      <c r="C143" s="18"/>
      <c r="D143" s="18"/>
      <c r="E143" s="18"/>
      <c r="F143" s="18"/>
      <c r="G143" s="12"/>
    </row>
    <row r="144" spans="1:7">
      <c r="A144" s="12"/>
      <c r="B144" s="13"/>
      <c r="C144" s="18"/>
      <c r="D144" s="18"/>
      <c r="E144" s="18"/>
      <c r="F144" s="18"/>
      <c r="G144" s="12"/>
    </row>
    <row r="145" spans="1:7">
      <c r="A145" s="12"/>
      <c r="B145" s="13"/>
      <c r="C145" s="18"/>
      <c r="D145" s="18"/>
      <c r="E145" s="18"/>
      <c r="F145" s="18"/>
      <c r="G145" s="12"/>
    </row>
    <row r="146" spans="1:7">
      <c r="A146" s="12"/>
      <c r="B146" s="13"/>
      <c r="C146" s="18"/>
      <c r="D146" s="18"/>
      <c r="E146" s="18"/>
      <c r="F146" s="18"/>
      <c r="G146" s="12"/>
    </row>
    <row r="147" spans="1:7">
      <c r="A147" s="12"/>
      <c r="B147" s="13"/>
      <c r="C147" s="18"/>
      <c r="D147" s="18"/>
      <c r="E147" s="18"/>
      <c r="F147" s="18"/>
      <c r="G147" s="12"/>
    </row>
    <row r="148" spans="1:7">
      <c r="A148" s="12"/>
      <c r="B148" s="13"/>
      <c r="C148" s="18"/>
      <c r="D148" s="18"/>
      <c r="E148" s="18"/>
      <c r="F148" s="18"/>
      <c r="G148" s="12"/>
    </row>
    <row r="149" spans="1:7">
      <c r="A149" s="12"/>
      <c r="B149" s="13"/>
      <c r="C149" s="18"/>
      <c r="D149" s="18"/>
      <c r="E149" s="18"/>
      <c r="F149" s="18"/>
      <c r="G149" s="12"/>
    </row>
    <row r="150" spans="1:7">
      <c r="A150" s="12"/>
      <c r="B150" s="13"/>
      <c r="C150" s="18"/>
      <c r="D150" s="18"/>
      <c r="E150" s="18"/>
      <c r="F150" s="18"/>
      <c r="G150" s="12"/>
    </row>
    <row r="151" spans="1:7">
      <c r="A151" s="12"/>
      <c r="B151" s="13"/>
      <c r="C151" s="18"/>
      <c r="D151" s="18"/>
      <c r="E151" s="18"/>
      <c r="F151" s="18"/>
      <c r="G151" s="12"/>
    </row>
    <row r="152" spans="1:7">
      <c r="A152" s="12"/>
      <c r="B152" s="13"/>
      <c r="C152" s="18"/>
      <c r="D152" s="18"/>
      <c r="E152" s="18"/>
      <c r="F152" s="18"/>
      <c r="G152" s="12"/>
    </row>
    <row r="153" spans="1:7">
      <c r="A153" s="12"/>
      <c r="B153" s="13"/>
      <c r="C153" s="18"/>
      <c r="D153" s="18"/>
      <c r="E153" s="18"/>
      <c r="F153" s="18"/>
      <c r="G153" s="12"/>
    </row>
    <row r="154" spans="1:7">
      <c r="A154" s="12"/>
      <c r="B154" s="13"/>
      <c r="C154" s="18"/>
      <c r="D154" s="18"/>
      <c r="E154" s="18"/>
      <c r="F154" s="18"/>
      <c r="G154" s="12"/>
    </row>
    <row r="155" spans="1:7">
      <c r="A155" s="12"/>
      <c r="B155" s="13"/>
      <c r="C155" s="18"/>
      <c r="D155" s="18"/>
      <c r="E155" s="18"/>
      <c r="F155" s="18"/>
      <c r="G155" s="12"/>
    </row>
    <row r="156" spans="1:7">
      <c r="A156" s="12"/>
      <c r="B156" s="13"/>
      <c r="C156" s="18"/>
      <c r="D156" s="18"/>
      <c r="E156" s="18"/>
      <c r="F156" s="18"/>
      <c r="G156" s="12"/>
    </row>
    <row r="157" spans="1:7">
      <c r="A157" s="12"/>
      <c r="B157" s="13"/>
      <c r="C157" s="18"/>
      <c r="D157" s="18"/>
      <c r="E157" s="18"/>
      <c r="F157" s="18"/>
      <c r="G157" s="12"/>
    </row>
    <row r="158" spans="1:7">
      <c r="A158" s="12"/>
      <c r="B158" s="13"/>
      <c r="C158" s="18"/>
      <c r="D158" s="18"/>
      <c r="E158" s="18"/>
      <c r="F158" s="18"/>
      <c r="G158" s="12"/>
    </row>
    <row r="159" spans="1:7">
      <c r="A159" s="12"/>
      <c r="B159" s="13"/>
      <c r="C159" s="18"/>
      <c r="D159" s="18"/>
      <c r="E159" s="18"/>
      <c r="F159" s="18"/>
      <c r="G159" s="12"/>
    </row>
    <row r="160" spans="1:7">
      <c r="A160" s="12"/>
      <c r="B160" s="13"/>
      <c r="C160" s="18"/>
      <c r="D160" s="18"/>
      <c r="E160" s="18"/>
      <c r="F160" s="18"/>
      <c r="G160" s="12"/>
    </row>
    <row r="161" spans="1:7">
      <c r="A161" s="12"/>
      <c r="B161" s="13"/>
      <c r="C161" s="18"/>
      <c r="D161" s="18"/>
      <c r="E161" s="18"/>
      <c r="F161" s="18"/>
      <c r="G161" s="12"/>
    </row>
    <row r="162" spans="1:7">
      <c r="A162" s="12"/>
      <c r="B162" s="13"/>
      <c r="C162" s="18"/>
      <c r="D162" s="18"/>
      <c r="E162" s="18"/>
      <c r="F162" s="18"/>
      <c r="G162" s="12"/>
    </row>
    <row r="163" spans="1:7">
      <c r="A163" s="12"/>
      <c r="B163" s="13"/>
      <c r="C163" s="18"/>
      <c r="D163" s="18"/>
      <c r="E163" s="18"/>
      <c r="F163" s="18"/>
      <c r="G163" s="12"/>
    </row>
    <row r="164" spans="1:7">
      <c r="A164" s="12"/>
      <c r="B164" s="13"/>
      <c r="C164" s="18"/>
      <c r="D164" s="18"/>
      <c r="E164" s="18"/>
      <c r="F164" s="18"/>
      <c r="G164" s="12"/>
    </row>
    <row r="165" spans="1:7">
      <c r="A165" s="12"/>
      <c r="B165" s="13"/>
      <c r="C165" s="18"/>
      <c r="D165" s="18"/>
      <c r="E165" s="18"/>
      <c r="F165" s="18"/>
      <c r="G165" s="12"/>
    </row>
    <row r="166" spans="1:7">
      <c r="A166" s="12"/>
      <c r="B166" s="13"/>
      <c r="C166" s="18"/>
      <c r="D166" s="18"/>
      <c r="E166" s="18"/>
      <c r="F166" s="18"/>
      <c r="G166" s="12"/>
    </row>
    <row r="167" spans="1:7">
      <c r="A167" s="12"/>
      <c r="B167" s="13"/>
      <c r="C167" s="18"/>
      <c r="D167" s="18"/>
      <c r="E167" s="18"/>
      <c r="F167" s="18"/>
      <c r="G167" s="12"/>
    </row>
    <row r="168" spans="1:7">
      <c r="A168" s="12"/>
      <c r="B168" s="13"/>
      <c r="C168" s="18"/>
      <c r="D168" s="18"/>
      <c r="E168" s="18"/>
      <c r="F168" s="18"/>
      <c r="G168" s="12"/>
    </row>
    <row r="169" spans="1:7">
      <c r="A169" s="12"/>
      <c r="B169" s="13"/>
      <c r="C169" s="18"/>
      <c r="D169" s="18"/>
      <c r="E169" s="18"/>
      <c r="F169" s="18"/>
      <c r="G169" s="12"/>
    </row>
    <row r="170" spans="1:7">
      <c r="A170" s="12"/>
      <c r="B170" s="13"/>
      <c r="C170" s="18"/>
      <c r="D170" s="18"/>
      <c r="E170" s="18"/>
      <c r="F170" s="18"/>
      <c r="G170" s="12"/>
    </row>
    <row r="171" spans="1:7">
      <c r="A171" s="12"/>
      <c r="B171" s="13"/>
      <c r="C171" s="18"/>
      <c r="D171" s="18"/>
      <c r="E171" s="18"/>
      <c r="F171" s="18"/>
      <c r="G171" s="12"/>
    </row>
    <row r="172" spans="1:7">
      <c r="A172" s="12"/>
      <c r="B172" s="13"/>
      <c r="C172" s="18"/>
      <c r="D172" s="18"/>
      <c r="E172" s="18"/>
      <c r="F172" s="18"/>
      <c r="G172" s="12"/>
    </row>
    <row r="173" spans="1:7">
      <c r="A173" s="12"/>
      <c r="B173" s="13"/>
      <c r="C173" s="18"/>
      <c r="D173" s="18"/>
      <c r="E173" s="18"/>
      <c r="F173" s="18"/>
      <c r="G173" s="12"/>
    </row>
    <row r="174" spans="1:7">
      <c r="A174" s="12"/>
      <c r="B174" s="13"/>
      <c r="C174" s="18"/>
      <c r="D174" s="18"/>
      <c r="E174" s="18"/>
      <c r="F174" s="18"/>
      <c r="G174" s="12"/>
    </row>
    <row r="175" spans="1:7">
      <c r="A175" s="12"/>
      <c r="B175" s="13"/>
      <c r="C175" s="18"/>
      <c r="D175" s="18"/>
      <c r="E175" s="18"/>
      <c r="F175" s="18"/>
      <c r="G175" s="12"/>
    </row>
    <row r="176" spans="1:7">
      <c r="A176" s="12"/>
      <c r="B176" s="13"/>
      <c r="C176" s="18"/>
      <c r="D176" s="18"/>
      <c r="E176" s="18"/>
      <c r="F176" s="18"/>
      <c r="G176" s="12"/>
    </row>
    <row r="177" spans="1:7">
      <c r="A177" s="12"/>
      <c r="B177" s="13"/>
      <c r="C177" s="18"/>
      <c r="D177" s="18"/>
      <c r="E177" s="18"/>
      <c r="F177" s="18"/>
      <c r="G177" s="12"/>
    </row>
    <row r="178" spans="1:7">
      <c r="A178" s="12"/>
      <c r="B178" s="13"/>
      <c r="C178" s="18"/>
      <c r="D178" s="18"/>
      <c r="E178" s="18"/>
      <c r="F178" s="18"/>
      <c r="G178" s="12"/>
    </row>
    <row r="179" spans="1:7">
      <c r="A179" s="12"/>
      <c r="B179" s="13"/>
      <c r="C179" s="18"/>
      <c r="D179" s="18"/>
      <c r="E179" s="18"/>
      <c r="F179" s="18"/>
      <c r="G179" s="12"/>
    </row>
    <row r="180" spans="1:7">
      <c r="A180" s="12"/>
      <c r="B180" s="13"/>
      <c r="C180" s="18"/>
      <c r="D180" s="18"/>
      <c r="E180" s="18"/>
      <c r="F180" s="18"/>
      <c r="G180" s="12"/>
    </row>
    <row r="181" spans="1:7">
      <c r="A181" s="12"/>
      <c r="B181" s="13"/>
      <c r="C181" s="18"/>
      <c r="D181" s="18"/>
      <c r="E181" s="18"/>
      <c r="F181" s="18"/>
      <c r="G181" s="12"/>
    </row>
    <row r="182" spans="1:7">
      <c r="A182" s="12"/>
      <c r="B182" s="13"/>
      <c r="C182" s="18"/>
      <c r="D182" s="18"/>
      <c r="E182" s="18"/>
      <c r="F182" s="18"/>
      <c r="G182" s="12"/>
    </row>
    <row r="183" spans="1:7">
      <c r="A183" s="12"/>
      <c r="B183" s="13"/>
      <c r="C183" s="18"/>
      <c r="D183" s="18"/>
      <c r="E183" s="18"/>
      <c r="F183" s="18"/>
      <c r="G183" s="12"/>
    </row>
    <row r="184" spans="1:7">
      <c r="A184" s="14"/>
      <c r="B184" s="15"/>
      <c r="C184" s="19"/>
      <c r="D184" s="19"/>
      <c r="E184" s="19"/>
      <c r="F184" s="19"/>
      <c r="G184" s="1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155"/>
  <sheetViews>
    <sheetView workbookViewId="0">
      <selection activeCell="K17" sqref="K17"/>
    </sheetView>
  </sheetViews>
  <sheetFormatPr baseColWidth="10" defaultRowHeight="16.5"/>
  <cols>
    <col min="1" max="1" width="4.140625" style="1" customWidth="1"/>
    <col min="2" max="2" width="17" style="1" customWidth="1"/>
    <col min="3" max="3" width="11.42578125" style="1"/>
    <col min="4" max="4" width="17.140625" style="1" customWidth="1"/>
    <col min="5" max="5" width="5" style="1" customWidth="1"/>
    <col min="6" max="6" width="4.140625" style="1" customWidth="1"/>
    <col min="7" max="7" width="3.7109375" style="1" customWidth="1"/>
    <col min="8" max="8" width="9.85546875" style="1" customWidth="1"/>
    <col min="9" max="9" width="10.42578125" style="1" customWidth="1"/>
    <col min="10" max="10" width="12" style="1" customWidth="1"/>
    <col min="11" max="11" width="5.28515625" style="1" customWidth="1"/>
    <col min="12" max="12" width="11.42578125" style="1"/>
    <col min="13" max="13" width="2.42578125" style="48" customWidth="1"/>
    <col min="14" max="14" width="11.42578125" style="1"/>
    <col min="15" max="15" width="17.85546875" style="1" customWidth="1"/>
    <col min="16" max="16" width="14.5703125" style="1" customWidth="1"/>
    <col min="17" max="22" width="11.42578125" style="1"/>
    <col min="23" max="23" width="24.5703125" style="1" customWidth="1"/>
    <col min="24" max="16384" width="11.42578125" style="1"/>
  </cols>
  <sheetData>
    <row r="1" spans="1:23">
      <c r="V1" s="8" t="s">
        <v>19</v>
      </c>
      <c r="W1" s="8" t="s">
        <v>28</v>
      </c>
    </row>
    <row r="2" spans="1:23" ht="17.25" thickBot="1">
      <c r="V2" s="49">
        <v>7</v>
      </c>
      <c r="W2" s="8" t="s">
        <v>29</v>
      </c>
    </row>
    <row r="3" spans="1:23" ht="19.5" thickTop="1" thickBot="1">
      <c r="N3" s="98" t="s">
        <v>214</v>
      </c>
      <c r="O3" s="94"/>
      <c r="P3" s="93"/>
      <c r="Q3" s="99" t="s">
        <v>215</v>
      </c>
      <c r="R3" s="96"/>
      <c r="S3" s="97"/>
      <c r="T3" s="95"/>
      <c r="U3" s="95"/>
      <c r="V3" s="49" t="s">
        <v>20</v>
      </c>
      <c r="W3" s="8" t="s">
        <v>30</v>
      </c>
    </row>
    <row r="4" spans="1:23" ht="78" customHeight="1" thickTop="1">
      <c r="H4" s="23" t="s">
        <v>12</v>
      </c>
      <c r="N4" s="93"/>
      <c r="O4" s="93"/>
      <c r="P4" s="93"/>
      <c r="Q4" s="95"/>
      <c r="R4" s="95"/>
      <c r="S4" s="95"/>
      <c r="T4" s="95"/>
      <c r="U4" s="95"/>
      <c r="V4" s="29"/>
      <c r="W4" s="8"/>
    </row>
    <row r="5" spans="1:23" ht="18">
      <c r="H5" s="23" t="s">
        <v>13</v>
      </c>
      <c r="N5" s="93"/>
      <c r="O5" s="93"/>
      <c r="P5" s="93"/>
      <c r="Q5" s="95"/>
      <c r="R5" s="95"/>
      <c r="S5" s="95"/>
      <c r="T5" s="95"/>
      <c r="U5" s="95"/>
    </row>
    <row r="6" spans="1:23" ht="18">
      <c r="H6" s="23" t="s">
        <v>14</v>
      </c>
      <c r="N6" s="93"/>
      <c r="O6" s="93"/>
      <c r="P6" s="93"/>
      <c r="Q6" s="95"/>
      <c r="R6" s="95"/>
      <c r="S6" s="95"/>
      <c r="T6" s="95"/>
      <c r="U6" s="95"/>
    </row>
    <row r="7" spans="1:23" ht="18">
      <c r="B7" s="1" t="s">
        <v>211</v>
      </c>
      <c r="C7" s="23" t="s">
        <v>212</v>
      </c>
      <c r="H7" s="23" t="s">
        <v>15</v>
      </c>
    </row>
    <row r="8" spans="1:23" ht="5.25" customHeight="1"/>
    <row r="9" spans="1:23" ht="17.25">
      <c r="A9" s="119" t="s">
        <v>31</v>
      </c>
      <c r="B9" s="120"/>
      <c r="C9" s="120"/>
      <c r="D9" s="1" t="s">
        <v>29</v>
      </c>
      <c r="I9" s="22" t="s">
        <v>9</v>
      </c>
      <c r="J9" s="26">
        <v>41186</v>
      </c>
    </row>
    <row r="10" spans="1:23" ht="5.25" customHeight="1"/>
    <row r="11" spans="1:23" ht="19.5">
      <c r="A11" s="119" t="s">
        <v>27</v>
      </c>
      <c r="B11" s="120"/>
      <c r="C11" s="38">
        <v>40</v>
      </c>
      <c r="H11" s="33" t="s">
        <v>8</v>
      </c>
      <c r="I11" s="34"/>
      <c r="J11" s="24" t="str">
        <f>CONCATENATE(YEAR(J9),MONTH(J9),DAY(J9),LEFT(H4,1))</f>
        <v>2012104D</v>
      </c>
    </row>
    <row r="12" spans="1:23" ht="20.25" thickBot="1">
      <c r="A12" s="25"/>
      <c r="D12" s="21"/>
      <c r="H12" s="33"/>
      <c r="I12" s="34"/>
      <c r="J12" s="24"/>
    </row>
    <row r="13" spans="1:23" ht="17.25" thickTop="1">
      <c r="A13" s="25"/>
      <c r="B13" s="121" t="s">
        <v>218</v>
      </c>
      <c r="C13" s="122"/>
      <c r="D13" s="122"/>
      <c r="E13" s="122"/>
      <c r="F13" s="122"/>
      <c r="G13" s="122"/>
      <c r="H13" s="122"/>
      <c r="I13" s="122"/>
      <c r="J13" s="123"/>
    </row>
    <row r="14" spans="1:23" ht="18.75" thickBot="1">
      <c r="B14" s="124"/>
      <c r="C14" s="125"/>
      <c r="D14" s="125"/>
      <c r="E14" s="125"/>
      <c r="F14" s="125"/>
      <c r="G14" s="125"/>
      <c r="H14" s="125"/>
      <c r="I14" s="125"/>
      <c r="J14" s="126"/>
      <c r="N14" s="47" t="s">
        <v>32</v>
      </c>
      <c r="O14" s="42"/>
      <c r="P14" s="43"/>
    </row>
    <row r="15" spans="1:23" ht="6" hidden="1" customHeight="1" thickBot="1"/>
    <row r="16" spans="1:23" ht="17.25" thickTop="1">
      <c r="A16" s="59" t="s">
        <v>7</v>
      </c>
      <c r="B16" s="3" t="s">
        <v>0</v>
      </c>
      <c r="C16" s="4"/>
      <c r="D16" s="5"/>
      <c r="E16" s="6" t="s">
        <v>17</v>
      </c>
      <c r="F16" s="6" t="s">
        <v>92</v>
      </c>
      <c r="G16" s="6"/>
      <c r="H16" s="6" t="s">
        <v>1</v>
      </c>
      <c r="I16" s="6" t="s">
        <v>213</v>
      </c>
      <c r="J16" s="84" t="s">
        <v>21</v>
      </c>
      <c r="K16" s="28" t="s">
        <v>18</v>
      </c>
      <c r="N16" s="44" t="s">
        <v>10</v>
      </c>
      <c r="O16" s="44" t="s">
        <v>33</v>
      </c>
      <c r="P16" s="44" t="s">
        <v>34</v>
      </c>
    </row>
    <row r="17" spans="1:16">
      <c r="A17" s="55" t="s">
        <v>169</v>
      </c>
      <c r="B17" s="61" t="str">
        <f>IF(A17&lt;&gt;"",VLOOKUP(A17,'Eléments devis'!$A$4:$G$320,2,0),"")</f>
        <v>lessivage sur plafond</v>
      </c>
      <c r="C17" s="62"/>
      <c r="D17" s="63"/>
      <c r="E17" s="64">
        <v>10</v>
      </c>
      <c r="F17" s="65" t="str">
        <f>IF(AND(A17&lt;&gt;"",A17&lt;&gt;"T"),VLOOKUP(A17,'Eléments devis'!$A$4:$G$320,5,0),"")</f>
        <v>m²</v>
      </c>
      <c r="G17" s="60"/>
      <c r="H17" s="66">
        <f>IF(AND(A17&lt;&gt;"",$C$7&lt;&gt;"A"),IF(A17&lt;&gt;"",VLOOKUP(A17,'Eléments devis'!$A$3:$G$184,4,0),""),IF(A17&lt;&gt;"",VLOOKUP(A17,'Eléments devis'!$A$3:$G$184,6,0),""))</f>
        <v>2.9</v>
      </c>
      <c r="I17" s="67">
        <f>IF(AND($C$11&lt;&gt;"",A17&lt;&gt;"",A17&lt;&gt;"T"),$C$11/100,"")</f>
        <v>0.4</v>
      </c>
      <c r="J17" s="68">
        <f>IF(AND(H17&lt;&gt;"",A17&lt;&gt;"T"),E17*H17*(1-I17),"")</f>
        <v>17.399999999999999</v>
      </c>
      <c r="K17" s="53">
        <v>7</v>
      </c>
      <c r="N17" s="41">
        <f>IF(A17&lt;&gt;"",VLOOKUP(A17,'Eléments devis'!$A$3:$G$184,3,0),"")</f>
        <v>0</v>
      </c>
      <c r="O17" s="41">
        <f>IF(AND(N17&lt;&gt;"",A17&lt;&gt;"",E17&lt;&gt;""),(J17/E17)-N17,"")</f>
        <v>1.7399999999999998</v>
      </c>
      <c r="P17" s="41">
        <f>IF(O17&lt;&gt;"",O17*E17,"")</f>
        <v>17.399999999999999</v>
      </c>
    </row>
    <row r="18" spans="1:16">
      <c r="A18" s="55" t="s">
        <v>169</v>
      </c>
      <c r="B18" s="61" t="str">
        <f>IF(A18&lt;&gt;"",VLOOKUP(A18,'Eléments devis'!$A$4:$G$320,2,0),"")</f>
        <v>lessivage sur plafond</v>
      </c>
      <c r="C18" s="69"/>
      <c r="D18" s="70"/>
      <c r="E18" s="71">
        <v>15</v>
      </c>
      <c r="F18" s="65" t="str">
        <f>IF(AND(A18&lt;&gt;"",A18&lt;&gt;"T"),VLOOKUP(A18,'Eléments devis'!$A$4:$G$320,5,0),"")</f>
        <v>m²</v>
      </c>
      <c r="G18" s="60"/>
      <c r="H18" s="66">
        <f>IF(AND(A18&lt;&gt;"",$C$7&lt;&gt;"A"),IF(A18&lt;&gt;"",VLOOKUP(A18,'Eléments devis'!$A$3:$G$184,4,0),""),IF(A18&lt;&gt;"",VLOOKUP(A18,'Eléments devis'!$A$3:$G$184,6,0),""))</f>
        <v>2.9</v>
      </c>
      <c r="I18" s="67">
        <f t="shared" ref="I18:I42" si="0">IF(AND($C$11&lt;&gt;"",A18&lt;&gt;"",A18&lt;&gt;"T"),$C$11/100,"")</f>
        <v>0.4</v>
      </c>
      <c r="J18" s="68">
        <f t="shared" ref="J18:J42" si="1">IF(AND(H18&lt;&gt;"",A18&lt;&gt;"T"),E18*H18*(1-I18),"")</f>
        <v>26.099999999999998</v>
      </c>
      <c r="K18" s="53" t="s">
        <v>20</v>
      </c>
      <c r="N18" s="41">
        <f>IF(A18&lt;&gt;"",VLOOKUP(A18,'Eléments devis'!$A$3:$G$184,3,0),"")</f>
        <v>0</v>
      </c>
      <c r="O18" s="41">
        <f t="shared" ref="O18:O42" si="2">IF(AND(N18&lt;&gt;"",A18&lt;&gt;"",E18&lt;&gt;""),(J18/E18)-N18,"")</f>
        <v>1.7399999999999998</v>
      </c>
      <c r="P18" s="41">
        <f t="shared" ref="P18:P42" si="3">IF(O18&lt;&gt;"",O18*E18,"")</f>
        <v>26.099999999999998</v>
      </c>
    </row>
    <row r="19" spans="1:16">
      <c r="A19" s="55" t="s">
        <v>170</v>
      </c>
      <c r="B19" s="61" t="str">
        <f>IF(A19&lt;&gt;"",VLOOKUP(A19,'Eléments devis'!$A$4:$G$320,2,0),"")</f>
        <v>preparations sur murs</v>
      </c>
      <c r="C19" s="69"/>
      <c r="D19" s="70"/>
      <c r="E19" s="71">
        <v>20</v>
      </c>
      <c r="F19" s="65" t="str">
        <f>IF(AND(A19&lt;&gt;"",A19&lt;&gt;"T"),VLOOKUP(A19,'Eléments devis'!$A$4:$G$320,5,0),"")</f>
        <v>m²</v>
      </c>
      <c r="G19" s="60"/>
      <c r="H19" s="66">
        <f>IF(AND(A19&lt;&gt;"",$C$7&lt;&gt;"A"),IF(A19&lt;&gt;"",VLOOKUP(A19,'Eléments devis'!$A$3:$G$184,4,0),""),IF(A19&lt;&gt;"",VLOOKUP(A19,'Eléments devis'!$A$3:$G$184,6,0),""))</f>
        <v>6.9599999999999991</v>
      </c>
      <c r="I19" s="67">
        <f t="shared" si="0"/>
        <v>0.4</v>
      </c>
      <c r="J19" s="68">
        <f t="shared" si="1"/>
        <v>83.52</v>
      </c>
      <c r="K19" s="53" t="s">
        <v>20</v>
      </c>
      <c r="N19" s="41">
        <f>IF(A19&lt;&gt;"",VLOOKUP(A19,'Eléments devis'!$A$3:$G$184,3,0),"")</f>
        <v>0</v>
      </c>
      <c r="O19" s="41">
        <f t="shared" si="2"/>
        <v>4.1760000000000002</v>
      </c>
      <c r="P19" s="41">
        <f t="shared" si="3"/>
        <v>83.52000000000001</v>
      </c>
    </row>
    <row r="20" spans="1:16">
      <c r="A20" s="55" t="s">
        <v>171</v>
      </c>
      <c r="B20" s="61" t="str">
        <f>IF(A20&lt;&gt;"",VLOOKUP(A20,'Eléments devis'!$A$4:$G$320,2,0),"")</f>
        <v>primer masquant sur mur</v>
      </c>
      <c r="C20" s="69"/>
      <c r="D20" s="70"/>
      <c r="E20" s="71"/>
      <c r="F20" s="65" t="str">
        <f>IF(AND(A20&lt;&gt;"",A20&lt;&gt;"T"),VLOOKUP(A20,'Eléments devis'!$A$4:$G$320,5,0),"")</f>
        <v>m²</v>
      </c>
      <c r="G20" s="60"/>
      <c r="H20" s="66">
        <f>IF(AND(A20&lt;&gt;"",$C$7&lt;&gt;"A"),IF(A20&lt;&gt;"",VLOOKUP(A20,'Eléments devis'!$A$3:$G$184,4,0),""),IF(A20&lt;&gt;"",VLOOKUP(A20,'Eléments devis'!$A$3:$G$184,6,0),""))</f>
        <v>8.1199999999999992</v>
      </c>
      <c r="I20" s="67">
        <f t="shared" si="0"/>
        <v>0.4</v>
      </c>
      <c r="J20" s="68">
        <f t="shared" si="1"/>
        <v>0</v>
      </c>
      <c r="K20" s="53"/>
      <c r="N20" s="41">
        <f>IF(A20&lt;&gt;"",VLOOKUP(A20,'Eléments devis'!$A$3:$G$184,3,0),"")</f>
        <v>0</v>
      </c>
      <c r="O20" s="41" t="str">
        <f t="shared" si="2"/>
        <v/>
      </c>
      <c r="P20" s="41" t="str">
        <f t="shared" si="3"/>
        <v/>
      </c>
    </row>
    <row r="21" spans="1:16">
      <c r="A21" s="57"/>
      <c r="B21" s="61" t="str">
        <f>IF(A21&lt;&gt;"",VLOOKUP(A21,'Eléments devis'!$A$4:$G$320,2,0),"")</f>
        <v/>
      </c>
      <c r="C21" s="69"/>
      <c r="D21" s="70"/>
      <c r="E21" s="71"/>
      <c r="F21" s="65" t="str">
        <f>IF(AND(A21&lt;&gt;"",A21&lt;&gt;"T"),VLOOKUP(A21,'Eléments devis'!$A$4:$G$320,5,0),"")</f>
        <v/>
      </c>
      <c r="G21" s="60"/>
      <c r="H21" s="66" t="str">
        <f>IF(AND(A21&lt;&gt;"",$C$7&lt;&gt;"A"),IF(A21&lt;&gt;"",VLOOKUP(A21,'Eléments devis'!$A$3:$G$184,4,0),""),IF(A21&lt;&gt;"",VLOOKUP(A21,'Eléments devis'!$A$3:$G$184,6,0),""))</f>
        <v/>
      </c>
      <c r="I21" s="67" t="str">
        <f t="shared" si="0"/>
        <v/>
      </c>
      <c r="J21" s="68" t="str">
        <f t="shared" si="1"/>
        <v/>
      </c>
      <c r="K21" s="53"/>
      <c r="N21" s="41" t="str">
        <f>IF(A21&lt;&gt;"",VLOOKUP(A21,'Eléments devis'!$A$3:$G$184,3,0),"")</f>
        <v/>
      </c>
      <c r="O21" s="41" t="str">
        <f t="shared" si="2"/>
        <v/>
      </c>
      <c r="P21" s="41" t="str">
        <f t="shared" si="3"/>
        <v/>
      </c>
    </row>
    <row r="22" spans="1:16">
      <c r="A22" s="57" t="s">
        <v>155</v>
      </c>
      <c r="B22" s="61" t="str">
        <f>IF(A22&lt;&gt;"",VLOOKUP(A22,'Eléments devis'!$A$4:$G$320,2,0),"")</f>
        <v>Confection Doublage placo 100+13 collé</v>
      </c>
      <c r="C22" s="69"/>
      <c r="D22" s="70"/>
      <c r="E22" s="71">
        <v>15</v>
      </c>
      <c r="F22" s="65" t="str">
        <f>IF(AND(A22&lt;&gt;"",A22&lt;&gt;"T"),VLOOKUP(A22,'Eléments devis'!$A$4:$G$320,5,0),"")</f>
        <v>m²</v>
      </c>
      <c r="G22" s="60"/>
      <c r="H22" s="66">
        <f>IF(AND(A22&lt;&gt;"",$C$7&lt;&gt;"A"),IF(A22&lt;&gt;"",VLOOKUP(A22,'Eléments devis'!$A$3:$G$184,4,0),""),IF(A22&lt;&gt;"",VLOOKUP(A22,'Eléments devis'!$A$3:$G$184,6,0),""))</f>
        <v>26.68</v>
      </c>
      <c r="I22" s="67">
        <f t="shared" si="0"/>
        <v>0.4</v>
      </c>
      <c r="J22" s="68">
        <f t="shared" si="1"/>
        <v>240.11999999999998</v>
      </c>
      <c r="K22" s="53">
        <v>7</v>
      </c>
      <c r="N22" s="41">
        <f>IF(A22&lt;&gt;"",VLOOKUP(A22,'Eléments devis'!$A$3:$G$184,3,0),"")</f>
        <v>0</v>
      </c>
      <c r="O22" s="41">
        <f t="shared" si="2"/>
        <v>16.007999999999999</v>
      </c>
      <c r="P22" s="41">
        <f t="shared" si="3"/>
        <v>240.11999999999998</v>
      </c>
    </row>
    <row r="23" spans="1:16">
      <c r="A23" s="57" t="s">
        <v>156</v>
      </c>
      <c r="B23" s="61" t="str">
        <f>IF(A23&lt;&gt;"",VLOOKUP(A23,'Eléments devis'!$A$4:$G$320,2,0),"")</f>
        <v>confection doublage placo 120+13 collé</v>
      </c>
      <c r="C23" s="69"/>
      <c r="D23" s="70"/>
      <c r="E23" s="71">
        <v>12</v>
      </c>
      <c r="F23" s="65" t="str">
        <f>IF(AND(A23&lt;&gt;"",A23&lt;&gt;"T"),VLOOKUP(A23,'Eléments devis'!$A$4:$G$320,5,0),"")</f>
        <v>m²</v>
      </c>
      <c r="G23" s="60"/>
      <c r="H23" s="66">
        <f>IF(AND(A23&lt;&gt;"",$C$7&lt;&gt;"A"),IF(A23&lt;&gt;"",VLOOKUP(A23,'Eléments devis'!$A$3:$G$184,4,0),""),IF(A23&lt;&gt;"",VLOOKUP(A23,'Eléments devis'!$A$3:$G$184,6,0),""))</f>
        <v>25.52</v>
      </c>
      <c r="I23" s="67">
        <f t="shared" si="0"/>
        <v>0.4</v>
      </c>
      <c r="J23" s="68">
        <f t="shared" si="1"/>
        <v>183.744</v>
      </c>
      <c r="K23" s="53">
        <v>7</v>
      </c>
      <c r="N23" s="41">
        <f>IF(A23&lt;&gt;"",VLOOKUP(A23,'Eléments devis'!$A$3:$G$184,3,0),"")</f>
        <v>0</v>
      </c>
      <c r="O23" s="41">
        <f t="shared" si="2"/>
        <v>15.311999999999999</v>
      </c>
      <c r="P23" s="41">
        <f t="shared" si="3"/>
        <v>183.744</v>
      </c>
    </row>
    <row r="24" spans="1:16">
      <c r="A24" s="57" t="s">
        <v>157</v>
      </c>
      <c r="B24" s="61" t="str">
        <f>IF(A24&lt;&gt;"",VLOOKUP(A24,'Eléments devis'!$A$4:$G$320,2,0),"")</f>
        <v>confection doublage BA13 collé</v>
      </c>
      <c r="C24" s="69"/>
      <c r="D24" s="70"/>
      <c r="E24" s="71">
        <v>15</v>
      </c>
      <c r="F24" s="65" t="str">
        <f>IF(AND(A24&lt;&gt;"",A24&lt;&gt;"T"),VLOOKUP(A24,'Eléments devis'!$A$4:$G$320,5,0),"")</f>
        <v>m²</v>
      </c>
      <c r="G24" s="60"/>
      <c r="H24" s="66">
        <f>IF(AND(A24&lt;&gt;"",$C$7&lt;&gt;"A"),IF(A24&lt;&gt;"",VLOOKUP(A24,'Eléments devis'!$A$3:$G$184,4,0),""),IF(A24&lt;&gt;"",VLOOKUP(A24,'Eléments devis'!$A$3:$G$184,6,0),""))</f>
        <v>19.72</v>
      </c>
      <c r="I24" s="67">
        <f t="shared" si="0"/>
        <v>0.4</v>
      </c>
      <c r="J24" s="68">
        <f t="shared" si="1"/>
        <v>177.47999999999996</v>
      </c>
      <c r="K24" s="53">
        <v>7</v>
      </c>
      <c r="N24" s="41">
        <f>IF(A24&lt;&gt;"",VLOOKUP(A24,'Eléments devis'!$A$3:$G$184,3,0),"")</f>
        <v>0</v>
      </c>
      <c r="O24" s="41">
        <f t="shared" si="2"/>
        <v>11.831999999999997</v>
      </c>
      <c r="P24" s="41">
        <f t="shared" si="3"/>
        <v>177.47999999999996</v>
      </c>
    </row>
    <row r="25" spans="1:16">
      <c r="A25" s="57" t="s">
        <v>158</v>
      </c>
      <c r="B25" s="61" t="str">
        <f>IF(A25&lt;&gt;"",VLOOKUP(A25,'Eléments devis'!$A$4:$G$320,2,0),"")</f>
        <v xml:space="preserve">Confection bande a joint sur murs </v>
      </c>
      <c r="C25" s="69"/>
      <c r="D25" s="70"/>
      <c r="E25" s="71">
        <v>5</v>
      </c>
      <c r="F25" s="65" t="str">
        <f>IF(AND(A25&lt;&gt;"",A25&lt;&gt;"T"),VLOOKUP(A25,'Eléments devis'!$A$4:$G$320,5,0),"")</f>
        <v>m²</v>
      </c>
      <c r="G25" s="60"/>
      <c r="H25" s="66">
        <f>IF(AND(A25&lt;&gt;"",$C$7&lt;&gt;"A"),IF(A25&lt;&gt;"",VLOOKUP(A25,'Eléments devis'!$A$3:$G$184,4,0),""),IF(A25&lt;&gt;"",VLOOKUP(A25,'Eléments devis'!$A$3:$G$184,6,0),""))</f>
        <v>9.2799999999999994</v>
      </c>
      <c r="I25" s="67">
        <f t="shared" si="0"/>
        <v>0.4</v>
      </c>
      <c r="J25" s="68">
        <f t="shared" si="1"/>
        <v>27.84</v>
      </c>
      <c r="K25" s="53">
        <v>7</v>
      </c>
      <c r="N25" s="41">
        <f>IF(A25&lt;&gt;"",VLOOKUP(A25,'Eléments devis'!$A$3:$G$184,3,0),"")</f>
        <v>0</v>
      </c>
      <c r="O25" s="41">
        <f t="shared" si="2"/>
        <v>5.5679999999999996</v>
      </c>
      <c r="P25" s="41">
        <f t="shared" si="3"/>
        <v>27.839999999999996</v>
      </c>
    </row>
    <row r="26" spans="1:16">
      <c r="A26" s="57" t="s">
        <v>159</v>
      </c>
      <c r="B26" s="61" t="str">
        <f>IF(A26&lt;&gt;"",VLOOKUP(A26,'Eléments devis'!$A$4:$G$320,2,0),"")</f>
        <v>confection bande a joint armée sur murs</v>
      </c>
      <c r="C26" s="69"/>
      <c r="D26" s="70"/>
      <c r="E26" s="71">
        <v>10</v>
      </c>
      <c r="F26" s="65" t="str">
        <f>IF(AND(A26&lt;&gt;"",A26&lt;&gt;"T"),VLOOKUP(A26,'Eléments devis'!$A$4:$G$320,5,0),"")</f>
        <v>m²</v>
      </c>
      <c r="G26" s="60"/>
      <c r="H26" s="66">
        <f>IF(AND(A26&lt;&gt;"",$C$7&lt;&gt;"A"),IF(A26&lt;&gt;"",VLOOKUP(A26,'Eléments devis'!$A$3:$G$184,4,0),""),IF(A26&lt;&gt;"",VLOOKUP(A26,'Eléments devis'!$A$3:$G$184,6,0),""))</f>
        <v>5.8</v>
      </c>
      <c r="I26" s="67">
        <f t="shared" si="0"/>
        <v>0.4</v>
      </c>
      <c r="J26" s="68">
        <f t="shared" si="1"/>
        <v>34.799999999999997</v>
      </c>
      <c r="K26" s="53">
        <v>7</v>
      </c>
      <c r="N26" s="41">
        <f>IF(A26&lt;&gt;"",VLOOKUP(A26,'Eléments devis'!$A$3:$G$184,3,0),"")</f>
        <v>0</v>
      </c>
      <c r="O26" s="41">
        <f t="shared" si="2"/>
        <v>3.4799999999999995</v>
      </c>
      <c r="P26" s="41">
        <f t="shared" si="3"/>
        <v>34.799999999999997</v>
      </c>
    </row>
    <row r="27" spans="1:16">
      <c r="A27" s="57" t="s">
        <v>160</v>
      </c>
      <c r="B27" s="61" t="str">
        <f>IF(A27&lt;&gt;"",VLOOKUP(A27,'Eléments devis'!$A$4:$G$320,2,0),"")</f>
        <v>confection cloison 72/48</v>
      </c>
      <c r="C27" s="69"/>
      <c r="D27" s="70"/>
      <c r="E27" s="71">
        <v>15</v>
      </c>
      <c r="F27" s="65" t="str">
        <f>IF(AND(A27&lt;&gt;"",A27&lt;&gt;"T"),VLOOKUP(A27,'Eléments devis'!$A$4:$G$320,5,0),"")</f>
        <v>m²</v>
      </c>
      <c r="G27" s="60"/>
      <c r="H27" s="66">
        <f>IF(AND(A27&lt;&gt;"",$C$7&lt;&gt;"A"),IF(A27&lt;&gt;"",VLOOKUP(A27,'Eléments devis'!$A$3:$G$184,4,0),""),IF(A27&lt;&gt;"",VLOOKUP(A27,'Eléments devis'!$A$3:$G$184,6,0),""))</f>
        <v>41.76</v>
      </c>
      <c r="I27" s="67">
        <f t="shared" si="0"/>
        <v>0.4</v>
      </c>
      <c r="J27" s="68">
        <f t="shared" si="1"/>
        <v>375.84</v>
      </c>
      <c r="K27" s="53">
        <v>7</v>
      </c>
      <c r="N27" s="41">
        <f>IF(A27&lt;&gt;"",VLOOKUP(A27,'Eléments devis'!$A$3:$G$184,3,0),"")</f>
        <v>0</v>
      </c>
      <c r="O27" s="41">
        <f t="shared" si="2"/>
        <v>25.055999999999997</v>
      </c>
      <c r="P27" s="41">
        <f t="shared" si="3"/>
        <v>375.84</v>
      </c>
    </row>
    <row r="28" spans="1:16">
      <c r="A28" s="57" t="s">
        <v>161</v>
      </c>
      <c r="B28" s="61" t="str">
        <f>IF(A28&lt;&gt;"",VLOOKUP(A28,'Eléments devis'!$A$4:$G$320,2,0),"")</f>
        <v>confection cloison 98/48</v>
      </c>
      <c r="C28" s="69"/>
      <c r="D28" s="70"/>
      <c r="E28" s="71">
        <v>36</v>
      </c>
      <c r="F28" s="65" t="str">
        <f>IF(A28&lt;&gt;"",VLOOKUP(A28,'Eléments devis'!$A$4:$G$320,5,0),"")</f>
        <v>m²</v>
      </c>
      <c r="G28" s="60"/>
      <c r="H28" s="66">
        <f>IF(AND(A28&lt;&gt;"",$C$7&lt;&gt;"A"),IF(A28&lt;&gt;"",VLOOKUP(A28,'Eléments devis'!$A$3:$G$184,4,0),""),IF(A28&lt;&gt;"",VLOOKUP(A28,'Eléments devis'!$A$3:$G$184,6,0),""))</f>
        <v>52.199999999999996</v>
      </c>
      <c r="I28" s="67">
        <f t="shared" si="0"/>
        <v>0.4</v>
      </c>
      <c r="J28" s="68">
        <f t="shared" si="1"/>
        <v>1127.5199999999998</v>
      </c>
      <c r="K28" s="53">
        <v>7</v>
      </c>
      <c r="N28" s="41">
        <f>IF(A28&lt;&gt;"",VLOOKUP(A28,'Eléments devis'!$A$3:$G$184,3,0),"")</f>
        <v>0</v>
      </c>
      <c r="O28" s="41">
        <f t="shared" si="2"/>
        <v>31.319999999999993</v>
      </c>
      <c r="P28" s="41">
        <f t="shared" si="3"/>
        <v>1127.5199999999998</v>
      </c>
    </row>
    <row r="29" spans="1:16">
      <c r="A29" s="57" t="s">
        <v>162</v>
      </c>
      <c r="B29" s="61" t="str">
        <f>IF(A29&lt;&gt;"",VLOOKUP(A29,'Eléments devis'!$A$4:$G$320,2,0),"")</f>
        <v>confection cloison SAA 120</v>
      </c>
      <c r="C29" s="69"/>
      <c r="D29" s="70"/>
      <c r="E29" s="71">
        <v>25</v>
      </c>
      <c r="F29" s="65" t="str">
        <f>IF(A29&lt;&gt;"",VLOOKUP(A29,'Eléments devis'!$A$4:$G$320,5,0),"")</f>
        <v>m²</v>
      </c>
      <c r="G29" s="60"/>
      <c r="H29" s="66">
        <f>IF(AND(A29&lt;&gt;"",$C$7&lt;&gt;"A"),IF(A29&lt;&gt;"",VLOOKUP(A29,'Eléments devis'!$A$3:$G$184,4,0),""),IF(A29&lt;&gt;"",VLOOKUP(A29,'Eléments devis'!$A$3:$G$184,6,0),""))</f>
        <v>63.8</v>
      </c>
      <c r="I29" s="67">
        <f t="shared" si="0"/>
        <v>0.4</v>
      </c>
      <c r="J29" s="68">
        <f t="shared" si="1"/>
        <v>957</v>
      </c>
      <c r="K29" s="53">
        <v>7</v>
      </c>
      <c r="N29" s="41">
        <f>IF(A29&lt;&gt;"",VLOOKUP(A29,'Eléments devis'!$A$3:$G$184,3,0),"")</f>
        <v>0</v>
      </c>
      <c r="O29" s="41">
        <f t="shared" si="2"/>
        <v>38.28</v>
      </c>
      <c r="P29" s="41">
        <f t="shared" si="3"/>
        <v>957</v>
      </c>
    </row>
    <row r="30" spans="1:16">
      <c r="A30" s="57"/>
      <c r="B30" s="61" t="str">
        <f>IF(A30&lt;&gt;"",VLOOKUP(A30,'Eléments devis'!$A$4:$G$320,2,0),"")</f>
        <v/>
      </c>
      <c r="C30" s="69"/>
      <c r="D30" s="70"/>
      <c r="E30" s="71"/>
      <c r="F30" s="65" t="str">
        <f>IF(A30&lt;&gt;"",VLOOKUP(A30,'Eléments devis'!$A$4:$G$320,5,0),"")</f>
        <v/>
      </c>
      <c r="G30" s="66"/>
      <c r="H30" s="66" t="str">
        <f>IF(AND(A30&lt;&gt;"",$C$7&lt;&gt;"A"),IF(A30&lt;&gt;"",VLOOKUP(A30,'Eléments devis'!$A$3:$G$184,4,0),""),IF(A30&lt;&gt;"",VLOOKUP(A30,'Eléments devis'!$A$3:$G$184,6,0),""))</f>
        <v/>
      </c>
      <c r="I30" s="67" t="str">
        <f t="shared" si="0"/>
        <v/>
      </c>
      <c r="J30" s="68" t="str">
        <f t="shared" si="1"/>
        <v/>
      </c>
      <c r="K30" s="53"/>
      <c r="N30" s="41" t="str">
        <f>IF(A30&lt;&gt;"",VLOOKUP(A30,'Eléments devis'!$A$3:$G$184,3,0),"")</f>
        <v/>
      </c>
      <c r="O30" s="41" t="str">
        <f t="shared" si="2"/>
        <v/>
      </c>
      <c r="P30" s="41" t="str">
        <f t="shared" si="3"/>
        <v/>
      </c>
    </row>
    <row r="31" spans="1:16">
      <c r="A31" s="57"/>
      <c r="B31" s="61" t="str">
        <f>IF(A31&lt;&gt;"",VLOOKUP(A31,'Eléments devis'!$A$4:$G$320,2,0),"")</f>
        <v/>
      </c>
      <c r="C31" s="69"/>
      <c r="D31" s="70"/>
      <c r="E31" s="71"/>
      <c r="F31" s="65" t="str">
        <f>IF(A31&lt;&gt;"",VLOOKUP(A31,'Eléments devis'!$A$4:$G$320,5,0),"")</f>
        <v/>
      </c>
      <c r="G31" s="66"/>
      <c r="H31" s="66" t="str">
        <f>IF(AND(A31&lt;&gt;"",$C$7&lt;&gt;"A"),IF(A31&lt;&gt;"",VLOOKUP(A31,'Eléments devis'!$A$3:$G$184,4,0),""),IF(A31&lt;&gt;"",VLOOKUP(A31,'Eléments devis'!$A$3:$G$184,6,0),""))</f>
        <v/>
      </c>
      <c r="I31" s="67" t="str">
        <f t="shared" si="0"/>
        <v/>
      </c>
      <c r="J31" s="68" t="str">
        <f t="shared" si="1"/>
        <v/>
      </c>
      <c r="K31" s="53"/>
      <c r="N31" s="41" t="str">
        <f>IF(A31&lt;&gt;"",VLOOKUP(A31,'Eléments devis'!$A$3:$G$184,3,0),"")</f>
        <v/>
      </c>
      <c r="O31" s="41" t="str">
        <f t="shared" si="2"/>
        <v/>
      </c>
      <c r="P31" s="41" t="str">
        <f t="shared" si="3"/>
        <v/>
      </c>
    </row>
    <row r="32" spans="1:16">
      <c r="A32" s="57"/>
      <c r="B32" s="61" t="str">
        <f>IF(A32&lt;&gt;"",VLOOKUP(A32,'Eléments devis'!$A$4:$G$320,2,0),"")</f>
        <v/>
      </c>
      <c r="C32" s="69"/>
      <c r="D32" s="70"/>
      <c r="E32" s="71"/>
      <c r="F32" s="65" t="str">
        <f>IF(A32&lt;&gt;"",VLOOKUP(A32,'Eléments devis'!$A$4:$G$320,5,0),"")</f>
        <v/>
      </c>
      <c r="G32" s="66"/>
      <c r="H32" s="66" t="str">
        <f>IF(AND(A32&lt;&gt;"",$C$7&lt;&gt;"A"),IF(A32&lt;&gt;"",VLOOKUP(A32,'Eléments devis'!$A$3:$G$184,4,0),""),IF(A32&lt;&gt;"",VLOOKUP(A32,'Eléments devis'!$A$3:$G$184,6,0),""))</f>
        <v/>
      </c>
      <c r="I32" s="67" t="str">
        <f t="shared" si="0"/>
        <v/>
      </c>
      <c r="J32" s="68" t="str">
        <f t="shared" si="1"/>
        <v/>
      </c>
      <c r="K32" s="53"/>
      <c r="N32" s="41" t="str">
        <f>IF(A32&lt;&gt;"",VLOOKUP(A32,'Eléments devis'!$A$3:$G$184,3,0),"")</f>
        <v/>
      </c>
      <c r="O32" s="41" t="str">
        <f t="shared" si="2"/>
        <v/>
      </c>
      <c r="P32" s="41" t="str">
        <f t="shared" si="3"/>
        <v/>
      </c>
    </row>
    <row r="33" spans="1:16">
      <c r="A33" s="57"/>
      <c r="B33" s="61" t="str">
        <f>IF(A33&lt;&gt;"",VLOOKUP(A33,'Eléments devis'!$A$4:$G$320,2,0),"")</f>
        <v/>
      </c>
      <c r="C33" s="69"/>
      <c r="D33" s="70"/>
      <c r="E33" s="71"/>
      <c r="F33" s="65" t="str">
        <f>IF(A33&lt;&gt;"",VLOOKUP(A33,'Eléments devis'!$A$4:$G$320,5,0),"")</f>
        <v/>
      </c>
      <c r="G33" s="66"/>
      <c r="H33" s="66" t="str">
        <f>IF(AND(A33&lt;&gt;"",$C$7&lt;&gt;"A"),IF(A33&lt;&gt;"",VLOOKUP(A33,'Eléments devis'!$A$3:$G$184,4,0),""),IF(A33&lt;&gt;"",VLOOKUP(A33,'Eléments devis'!$A$3:$G$184,6,0),""))</f>
        <v/>
      </c>
      <c r="I33" s="67" t="str">
        <f t="shared" si="0"/>
        <v/>
      </c>
      <c r="J33" s="68" t="str">
        <f t="shared" si="1"/>
        <v/>
      </c>
      <c r="K33" s="53"/>
      <c r="N33" s="41" t="str">
        <f>IF(A33&lt;&gt;"",VLOOKUP(A33,'Eléments devis'!$A$3:$G$184,3,0),"")</f>
        <v/>
      </c>
      <c r="O33" s="41" t="str">
        <f t="shared" si="2"/>
        <v/>
      </c>
      <c r="P33" s="41" t="str">
        <f t="shared" si="3"/>
        <v/>
      </c>
    </row>
    <row r="34" spans="1:16">
      <c r="A34" s="57"/>
      <c r="B34" s="61" t="str">
        <f>IF(A34&lt;&gt;"",VLOOKUP(A34,'Eléments devis'!$A$4:$G$320,2,0),"")</f>
        <v/>
      </c>
      <c r="C34" s="69"/>
      <c r="D34" s="70"/>
      <c r="E34" s="71"/>
      <c r="F34" s="65" t="str">
        <f>IF(A34&lt;&gt;"",VLOOKUP(A34,'Eléments devis'!$A$4:$G$320,5,0),"")</f>
        <v/>
      </c>
      <c r="G34" s="66"/>
      <c r="H34" s="66" t="str">
        <f>IF(AND(A34&lt;&gt;"",$C$7&lt;&gt;"A"),IF(A34&lt;&gt;"",VLOOKUP(A34,'Eléments devis'!$A$3:$G$184,4,0),""),IF(A34&lt;&gt;"",VLOOKUP(A34,'Eléments devis'!$A$3:$G$184,6,0),""))</f>
        <v/>
      </c>
      <c r="I34" s="67" t="str">
        <f t="shared" si="0"/>
        <v/>
      </c>
      <c r="J34" s="68" t="str">
        <f t="shared" si="1"/>
        <v/>
      </c>
      <c r="K34" s="53"/>
      <c r="N34" s="41" t="str">
        <f>IF(A34&lt;&gt;"",VLOOKUP(A34,'Eléments devis'!$A$3:$G$184,3,0),"")</f>
        <v/>
      </c>
      <c r="O34" s="41" t="str">
        <f t="shared" si="2"/>
        <v/>
      </c>
      <c r="P34" s="41" t="str">
        <f t="shared" si="3"/>
        <v/>
      </c>
    </row>
    <row r="35" spans="1:16">
      <c r="A35" s="57"/>
      <c r="B35" s="61" t="str">
        <f>IF(A35&lt;&gt;"",VLOOKUP(A35,'Eléments devis'!$A$4:$G$320,2,0),"")</f>
        <v/>
      </c>
      <c r="C35" s="69"/>
      <c r="D35" s="70"/>
      <c r="E35" s="71"/>
      <c r="F35" s="65" t="str">
        <f>IF(A35&lt;&gt;"",VLOOKUP(A35,'Eléments devis'!$A$4:$G$320,5,0),"")</f>
        <v/>
      </c>
      <c r="G35" s="66"/>
      <c r="H35" s="66" t="str">
        <f>IF(AND(A35&lt;&gt;"",$C$7&lt;&gt;"A"),IF(A35&lt;&gt;"",VLOOKUP(A35,'Eléments devis'!$A$3:$G$184,4,0),""),IF(A35&lt;&gt;"",VLOOKUP(A35,'Eléments devis'!$A$3:$G$184,6,0),""))</f>
        <v/>
      </c>
      <c r="I35" s="67" t="str">
        <f t="shared" si="0"/>
        <v/>
      </c>
      <c r="J35" s="68" t="str">
        <f t="shared" si="1"/>
        <v/>
      </c>
      <c r="K35" s="53"/>
      <c r="N35" s="41" t="str">
        <f>IF(A35&lt;&gt;"",VLOOKUP(A35,'Eléments devis'!$A$3:$G$184,3,0),"")</f>
        <v/>
      </c>
      <c r="O35" s="41" t="str">
        <f t="shared" si="2"/>
        <v/>
      </c>
      <c r="P35" s="41" t="str">
        <f t="shared" si="3"/>
        <v/>
      </c>
    </row>
    <row r="36" spans="1:16">
      <c r="A36" s="57"/>
      <c r="B36" s="61" t="str">
        <f>IF(A36&lt;&gt;"",VLOOKUP(A36,'Eléments devis'!$A$4:$G$320,2,0),"")</f>
        <v/>
      </c>
      <c r="C36" s="69"/>
      <c r="D36" s="70"/>
      <c r="E36" s="71"/>
      <c r="F36" s="65" t="str">
        <f>IF(A36&lt;&gt;"",VLOOKUP(A36,'Eléments devis'!$A$4:$G$320,5,0),"")</f>
        <v/>
      </c>
      <c r="G36" s="66"/>
      <c r="H36" s="66" t="str">
        <f>IF(AND(A36&lt;&gt;"",$C$7&lt;&gt;"A"),IF(A36&lt;&gt;"",VLOOKUP(A36,'Eléments devis'!$A$3:$G$184,4,0),""),IF(A36&lt;&gt;"",VLOOKUP(A36,'Eléments devis'!$A$3:$G$184,6,0),""))</f>
        <v/>
      </c>
      <c r="I36" s="67" t="str">
        <f t="shared" si="0"/>
        <v/>
      </c>
      <c r="J36" s="68" t="str">
        <f t="shared" si="1"/>
        <v/>
      </c>
      <c r="K36" s="53"/>
      <c r="N36" s="41" t="str">
        <f>IF(A36&lt;&gt;"",VLOOKUP(A36,'Eléments devis'!$A$3:$G$184,3,0),"")</f>
        <v/>
      </c>
      <c r="O36" s="41" t="str">
        <f t="shared" si="2"/>
        <v/>
      </c>
      <c r="P36" s="41" t="str">
        <f t="shared" si="3"/>
        <v/>
      </c>
    </row>
    <row r="37" spans="1:16">
      <c r="A37" s="57"/>
      <c r="B37" s="61" t="str">
        <f>IF(A37&lt;&gt;"",VLOOKUP(A37,'Eléments devis'!$A$4:$G$320,2,0),"")</f>
        <v/>
      </c>
      <c r="C37" s="69"/>
      <c r="D37" s="70"/>
      <c r="E37" s="71"/>
      <c r="F37" s="65" t="str">
        <f>IF(A37&lt;&gt;"",VLOOKUP(A37,'Eléments devis'!$A$4:$G$320,5,0),"")</f>
        <v/>
      </c>
      <c r="G37" s="66"/>
      <c r="H37" s="66" t="str">
        <f>IF(AND(A37&lt;&gt;"",$C$7&lt;&gt;"A"),IF(A37&lt;&gt;"",VLOOKUP(A37,'Eléments devis'!$A$3:$G$184,4,0),""),IF(A37&lt;&gt;"",VLOOKUP(A37,'Eléments devis'!$A$3:$G$184,6,0),""))</f>
        <v/>
      </c>
      <c r="I37" s="67" t="str">
        <f t="shared" si="0"/>
        <v/>
      </c>
      <c r="J37" s="68" t="str">
        <f t="shared" si="1"/>
        <v/>
      </c>
      <c r="K37" s="53"/>
      <c r="N37" s="41" t="str">
        <f>IF(A37&lt;&gt;"",VLOOKUP(A37,'Eléments devis'!$A$3:$G$184,3,0),"")</f>
        <v/>
      </c>
      <c r="O37" s="41" t="str">
        <f t="shared" si="2"/>
        <v/>
      </c>
      <c r="P37" s="41" t="str">
        <f t="shared" si="3"/>
        <v/>
      </c>
    </row>
    <row r="38" spans="1:16">
      <c r="A38" s="57"/>
      <c r="B38" s="61" t="str">
        <f>IF(A38&lt;&gt;"",VLOOKUP(A38,'Eléments devis'!$A$4:$G$320,2,0),"")</f>
        <v/>
      </c>
      <c r="C38" s="69"/>
      <c r="D38" s="70"/>
      <c r="E38" s="71"/>
      <c r="F38" s="65" t="str">
        <f>IF(A38&lt;&gt;"",VLOOKUP(A38,'Eléments devis'!$A$4:$G$320,5,0),"")</f>
        <v/>
      </c>
      <c r="G38" s="66"/>
      <c r="H38" s="66" t="str">
        <f>IF(AND(A38&lt;&gt;"",$C$7&lt;&gt;"A"),IF(A38&lt;&gt;"",VLOOKUP(A38,'Eléments devis'!$A$3:$G$184,4,0),""),IF(A38&lt;&gt;"",VLOOKUP(A38,'Eléments devis'!$A$3:$G$184,6,0),""))</f>
        <v/>
      </c>
      <c r="I38" s="67" t="str">
        <f t="shared" si="0"/>
        <v/>
      </c>
      <c r="J38" s="68" t="str">
        <f t="shared" si="1"/>
        <v/>
      </c>
      <c r="K38" s="53"/>
      <c r="N38" s="41" t="str">
        <f>IF(A38&lt;&gt;"",VLOOKUP(A38,'Eléments devis'!$A$3:$G$184,3,0),"")</f>
        <v/>
      </c>
      <c r="O38" s="41" t="str">
        <f t="shared" si="2"/>
        <v/>
      </c>
      <c r="P38" s="41" t="str">
        <f t="shared" si="3"/>
        <v/>
      </c>
    </row>
    <row r="39" spans="1:16">
      <c r="A39" s="57"/>
      <c r="B39" s="61" t="str">
        <f>IF(A39&lt;&gt;"",VLOOKUP(A39,'Eléments devis'!$A$4:$G$320,2,0),"")</f>
        <v/>
      </c>
      <c r="C39" s="69"/>
      <c r="D39" s="70"/>
      <c r="E39" s="71"/>
      <c r="F39" s="65" t="str">
        <f>IF(A39&lt;&gt;"",VLOOKUP(A39,'Eléments devis'!$A$4:$G$320,5,0),"")</f>
        <v/>
      </c>
      <c r="G39" s="66"/>
      <c r="H39" s="66" t="str">
        <f>IF(AND(A39&lt;&gt;"",$C$7&lt;&gt;"A"),IF(A39&lt;&gt;"",VLOOKUP(A39,'Eléments devis'!$A$3:$G$184,4,0),""),IF(A39&lt;&gt;"",VLOOKUP(A39,'Eléments devis'!$A$3:$G$184,6,0),""))</f>
        <v/>
      </c>
      <c r="I39" s="67" t="str">
        <f t="shared" si="0"/>
        <v/>
      </c>
      <c r="J39" s="68" t="str">
        <f t="shared" si="1"/>
        <v/>
      </c>
      <c r="K39" s="53"/>
      <c r="N39" s="41" t="str">
        <f>IF(A39&lt;&gt;"",VLOOKUP(A39,'Eléments devis'!$A$3:$G$184,3,0),"")</f>
        <v/>
      </c>
      <c r="O39" s="41" t="str">
        <f t="shared" si="2"/>
        <v/>
      </c>
      <c r="P39" s="41" t="str">
        <f t="shared" si="3"/>
        <v/>
      </c>
    </row>
    <row r="40" spans="1:16">
      <c r="A40" s="57"/>
      <c r="B40" s="61" t="str">
        <f>IF(A40&lt;&gt;"",VLOOKUP(A40,'Eléments devis'!$A$4:$G$320,2,0),"")</f>
        <v/>
      </c>
      <c r="C40" s="69"/>
      <c r="D40" s="70"/>
      <c r="E40" s="71"/>
      <c r="F40" s="65" t="str">
        <f>IF(A40&lt;&gt;"",VLOOKUP(A40,'Eléments devis'!$A$4:$G$320,5,0),"")</f>
        <v/>
      </c>
      <c r="G40" s="66"/>
      <c r="H40" s="66" t="str">
        <f>IF(AND(A40&lt;&gt;"",$C$7&lt;&gt;"A"),IF(A40&lt;&gt;"",VLOOKUP(A40,'Eléments devis'!$A$3:$G$184,4,0),""),IF(A40&lt;&gt;"",VLOOKUP(A40,'Eléments devis'!$A$3:$G$184,6,0),""))</f>
        <v/>
      </c>
      <c r="I40" s="67" t="str">
        <f t="shared" si="0"/>
        <v/>
      </c>
      <c r="J40" s="68" t="str">
        <f t="shared" si="1"/>
        <v/>
      </c>
      <c r="K40" s="53"/>
      <c r="N40" s="41" t="str">
        <f>IF(A40&lt;&gt;"",VLOOKUP(A40,'Eléments devis'!$A$3:$G$184,3,0),"")</f>
        <v/>
      </c>
      <c r="O40" s="41" t="str">
        <f t="shared" si="2"/>
        <v/>
      </c>
      <c r="P40" s="41" t="str">
        <f t="shared" si="3"/>
        <v/>
      </c>
    </row>
    <row r="41" spans="1:16">
      <c r="A41" s="57"/>
      <c r="B41" s="61" t="str">
        <f>IF(A41&lt;&gt;"",VLOOKUP(A41,'Eléments devis'!$A$4:$G$320,2,0),"")</f>
        <v/>
      </c>
      <c r="C41" s="69"/>
      <c r="D41" s="70"/>
      <c r="E41" s="71"/>
      <c r="F41" s="65" t="str">
        <f>IF(A41&lt;&gt;"",VLOOKUP(A41,'Eléments devis'!$A$4:$G$320,5,0),"")</f>
        <v/>
      </c>
      <c r="G41" s="66"/>
      <c r="H41" s="66" t="str">
        <f>IF(AND(A41&lt;&gt;"",$C$7&lt;&gt;"A"),IF(A41&lt;&gt;"",VLOOKUP(A41,'Eléments devis'!$A$3:$G$184,4,0),""),IF(A41&lt;&gt;"",VLOOKUP(A41,'Eléments devis'!$A$3:$G$184,6,0),""))</f>
        <v/>
      </c>
      <c r="I41" s="67" t="str">
        <f t="shared" si="0"/>
        <v/>
      </c>
      <c r="J41" s="68" t="str">
        <f t="shared" si="1"/>
        <v/>
      </c>
      <c r="K41" s="53"/>
      <c r="N41" s="41" t="str">
        <f>IF(A41&lt;&gt;"",VLOOKUP(A41,'Eléments devis'!$A$3:$G$184,3,0),"")</f>
        <v/>
      </c>
      <c r="O41" s="41" t="str">
        <f t="shared" si="2"/>
        <v/>
      </c>
      <c r="P41" s="41" t="str">
        <f t="shared" si="3"/>
        <v/>
      </c>
    </row>
    <row r="42" spans="1:16" ht="17.25" thickBot="1">
      <c r="A42" s="58"/>
      <c r="B42" s="72" t="str">
        <f>IF(A42&lt;&gt;"",VLOOKUP(A42,'Eléments devis'!$A$4:$G$320,2,0),"")</f>
        <v/>
      </c>
      <c r="C42" s="73"/>
      <c r="D42" s="74"/>
      <c r="E42" s="75"/>
      <c r="F42" s="76" t="str">
        <f>IF(A42&lt;&gt;"",VLOOKUP(A42,'Eléments devis'!$A$4:$G$320,5,0),"")</f>
        <v/>
      </c>
      <c r="G42" s="77"/>
      <c r="H42" s="77" t="str">
        <f>IF(AND(A42&lt;&gt;"",$C$7&lt;&gt;"A"),IF(A42&lt;&gt;"",VLOOKUP(A42,'Eléments devis'!$A$3:$G$184,4,0),""),IF(A42&lt;&gt;"",VLOOKUP(A42,'Eléments devis'!$A$3:$G$184,6,0),""))</f>
        <v/>
      </c>
      <c r="I42" s="78" t="str">
        <f t="shared" si="0"/>
        <v/>
      </c>
      <c r="J42" s="79" t="str">
        <f t="shared" si="1"/>
        <v/>
      </c>
      <c r="K42" s="54"/>
      <c r="N42" s="41" t="str">
        <f>IF(A42&lt;&gt;"",VLOOKUP(A42,'Eléments devis'!$A$3:$G$184,3,0),"")</f>
        <v/>
      </c>
      <c r="O42" s="41" t="str">
        <f t="shared" si="2"/>
        <v/>
      </c>
      <c r="P42" s="41" t="str">
        <f t="shared" si="3"/>
        <v/>
      </c>
    </row>
    <row r="43" spans="1:16" ht="6" customHeight="1" thickBot="1"/>
    <row r="44" spans="1:16" ht="37.5" thickTop="1" thickBot="1">
      <c r="B44" s="30"/>
      <c r="C44" s="32" t="s">
        <v>16</v>
      </c>
      <c r="D44" s="31" t="s">
        <v>23</v>
      </c>
      <c r="E44" s="27"/>
      <c r="F44" s="27"/>
      <c r="G44" s="27"/>
      <c r="H44" s="27"/>
      <c r="I44" s="35" t="s">
        <v>26</v>
      </c>
      <c r="J44" s="109">
        <f>C45+C46</f>
        <v>3251.3639999999996</v>
      </c>
      <c r="K44" s="110"/>
      <c r="O44" s="45" t="s">
        <v>35</v>
      </c>
      <c r="P44" s="46">
        <f>SUM(P17:P43)</f>
        <v>3251.3639999999996</v>
      </c>
    </row>
    <row r="45" spans="1:16" ht="17.25" thickTop="1">
      <c r="B45" s="39" t="s">
        <v>36</v>
      </c>
      <c r="C45" s="87">
        <f>SUMIF(K17:K42,$V$2,J17:J42)</f>
        <v>3141.7439999999997</v>
      </c>
      <c r="D45" s="85">
        <f>C45*7%</f>
        <v>219.92207999999999</v>
      </c>
      <c r="E45" s="27"/>
      <c r="F45" s="27"/>
      <c r="G45" s="27"/>
      <c r="H45" s="27"/>
      <c r="I45" s="36" t="s">
        <v>25</v>
      </c>
      <c r="J45" s="111">
        <f>D45+D46</f>
        <v>241.4076</v>
      </c>
      <c r="K45" s="112"/>
    </row>
    <row r="46" spans="1:16" ht="18.75" thickBot="1">
      <c r="B46" s="40" t="s">
        <v>22</v>
      </c>
      <c r="C46" s="88">
        <f>SUMIF(K17:K43,$V$3,J17:J43)</f>
        <v>109.61999999999999</v>
      </c>
      <c r="D46" s="86">
        <f>C46*19.6%</f>
        <v>21.485519999999998</v>
      </c>
      <c r="E46" s="2"/>
      <c r="F46" s="2"/>
      <c r="G46" s="2"/>
      <c r="H46" s="2"/>
      <c r="I46" s="37" t="s">
        <v>24</v>
      </c>
      <c r="J46" s="113">
        <f>J45+J44</f>
        <v>3492.7715999999996</v>
      </c>
      <c r="K46" s="114"/>
    </row>
    <row r="47" spans="1:16" ht="17.25" thickTop="1"/>
    <row r="54" spans="1:16" ht="17.25" thickBot="1"/>
    <row r="55" spans="1:16">
      <c r="A55" s="59" t="s">
        <v>7</v>
      </c>
      <c r="B55" s="3" t="s">
        <v>0</v>
      </c>
      <c r="C55" s="4"/>
      <c r="D55" s="5"/>
      <c r="E55" s="6" t="s">
        <v>17</v>
      </c>
      <c r="F55" s="6" t="s">
        <v>92</v>
      </c>
      <c r="G55" s="6"/>
      <c r="H55" s="6" t="s">
        <v>1</v>
      </c>
      <c r="I55" s="6" t="s">
        <v>2</v>
      </c>
      <c r="J55" s="84" t="s">
        <v>21</v>
      </c>
      <c r="K55" s="28" t="s">
        <v>18</v>
      </c>
      <c r="N55" s="44" t="s">
        <v>10</v>
      </c>
      <c r="O55" s="44" t="s">
        <v>33</v>
      </c>
      <c r="P55" s="44" t="s">
        <v>34</v>
      </c>
    </row>
    <row r="56" spans="1:16">
      <c r="A56" s="55"/>
      <c r="B56" s="115" t="s">
        <v>208</v>
      </c>
      <c r="C56" s="116"/>
      <c r="D56" s="116"/>
      <c r="E56" s="117" t="s">
        <v>209</v>
      </c>
      <c r="F56" s="118"/>
      <c r="G56" s="118"/>
      <c r="H56" s="118"/>
      <c r="I56" s="118"/>
      <c r="J56" s="89">
        <f>+J44</f>
        <v>3251.3639999999996</v>
      </c>
      <c r="K56" s="92"/>
      <c r="N56" s="41" t="str">
        <f>IF(A56&lt;&gt;"",VLOOKUP(A56,'Eléments devis'!$A$3:$G$184,3,0),"")</f>
        <v/>
      </c>
      <c r="O56" s="41" t="str">
        <f>IF(AND(N56&lt;&gt;"",A56&lt;&gt;"",E56&lt;&gt;""),(J56/E56)-N56,"")</f>
        <v/>
      </c>
      <c r="P56" s="41" t="str">
        <f>IF(O56&lt;&gt;"",O56*E56,"")</f>
        <v/>
      </c>
    </row>
    <row r="57" spans="1:16">
      <c r="A57" s="55" t="s">
        <v>169</v>
      </c>
      <c r="B57" s="61" t="str">
        <f>IF(A57&lt;&gt;"",VLOOKUP(A57,'Eléments devis'!$A$4:$G$320,2,0),"")</f>
        <v>lessivage sur plafond</v>
      </c>
      <c r="C57" s="69"/>
      <c r="D57" s="70"/>
      <c r="E57" s="90">
        <v>15</v>
      </c>
      <c r="F57" s="65" t="str">
        <f>IF(AND(A57&lt;&gt;"",A57&lt;&gt;"T"),VLOOKUP(A57,'Eléments devis'!$A$4:$G$320,5,0),"")</f>
        <v>m²</v>
      </c>
      <c r="G57" s="60"/>
      <c r="H57" s="66">
        <f>IF(AND(A57&lt;&gt;"",$C$7&lt;&gt;"A"),IF(A57&lt;&gt;"",VLOOKUP(A57,'Eléments devis'!$A$3:$G$184,4,0),""),IF(A57&lt;&gt;"",VLOOKUP(A57,'Eléments devis'!$A$3:$G$184,6,0),""))</f>
        <v>2.9</v>
      </c>
      <c r="I57" s="67">
        <f t="shared" ref="I57:I89" si="4">IF(AND($C$11&lt;&gt;"",A57&lt;&gt;"",A57&lt;&gt;"T"),$C$11/100,"")</f>
        <v>0.4</v>
      </c>
      <c r="J57" s="68">
        <f t="shared" ref="J57:J89" si="5">IF(AND(H57&lt;&gt;"",A57&lt;&gt;"T"),E57*H57*(1-I57),"")</f>
        <v>26.099999999999998</v>
      </c>
      <c r="K57" s="53" t="s">
        <v>20</v>
      </c>
      <c r="N57" s="41">
        <f>IF(A57&lt;&gt;"",VLOOKUP(A57,'Eléments devis'!$A$3:$G$184,3,0),"")</f>
        <v>0</v>
      </c>
      <c r="O57" s="41">
        <f t="shared" ref="O57:O69" si="6">IF(AND(N57&lt;&gt;"",A57&lt;&gt;"",E57&lt;&gt;""),(J57/E57)-N57,"")</f>
        <v>1.7399999999999998</v>
      </c>
      <c r="P57" s="41">
        <f t="shared" ref="P57:P69" si="7">IF(O57&lt;&gt;"",O57*E57,"")</f>
        <v>26.099999999999998</v>
      </c>
    </row>
    <row r="58" spans="1:16">
      <c r="A58" s="55" t="s">
        <v>170</v>
      </c>
      <c r="B58" s="61" t="str">
        <f>IF(A58&lt;&gt;"",VLOOKUP(A58,'Eléments devis'!$A$4:$G$320,2,0),"")</f>
        <v>preparations sur murs</v>
      </c>
      <c r="C58" s="69"/>
      <c r="D58" s="70"/>
      <c r="E58" s="71">
        <v>20</v>
      </c>
      <c r="F58" s="65" t="str">
        <f>IF(AND(A58&lt;&gt;"",A58&lt;&gt;"T"),VLOOKUP(A58,'Eléments devis'!$A$4:$G$320,5,0),"")</f>
        <v>m²</v>
      </c>
      <c r="G58" s="60"/>
      <c r="H58" s="66">
        <f>IF(AND(A58&lt;&gt;"",$C$7&lt;&gt;"A"),IF(A58&lt;&gt;"",VLOOKUP(A58,'Eléments devis'!$A$3:$G$184,4,0),""),IF(A58&lt;&gt;"",VLOOKUP(A58,'Eléments devis'!$A$3:$G$184,6,0),""))</f>
        <v>6.9599999999999991</v>
      </c>
      <c r="I58" s="67">
        <f t="shared" si="4"/>
        <v>0.4</v>
      </c>
      <c r="J58" s="68">
        <f t="shared" si="5"/>
        <v>83.52</v>
      </c>
      <c r="K58" s="53" t="s">
        <v>20</v>
      </c>
      <c r="N58" s="41">
        <f>IF(A58&lt;&gt;"",VLOOKUP(A58,'Eléments devis'!$A$3:$G$184,3,0),"")</f>
        <v>0</v>
      </c>
      <c r="O58" s="41">
        <f t="shared" si="6"/>
        <v>4.1760000000000002</v>
      </c>
      <c r="P58" s="41">
        <f t="shared" si="7"/>
        <v>83.52000000000001</v>
      </c>
    </row>
    <row r="59" spans="1:16">
      <c r="A59" s="55" t="s">
        <v>171</v>
      </c>
      <c r="B59" s="61" t="str">
        <f>IF(A59&lt;&gt;"",VLOOKUP(A59,'Eléments devis'!$A$4:$G$320,2,0),"")</f>
        <v>primer masquant sur mur</v>
      </c>
      <c r="C59" s="69"/>
      <c r="D59" s="70"/>
      <c r="E59" s="71"/>
      <c r="F59" s="65" t="str">
        <f>IF(AND(A59&lt;&gt;"",A59&lt;&gt;"T"),VLOOKUP(A59,'Eléments devis'!$A$4:$G$320,5,0),"")</f>
        <v>m²</v>
      </c>
      <c r="G59" s="60"/>
      <c r="H59" s="66">
        <f>IF(AND(A59&lt;&gt;"",$C$7&lt;&gt;"A"),IF(A59&lt;&gt;"",VLOOKUP(A59,'Eléments devis'!$A$3:$G$184,4,0),""),IF(A59&lt;&gt;"",VLOOKUP(A59,'Eléments devis'!$A$3:$G$184,6,0),""))</f>
        <v>8.1199999999999992</v>
      </c>
      <c r="I59" s="67">
        <f t="shared" si="4"/>
        <v>0.4</v>
      </c>
      <c r="J59" s="68">
        <f t="shared" si="5"/>
        <v>0</v>
      </c>
      <c r="K59" s="53"/>
      <c r="N59" s="41">
        <f>IF(A59&lt;&gt;"",VLOOKUP(A59,'Eléments devis'!$A$3:$G$184,3,0),"")</f>
        <v>0</v>
      </c>
      <c r="O59" s="41" t="str">
        <f t="shared" si="6"/>
        <v/>
      </c>
      <c r="P59" s="41" t="str">
        <f t="shared" si="7"/>
        <v/>
      </c>
    </row>
    <row r="60" spans="1:16">
      <c r="A60" s="57" t="s">
        <v>3</v>
      </c>
      <c r="B60" s="61">
        <f>IF(A60&lt;&gt;"",VLOOKUP(A60,'Eléments devis'!$A$4:$G$320,2,0),"")</f>
        <v>0</v>
      </c>
      <c r="C60" s="69"/>
      <c r="D60" s="70"/>
      <c r="E60" s="71"/>
      <c r="F60" s="65" t="str">
        <f>IF(AND(A60&lt;&gt;"",A60&lt;&gt;"T"),VLOOKUP(A60,'Eléments devis'!$A$4:$G$320,5,0),"")</f>
        <v/>
      </c>
      <c r="G60" s="60"/>
      <c r="H60" s="66">
        <f>IF(AND(A60&lt;&gt;"",$C$7&lt;&gt;"A"),IF(A60&lt;&gt;"",VLOOKUP(A60,'Eléments devis'!$A$3:$G$184,4,0),""),IF(A60&lt;&gt;"",VLOOKUP(A60,'Eléments devis'!$A$3:$G$184,6,0),""))</f>
        <v>0</v>
      </c>
      <c r="I60" s="67" t="str">
        <f t="shared" si="4"/>
        <v/>
      </c>
      <c r="J60" s="68" t="str">
        <f t="shared" si="5"/>
        <v/>
      </c>
      <c r="K60" s="53"/>
      <c r="N60" s="41">
        <f>IF(A60&lt;&gt;"",VLOOKUP(A60,'Eléments devis'!$A$3:$G$184,3,0),"")</f>
        <v>0</v>
      </c>
      <c r="O60" s="41" t="str">
        <f t="shared" si="6"/>
        <v/>
      </c>
      <c r="P60" s="41" t="str">
        <f t="shared" si="7"/>
        <v/>
      </c>
    </row>
    <row r="61" spans="1:16">
      <c r="A61" s="57" t="s">
        <v>155</v>
      </c>
      <c r="B61" s="61" t="str">
        <f>IF(A61&lt;&gt;"",VLOOKUP(A61,'Eléments devis'!$A$4:$G$320,2,0),"")</f>
        <v>Confection Doublage placo 100+13 collé</v>
      </c>
      <c r="C61" s="69"/>
      <c r="D61" s="70"/>
      <c r="E61" s="71">
        <v>15</v>
      </c>
      <c r="F61" s="65" t="str">
        <f>IF(AND(A61&lt;&gt;"",A61&lt;&gt;"T"),VLOOKUP(A61,'Eléments devis'!$A$4:$G$320,5,0),"")</f>
        <v>m²</v>
      </c>
      <c r="G61" s="60"/>
      <c r="H61" s="66">
        <f>IF(AND(A61&lt;&gt;"",$C$7&lt;&gt;"A"),IF(A61&lt;&gt;"",VLOOKUP(A61,'Eléments devis'!$A$3:$G$184,4,0),""),IF(A61&lt;&gt;"",VLOOKUP(A61,'Eléments devis'!$A$3:$G$184,6,0),""))</f>
        <v>26.68</v>
      </c>
      <c r="I61" s="67">
        <f t="shared" si="4"/>
        <v>0.4</v>
      </c>
      <c r="J61" s="68">
        <f t="shared" si="5"/>
        <v>240.11999999999998</v>
      </c>
      <c r="K61" s="53">
        <v>7</v>
      </c>
      <c r="N61" s="41">
        <f>IF(A61&lt;&gt;"",VLOOKUP(A61,'Eléments devis'!$A$3:$G$184,3,0),"")</f>
        <v>0</v>
      </c>
      <c r="O61" s="41">
        <f t="shared" si="6"/>
        <v>16.007999999999999</v>
      </c>
      <c r="P61" s="41">
        <f t="shared" si="7"/>
        <v>240.11999999999998</v>
      </c>
    </row>
    <row r="62" spans="1:16">
      <c r="A62" s="57" t="s">
        <v>156</v>
      </c>
      <c r="B62" s="61" t="str">
        <f>IF(A62&lt;&gt;"",VLOOKUP(A62,'Eléments devis'!$A$4:$G$320,2,0),"")</f>
        <v>confection doublage placo 120+13 collé</v>
      </c>
      <c r="C62" s="69"/>
      <c r="D62" s="70"/>
      <c r="E62" s="71">
        <v>12</v>
      </c>
      <c r="F62" s="65" t="str">
        <f>IF(AND(A62&lt;&gt;"",A62&lt;&gt;"T"),VLOOKUP(A62,'Eléments devis'!$A$4:$G$320,5,0),"")</f>
        <v>m²</v>
      </c>
      <c r="G62" s="60"/>
      <c r="H62" s="66">
        <f>IF(AND(A62&lt;&gt;"",$C$7&lt;&gt;"A"),IF(A62&lt;&gt;"",VLOOKUP(A62,'Eléments devis'!$A$3:$G$184,4,0),""),IF(A62&lt;&gt;"",VLOOKUP(A62,'Eléments devis'!$A$3:$G$184,6,0),""))</f>
        <v>25.52</v>
      </c>
      <c r="I62" s="67">
        <f t="shared" si="4"/>
        <v>0.4</v>
      </c>
      <c r="J62" s="68">
        <f t="shared" si="5"/>
        <v>183.744</v>
      </c>
      <c r="K62" s="53">
        <v>7</v>
      </c>
      <c r="N62" s="41">
        <f>IF(A62&lt;&gt;"",VLOOKUP(A62,'Eléments devis'!$A$3:$G$184,3,0),"")</f>
        <v>0</v>
      </c>
      <c r="O62" s="41">
        <f t="shared" si="6"/>
        <v>15.311999999999999</v>
      </c>
      <c r="P62" s="41">
        <f t="shared" si="7"/>
        <v>183.744</v>
      </c>
    </row>
    <row r="63" spans="1:16">
      <c r="A63" s="57" t="s">
        <v>157</v>
      </c>
      <c r="B63" s="61" t="str">
        <f>IF(A63&lt;&gt;"",VLOOKUP(A63,'Eléments devis'!$A$4:$G$320,2,0),"")</f>
        <v>confection doublage BA13 collé</v>
      </c>
      <c r="C63" s="69"/>
      <c r="D63" s="70"/>
      <c r="E63" s="71">
        <v>15</v>
      </c>
      <c r="F63" s="65" t="str">
        <f>IF(AND(A63&lt;&gt;"",A63&lt;&gt;"T"),VLOOKUP(A63,'Eléments devis'!$A$4:$G$320,5,0),"")</f>
        <v>m²</v>
      </c>
      <c r="G63" s="60"/>
      <c r="H63" s="66">
        <f>IF(AND(A63&lt;&gt;"",$C$7&lt;&gt;"A"),IF(A63&lt;&gt;"",VLOOKUP(A63,'Eléments devis'!$A$3:$G$184,4,0),""),IF(A63&lt;&gt;"",VLOOKUP(A63,'Eléments devis'!$A$3:$G$184,6,0),""))</f>
        <v>19.72</v>
      </c>
      <c r="I63" s="67">
        <f t="shared" si="4"/>
        <v>0.4</v>
      </c>
      <c r="J63" s="68">
        <f t="shared" si="5"/>
        <v>177.47999999999996</v>
      </c>
      <c r="K63" s="53">
        <v>7</v>
      </c>
      <c r="N63" s="41">
        <f>IF(A63&lt;&gt;"",VLOOKUP(A63,'Eléments devis'!$A$3:$G$184,3,0),"")</f>
        <v>0</v>
      </c>
      <c r="O63" s="41">
        <f t="shared" si="6"/>
        <v>11.831999999999997</v>
      </c>
      <c r="P63" s="41">
        <f t="shared" si="7"/>
        <v>177.47999999999996</v>
      </c>
    </row>
    <row r="64" spans="1:16">
      <c r="A64" s="57" t="s">
        <v>158</v>
      </c>
      <c r="B64" s="61" t="str">
        <f>IF(A64&lt;&gt;"",VLOOKUP(A64,'Eléments devis'!$A$4:$G$320,2,0),"")</f>
        <v xml:space="preserve">Confection bande a joint sur murs </v>
      </c>
      <c r="C64" s="69"/>
      <c r="D64" s="70"/>
      <c r="E64" s="71">
        <v>5</v>
      </c>
      <c r="F64" s="65" t="str">
        <f>IF(AND(A64&lt;&gt;"",A64&lt;&gt;"T"),VLOOKUP(A64,'Eléments devis'!$A$4:$G$320,5,0),"")</f>
        <v>m²</v>
      </c>
      <c r="G64" s="60"/>
      <c r="H64" s="66">
        <f>IF(AND(A64&lt;&gt;"",$C$7&lt;&gt;"A"),IF(A64&lt;&gt;"",VLOOKUP(A64,'Eléments devis'!$A$3:$G$184,4,0),""),IF(A64&lt;&gt;"",VLOOKUP(A64,'Eléments devis'!$A$3:$G$184,6,0),""))</f>
        <v>9.2799999999999994</v>
      </c>
      <c r="I64" s="67">
        <f t="shared" si="4"/>
        <v>0.4</v>
      </c>
      <c r="J64" s="68">
        <f t="shared" si="5"/>
        <v>27.84</v>
      </c>
      <c r="K64" s="53">
        <v>7</v>
      </c>
      <c r="N64" s="41">
        <f>IF(A64&lt;&gt;"",VLOOKUP(A64,'Eléments devis'!$A$3:$G$184,3,0),"")</f>
        <v>0</v>
      </c>
      <c r="O64" s="41">
        <f t="shared" si="6"/>
        <v>5.5679999999999996</v>
      </c>
      <c r="P64" s="41">
        <f t="shared" si="7"/>
        <v>27.839999999999996</v>
      </c>
    </row>
    <row r="65" spans="1:16">
      <c r="A65" s="57" t="s">
        <v>159</v>
      </c>
      <c r="B65" s="61" t="str">
        <f>IF(A65&lt;&gt;"",VLOOKUP(A65,'Eléments devis'!$A$4:$G$320,2,0),"")</f>
        <v>confection bande a joint armée sur murs</v>
      </c>
      <c r="C65" s="69"/>
      <c r="D65" s="70"/>
      <c r="E65" s="71">
        <v>10</v>
      </c>
      <c r="F65" s="65" t="str">
        <f>IF(AND(A65&lt;&gt;"",A65&lt;&gt;"T"),VLOOKUP(A65,'Eléments devis'!$A$4:$G$320,5,0),"")</f>
        <v>m²</v>
      </c>
      <c r="G65" s="60"/>
      <c r="H65" s="66">
        <f>IF(AND(A65&lt;&gt;"",$C$7&lt;&gt;"A"),IF(A65&lt;&gt;"",VLOOKUP(A65,'Eléments devis'!$A$3:$G$184,4,0),""),IF(A65&lt;&gt;"",VLOOKUP(A65,'Eléments devis'!$A$3:$G$184,6,0),""))</f>
        <v>5.8</v>
      </c>
      <c r="I65" s="67">
        <f t="shared" si="4"/>
        <v>0.4</v>
      </c>
      <c r="J65" s="68">
        <f t="shared" si="5"/>
        <v>34.799999999999997</v>
      </c>
      <c r="K65" s="53">
        <v>7</v>
      </c>
      <c r="N65" s="41">
        <f>IF(A65&lt;&gt;"",VLOOKUP(A65,'Eléments devis'!$A$3:$G$184,3,0),"")</f>
        <v>0</v>
      </c>
      <c r="O65" s="41">
        <f t="shared" si="6"/>
        <v>3.4799999999999995</v>
      </c>
      <c r="P65" s="41">
        <f t="shared" si="7"/>
        <v>34.799999999999997</v>
      </c>
    </row>
    <row r="66" spans="1:16">
      <c r="A66" s="57" t="s">
        <v>160</v>
      </c>
      <c r="B66" s="61" t="str">
        <f>IF(A66&lt;&gt;"",VLOOKUP(A66,'Eléments devis'!$A$4:$G$320,2,0),"")</f>
        <v>confection cloison 72/48</v>
      </c>
      <c r="C66" s="69"/>
      <c r="D66" s="70"/>
      <c r="E66" s="71">
        <v>15</v>
      </c>
      <c r="F66" s="65" t="str">
        <f>IF(AND(A66&lt;&gt;"",A66&lt;&gt;"T"),VLOOKUP(A66,'Eléments devis'!$A$4:$G$320,5,0),"")</f>
        <v>m²</v>
      </c>
      <c r="G66" s="60"/>
      <c r="H66" s="66">
        <f>IF(AND(A66&lt;&gt;"",$C$7&lt;&gt;"A"),IF(A66&lt;&gt;"",VLOOKUP(A66,'Eléments devis'!$A$3:$G$184,4,0),""),IF(A66&lt;&gt;"",VLOOKUP(A66,'Eléments devis'!$A$3:$G$184,6,0),""))</f>
        <v>41.76</v>
      </c>
      <c r="I66" s="67">
        <f t="shared" si="4"/>
        <v>0.4</v>
      </c>
      <c r="J66" s="68">
        <f t="shared" si="5"/>
        <v>375.84</v>
      </c>
      <c r="K66" s="53">
        <v>7</v>
      </c>
      <c r="N66" s="41">
        <f>IF(A66&lt;&gt;"",VLOOKUP(A66,'Eléments devis'!$A$3:$G$184,3,0),"")</f>
        <v>0</v>
      </c>
      <c r="O66" s="41">
        <f t="shared" si="6"/>
        <v>25.055999999999997</v>
      </c>
      <c r="P66" s="41">
        <f t="shared" si="7"/>
        <v>375.84</v>
      </c>
    </row>
    <row r="67" spans="1:16">
      <c r="A67" s="57" t="s">
        <v>161</v>
      </c>
      <c r="B67" s="61" t="str">
        <f>IF(A67&lt;&gt;"",VLOOKUP(A67,'Eléments devis'!$A$4:$G$320,2,0),"")</f>
        <v>confection cloison 98/48</v>
      </c>
      <c r="C67" s="69"/>
      <c r="D67" s="70"/>
      <c r="E67" s="71">
        <v>36</v>
      </c>
      <c r="F67" s="65" t="str">
        <f>IF(A67&lt;&gt;"",VLOOKUP(A67,'Eléments devis'!$A$4:$G$320,5,0),"")</f>
        <v>m²</v>
      </c>
      <c r="G67" s="60"/>
      <c r="H67" s="66">
        <f>IF(AND(A67&lt;&gt;"",$C$7&lt;&gt;"A"),IF(A67&lt;&gt;"",VLOOKUP(A67,'Eléments devis'!$A$3:$G$184,4,0),""),IF(A67&lt;&gt;"",VLOOKUP(A67,'Eléments devis'!$A$3:$G$184,6,0),""))</f>
        <v>52.199999999999996</v>
      </c>
      <c r="I67" s="67">
        <f t="shared" si="4"/>
        <v>0.4</v>
      </c>
      <c r="J67" s="68">
        <f t="shared" si="5"/>
        <v>1127.5199999999998</v>
      </c>
      <c r="K67" s="53">
        <v>7</v>
      </c>
      <c r="N67" s="41">
        <f>IF(A67&lt;&gt;"",VLOOKUP(A67,'Eléments devis'!$A$3:$G$184,3,0),"")</f>
        <v>0</v>
      </c>
      <c r="O67" s="41">
        <f t="shared" si="6"/>
        <v>31.319999999999993</v>
      </c>
      <c r="P67" s="41">
        <f t="shared" si="7"/>
        <v>1127.5199999999998</v>
      </c>
    </row>
    <row r="68" spans="1:16">
      <c r="A68" s="57" t="s">
        <v>162</v>
      </c>
      <c r="B68" s="61" t="str">
        <f>IF(A68&lt;&gt;"",VLOOKUP(A68,'Eléments devis'!$A$4:$G$320,2,0),"")</f>
        <v>confection cloison SAA 120</v>
      </c>
      <c r="C68" s="69"/>
      <c r="D68" s="70"/>
      <c r="E68" s="71">
        <v>25</v>
      </c>
      <c r="F68" s="65" t="str">
        <f>IF(A68&lt;&gt;"",VLOOKUP(A68,'Eléments devis'!$A$4:$G$320,5,0),"")</f>
        <v>m²</v>
      </c>
      <c r="G68" s="60"/>
      <c r="H68" s="66">
        <f>IF(AND(A68&lt;&gt;"",$C$7&lt;&gt;"A"),IF(A68&lt;&gt;"",VLOOKUP(A68,'Eléments devis'!$A$3:$G$184,4,0),""),IF(A68&lt;&gt;"",VLOOKUP(A68,'Eléments devis'!$A$3:$G$184,6,0),""))</f>
        <v>63.8</v>
      </c>
      <c r="I68" s="67">
        <f t="shared" si="4"/>
        <v>0.4</v>
      </c>
      <c r="J68" s="68">
        <f t="shared" si="5"/>
        <v>957</v>
      </c>
      <c r="K68" s="53">
        <v>7</v>
      </c>
      <c r="N68" s="41">
        <f>IF(A68&lt;&gt;"",VLOOKUP(A68,'Eléments devis'!$A$3:$G$184,3,0),"")</f>
        <v>0</v>
      </c>
      <c r="O68" s="41">
        <f t="shared" si="6"/>
        <v>38.28</v>
      </c>
      <c r="P68" s="41">
        <f t="shared" si="7"/>
        <v>957</v>
      </c>
    </row>
    <row r="69" spans="1:16">
      <c r="A69" s="57"/>
      <c r="B69" s="61" t="str">
        <f>IF(A69&lt;&gt;"",VLOOKUP(A69,'Eléments devis'!$A$4:$G$320,2,0),"")</f>
        <v/>
      </c>
      <c r="C69" s="69"/>
      <c r="D69" s="70"/>
      <c r="E69" s="71"/>
      <c r="F69" s="65" t="str">
        <f>IF(A69&lt;&gt;"",VLOOKUP(A69,'Eléments devis'!$A$4:$G$320,5,0),"")</f>
        <v/>
      </c>
      <c r="G69" s="66"/>
      <c r="H69" s="66" t="str">
        <f>IF(AND(A69&lt;&gt;"",$C$7&lt;&gt;"A"),IF(A69&lt;&gt;"",VLOOKUP(A69,'Eléments devis'!$A$3:$G$184,4,0),""),IF(A69&lt;&gt;"",VLOOKUP(A69,'Eléments devis'!$A$3:$G$184,6,0),""))</f>
        <v/>
      </c>
      <c r="I69" s="67" t="str">
        <f t="shared" si="4"/>
        <v/>
      </c>
      <c r="J69" s="68" t="str">
        <f t="shared" si="5"/>
        <v/>
      </c>
      <c r="K69" s="53"/>
      <c r="N69" s="41" t="str">
        <f>IF(A69&lt;&gt;"",VLOOKUP(A69,'Eléments devis'!$A$3:$G$184,3,0),"")</f>
        <v/>
      </c>
      <c r="O69" s="41" t="str">
        <f t="shared" si="6"/>
        <v/>
      </c>
      <c r="P69" s="41" t="str">
        <f t="shared" si="7"/>
        <v/>
      </c>
    </row>
    <row r="70" spans="1:16">
      <c r="A70" s="57"/>
      <c r="B70" s="61"/>
      <c r="C70" s="69"/>
      <c r="D70" s="70"/>
      <c r="E70" s="71"/>
      <c r="F70" s="65"/>
      <c r="G70" s="66"/>
      <c r="H70" s="66" t="str">
        <f>IF(AND(A70&lt;&gt;"",$C$7&lt;&gt;"A"),IF(A70&lt;&gt;"",VLOOKUP(A70,'Eléments devis'!$A$3:$G$184,4,0),""),IF(A70&lt;&gt;"",VLOOKUP(A70,'Eléments devis'!$A$3:$G$184,6,0),""))</f>
        <v/>
      </c>
      <c r="I70" s="67"/>
      <c r="J70" s="68"/>
      <c r="K70" s="53"/>
      <c r="N70" s="41" t="str">
        <f>IF(A70&lt;&gt;"",VLOOKUP(A70,'Eléments devis'!$A$3:$G$184,3,0),"")</f>
        <v/>
      </c>
      <c r="O70" s="41" t="str">
        <f t="shared" ref="O70:O89" si="8">IF(AND(N70&lt;&gt;"",A70&lt;&gt;"",E70&lt;&gt;""),(J70/E70)-N70,"")</f>
        <v/>
      </c>
      <c r="P70" s="41" t="str">
        <f t="shared" ref="P70:P89" si="9">IF(O70&lt;&gt;"",O70*E70,"")</f>
        <v/>
      </c>
    </row>
    <row r="71" spans="1:16">
      <c r="A71" s="57"/>
      <c r="B71" s="61"/>
      <c r="C71" s="69"/>
      <c r="D71" s="70"/>
      <c r="E71" s="71"/>
      <c r="F71" s="65"/>
      <c r="G71" s="66"/>
      <c r="H71" s="66" t="str">
        <f>IF(AND(A71&lt;&gt;"",$C$7&lt;&gt;"A"),IF(A71&lt;&gt;"",VLOOKUP(A71,'Eléments devis'!$A$3:$G$184,4,0),""),IF(A71&lt;&gt;"",VLOOKUP(A71,'Eléments devis'!$A$3:$G$184,6,0),""))</f>
        <v/>
      </c>
      <c r="I71" s="67"/>
      <c r="J71" s="68"/>
      <c r="K71" s="53"/>
      <c r="N71" s="41" t="str">
        <f>IF(A71&lt;&gt;"",VLOOKUP(A71,'Eléments devis'!$A$3:$G$184,3,0),"")</f>
        <v/>
      </c>
      <c r="O71" s="41" t="str">
        <f t="shared" si="8"/>
        <v/>
      </c>
      <c r="P71" s="41" t="str">
        <f t="shared" si="9"/>
        <v/>
      </c>
    </row>
    <row r="72" spans="1:16">
      <c r="A72" s="57"/>
      <c r="B72" s="61"/>
      <c r="C72" s="69"/>
      <c r="D72" s="70"/>
      <c r="E72" s="71"/>
      <c r="F72" s="65"/>
      <c r="G72" s="66"/>
      <c r="H72" s="66" t="str">
        <f>IF(AND(A72&lt;&gt;"",$C$7&lt;&gt;"A"),IF(A72&lt;&gt;"",VLOOKUP(A72,'Eléments devis'!$A$3:$G$184,4,0),""),IF(A72&lt;&gt;"",VLOOKUP(A72,'Eléments devis'!$A$3:$G$184,6,0),""))</f>
        <v/>
      </c>
      <c r="I72" s="67"/>
      <c r="J72" s="68"/>
      <c r="K72" s="53"/>
      <c r="N72" s="41" t="str">
        <f>IF(A72&lt;&gt;"",VLOOKUP(A72,'Eléments devis'!$A$3:$G$184,3,0),"")</f>
        <v/>
      </c>
      <c r="O72" s="41" t="str">
        <f t="shared" si="8"/>
        <v/>
      </c>
      <c r="P72" s="41" t="str">
        <f t="shared" si="9"/>
        <v/>
      </c>
    </row>
    <row r="73" spans="1:16">
      <c r="A73" s="57"/>
      <c r="B73" s="61"/>
      <c r="C73" s="69"/>
      <c r="D73" s="70"/>
      <c r="E73" s="71"/>
      <c r="F73" s="65"/>
      <c r="G73" s="66"/>
      <c r="H73" s="66" t="str">
        <f>IF(AND(A73&lt;&gt;"",$C$7&lt;&gt;"A"),IF(A73&lt;&gt;"",VLOOKUP(A73,'Eléments devis'!$A$3:$G$184,4,0),""),IF(A73&lt;&gt;"",VLOOKUP(A73,'Eléments devis'!$A$3:$G$184,6,0),""))</f>
        <v/>
      </c>
      <c r="I73" s="67"/>
      <c r="J73" s="68"/>
      <c r="K73" s="53"/>
      <c r="N73" s="41" t="str">
        <f>IF(A73&lt;&gt;"",VLOOKUP(A73,'Eléments devis'!$A$3:$G$184,3,0),"")</f>
        <v/>
      </c>
      <c r="O73" s="41" t="str">
        <f t="shared" si="8"/>
        <v/>
      </c>
      <c r="P73" s="41" t="str">
        <f t="shared" si="9"/>
        <v/>
      </c>
    </row>
    <row r="74" spans="1:16">
      <c r="A74" s="57"/>
      <c r="B74" s="61"/>
      <c r="C74" s="69"/>
      <c r="D74" s="70"/>
      <c r="E74" s="71"/>
      <c r="F74" s="65"/>
      <c r="G74" s="66"/>
      <c r="H74" s="66" t="str">
        <f>IF(AND(A74&lt;&gt;"",$C$7&lt;&gt;"A"),IF(A74&lt;&gt;"",VLOOKUP(A74,'Eléments devis'!$A$3:$G$184,4,0),""),IF(A74&lt;&gt;"",VLOOKUP(A74,'Eléments devis'!$A$3:$G$184,6,0),""))</f>
        <v/>
      </c>
      <c r="I74" s="67"/>
      <c r="J74" s="68"/>
      <c r="K74" s="53"/>
      <c r="N74" s="41" t="str">
        <f>IF(A74&lt;&gt;"",VLOOKUP(A74,'Eléments devis'!$A$3:$G$184,3,0),"")</f>
        <v/>
      </c>
      <c r="O74" s="41" t="str">
        <f t="shared" si="8"/>
        <v/>
      </c>
      <c r="P74" s="41" t="str">
        <f t="shared" si="9"/>
        <v/>
      </c>
    </row>
    <row r="75" spans="1:16">
      <c r="A75" s="57"/>
      <c r="B75" s="61"/>
      <c r="C75" s="69"/>
      <c r="D75" s="70"/>
      <c r="E75" s="71"/>
      <c r="F75" s="65"/>
      <c r="G75" s="66"/>
      <c r="H75" s="66" t="str">
        <f>IF(AND(A75&lt;&gt;"",$C$7&lt;&gt;"A"),IF(A75&lt;&gt;"",VLOOKUP(A75,'Eléments devis'!$A$3:$G$184,4,0),""),IF(A75&lt;&gt;"",VLOOKUP(A75,'Eléments devis'!$A$3:$G$184,6,0),""))</f>
        <v/>
      </c>
      <c r="I75" s="67"/>
      <c r="J75" s="68"/>
      <c r="K75" s="53"/>
      <c r="N75" s="41" t="str">
        <f>IF(A75&lt;&gt;"",VLOOKUP(A75,'Eléments devis'!$A$3:$G$184,3,0),"")</f>
        <v/>
      </c>
      <c r="O75" s="41" t="str">
        <f t="shared" si="8"/>
        <v/>
      </c>
      <c r="P75" s="41" t="str">
        <f t="shared" si="9"/>
        <v/>
      </c>
    </row>
    <row r="76" spans="1:16">
      <c r="A76" s="57"/>
      <c r="B76" s="61"/>
      <c r="C76" s="69"/>
      <c r="D76" s="70"/>
      <c r="E76" s="71"/>
      <c r="F76" s="65"/>
      <c r="G76" s="66"/>
      <c r="H76" s="66" t="str">
        <f>IF(AND(A76&lt;&gt;"",$C$7&lt;&gt;"A"),IF(A76&lt;&gt;"",VLOOKUP(A76,'Eléments devis'!$A$3:$G$184,4,0),""),IF(A76&lt;&gt;"",VLOOKUP(A76,'Eléments devis'!$A$3:$G$184,6,0),""))</f>
        <v/>
      </c>
      <c r="I76" s="67"/>
      <c r="J76" s="68"/>
      <c r="K76" s="53"/>
      <c r="N76" s="41" t="str">
        <f>IF(A76&lt;&gt;"",VLOOKUP(A76,'Eléments devis'!$A$3:$G$184,3,0),"")</f>
        <v/>
      </c>
      <c r="O76" s="41" t="str">
        <f t="shared" si="8"/>
        <v/>
      </c>
      <c r="P76" s="41" t="str">
        <f t="shared" si="9"/>
        <v/>
      </c>
    </row>
    <row r="77" spans="1:16">
      <c r="A77" s="57"/>
      <c r="B77" s="61"/>
      <c r="C77" s="69"/>
      <c r="D77" s="70"/>
      <c r="E77" s="71"/>
      <c r="F77" s="65"/>
      <c r="G77" s="66"/>
      <c r="H77" s="66" t="str">
        <f>IF(AND(A77&lt;&gt;"",$C$7&lt;&gt;"A"),IF(A77&lt;&gt;"",VLOOKUP(A77,'Eléments devis'!$A$3:$G$184,4,0),""),IF(A77&lt;&gt;"",VLOOKUP(A77,'Eléments devis'!$A$3:$G$184,6,0),""))</f>
        <v/>
      </c>
      <c r="I77" s="67"/>
      <c r="J77" s="68"/>
      <c r="K77" s="53"/>
      <c r="N77" s="41" t="str">
        <f>IF(A77&lt;&gt;"",VLOOKUP(A77,'Eléments devis'!$A$3:$G$184,3,0),"")</f>
        <v/>
      </c>
      <c r="O77" s="41" t="str">
        <f t="shared" si="8"/>
        <v/>
      </c>
      <c r="P77" s="41" t="str">
        <f t="shared" si="9"/>
        <v/>
      </c>
    </row>
    <row r="78" spans="1:16">
      <c r="A78" s="57"/>
      <c r="B78" s="61" t="str">
        <f>IF(A78&lt;&gt;"",VLOOKUP(A78,'Eléments devis'!$A$4:$G$320,2,0),"")</f>
        <v/>
      </c>
      <c r="C78" s="69"/>
      <c r="D78" s="70"/>
      <c r="E78" s="71"/>
      <c r="F78" s="65" t="str">
        <f>IF(A78&lt;&gt;"",VLOOKUP(A78,'Eléments devis'!$A$4:$G$320,5,0),"")</f>
        <v/>
      </c>
      <c r="G78" s="66"/>
      <c r="H78" s="66" t="str">
        <f>IF(AND(A78&lt;&gt;"",$C$7&lt;&gt;"A"),IF(A78&lt;&gt;"",VLOOKUP(A78,'Eléments devis'!$A$3:$G$184,4,0),""),IF(A78&lt;&gt;"",VLOOKUP(A78,'Eléments devis'!$A$3:$G$184,6,0),""))</f>
        <v/>
      </c>
      <c r="I78" s="67" t="str">
        <f t="shared" si="4"/>
        <v/>
      </c>
      <c r="J78" s="68" t="str">
        <f t="shared" si="5"/>
        <v/>
      </c>
      <c r="K78" s="53"/>
      <c r="N78" s="41" t="str">
        <f>IF(A78&lt;&gt;"",VLOOKUP(A78,'Eléments devis'!$A$3:$G$184,3,0),"")</f>
        <v/>
      </c>
      <c r="O78" s="41" t="str">
        <f t="shared" si="8"/>
        <v/>
      </c>
      <c r="P78" s="41" t="str">
        <f t="shared" si="9"/>
        <v/>
      </c>
    </row>
    <row r="79" spans="1:16">
      <c r="A79" s="57"/>
      <c r="B79" s="61" t="str">
        <f>IF(A79&lt;&gt;"",VLOOKUP(A79,'Eléments devis'!$A$4:$G$320,2,0),"")</f>
        <v/>
      </c>
      <c r="C79" s="69"/>
      <c r="D79" s="70"/>
      <c r="E79" s="71"/>
      <c r="F79" s="65" t="str">
        <f>IF(A79&lt;&gt;"",VLOOKUP(A79,'Eléments devis'!$A$4:$G$320,5,0),"")</f>
        <v/>
      </c>
      <c r="G79" s="66"/>
      <c r="H79" s="66" t="str">
        <f>IF(AND(A79&lt;&gt;"",$C$7&lt;&gt;"A"),IF(A79&lt;&gt;"",VLOOKUP(A79,'Eléments devis'!$A$3:$G$184,4,0),""),IF(A79&lt;&gt;"",VLOOKUP(A79,'Eléments devis'!$A$3:$G$184,6,0),""))</f>
        <v/>
      </c>
      <c r="I79" s="67" t="str">
        <f t="shared" si="4"/>
        <v/>
      </c>
      <c r="J79" s="68" t="str">
        <f t="shared" si="5"/>
        <v/>
      </c>
      <c r="K79" s="53"/>
      <c r="N79" s="41" t="str">
        <f>IF(A79&lt;&gt;"",VLOOKUP(A79,'Eléments devis'!$A$3:$G$184,3,0),"")</f>
        <v/>
      </c>
      <c r="O79" s="41" t="str">
        <f t="shared" si="8"/>
        <v/>
      </c>
      <c r="P79" s="41" t="str">
        <f t="shared" si="9"/>
        <v/>
      </c>
    </row>
    <row r="80" spans="1:16">
      <c r="A80" s="57"/>
      <c r="B80" s="61" t="str">
        <f>IF(A80&lt;&gt;"",VLOOKUP(A80,'Eléments devis'!$A$4:$G$320,2,0),"")</f>
        <v/>
      </c>
      <c r="C80" s="69"/>
      <c r="D80" s="70"/>
      <c r="E80" s="71"/>
      <c r="F80" s="65" t="str">
        <f>IF(A80&lt;&gt;"",VLOOKUP(A80,'Eléments devis'!$A$4:$G$320,5,0),"")</f>
        <v/>
      </c>
      <c r="G80" s="66"/>
      <c r="H80" s="66" t="str">
        <f>IF(AND(A80&lt;&gt;"",$C$7&lt;&gt;"A"),IF(A80&lt;&gt;"",VLOOKUP(A80,'Eléments devis'!$A$3:$G$184,4,0),""),IF(A80&lt;&gt;"",VLOOKUP(A80,'Eléments devis'!$A$3:$G$184,6,0),""))</f>
        <v/>
      </c>
      <c r="I80" s="67" t="str">
        <f t="shared" si="4"/>
        <v/>
      </c>
      <c r="J80" s="68" t="str">
        <f t="shared" si="5"/>
        <v/>
      </c>
      <c r="K80" s="53"/>
      <c r="N80" s="41" t="str">
        <f>IF(A80&lt;&gt;"",VLOOKUP(A80,'Eléments devis'!$A$3:$G$184,3,0),"")</f>
        <v/>
      </c>
      <c r="O80" s="41" t="str">
        <f t="shared" si="8"/>
        <v/>
      </c>
      <c r="P80" s="41" t="str">
        <f t="shared" si="9"/>
        <v/>
      </c>
    </row>
    <row r="81" spans="1:16">
      <c r="A81" s="57"/>
      <c r="B81" s="61" t="str">
        <f>IF(A81&lt;&gt;"",VLOOKUP(A81,'Eléments devis'!$A$4:$G$320,2,0),"")</f>
        <v/>
      </c>
      <c r="C81" s="69"/>
      <c r="D81" s="70"/>
      <c r="E81" s="71"/>
      <c r="F81" s="65" t="str">
        <f>IF(A81&lt;&gt;"",VLOOKUP(A81,'Eléments devis'!$A$4:$G$320,5,0),"")</f>
        <v/>
      </c>
      <c r="G81" s="66"/>
      <c r="H81" s="66" t="str">
        <f>IF(AND(A81&lt;&gt;"",$C$7&lt;&gt;"A"),IF(A81&lt;&gt;"",VLOOKUP(A81,'Eléments devis'!$A$3:$G$184,4,0),""),IF(A81&lt;&gt;"",VLOOKUP(A81,'Eléments devis'!$A$3:$G$184,6,0),""))</f>
        <v/>
      </c>
      <c r="I81" s="67" t="str">
        <f t="shared" si="4"/>
        <v/>
      </c>
      <c r="J81" s="68" t="str">
        <f t="shared" si="5"/>
        <v/>
      </c>
      <c r="K81" s="53"/>
      <c r="N81" s="41" t="str">
        <f>IF(A81&lt;&gt;"",VLOOKUP(A81,'Eléments devis'!$A$3:$G$184,3,0),"")</f>
        <v/>
      </c>
      <c r="O81" s="41" t="str">
        <f t="shared" si="8"/>
        <v/>
      </c>
      <c r="P81" s="41" t="str">
        <f t="shared" si="9"/>
        <v/>
      </c>
    </row>
    <row r="82" spans="1:16">
      <c r="A82" s="57"/>
      <c r="B82" s="61" t="str">
        <f>IF(A82&lt;&gt;"",VLOOKUP(A82,'Eléments devis'!$A$4:$G$320,2,0),"")</f>
        <v/>
      </c>
      <c r="C82" s="69"/>
      <c r="D82" s="70"/>
      <c r="E82" s="71"/>
      <c r="F82" s="65" t="str">
        <f>IF(A82&lt;&gt;"",VLOOKUP(A82,'Eléments devis'!$A$4:$G$320,5,0),"")</f>
        <v/>
      </c>
      <c r="G82" s="66"/>
      <c r="H82" s="66" t="str">
        <f>IF(AND(A82&lt;&gt;"",$C$7&lt;&gt;"A"),IF(A82&lt;&gt;"",VLOOKUP(A82,'Eléments devis'!$A$3:$G$184,4,0),""),IF(A82&lt;&gt;"",VLOOKUP(A82,'Eléments devis'!$A$3:$G$184,6,0),""))</f>
        <v/>
      </c>
      <c r="I82" s="67" t="str">
        <f t="shared" si="4"/>
        <v/>
      </c>
      <c r="J82" s="68" t="str">
        <f t="shared" si="5"/>
        <v/>
      </c>
      <c r="K82" s="53"/>
      <c r="N82" s="41" t="str">
        <f>IF(A82&lt;&gt;"",VLOOKUP(A82,'Eléments devis'!$A$3:$G$184,3,0),"")</f>
        <v/>
      </c>
      <c r="O82" s="41" t="str">
        <f t="shared" si="8"/>
        <v/>
      </c>
      <c r="P82" s="41" t="str">
        <f t="shared" si="9"/>
        <v/>
      </c>
    </row>
    <row r="83" spans="1:16">
      <c r="A83" s="57"/>
      <c r="B83" s="61" t="str">
        <f>IF(A83&lt;&gt;"",VLOOKUP(A83,'Eléments devis'!$A$4:$G$320,2,0),"")</f>
        <v/>
      </c>
      <c r="C83" s="69"/>
      <c r="D83" s="70"/>
      <c r="E83" s="71"/>
      <c r="F83" s="65" t="str">
        <f>IF(A83&lt;&gt;"",VLOOKUP(A83,'Eléments devis'!$A$4:$G$320,5,0),"")</f>
        <v/>
      </c>
      <c r="G83" s="66"/>
      <c r="H83" s="66" t="str">
        <f>IF(AND(A83&lt;&gt;"",$C$7&lt;&gt;"A"),IF(A83&lt;&gt;"",VLOOKUP(A83,'Eléments devis'!$A$3:$G$184,4,0),""),IF(A83&lt;&gt;"",VLOOKUP(A83,'Eléments devis'!$A$3:$G$184,6,0),""))</f>
        <v/>
      </c>
      <c r="I83" s="67" t="str">
        <f t="shared" si="4"/>
        <v/>
      </c>
      <c r="J83" s="68" t="str">
        <f t="shared" si="5"/>
        <v/>
      </c>
      <c r="K83" s="53"/>
      <c r="N83" s="41" t="str">
        <f>IF(A83&lt;&gt;"",VLOOKUP(A83,'Eléments devis'!$A$3:$G$184,3,0),"")</f>
        <v/>
      </c>
      <c r="O83" s="41" t="str">
        <f t="shared" si="8"/>
        <v/>
      </c>
      <c r="P83" s="41" t="str">
        <f t="shared" si="9"/>
        <v/>
      </c>
    </row>
    <row r="84" spans="1:16">
      <c r="A84" s="57"/>
      <c r="B84" s="61" t="str">
        <f>IF(A84&lt;&gt;"",VLOOKUP(A84,'Eléments devis'!$A$4:$G$320,2,0),"")</f>
        <v/>
      </c>
      <c r="C84" s="69"/>
      <c r="D84" s="70"/>
      <c r="E84" s="71"/>
      <c r="F84" s="65" t="str">
        <f>IF(A84&lt;&gt;"",VLOOKUP(A84,'Eléments devis'!$A$4:$G$320,5,0),"")</f>
        <v/>
      </c>
      <c r="G84" s="66"/>
      <c r="H84" s="66" t="str">
        <f>IF(AND(A84&lt;&gt;"",$C$7&lt;&gt;"A"),IF(A84&lt;&gt;"",VLOOKUP(A84,'Eléments devis'!$A$3:$G$184,4,0),""),IF(A84&lt;&gt;"",VLOOKUP(A84,'Eléments devis'!$A$3:$G$184,6,0),""))</f>
        <v/>
      </c>
      <c r="I84" s="67" t="str">
        <f t="shared" si="4"/>
        <v/>
      </c>
      <c r="J84" s="68" t="str">
        <f t="shared" si="5"/>
        <v/>
      </c>
      <c r="K84" s="53"/>
      <c r="N84" s="41" t="str">
        <f>IF(A84&lt;&gt;"",VLOOKUP(A84,'Eléments devis'!$A$3:$G$184,3,0),"")</f>
        <v/>
      </c>
      <c r="O84" s="41" t="str">
        <f t="shared" si="8"/>
        <v/>
      </c>
      <c r="P84" s="41" t="str">
        <f t="shared" si="9"/>
        <v/>
      </c>
    </row>
    <row r="85" spans="1:16">
      <c r="A85" s="57"/>
      <c r="B85" s="61" t="str">
        <f>IF(A85&lt;&gt;"",VLOOKUP(A85,'Eléments devis'!$A$4:$G$320,2,0),"")</f>
        <v/>
      </c>
      <c r="C85" s="69"/>
      <c r="D85" s="70"/>
      <c r="E85" s="71"/>
      <c r="F85" s="65" t="str">
        <f>IF(A85&lt;&gt;"",VLOOKUP(A85,'Eléments devis'!$A$4:$G$320,5,0),"")</f>
        <v/>
      </c>
      <c r="G85" s="66"/>
      <c r="H85" s="66" t="str">
        <f>IF(AND(A85&lt;&gt;"",$C$7&lt;&gt;"A"),IF(A85&lt;&gt;"",VLOOKUP(A85,'Eléments devis'!$A$3:$G$184,4,0),""),IF(A85&lt;&gt;"",VLOOKUP(A85,'Eléments devis'!$A$3:$G$184,6,0),""))</f>
        <v/>
      </c>
      <c r="I85" s="67" t="str">
        <f t="shared" si="4"/>
        <v/>
      </c>
      <c r="J85" s="68" t="str">
        <f t="shared" si="5"/>
        <v/>
      </c>
      <c r="K85" s="53"/>
      <c r="N85" s="41" t="str">
        <f>IF(A85&lt;&gt;"",VLOOKUP(A85,'Eléments devis'!$A$3:$G$184,3,0),"")</f>
        <v/>
      </c>
      <c r="O85" s="41" t="str">
        <f t="shared" si="8"/>
        <v/>
      </c>
      <c r="P85" s="41" t="str">
        <f t="shared" si="9"/>
        <v/>
      </c>
    </row>
    <row r="86" spans="1:16">
      <c r="A86" s="57"/>
      <c r="B86" s="61" t="str">
        <f>IF(A86&lt;&gt;"",VLOOKUP(A86,'Eléments devis'!$A$4:$G$320,2,0),"")</f>
        <v/>
      </c>
      <c r="C86" s="69"/>
      <c r="D86" s="70"/>
      <c r="E86" s="71"/>
      <c r="F86" s="65" t="str">
        <f>IF(A86&lt;&gt;"",VLOOKUP(A86,'Eléments devis'!$A$4:$G$320,5,0),"")</f>
        <v/>
      </c>
      <c r="G86" s="66"/>
      <c r="H86" s="66" t="str">
        <f>IF(AND(A86&lt;&gt;"",$C$7&lt;&gt;"A"),IF(A86&lt;&gt;"",VLOOKUP(A86,'Eléments devis'!$A$3:$G$184,4,0),""),IF(A86&lt;&gt;"",VLOOKUP(A86,'Eléments devis'!$A$3:$G$184,6,0),""))</f>
        <v/>
      </c>
      <c r="I86" s="67" t="str">
        <f t="shared" si="4"/>
        <v/>
      </c>
      <c r="J86" s="68" t="str">
        <f t="shared" si="5"/>
        <v/>
      </c>
      <c r="K86" s="53"/>
      <c r="N86" s="41" t="str">
        <f>IF(A86&lt;&gt;"",VLOOKUP(A86,'Eléments devis'!$A$3:$G$184,3,0),"")</f>
        <v/>
      </c>
      <c r="O86" s="41" t="str">
        <f t="shared" si="8"/>
        <v/>
      </c>
      <c r="P86" s="41" t="str">
        <f t="shared" si="9"/>
        <v/>
      </c>
    </row>
    <row r="87" spans="1:16">
      <c r="A87" s="57"/>
      <c r="B87" s="61" t="str">
        <f>IF(A87&lt;&gt;"",VLOOKUP(A87,'Eléments devis'!$A$4:$G$320,2,0),"")</f>
        <v/>
      </c>
      <c r="C87" s="69"/>
      <c r="D87" s="70"/>
      <c r="E87" s="71"/>
      <c r="F87" s="65" t="str">
        <f>IF(A87&lt;&gt;"",VLOOKUP(A87,'Eléments devis'!$A$4:$G$320,5,0),"")</f>
        <v/>
      </c>
      <c r="G87" s="66"/>
      <c r="H87" s="66" t="str">
        <f>IF(AND(A87&lt;&gt;"",$C$7&lt;&gt;"A"),IF(A87&lt;&gt;"",VLOOKUP(A87,'Eléments devis'!$A$3:$G$184,4,0),""),IF(A87&lt;&gt;"",VLOOKUP(A87,'Eléments devis'!$A$3:$G$184,6,0),""))</f>
        <v/>
      </c>
      <c r="I87" s="67" t="str">
        <f t="shared" si="4"/>
        <v/>
      </c>
      <c r="J87" s="68" t="str">
        <f t="shared" si="5"/>
        <v/>
      </c>
      <c r="K87" s="53"/>
      <c r="N87" s="41" t="str">
        <f>IF(A87&lt;&gt;"",VLOOKUP(A87,'Eléments devis'!$A$3:$G$184,3,0),"")</f>
        <v/>
      </c>
      <c r="O87" s="41" t="str">
        <f t="shared" si="8"/>
        <v/>
      </c>
      <c r="P87" s="41" t="str">
        <f t="shared" si="9"/>
        <v/>
      </c>
    </row>
    <row r="88" spans="1:16">
      <c r="A88" s="57"/>
      <c r="B88" s="61" t="str">
        <f>IF(A88&lt;&gt;"",VLOOKUP(A88,'Eléments devis'!$A$4:$G$320,2,0),"")</f>
        <v/>
      </c>
      <c r="C88" s="69"/>
      <c r="D88" s="70"/>
      <c r="E88" s="71"/>
      <c r="F88" s="65" t="str">
        <f>IF(A88&lt;&gt;"",VLOOKUP(A88,'Eléments devis'!$A$4:$G$320,5,0),"")</f>
        <v/>
      </c>
      <c r="G88" s="66"/>
      <c r="H88" s="66" t="str">
        <f>IF(AND(A88&lt;&gt;"",$C$7&lt;&gt;"A"),IF(A88&lt;&gt;"",VLOOKUP(A88,'Eléments devis'!$A$3:$G$184,4,0),""),IF(A88&lt;&gt;"",VLOOKUP(A88,'Eléments devis'!$A$3:$G$184,6,0),""))</f>
        <v/>
      </c>
      <c r="I88" s="67" t="str">
        <f t="shared" si="4"/>
        <v/>
      </c>
      <c r="J88" s="68" t="str">
        <f t="shared" si="5"/>
        <v/>
      </c>
      <c r="K88" s="53"/>
      <c r="N88" s="41" t="str">
        <f>IF(A88&lt;&gt;"",VLOOKUP(A88,'Eléments devis'!$A$3:$G$184,3,0),"")</f>
        <v/>
      </c>
      <c r="O88" s="41" t="str">
        <f t="shared" si="8"/>
        <v/>
      </c>
      <c r="P88" s="41" t="str">
        <f t="shared" si="9"/>
        <v/>
      </c>
    </row>
    <row r="89" spans="1:16" ht="17.25" thickBot="1">
      <c r="A89" s="58"/>
      <c r="B89" s="72" t="str">
        <f>IF(A89&lt;&gt;"",VLOOKUP(A89,'Eléments devis'!$A$4:$G$320,2,0),"")</f>
        <v/>
      </c>
      <c r="C89" s="73"/>
      <c r="D89" s="74"/>
      <c r="E89" s="75"/>
      <c r="F89" s="76" t="str">
        <f>IF(A89&lt;&gt;"",VLOOKUP(A89,'Eléments devis'!$A$4:$G$320,5,0),"")</f>
        <v/>
      </c>
      <c r="G89" s="77"/>
      <c r="H89" s="77" t="str">
        <f>IF(AND(A89&lt;&gt;"",$C$7&lt;&gt;"A"),IF(A89&lt;&gt;"",VLOOKUP(A89,'Eléments devis'!$A$3:$G$184,4,0),""),IF(A89&lt;&gt;"",VLOOKUP(A89,'Eléments devis'!$A$3:$G$184,6,0),""))</f>
        <v/>
      </c>
      <c r="I89" s="78" t="str">
        <f t="shared" si="4"/>
        <v/>
      </c>
      <c r="J89" s="79" t="str">
        <f t="shared" si="5"/>
        <v/>
      </c>
      <c r="K89" s="54"/>
      <c r="N89" s="41" t="str">
        <f>IF(A89&lt;&gt;"",VLOOKUP(A89,'Eléments devis'!$A$3:$G$184,3,0),"")</f>
        <v/>
      </c>
      <c r="O89" s="41" t="str">
        <f t="shared" si="8"/>
        <v/>
      </c>
      <c r="P89" s="41" t="str">
        <f t="shared" si="9"/>
        <v/>
      </c>
    </row>
    <row r="90" spans="1:16" ht="17.25" thickBot="1"/>
    <row r="91" spans="1:16" ht="37.5" thickTop="1" thickBot="1">
      <c r="B91" s="91" t="s">
        <v>210</v>
      </c>
      <c r="C91" s="32" t="s">
        <v>16</v>
      </c>
      <c r="D91" s="31" t="s">
        <v>23</v>
      </c>
      <c r="E91" s="27"/>
      <c r="F91" s="27"/>
      <c r="G91" s="27"/>
      <c r="H91" s="27"/>
      <c r="I91" s="91" t="s">
        <v>26</v>
      </c>
      <c r="J91" s="109">
        <f>C92+C93</f>
        <v>6485.3279999999995</v>
      </c>
      <c r="K91" s="110"/>
      <c r="O91" s="45" t="s">
        <v>35</v>
      </c>
      <c r="P91" s="46">
        <f>SUM(P56:P90)</f>
        <v>3233.9639999999999</v>
      </c>
    </row>
    <row r="92" spans="1:16" ht="17.25" thickTop="1">
      <c r="B92" s="39" t="s">
        <v>36</v>
      </c>
      <c r="C92" s="87">
        <f>SUMIF(K57:K89,$V$2,J57:J89)+C45</f>
        <v>6266.0879999999997</v>
      </c>
      <c r="D92" s="85">
        <f>(C92*7%)+D45</f>
        <v>658.54824000000008</v>
      </c>
      <c r="E92" s="27"/>
      <c r="F92" s="27"/>
      <c r="G92" s="27"/>
      <c r="H92" s="27"/>
      <c r="I92" s="36" t="s">
        <v>25</v>
      </c>
      <c r="J92" s="111">
        <f>D92+D93</f>
        <v>723.00480000000005</v>
      </c>
      <c r="K92" s="112"/>
    </row>
    <row r="93" spans="1:16" ht="18.75" thickBot="1">
      <c r="B93" s="40" t="s">
        <v>22</v>
      </c>
      <c r="C93" s="88">
        <f>SUMIF(K57:K89,$V$3,J57:J89)+C46</f>
        <v>219.23999999999998</v>
      </c>
      <c r="D93" s="86">
        <f>(C93*19.6%)+D46</f>
        <v>64.456559999999996</v>
      </c>
      <c r="E93" s="2"/>
      <c r="F93" s="2"/>
      <c r="G93" s="2"/>
      <c r="H93" s="2"/>
      <c r="I93" s="37" t="s">
        <v>24</v>
      </c>
      <c r="J93" s="113">
        <f>J92+J91</f>
        <v>7208.3327999999992</v>
      </c>
      <c r="K93" s="114"/>
    </row>
    <row r="94" spans="1:16" ht="17.25" thickTop="1"/>
    <row r="103" spans="1:16" ht="17.25" thickBot="1"/>
    <row r="104" spans="1:16">
      <c r="A104" s="59" t="s">
        <v>7</v>
      </c>
      <c r="B104" s="3" t="s">
        <v>0</v>
      </c>
      <c r="C104" s="4"/>
      <c r="D104" s="5"/>
      <c r="E104" s="6" t="s">
        <v>17</v>
      </c>
      <c r="F104" s="6" t="s">
        <v>92</v>
      </c>
      <c r="G104" s="6"/>
      <c r="H104" s="6" t="s">
        <v>1</v>
      </c>
      <c r="I104" s="6" t="s">
        <v>2</v>
      </c>
      <c r="J104" s="84" t="s">
        <v>21</v>
      </c>
      <c r="K104" s="28" t="s">
        <v>18</v>
      </c>
      <c r="N104" s="44" t="s">
        <v>10</v>
      </c>
      <c r="O104" s="44" t="s">
        <v>33</v>
      </c>
      <c r="P104" s="44" t="s">
        <v>34</v>
      </c>
    </row>
    <row r="105" spans="1:16">
      <c r="A105" s="55"/>
      <c r="B105" s="115" t="s">
        <v>216</v>
      </c>
      <c r="C105" s="116"/>
      <c r="D105" s="116"/>
      <c r="E105" s="117" t="s">
        <v>209</v>
      </c>
      <c r="F105" s="118"/>
      <c r="G105" s="118"/>
      <c r="H105" s="118"/>
      <c r="I105" s="118"/>
      <c r="J105" s="89">
        <f>+J91</f>
        <v>6485.3279999999995</v>
      </c>
      <c r="K105" s="92"/>
      <c r="N105" s="41" t="str">
        <f>IF(A105&lt;&gt;"",VLOOKUP(A105,'Eléments devis'!$A$3:$G$184,3,0),"")</f>
        <v/>
      </c>
      <c r="O105" s="41" t="str">
        <f>IF(AND(N105&lt;&gt;"",A105&lt;&gt;"",E105&lt;&gt;""),(J105/E105)-N105,"")</f>
        <v/>
      </c>
      <c r="P105" s="41" t="str">
        <f>IF(O105&lt;&gt;"",O105*E105,"")</f>
        <v/>
      </c>
    </row>
    <row r="106" spans="1:16">
      <c r="A106" s="55" t="s">
        <v>169</v>
      </c>
      <c r="B106" s="61" t="str">
        <f>IF(A106&lt;&gt;"",VLOOKUP(A106,'Eléments devis'!$A$4:$G$320,2,0),"")</f>
        <v>lessivage sur plafond</v>
      </c>
      <c r="C106" s="69"/>
      <c r="D106" s="70"/>
      <c r="E106" s="90">
        <v>15</v>
      </c>
      <c r="F106" s="65" t="str">
        <f>IF(AND(A106&lt;&gt;"",A106&lt;&gt;"T"),VLOOKUP(A106,'Eléments devis'!$A$4:$G$320,5,0),"")</f>
        <v>m²</v>
      </c>
      <c r="G106" s="60"/>
      <c r="H106" s="66">
        <f>IF(AND(A106&lt;&gt;"",$C$7&lt;&gt;"A"),IF(A106&lt;&gt;"",VLOOKUP(A106,'Eléments devis'!$A$3:$G$184,4,0),""),IF(A106&lt;&gt;"",VLOOKUP(A106,'Eléments devis'!$A$3:$G$184,6,0),""))</f>
        <v>2.9</v>
      </c>
      <c r="I106" s="67">
        <f t="shared" ref="I106:I118" si="10">IF(AND($C$11&lt;&gt;"",A106&lt;&gt;"",A106&lt;&gt;"T"),$C$11/100,"")</f>
        <v>0.4</v>
      </c>
      <c r="J106" s="68">
        <f t="shared" ref="J106:J118" si="11">IF(AND(H106&lt;&gt;"",A106&lt;&gt;"T"),E106*H106*(1-I106),"")</f>
        <v>26.099999999999998</v>
      </c>
      <c r="K106" s="53" t="s">
        <v>20</v>
      </c>
      <c r="N106" s="41">
        <f>IF(A106&lt;&gt;"",VLOOKUP(A106,'Eléments devis'!$A$3:$G$184,3,0),"")</f>
        <v>0</v>
      </c>
      <c r="O106" s="41">
        <f t="shared" ref="O106:O118" si="12">IF(AND(N106&lt;&gt;"",A106&lt;&gt;"",E106&lt;&gt;""),(J106/E106)-N106,"")</f>
        <v>1.7399999999999998</v>
      </c>
      <c r="P106" s="41">
        <f t="shared" ref="P106:P118" si="13">IF(O106&lt;&gt;"",O106*E106,"")</f>
        <v>26.099999999999998</v>
      </c>
    </row>
    <row r="107" spans="1:16">
      <c r="A107" s="55" t="s">
        <v>170</v>
      </c>
      <c r="B107" s="61" t="str">
        <f>IF(A107&lt;&gt;"",VLOOKUP(A107,'Eléments devis'!$A$4:$G$320,2,0),"")</f>
        <v>preparations sur murs</v>
      </c>
      <c r="C107" s="69"/>
      <c r="D107" s="70"/>
      <c r="E107" s="71">
        <v>20</v>
      </c>
      <c r="F107" s="65" t="str">
        <f>IF(AND(A107&lt;&gt;"",A107&lt;&gt;"T"),VLOOKUP(A107,'Eléments devis'!$A$4:$G$320,5,0),"")</f>
        <v>m²</v>
      </c>
      <c r="G107" s="60"/>
      <c r="H107" s="66">
        <f>IF(AND(A107&lt;&gt;"",$C$7&lt;&gt;"A"),IF(A107&lt;&gt;"",VLOOKUP(A107,'Eléments devis'!$A$3:$G$184,4,0),""),IF(A107&lt;&gt;"",VLOOKUP(A107,'Eléments devis'!$A$3:$G$184,6,0),""))</f>
        <v>6.9599999999999991</v>
      </c>
      <c r="I107" s="67">
        <f t="shared" si="10"/>
        <v>0.4</v>
      </c>
      <c r="J107" s="68">
        <f t="shared" si="11"/>
        <v>83.52</v>
      </c>
      <c r="K107" s="53" t="s">
        <v>20</v>
      </c>
      <c r="N107" s="41">
        <f>IF(A107&lt;&gt;"",VLOOKUP(A107,'Eléments devis'!$A$3:$G$184,3,0),"")</f>
        <v>0</v>
      </c>
      <c r="O107" s="41">
        <f t="shared" si="12"/>
        <v>4.1760000000000002</v>
      </c>
      <c r="P107" s="41">
        <f t="shared" si="13"/>
        <v>83.52000000000001</v>
      </c>
    </row>
    <row r="108" spans="1:16">
      <c r="A108" s="55" t="s">
        <v>171</v>
      </c>
      <c r="B108" s="61" t="str">
        <f>IF(A108&lt;&gt;"",VLOOKUP(A108,'Eléments devis'!$A$4:$G$320,2,0),"")</f>
        <v>primer masquant sur mur</v>
      </c>
      <c r="C108" s="69"/>
      <c r="D108" s="70"/>
      <c r="E108" s="71"/>
      <c r="F108" s="65" t="str">
        <f>IF(AND(A108&lt;&gt;"",A108&lt;&gt;"T"),VLOOKUP(A108,'Eléments devis'!$A$4:$G$320,5,0),"")</f>
        <v>m²</v>
      </c>
      <c r="G108" s="60"/>
      <c r="H108" s="66">
        <f>IF(AND(A108&lt;&gt;"",$C$7&lt;&gt;"A"),IF(A108&lt;&gt;"",VLOOKUP(A108,'Eléments devis'!$A$3:$G$184,4,0),""),IF(A108&lt;&gt;"",VLOOKUP(A108,'Eléments devis'!$A$3:$G$184,6,0),""))</f>
        <v>8.1199999999999992</v>
      </c>
      <c r="I108" s="67">
        <f t="shared" si="10"/>
        <v>0.4</v>
      </c>
      <c r="J108" s="68">
        <f t="shared" si="11"/>
        <v>0</v>
      </c>
      <c r="K108" s="53"/>
      <c r="N108" s="41">
        <f>IF(A108&lt;&gt;"",VLOOKUP(A108,'Eléments devis'!$A$3:$G$184,3,0),"")</f>
        <v>0</v>
      </c>
      <c r="O108" s="41" t="str">
        <f t="shared" si="12"/>
        <v/>
      </c>
      <c r="P108" s="41" t="str">
        <f t="shared" si="13"/>
        <v/>
      </c>
    </row>
    <row r="109" spans="1:16">
      <c r="A109" s="57" t="s">
        <v>3</v>
      </c>
      <c r="B109" s="61">
        <f>IF(A109&lt;&gt;"",VLOOKUP(A109,'Eléments devis'!$A$4:$G$320,2,0),"")</f>
        <v>0</v>
      </c>
      <c r="C109" s="69"/>
      <c r="D109" s="70"/>
      <c r="E109" s="71"/>
      <c r="F109" s="65" t="str">
        <f>IF(AND(A109&lt;&gt;"",A109&lt;&gt;"T"),VLOOKUP(A109,'Eléments devis'!$A$4:$G$320,5,0),"")</f>
        <v/>
      </c>
      <c r="G109" s="60"/>
      <c r="H109" s="66">
        <f>IF(AND(A109&lt;&gt;"",$C$7&lt;&gt;"A"),IF(A109&lt;&gt;"",VLOOKUP(A109,'Eléments devis'!$A$3:$G$184,4,0),""),IF(A109&lt;&gt;"",VLOOKUP(A109,'Eléments devis'!$A$3:$G$184,6,0),""))</f>
        <v>0</v>
      </c>
      <c r="I109" s="67" t="str">
        <f t="shared" si="10"/>
        <v/>
      </c>
      <c r="J109" s="68" t="str">
        <f t="shared" si="11"/>
        <v/>
      </c>
      <c r="K109" s="53"/>
      <c r="N109" s="41">
        <f>IF(A109&lt;&gt;"",VLOOKUP(A109,'Eléments devis'!$A$3:$G$184,3,0),"")</f>
        <v>0</v>
      </c>
      <c r="O109" s="41" t="str">
        <f t="shared" si="12"/>
        <v/>
      </c>
      <c r="P109" s="41" t="str">
        <f t="shared" si="13"/>
        <v/>
      </c>
    </row>
    <row r="110" spans="1:16">
      <c r="A110" s="57" t="s">
        <v>155</v>
      </c>
      <c r="B110" s="61" t="str">
        <f>IF(A110&lt;&gt;"",VLOOKUP(A110,'Eléments devis'!$A$4:$G$320,2,0),"")</f>
        <v>Confection Doublage placo 100+13 collé</v>
      </c>
      <c r="C110" s="69"/>
      <c r="D110" s="70"/>
      <c r="E110" s="71">
        <v>15</v>
      </c>
      <c r="F110" s="65" t="str">
        <f>IF(AND(A110&lt;&gt;"",A110&lt;&gt;"T"),VLOOKUP(A110,'Eléments devis'!$A$4:$G$320,5,0),"")</f>
        <v>m²</v>
      </c>
      <c r="G110" s="60"/>
      <c r="H110" s="66">
        <f>IF(AND(A110&lt;&gt;"",$C$7&lt;&gt;"A"),IF(A110&lt;&gt;"",VLOOKUP(A110,'Eléments devis'!$A$3:$G$184,4,0),""),IF(A110&lt;&gt;"",VLOOKUP(A110,'Eléments devis'!$A$3:$G$184,6,0),""))</f>
        <v>26.68</v>
      </c>
      <c r="I110" s="67">
        <f t="shared" si="10"/>
        <v>0.4</v>
      </c>
      <c r="J110" s="68">
        <f t="shared" si="11"/>
        <v>240.11999999999998</v>
      </c>
      <c r="K110" s="53">
        <v>7</v>
      </c>
      <c r="N110" s="41">
        <f>IF(A110&lt;&gt;"",VLOOKUP(A110,'Eléments devis'!$A$3:$G$184,3,0),"")</f>
        <v>0</v>
      </c>
      <c r="O110" s="41">
        <f t="shared" si="12"/>
        <v>16.007999999999999</v>
      </c>
      <c r="P110" s="41">
        <f t="shared" si="13"/>
        <v>240.11999999999998</v>
      </c>
    </row>
    <row r="111" spans="1:16">
      <c r="A111" s="57" t="s">
        <v>156</v>
      </c>
      <c r="B111" s="61" t="str">
        <f>IF(A111&lt;&gt;"",VLOOKUP(A111,'Eléments devis'!$A$4:$G$320,2,0),"")</f>
        <v>confection doublage placo 120+13 collé</v>
      </c>
      <c r="C111" s="69"/>
      <c r="D111" s="70"/>
      <c r="E111" s="71">
        <v>12</v>
      </c>
      <c r="F111" s="65" t="str">
        <f>IF(AND(A111&lt;&gt;"",A111&lt;&gt;"T"),VLOOKUP(A111,'Eléments devis'!$A$4:$G$320,5,0),"")</f>
        <v>m²</v>
      </c>
      <c r="G111" s="60"/>
      <c r="H111" s="66">
        <f>IF(AND(A111&lt;&gt;"",$C$7&lt;&gt;"A"),IF(A111&lt;&gt;"",VLOOKUP(A111,'Eléments devis'!$A$3:$G$184,4,0),""),IF(A111&lt;&gt;"",VLOOKUP(A111,'Eléments devis'!$A$3:$G$184,6,0),""))</f>
        <v>25.52</v>
      </c>
      <c r="I111" s="67">
        <f t="shared" si="10"/>
        <v>0.4</v>
      </c>
      <c r="J111" s="68">
        <f t="shared" si="11"/>
        <v>183.744</v>
      </c>
      <c r="K111" s="53">
        <v>7</v>
      </c>
      <c r="N111" s="41">
        <f>IF(A111&lt;&gt;"",VLOOKUP(A111,'Eléments devis'!$A$3:$G$184,3,0),"")</f>
        <v>0</v>
      </c>
      <c r="O111" s="41">
        <f t="shared" si="12"/>
        <v>15.311999999999999</v>
      </c>
      <c r="P111" s="41">
        <f t="shared" si="13"/>
        <v>183.744</v>
      </c>
    </row>
    <row r="112" spans="1:16">
      <c r="A112" s="57" t="s">
        <v>157</v>
      </c>
      <c r="B112" s="61" t="str">
        <f>IF(A112&lt;&gt;"",VLOOKUP(A112,'Eléments devis'!$A$4:$G$320,2,0),"")</f>
        <v>confection doublage BA13 collé</v>
      </c>
      <c r="C112" s="69"/>
      <c r="D112" s="70"/>
      <c r="E112" s="71">
        <v>15</v>
      </c>
      <c r="F112" s="65" t="str">
        <f>IF(AND(A112&lt;&gt;"",A112&lt;&gt;"T"),VLOOKUP(A112,'Eléments devis'!$A$4:$G$320,5,0),"")</f>
        <v>m²</v>
      </c>
      <c r="G112" s="60"/>
      <c r="H112" s="66">
        <f>IF(AND(A112&lt;&gt;"",$C$7&lt;&gt;"A"),IF(A112&lt;&gt;"",VLOOKUP(A112,'Eléments devis'!$A$3:$G$184,4,0),""),IF(A112&lt;&gt;"",VLOOKUP(A112,'Eléments devis'!$A$3:$G$184,6,0),""))</f>
        <v>19.72</v>
      </c>
      <c r="I112" s="67">
        <f t="shared" si="10"/>
        <v>0.4</v>
      </c>
      <c r="J112" s="68">
        <f t="shared" si="11"/>
        <v>177.47999999999996</v>
      </c>
      <c r="K112" s="53">
        <v>7</v>
      </c>
      <c r="N112" s="41">
        <f>IF(A112&lt;&gt;"",VLOOKUP(A112,'Eléments devis'!$A$3:$G$184,3,0),"")</f>
        <v>0</v>
      </c>
      <c r="O112" s="41">
        <f t="shared" si="12"/>
        <v>11.831999999999997</v>
      </c>
      <c r="P112" s="41">
        <f t="shared" si="13"/>
        <v>177.47999999999996</v>
      </c>
    </row>
    <row r="113" spans="1:16">
      <c r="A113" s="57" t="s">
        <v>158</v>
      </c>
      <c r="B113" s="61" t="str">
        <f>IF(A113&lt;&gt;"",VLOOKUP(A113,'Eléments devis'!$A$4:$G$320,2,0),"")</f>
        <v xml:space="preserve">Confection bande a joint sur murs </v>
      </c>
      <c r="C113" s="69"/>
      <c r="D113" s="70"/>
      <c r="E113" s="71">
        <v>5</v>
      </c>
      <c r="F113" s="65" t="str">
        <f>IF(AND(A113&lt;&gt;"",A113&lt;&gt;"T"),VLOOKUP(A113,'Eléments devis'!$A$4:$G$320,5,0),"")</f>
        <v>m²</v>
      </c>
      <c r="G113" s="60"/>
      <c r="H113" s="66">
        <f>IF(AND(A113&lt;&gt;"",$C$7&lt;&gt;"A"),IF(A113&lt;&gt;"",VLOOKUP(A113,'Eléments devis'!$A$3:$G$184,4,0),""),IF(A113&lt;&gt;"",VLOOKUP(A113,'Eléments devis'!$A$3:$G$184,6,0),""))</f>
        <v>9.2799999999999994</v>
      </c>
      <c r="I113" s="67">
        <f t="shared" si="10"/>
        <v>0.4</v>
      </c>
      <c r="J113" s="68">
        <f t="shared" si="11"/>
        <v>27.84</v>
      </c>
      <c r="K113" s="53">
        <v>7</v>
      </c>
      <c r="N113" s="41">
        <f>IF(A113&lt;&gt;"",VLOOKUP(A113,'Eléments devis'!$A$3:$G$184,3,0),"")</f>
        <v>0</v>
      </c>
      <c r="O113" s="41">
        <f t="shared" si="12"/>
        <v>5.5679999999999996</v>
      </c>
      <c r="P113" s="41">
        <f t="shared" si="13"/>
        <v>27.839999999999996</v>
      </c>
    </row>
    <row r="114" spans="1:16">
      <c r="A114" s="57" t="s">
        <v>159</v>
      </c>
      <c r="B114" s="61" t="str">
        <f>IF(A114&lt;&gt;"",VLOOKUP(A114,'Eléments devis'!$A$4:$G$320,2,0),"")</f>
        <v>confection bande a joint armée sur murs</v>
      </c>
      <c r="C114" s="69"/>
      <c r="D114" s="70"/>
      <c r="E114" s="71">
        <v>10</v>
      </c>
      <c r="F114" s="65" t="str">
        <f>IF(AND(A114&lt;&gt;"",A114&lt;&gt;"T"),VLOOKUP(A114,'Eléments devis'!$A$4:$G$320,5,0),"")</f>
        <v>m²</v>
      </c>
      <c r="G114" s="60"/>
      <c r="H114" s="66">
        <f>IF(AND(A114&lt;&gt;"",$C$7&lt;&gt;"A"),IF(A114&lt;&gt;"",VLOOKUP(A114,'Eléments devis'!$A$3:$G$184,4,0),""),IF(A114&lt;&gt;"",VLOOKUP(A114,'Eléments devis'!$A$3:$G$184,6,0),""))</f>
        <v>5.8</v>
      </c>
      <c r="I114" s="67">
        <f t="shared" si="10"/>
        <v>0.4</v>
      </c>
      <c r="J114" s="68">
        <f t="shared" si="11"/>
        <v>34.799999999999997</v>
      </c>
      <c r="K114" s="53">
        <v>7</v>
      </c>
      <c r="N114" s="41">
        <f>IF(A114&lt;&gt;"",VLOOKUP(A114,'Eléments devis'!$A$3:$G$184,3,0),"")</f>
        <v>0</v>
      </c>
      <c r="O114" s="41">
        <f t="shared" si="12"/>
        <v>3.4799999999999995</v>
      </c>
      <c r="P114" s="41">
        <f t="shared" si="13"/>
        <v>34.799999999999997</v>
      </c>
    </row>
    <row r="115" spans="1:16">
      <c r="A115" s="57" t="s">
        <v>160</v>
      </c>
      <c r="B115" s="61" t="str">
        <f>IF(A115&lt;&gt;"",VLOOKUP(A115,'Eléments devis'!$A$4:$G$320,2,0),"")</f>
        <v>confection cloison 72/48</v>
      </c>
      <c r="C115" s="69"/>
      <c r="D115" s="70"/>
      <c r="E115" s="71">
        <v>15</v>
      </c>
      <c r="F115" s="65" t="str">
        <f>IF(AND(A115&lt;&gt;"",A115&lt;&gt;"T"),VLOOKUP(A115,'Eléments devis'!$A$4:$G$320,5,0),"")</f>
        <v>m²</v>
      </c>
      <c r="G115" s="60"/>
      <c r="H115" s="66">
        <f>IF(AND(A115&lt;&gt;"",$C$7&lt;&gt;"A"),IF(A115&lt;&gt;"",VLOOKUP(A115,'Eléments devis'!$A$3:$G$184,4,0),""),IF(A115&lt;&gt;"",VLOOKUP(A115,'Eléments devis'!$A$3:$G$184,6,0),""))</f>
        <v>41.76</v>
      </c>
      <c r="I115" s="67">
        <f t="shared" si="10"/>
        <v>0.4</v>
      </c>
      <c r="J115" s="68">
        <f t="shared" si="11"/>
        <v>375.84</v>
      </c>
      <c r="K115" s="53">
        <v>7</v>
      </c>
      <c r="N115" s="41">
        <f>IF(A115&lt;&gt;"",VLOOKUP(A115,'Eléments devis'!$A$3:$G$184,3,0),"")</f>
        <v>0</v>
      </c>
      <c r="O115" s="41">
        <f t="shared" si="12"/>
        <v>25.055999999999997</v>
      </c>
      <c r="P115" s="41">
        <f t="shared" si="13"/>
        <v>375.84</v>
      </c>
    </row>
    <row r="116" spans="1:16">
      <c r="A116" s="57" t="s">
        <v>161</v>
      </c>
      <c r="B116" s="61" t="str">
        <f>IF(A116&lt;&gt;"",VLOOKUP(A116,'Eléments devis'!$A$4:$G$320,2,0),"")</f>
        <v>confection cloison 98/48</v>
      </c>
      <c r="C116" s="69"/>
      <c r="D116" s="70"/>
      <c r="E116" s="71">
        <v>36</v>
      </c>
      <c r="F116" s="65" t="str">
        <f>IF(A116&lt;&gt;"",VLOOKUP(A116,'Eléments devis'!$A$4:$G$320,5,0),"")</f>
        <v>m²</v>
      </c>
      <c r="G116" s="60"/>
      <c r="H116" s="66">
        <f>IF(AND(A116&lt;&gt;"",$C$7&lt;&gt;"A"),IF(A116&lt;&gt;"",VLOOKUP(A116,'Eléments devis'!$A$3:$G$184,4,0),""),IF(A116&lt;&gt;"",VLOOKUP(A116,'Eléments devis'!$A$3:$G$184,6,0),""))</f>
        <v>52.199999999999996</v>
      </c>
      <c r="I116" s="67">
        <f t="shared" si="10"/>
        <v>0.4</v>
      </c>
      <c r="J116" s="68">
        <f t="shared" si="11"/>
        <v>1127.5199999999998</v>
      </c>
      <c r="K116" s="53">
        <v>7</v>
      </c>
      <c r="N116" s="41">
        <f>IF(A116&lt;&gt;"",VLOOKUP(A116,'Eléments devis'!$A$3:$G$184,3,0),"")</f>
        <v>0</v>
      </c>
      <c r="O116" s="41">
        <f t="shared" si="12"/>
        <v>31.319999999999993</v>
      </c>
      <c r="P116" s="41">
        <f t="shared" si="13"/>
        <v>1127.5199999999998</v>
      </c>
    </row>
    <row r="117" spans="1:16">
      <c r="A117" s="57" t="s">
        <v>162</v>
      </c>
      <c r="B117" s="61" t="str">
        <f>IF(A117&lt;&gt;"",VLOOKUP(A117,'Eléments devis'!$A$4:$G$320,2,0),"")</f>
        <v>confection cloison SAA 120</v>
      </c>
      <c r="C117" s="69"/>
      <c r="D117" s="70"/>
      <c r="E117" s="71">
        <v>25</v>
      </c>
      <c r="F117" s="65" t="str">
        <f>IF(A117&lt;&gt;"",VLOOKUP(A117,'Eléments devis'!$A$4:$G$320,5,0),"")</f>
        <v>m²</v>
      </c>
      <c r="G117" s="60"/>
      <c r="H117" s="66">
        <f>IF(AND(A117&lt;&gt;"",$C$7&lt;&gt;"A"),IF(A117&lt;&gt;"",VLOOKUP(A117,'Eléments devis'!$A$3:$G$184,4,0),""),IF(A117&lt;&gt;"",VLOOKUP(A117,'Eléments devis'!$A$3:$G$184,6,0),""))</f>
        <v>63.8</v>
      </c>
      <c r="I117" s="67">
        <f t="shared" si="10"/>
        <v>0.4</v>
      </c>
      <c r="J117" s="68">
        <f t="shared" si="11"/>
        <v>957</v>
      </c>
      <c r="K117" s="53">
        <v>7</v>
      </c>
      <c r="N117" s="41">
        <f>IF(A117&lt;&gt;"",VLOOKUP(A117,'Eléments devis'!$A$3:$G$184,3,0),"")</f>
        <v>0</v>
      </c>
      <c r="O117" s="41">
        <f t="shared" si="12"/>
        <v>38.28</v>
      </c>
      <c r="P117" s="41">
        <f t="shared" si="13"/>
        <v>957</v>
      </c>
    </row>
    <row r="118" spans="1:16">
      <c r="A118" s="57"/>
      <c r="B118" s="61" t="str">
        <f>IF(A118&lt;&gt;"",VLOOKUP(A118,'Eléments devis'!$A$4:$G$320,2,0),"")</f>
        <v/>
      </c>
      <c r="C118" s="69"/>
      <c r="D118" s="70"/>
      <c r="E118" s="71"/>
      <c r="F118" s="65" t="str">
        <f>IF(A118&lt;&gt;"",VLOOKUP(A118,'Eléments devis'!$A$4:$G$320,5,0),"")</f>
        <v/>
      </c>
      <c r="G118" s="66"/>
      <c r="H118" s="66" t="str">
        <f>IF(AND(A118&lt;&gt;"",$C$7&lt;&gt;"A"),IF(A118&lt;&gt;"",VLOOKUP(A118,'Eléments devis'!$A$3:$G$184,4,0),""),IF(A118&lt;&gt;"",VLOOKUP(A118,'Eléments devis'!$A$3:$G$184,6,0),""))</f>
        <v/>
      </c>
      <c r="I118" s="67" t="str">
        <f t="shared" si="10"/>
        <v/>
      </c>
      <c r="J118" s="68" t="str">
        <f t="shared" si="11"/>
        <v/>
      </c>
      <c r="K118" s="53"/>
      <c r="N118" s="41" t="str">
        <f>IF(A118&lt;&gt;"",VLOOKUP(A118,'Eléments devis'!$A$3:$G$184,3,0),"")</f>
        <v/>
      </c>
      <c r="O118" s="41" t="str">
        <f t="shared" si="12"/>
        <v/>
      </c>
      <c r="P118" s="41" t="str">
        <f t="shared" si="13"/>
        <v/>
      </c>
    </row>
    <row r="119" spans="1:16">
      <c r="A119" s="57"/>
      <c r="B119" s="61"/>
      <c r="C119" s="69"/>
      <c r="D119" s="70"/>
      <c r="E119" s="71"/>
      <c r="F119" s="65"/>
      <c r="G119" s="66"/>
      <c r="H119" s="66" t="str">
        <f>IF(AND(A119&lt;&gt;"",$C$7&lt;&gt;"A"),IF(A119&lt;&gt;"",VLOOKUP(A119,'Eléments devis'!$A$3:$G$184,4,0),""),IF(A119&lt;&gt;"",VLOOKUP(A119,'Eléments devis'!$A$3:$G$184,6,0),""))</f>
        <v/>
      </c>
      <c r="I119" s="67"/>
      <c r="J119" s="68"/>
      <c r="K119" s="53"/>
      <c r="N119" s="41"/>
      <c r="O119" s="41" t="str">
        <f t="shared" ref="O119:O138" si="14">IF(AND(N119&lt;&gt;"",A119&lt;&gt;"",E119&lt;&gt;""),(J119/E119)-N119,"")</f>
        <v/>
      </c>
      <c r="P119" s="41" t="str">
        <f t="shared" ref="P119:P138" si="15">IF(O119&lt;&gt;"",O119*E119,"")</f>
        <v/>
      </c>
    </row>
    <row r="120" spans="1:16">
      <c r="A120" s="57"/>
      <c r="B120" s="61"/>
      <c r="C120" s="69"/>
      <c r="D120" s="70"/>
      <c r="E120" s="71"/>
      <c r="F120" s="65"/>
      <c r="G120" s="66"/>
      <c r="H120" s="66" t="str">
        <f>IF(AND(A120&lt;&gt;"",$C$7&lt;&gt;"A"),IF(A120&lt;&gt;"",VLOOKUP(A120,'Eléments devis'!$A$3:$G$184,4,0),""),IF(A120&lt;&gt;"",VLOOKUP(A120,'Eléments devis'!$A$3:$G$184,6,0),""))</f>
        <v/>
      </c>
      <c r="I120" s="67"/>
      <c r="J120" s="68"/>
      <c r="K120" s="53"/>
      <c r="N120" s="41"/>
      <c r="O120" s="41" t="str">
        <f t="shared" si="14"/>
        <v/>
      </c>
      <c r="P120" s="41" t="str">
        <f t="shared" si="15"/>
        <v/>
      </c>
    </row>
    <row r="121" spans="1:16">
      <c r="A121" s="57"/>
      <c r="B121" s="61"/>
      <c r="C121" s="69"/>
      <c r="D121" s="70"/>
      <c r="E121" s="71"/>
      <c r="F121" s="65"/>
      <c r="G121" s="66"/>
      <c r="H121" s="66" t="str">
        <f>IF(AND(A121&lt;&gt;"",$C$7&lt;&gt;"A"),IF(A121&lt;&gt;"",VLOOKUP(A121,'Eléments devis'!$A$3:$G$184,4,0),""),IF(A121&lt;&gt;"",VLOOKUP(A121,'Eléments devis'!$A$3:$G$184,6,0),""))</f>
        <v/>
      </c>
      <c r="I121" s="67"/>
      <c r="J121" s="68"/>
      <c r="K121" s="53"/>
      <c r="N121" s="41"/>
      <c r="O121" s="41" t="str">
        <f t="shared" si="14"/>
        <v/>
      </c>
      <c r="P121" s="41" t="str">
        <f t="shared" si="15"/>
        <v/>
      </c>
    </row>
    <row r="122" spans="1:16">
      <c r="A122" s="57"/>
      <c r="B122" s="61"/>
      <c r="C122" s="69"/>
      <c r="D122" s="70"/>
      <c r="E122" s="71"/>
      <c r="F122" s="65"/>
      <c r="G122" s="66"/>
      <c r="H122" s="66" t="str">
        <f>IF(AND(A122&lt;&gt;"",$C$7&lt;&gt;"A"),IF(A122&lt;&gt;"",VLOOKUP(A122,'Eléments devis'!$A$3:$G$184,4,0),""),IF(A122&lt;&gt;"",VLOOKUP(A122,'Eléments devis'!$A$3:$G$184,6,0),""))</f>
        <v/>
      </c>
      <c r="I122" s="67"/>
      <c r="J122" s="68"/>
      <c r="K122" s="53"/>
      <c r="N122" s="41"/>
      <c r="O122" s="41" t="str">
        <f t="shared" si="14"/>
        <v/>
      </c>
      <c r="P122" s="41" t="str">
        <f t="shared" si="15"/>
        <v/>
      </c>
    </row>
    <row r="123" spans="1:16">
      <c r="A123" s="57"/>
      <c r="B123" s="61"/>
      <c r="C123" s="69"/>
      <c r="D123" s="70"/>
      <c r="E123" s="71"/>
      <c r="F123" s="65"/>
      <c r="G123" s="66"/>
      <c r="H123" s="66" t="str">
        <f>IF(AND(A123&lt;&gt;"",$C$7&lt;&gt;"A"),IF(A123&lt;&gt;"",VLOOKUP(A123,'Eléments devis'!$A$3:$G$184,4,0),""),IF(A123&lt;&gt;"",VLOOKUP(A123,'Eléments devis'!$A$3:$G$184,6,0),""))</f>
        <v/>
      </c>
      <c r="I123" s="67"/>
      <c r="J123" s="68"/>
      <c r="K123" s="53"/>
      <c r="N123" s="41"/>
      <c r="O123" s="41" t="str">
        <f t="shared" si="14"/>
        <v/>
      </c>
      <c r="P123" s="41" t="str">
        <f t="shared" si="15"/>
        <v/>
      </c>
    </row>
    <row r="124" spans="1:16">
      <c r="A124" s="57"/>
      <c r="B124" s="61"/>
      <c r="C124" s="69"/>
      <c r="D124" s="70"/>
      <c r="E124" s="71"/>
      <c r="F124" s="65"/>
      <c r="G124" s="66"/>
      <c r="H124" s="66" t="str">
        <f>IF(AND(A124&lt;&gt;"",$C$7&lt;&gt;"A"),IF(A124&lt;&gt;"",VLOOKUP(A124,'Eléments devis'!$A$3:$G$184,4,0),""),IF(A124&lt;&gt;"",VLOOKUP(A124,'Eléments devis'!$A$3:$G$184,6,0),""))</f>
        <v/>
      </c>
      <c r="I124" s="67"/>
      <c r="J124" s="68"/>
      <c r="K124" s="53"/>
      <c r="N124" s="41"/>
      <c r="O124" s="41" t="str">
        <f t="shared" si="14"/>
        <v/>
      </c>
      <c r="P124" s="41" t="str">
        <f t="shared" si="15"/>
        <v/>
      </c>
    </row>
    <row r="125" spans="1:16">
      <c r="A125" s="57"/>
      <c r="B125" s="61"/>
      <c r="C125" s="69"/>
      <c r="D125" s="70"/>
      <c r="E125" s="71"/>
      <c r="F125" s="65"/>
      <c r="G125" s="66"/>
      <c r="H125" s="66" t="str">
        <f>IF(AND(A125&lt;&gt;"",$C$7&lt;&gt;"A"),IF(A125&lt;&gt;"",VLOOKUP(A125,'Eléments devis'!$A$3:$G$184,4,0),""),IF(A125&lt;&gt;"",VLOOKUP(A125,'Eléments devis'!$A$3:$G$184,6,0),""))</f>
        <v/>
      </c>
      <c r="I125" s="67"/>
      <c r="J125" s="68"/>
      <c r="K125" s="53"/>
      <c r="N125" s="41"/>
      <c r="O125" s="41" t="str">
        <f t="shared" si="14"/>
        <v/>
      </c>
      <c r="P125" s="41" t="str">
        <f t="shared" si="15"/>
        <v/>
      </c>
    </row>
    <row r="126" spans="1:16">
      <c r="A126" s="57"/>
      <c r="B126" s="61"/>
      <c r="C126" s="69"/>
      <c r="D126" s="70"/>
      <c r="E126" s="71"/>
      <c r="F126" s="65"/>
      <c r="G126" s="66"/>
      <c r="H126" s="66" t="str">
        <f>IF(AND(A126&lt;&gt;"",$C$7&lt;&gt;"A"),IF(A126&lt;&gt;"",VLOOKUP(A126,'Eléments devis'!$A$3:$G$184,4,0),""),IF(A126&lt;&gt;"",VLOOKUP(A126,'Eléments devis'!$A$3:$G$184,6,0),""))</f>
        <v/>
      </c>
      <c r="I126" s="67"/>
      <c r="J126" s="68"/>
      <c r="K126" s="53"/>
      <c r="N126" s="41"/>
      <c r="O126" s="41" t="str">
        <f t="shared" si="14"/>
        <v/>
      </c>
      <c r="P126" s="41" t="str">
        <f t="shared" si="15"/>
        <v/>
      </c>
    </row>
    <row r="127" spans="1:16">
      <c r="A127" s="57"/>
      <c r="B127" s="61" t="str">
        <f>IF(A127&lt;&gt;"",VLOOKUP(A127,'Eléments devis'!$A$4:$G$320,2,0),"")</f>
        <v/>
      </c>
      <c r="C127" s="69"/>
      <c r="D127" s="70"/>
      <c r="E127" s="71"/>
      <c r="F127" s="65" t="str">
        <f>IF(A127&lt;&gt;"",VLOOKUP(A127,'Eléments devis'!$A$4:$G$320,5,0),"")</f>
        <v/>
      </c>
      <c r="G127" s="66"/>
      <c r="H127" s="66" t="str">
        <f>IF(AND(A127&lt;&gt;"",$C$7&lt;&gt;"A"),IF(A127&lt;&gt;"",VLOOKUP(A127,'Eléments devis'!$A$3:$G$184,4,0),""),IF(A127&lt;&gt;"",VLOOKUP(A127,'Eléments devis'!$A$3:$G$184,6,0),""))</f>
        <v/>
      </c>
      <c r="I127" s="67" t="str">
        <f t="shared" ref="I127:I138" si="16">IF(AND($C$11&lt;&gt;"",A127&lt;&gt;"",A127&lt;&gt;"T"),$C$11/100,"")</f>
        <v/>
      </c>
      <c r="J127" s="68" t="str">
        <f t="shared" ref="J127:J138" si="17">IF(AND(H127&lt;&gt;"",A127&lt;&gt;"T"),E127*H127*(1-I127),"")</f>
        <v/>
      </c>
      <c r="K127" s="53"/>
      <c r="N127" s="41" t="str">
        <f>IF(A127&lt;&gt;"",VLOOKUP(A127,'Eléments devis'!$A$3:$G$184,3,0),"")</f>
        <v/>
      </c>
      <c r="O127" s="41" t="str">
        <f t="shared" si="14"/>
        <v/>
      </c>
      <c r="P127" s="41" t="str">
        <f t="shared" si="15"/>
        <v/>
      </c>
    </row>
    <row r="128" spans="1:16">
      <c r="A128" s="57"/>
      <c r="B128" s="61" t="str">
        <f>IF(A128&lt;&gt;"",VLOOKUP(A128,'Eléments devis'!$A$4:$G$320,2,0),"")</f>
        <v/>
      </c>
      <c r="C128" s="69"/>
      <c r="D128" s="70"/>
      <c r="E128" s="71"/>
      <c r="F128" s="65" t="str">
        <f>IF(A128&lt;&gt;"",VLOOKUP(A128,'Eléments devis'!$A$4:$G$320,5,0),"")</f>
        <v/>
      </c>
      <c r="G128" s="66"/>
      <c r="H128" s="66" t="str">
        <f>IF(AND(A128&lt;&gt;"",$C$7&lt;&gt;"A"),IF(A128&lt;&gt;"",VLOOKUP(A128,'Eléments devis'!$A$3:$G$184,4,0),""),IF(A128&lt;&gt;"",VLOOKUP(A128,'Eléments devis'!$A$3:$G$184,6,0),""))</f>
        <v/>
      </c>
      <c r="I128" s="67" t="str">
        <f t="shared" si="16"/>
        <v/>
      </c>
      <c r="J128" s="68" t="str">
        <f t="shared" si="17"/>
        <v/>
      </c>
      <c r="K128" s="53"/>
      <c r="N128" s="41" t="str">
        <f>IF(A128&lt;&gt;"",VLOOKUP(A128,'Eléments devis'!$A$3:$G$184,3,0),"")</f>
        <v/>
      </c>
      <c r="O128" s="41" t="str">
        <f t="shared" si="14"/>
        <v/>
      </c>
      <c r="P128" s="41" t="str">
        <f t="shared" si="15"/>
        <v/>
      </c>
    </row>
    <row r="129" spans="1:16">
      <c r="A129" s="57"/>
      <c r="B129" s="61" t="str">
        <f>IF(A129&lt;&gt;"",VLOOKUP(A129,'Eléments devis'!$A$4:$G$320,2,0),"")</f>
        <v/>
      </c>
      <c r="C129" s="69"/>
      <c r="D129" s="70"/>
      <c r="E129" s="71"/>
      <c r="F129" s="65" t="str">
        <f>IF(A129&lt;&gt;"",VLOOKUP(A129,'Eléments devis'!$A$4:$G$320,5,0),"")</f>
        <v/>
      </c>
      <c r="G129" s="66"/>
      <c r="H129" s="66" t="str">
        <f>IF(AND(A129&lt;&gt;"",$C$7&lt;&gt;"A"),IF(A129&lt;&gt;"",VLOOKUP(A129,'Eléments devis'!$A$3:$G$184,4,0),""),IF(A129&lt;&gt;"",VLOOKUP(A129,'Eléments devis'!$A$3:$G$184,6,0),""))</f>
        <v/>
      </c>
      <c r="I129" s="67" t="str">
        <f t="shared" si="16"/>
        <v/>
      </c>
      <c r="J129" s="68" t="str">
        <f t="shared" si="17"/>
        <v/>
      </c>
      <c r="K129" s="53"/>
      <c r="N129" s="41" t="str">
        <f>IF(A129&lt;&gt;"",VLOOKUP(A129,'Eléments devis'!$A$3:$G$184,3,0),"")</f>
        <v/>
      </c>
      <c r="O129" s="41" t="str">
        <f t="shared" si="14"/>
        <v/>
      </c>
      <c r="P129" s="41" t="str">
        <f t="shared" si="15"/>
        <v/>
      </c>
    </row>
    <row r="130" spans="1:16">
      <c r="A130" s="57"/>
      <c r="B130" s="61" t="str">
        <f>IF(A130&lt;&gt;"",VLOOKUP(A130,'Eléments devis'!$A$4:$G$320,2,0),"")</f>
        <v/>
      </c>
      <c r="C130" s="69"/>
      <c r="D130" s="70"/>
      <c r="E130" s="71"/>
      <c r="F130" s="65" t="str">
        <f>IF(A130&lt;&gt;"",VLOOKUP(A130,'Eléments devis'!$A$4:$G$320,5,0),"")</f>
        <v/>
      </c>
      <c r="G130" s="66"/>
      <c r="H130" s="66" t="str">
        <f>IF(AND(A130&lt;&gt;"",$C$7&lt;&gt;"A"),IF(A130&lt;&gt;"",VLOOKUP(A130,'Eléments devis'!$A$3:$G$184,4,0),""),IF(A130&lt;&gt;"",VLOOKUP(A130,'Eléments devis'!$A$3:$G$184,6,0),""))</f>
        <v/>
      </c>
      <c r="I130" s="67" t="str">
        <f t="shared" si="16"/>
        <v/>
      </c>
      <c r="J130" s="68" t="str">
        <f t="shared" si="17"/>
        <v/>
      </c>
      <c r="K130" s="53"/>
      <c r="N130" s="41" t="str">
        <f>IF(A130&lt;&gt;"",VLOOKUP(A130,'Eléments devis'!$A$3:$G$184,3,0),"")</f>
        <v/>
      </c>
      <c r="O130" s="41" t="str">
        <f t="shared" si="14"/>
        <v/>
      </c>
      <c r="P130" s="41" t="str">
        <f t="shared" si="15"/>
        <v/>
      </c>
    </row>
    <row r="131" spans="1:16">
      <c r="A131" s="57"/>
      <c r="B131" s="61" t="str">
        <f>IF(A131&lt;&gt;"",VLOOKUP(A131,'Eléments devis'!$A$4:$G$320,2,0),"")</f>
        <v/>
      </c>
      <c r="C131" s="69"/>
      <c r="D131" s="70"/>
      <c r="E131" s="71"/>
      <c r="F131" s="65" t="str">
        <f>IF(A131&lt;&gt;"",VLOOKUP(A131,'Eléments devis'!$A$4:$G$320,5,0),"")</f>
        <v/>
      </c>
      <c r="G131" s="66"/>
      <c r="H131" s="66" t="str">
        <f>IF(AND(A131&lt;&gt;"",$C$7&lt;&gt;"A"),IF(A131&lt;&gt;"",VLOOKUP(A131,'Eléments devis'!$A$3:$G$184,4,0),""),IF(A131&lt;&gt;"",VLOOKUP(A131,'Eléments devis'!$A$3:$G$184,6,0),""))</f>
        <v/>
      </c>
      <c r="I131" s="67" t="str">
        <f t="shared" si="16"/>
        <v/>
      </c>
      <c r="J131" s="68" t="str">
        <f t="shared" si="17"/>
        <v/>
      </c>
      <c r="K131" s="53"/>
      <c r="N131" s="41" t="str">
        <f>IF(A131&lt;&gt;"",VLOOKUP(A131,'Eléments devis'!$A$3:$G$184,3,0),"")</f>
        <v/>
      </c>
      <c r="O131" s="41" t="str">
        <f t="shared" si="14"/>
        <v/>
      </c>
      <c r="P131" s="41" t="str">
        <f t="shared" si="15"/>
        <v/>
      </c>
    </row>
    <row r="132" spans="1:16">
      <c r="A132" s="57"/>
      <c r="B132" s="61" t="str">
        <f>IF(A132&lt;&gt;"",VLOOKUP(A132,'Eléments devis'!$A$4:$G$320,2,0),"")</f>
        <v/>
      </c>
      <c r="C132" s="69"/>
      <c r="D132" s="70"/>
      <c r="E132" s="71"/>
      <c r="F132" s="65" t="str">
        <f>IF(A132&lt;&gt;"",VLOOKUP(A132,'Eléments devis'!$A$4:$G$320,5,0),"")</f>
        <v/>
      </c>
      <c r="G132" s="66"/>
      <c r="H132" s="66" t="str">
        <f>IF(AND(A132&lt;&gt;"",$C$7&lt;&gt;"A"),IF(A132&lt;&gt;"",VLOOKUP(A132,'Eléments devis'!$A$3:$G$184,4,0),""),IF(A132&lt;&gt;"",VLOOKUP(A132,'Eléments devis'!$A$3:$G$184,6,0),""))</f>
        <v/>
      </c>
      <c r="I132" s="67" t="str">
        <f t="shared" si="16"/>
        <v/>
      </c>
      <c r="J132" s="68" t="str">
        <f t="shared" si="17"/>
        <v/>
      </c>
      <c r="K132" s="53"/>
      <c r="N132" s="41" t="str">
        <f>IF(A132&lt;&gt;"",VLOOKUP(A132,'Eléments devis'!$A$3:$G$184,3,0),"")</f>
        <v/>
      </c>
      <c r="O132" s="41" t="str">
        <f t="shared" si="14"/>
        <v/>
      </c>
      <c r="P132" s="41" t="str">
        <f t="shared" si="15"/>
        <v/>
      </c>
    </row>
    <row r="133" spans="1:16">
      <c r="A133" s="57"/>
      <c r="B133" s="61" t="str">
        <f>IF(A133&lt;&gt;"",VLOOKUP(A133,'Eléments devis'!$A$4:$G$320,2,0),"")</f>
        <v/>
      </c>
      <c r="C133" s="69"/>
      <c r="D133" s="70"/>
      <c r="E133" s="71"/>
      <c r="F133" s="65" t="str">
        <f>IF(A133&lt;&gt;"",VLOOKUP(A133,'Eléments devis'!$A$4:$G$320,5,0),"")</f>
        <v/>
      </c>
      <c r="G133" s="66"/>
      <c r="H133" s="66" t="str">
        <f>IF(AND(A133&lt;&gt;"",$C$7&lt;&gt;"A"),IF(A133&lt;&gt;"",VLOOKUP(A133,'Eléments devis'!$A$3:$G$184,4,0),""),IF(A133&lt;&gt;"",VLOOKUP(A133,'Eléments devis'!$A$3:$G$184,6,0),""))</f>
        <v/>
      </c>
      <c r="I133" s="67" t="str">
        <f t="shared" si="16"/>
        <v/>
      </c>
      <c r="J133" s="68" t="str">
        <f t="shared" si="17"/>
        <v/>
      </c>
      <c r="K133" s="53"/>
      <c r="N133" s="41" t="str">
        <f>IF(A133&lt;&gt;"",VLOOKUP(A133,'Eléments devis'!$A$3:$G$184,3,0),"")</f>
        <v/>
      </c>
      <c r="O133" s="41" t="str">
        <f t="shared" si="14"/>
        <v/>
      </c>
      <c r="P133" s="41" t="str">
        <f t="shared" si="15"/>
        <v/>
      </c>
    </row>
    <row r="134" spans="1:16">
      <c r="A134" s="57"/>
      <c r="B134" s="61" t="str">
        <f>IF(A134&lt;&gt;"",VLOOKUP(A134,'Eléments devis'!$A$4:$G$320,2,0),"")</f>
        <v/>
      </c>
      <c r="C134" s="69"/>
      <c r="D134" s="70"/>
      <c r="E134" s="71"/>
      <c r="F134" s="65" t="str">
        <f>IF(A134&lt;&gt;"",VLOOKUP(A134,'Eléments devis'!$A$4:$G$320,5,0),"")</f>
        <v/>
      </c>
      <c r="G134" s="66"/>
      <c r="H134" s="66" t="str">
        <f>IF(AND(A134&lt;&gt;"",$C$7&lt;&gt;"A"),IF(A134&lt;&gt;"",VLOOKUP(A134,'Eléments devis'!$A$3:$G$184,4,0),""),IF(A134&lt;&gt;"",VLOOKUP(A134,'Eléments devis'!$A$3:$G$184,6,0),""))</f>
        <v/>
      </c>
      <c r="I134" s="67" t="str">
        <f t="shared" si="16"/>
        <v/>
      </c>
      <c r="J134" s="68" t="str">
        <f t="shared" si="17"/>
        <v/>
      </c>
      <c r="K134" s="53"/>
      <c r="N134" s="41" t="str">
        <f>IF(A134&lt;&gt;"",VLOOKUP(A134,'Eléments devis'!$A$3:$G$184,3,0),"")</f>
        <v/>
      </c>
      <c r="O134" s="41" t="str">
        <f t="shared" si="14"/>
        <v/>
      </c>
      <c r="P134" s="41" t="str">
        <f t="shared" si="15"/>
        <v/>
      </c>
    </row>
    <row r="135" spans="1:16">
      <c r="A135" s="57"/>
      <c r="B135" s="61" t="str">
        <f>IF(A135&lt;&gt;"",VLOOKUP(A135,'Eléments devis'!$A$4:$G$320,2,0),"")</f>
        <v/>
      </c>
      <c r="C135" s="69"/>
      <c r="D135" s="70"/>
      <c r="E135" s="71"/>
      <c r="F135" s="65" t="str">
        <f>IF(A135&lt;&gt;"",VLOOKUP(A135,'Eléments devis'!$A$4:$G$320,5,0),"")</f>
        <v/>
      </c>
      <c r="G135" s="66"/>
      <c r="H135" s="66" t="str">
        <f>IF(AND(A135&lt;&gt;"",$C$7&lt;&gt;"A"),IF(A135&lt;&gt;"",VLOOKUP(A135,'Eléments devis'!$A$3:$G$184,4,0),""),IF(A135&lt;&gt;"",VLOOKUP(A135,'Eléments devis'!$A$3:$G$184,6,0),""))</f>
        <v/>
      </c>
      <c r="I135" s="67" t="str">
        <f t="shared" si="16"/>
        <v/>
      </c>
      <c r="J135" s="68" t="str">
        <f t="shared" si="17"/>
        <v/>
      </c>
      <c r="K135" s="53"/>
      <c r="N135" s="41" t="str">
        <f>IF(A135&lt;&gt;"",VLOOKUP(A135,'Eléments devis'!$A$3:$G$184,3,0),"")</f>
        <v/>
      </c>
      <c r="O135" s="41" t="str">
        <f t="shared" si="14"/>
        <v/>
      </c>
      <c r="P135" s="41" t="str">
        <f t="shared" si="15"/>
        <v/>
      </c>
    </row>
    <row r="136" spans="1:16">
      <c r="A136" s="57"/>
      <c r="B136" s="61" t="str">
        <f>IF(A136&lt;&gt;"",VLOOKUP(A136,'Eléments devis'!$A$4:$G$320,2,0),"")</f>
        <v/>
      </c>
      <c r="C136" s="69"/>
      <c r="D136" s="70"/>
      <c r="E136" s="71"/>
      <c r="F136" s="65" t="str">
        <f>IF(A136&lt;&gt;"",VLOOKUP(A136,'Eléments devis'!$A$4:$G$320,5,0),"")</f>
        <v/>
      </c>
      <c r="G136" s="66"/>
      <c r="H136" s="66" t="str">
        <f>IF(AND(A136&lt;&gt;"",$C$7&lt;&gt;"A"),IF(A136&lt;&gt;"",VLOOKUP(A136,'Eléments devis'!$A$3:$G$184,4,0),""),IF(A136&lt;&gt;"",VLOOKUP(A136,'Eléments devis'!$A$3:$G$184,6,0),""))</f>
        <v/>
      </c>
      <c r="I136" s="67" t="str">
        <f t="shared" si="16"/>
        <v/>
      </c>
      <c r="J136" s="68" t="str">
        <f t="shared" si="17"/>
        <v/>
      </c>
      <c r="K136" s="53"/>
      <c r="N136" s="41" t="str">
        <f>IF(A136&lt;&gt;"",VLOOKUP(A136,'Eléments devis'!$A$3:$G$184,3,0),"")</f>
        <v/>
      </c>
      <c r="O136" s="41" t="str">
        <f t="shared" si="14"/>
        <v/>
      </c>
      <c r="P136" s="41" t="str">
        <f t="shared" si="15"/>
        <v/>
      </c>
    </row>
    <row r="137" spans="1:16">
      <c r="A137" s="57"/>
      <c r="B137" s="61" t="str">
        <f>IF(A137&lt;&gt;"",VLOOKUP(A137,'Eléments devis'!$A$4:$G$320,2,0),"")</f>
        <v/>
      </c>
      <c r="C137" s="69"/>
      <c r="D137" s="70"/>
      <c r="E137" s="71"/>
      <c r="F137" s="65" t="str">
        <f>IF(A137&lt;&gt;"",VLOOKUP(A137,'Eléments devis'!$A$4:$G$320,5,0),"")</f>
        <v/>
      </c>
      <c r="G137" s="66"/>
      <c r="H137" s="66" t="str">
        <f>IF(AND(A137&lt;&gt;"",$C$7&lt;&gt;"A"),IF(A137&lt;&gt;"",VLOOKUP(A137,'Eléments devis'!$A$3:$G$184,4,0),""),IF(A137&lt;&gt;"",VLOOKUP(A137,'Eléments devis'!$A$3:$G$184,6,0),""))</f>
        <v/>
      </c>
      <c r="I137" s="67" t="str">
        <f t="shared" si="16"/>
        <v/>
      </c>
      <c r="J137" s="68" t="str">
        <f t="shared" si="17"/>
        <v/>
      </c>
      <c r="K137" s="53"/>
      <c r="N137" s="41" t="str">
        <f>IF(A137&lt;&gt;"",VLOOKUP(A137,'Eléments devis'!$A$3:$G$184,3,0),"")</f>
        <v/>
      </c>
      <c r="O137" s="41" t="str">
        <f t="shared" si="14"/>
        <v/>
      </c>
      <c r="P137" s="41" t="str">
        <f t="shared" si="15"/>
        <v/>
      </c>
    </row>
    <row r="138" spans="1:16" ht="17.25" thickBot="1">
      <c r="A138" s="58"/>
      <c r="B138" s="72" t="str">
        <f>IF(A138&lt;&gt;"",VLOOKUP(A138,'Eléments devis'!$A$4:$G$320,2,0),"")</f>
        <v/>
      </c>
      <c r="C138" s="73"/>
      <c r="D138" s="74"/>
      <c r="E138" s="75"/>
      <c r="F138" s="76" t="str">
        <f>IF(A138&lt;&gt;"",VLOOKUP(A138,'Eléments devis'!$A$4:$G$320,5,0),"")</f>
        <v/>
      </c>
      <c r="G138" s="77"/>
      <c r="H138" s="77" t="str">
        <f>IF(AND(A138&lt;&gt;"",$C$7&lt;&gt;"A"),IF(A138&lt;&gt;"",VLOOKUP(A138,'Eléments devis'!$A$3:$G$184,4,0),""),IF(A138&lt;&gt;"",VLOOKUP(A138,'Eléments devis'!$A$3:$G$184,6,0),""))</f>
        <v/>
      </c>
      <c r="I138" s="78" t="str">
        <f t="shared" si="16"/>
        <v/>
      </c>
      <c r="J138" s="79" t="str">
        <f t="shared" si="17"/>
        <v/>
      </c>
      <c r="K138" s="54"/>
      <c r="N138" s="41" t="str">
        <f>IF(A138&lt;&gt;"",VLOOKUP(A138,'Eléments devis'!$A$3:$G$184,3,0),"")</f>
        <v/>
      </c>
      <c r="O138" s="41" t="str">
        <f t="shared" si="14"/>
        <v/>
      </c>
      <c r="P138" s="41" t="str">
        <f t="shared" si="15"/>
        <v/>
      </c>
    </row>
    <row r="139" spans="1:16" ht="17.25" thickBot="1"/>
    <row r="140" spans="1:16" ht="37.5" thickTop="1" thickBot="1">
      <c r="B140" s="91" t="s">
        <v>210</v>
      </c>
      <c r="C140" s="32" t="s">
        <v>16</v>
      </c>
      <c r="D140" s="31" t="s">
        <v>23</v>
      </c>
      <c r="E140" s="27"/>
      <c r="F140" s="27"/>
      <c r="G140" s="27"/>
      <c r="H140" s="27"/>
      <c r="I140" s="91" t="s">
        <v>26</v>
      </c>
      <c r="J140" s="109">
        <f>C141+C142</f>
        <v>9719.2919999999995</v>
      </c>
      <c r="K140" s="110"/>
      <c r="O140" s="45" t="s">
        <v>35</v>
      </c>
      <c r="P140" s="46">
        <f>SUM(P105:P139)</f>
        <v>3233.9639999999999</v>
      </c>
    </row>
    <row r="141" spans="1:16" ht="17.25" thickTop="1">
      <c r="B141" s="39" t="s">
        <v>36</v>
      </c>
      <c r="C141" s="87">
        <f>SUMIF(K106:K138,$V$2,J106:J138)+C92</f>
        <v>9390.4319999999989</v>
      </c>
      <c r="D141" s="85">
        <f>(C141*7%)+D92</f>
        <v>1315.8784800000001</v>
      </c>
      <c r="E141" s="27"/>
      <c r="F141" s="27"/>
      <c r="G141" s="27"/>
      <c r="H141" s="27"/>
      <c r="I141" s="36" t="s">
        <v>25</v>
      </c>
      <c r="J141" s="111">
        <f>D141+D142</f>
        <v>1444.7916</v>
      </c>
      <c r="K141" s="112"/>
    </row>
    <row r="142" spans="1:16" ht="18.75" thickBot="1">
      <c r="B142" s="40" t="s">
        <v>22</v>
      </c>
      <c r="C142" s="88">
        <f>SUMIF(K106:K138,$V$3,J106:J138)+C93</f>
        <v>328.85999999999996</v>
      </c>
      <c r="D142" s="86">
        <f>(C142*19.6%)+D93</f>
        <v>128.91311999999999</v>
      </c>
      <c r="E142" s="2"/>
      <c r="F142" s="2"/>
      <c r="G142" s="2"/>
      <c r="H142" s="2"/>
      <c r="I142" s="37" t="s">
        <v>24</v>
      </c>
      <c r="J142" s="113">
        <f>J141+J140</f>
        <v>11164.0836</v>
      </c>
      <c r="K142" s="114"/>
    </row>
    <row r="143" spans="1:16" ht="17.25" thickTop="1"/>
    <row r="147" spans="2:10">
      <c r="B147" s="100" t="s">
        <v>217</v>
      </c>
      <c r="C147" s="101"/>
      <c r="D147" s="101"/>
      <c r="E147" s="101"/>
      <c r="F147" s="101"/>
      <c r="G147" s="101"/>
      <c r="H147" s="101"/>
      <c r="I147" s="101"/>
      <c r="J147" s="102"/>
    </row>
    <row r="148" spans="2:10">
      <c r="B148" s="103"/>
      <c r="C148" s="2"/>
      <c r="D148" s="2"/>
      <c r="E148" s="2"/>
      <c r="F148" s="2"/>
      <c r="G148" s="2"/>
      <c r="H148" s="2"/>
      <c r="I148" s="2"/>
      <c r="J148" s="104"/>
    </row>
    <row r="149" spans="2:10">
      <c r="B149" s="103"/>
      <c r="C149" s="2"/>
      <c r="D149" s="2"/>
      <c r="E149" s="2"/>
      <c r="F149" s="2"/>
      <c r="G149" s="2"/>
      <c r="H149" s="2"/>
      <c r="I149" s="2"/>
      <c r="J149" s="104"/>
    </row>
    <row r="150" spans="2:10">
      <c r="B150" s="103"/>
      <c r="C150" s="2"/>
      <c r="D150" s="2"/>
      <c r="E150" s="2"/>
      <c r="F150" s="2"/>
      <c r="G150" s="2"/>
      <c r="H150" s="2"/>
      <c r="I150" s="2"/>
      <c r="J150" s="104"/>
    </row>
    <row r="151" spans="2:10">
      <c r="B151" s="103"/>
      <c r="C151" s="2"/>
      <c r="D151" s="2"/>
      <c r="E151" s="2"/>
      <c r="F151" s="2"/>
      <c r="G151" s="2"/>
      <c r="H151" s="2"/>
      <c r="I151" s="2"/>
      <c r="J151" s="104"/>
    </row>
    <row r="152" spans="2:10">
      <c r="B152" s="103"/>
      <c r="C152" s="2"/>
      <c r="D152" s="2"/>
      <c r="E152" s="2"/>
      <c r="F152" s="2"/>
      <c r="G152" s="2"/>
      <c r="H152" s="2"/>
      <c r="I152" s="2"/>
      <c r="J152" s="104"/>
    </row>
    <row r="153" spans="2:10">
      <c r="B153" s="103"/>
      <c r="C153" s="2"/>
      <c r="D153" s="2"/>
      <c r="E153" s="2"/>
      <c r="F153" s="2"/>
      <c r="G153" s="2"/>
      <c r="H153" s="2"/>
      <c r="I153" s="2"/>
      <c r="J153" s="104"/>
    </row>
    <row r="154" spans="2:10">
      <c r="B154" s="103"/>
      <c r="C154" s="2"/>
      <c r="D154" s="2"/>
      <c r="E154" s="2"/>
      <c r="F154" s="2"/>
      <c r="G154" s="2"/>
      <c r="H154" s="2"/>
      <c r="I154" s="2"/>
      <c r="J154" s="104"/>
    </row>
    <row r="155" spans="2:10">
      <c r="B155" s="105"/>
      <c r="C155" s="106"/>
      <c r="D155" s="106"/>
      <c r="E155" s="106"/>
      <c r="F155" s="106"/>
      <c r="G155" s="106"/>
      <c r="H155" s="106"/>
      <c r="I155" s="106"/>
      <c r="J155" s="107"/>
    </row>
  </sheetData>
  <mergeCells count="16">
    <mergeCell ref="B105:D105"/>
    <mergeCell ref="E105:I105"/>
    <mergeCell ref="J140:K140"/>
    <mergeCell ref="J141:K141"/>
    <mergeCell ref="J142:K142"/>
    <mergeCell ref="A11:B11"/>
    <mergeCell ref="J44:K44"/>
    <mergeCell ref="J45:K45"/>
    <mergeCell ref="J46:K46"/>
    <mergeCell ref="A9:C9"/>
    <mergeCell ref="B13:J14"/>
    <mergeCell ref="J91:K91"/>
    <mergeCell ref="J92:K92"/>
    <mergeCell ref="J93:K93"/>
    <mergeCell ref="B56:D56"/>
    <mergeCell ref="E56:I56"/>
  </mergeCells>
  <conditionalFormatting sqref="P44 O17:P42 O56:P89">
    <cfRule type="cellIs" dxfId="7" priority="11" operator="lessThanOrEqual">
      <formula>0</formula>
    </cfRule>
    <cfRule type="cellIs" dxfId="6" priority="12" operator="greaterThan">
      <formula>0</formula>
    </cfRule>
  </conditionalFormatting>
  <conditionalFormatting sqref="P91">
    <cfRule type="cellIs" dxfId="5" priority="5" operator="lessThanOrEqual">
      <formula>0</formula>
    </cfRule>
    <cfRule type="cellIs" dxfId="4" priority="6" operator="greaterThan">
      <formula>0</formula>
    </cfRule>
  </conditionalFormatting>
  <conditionalFormatting sqref="O105:P138">
    <cfRule type="cellIs" dxfId="3" priority="3" operator="lessThanOrEqual">
      <formula>0</formula>
    </cfRule>
    <cfRule type="cellIs" dxfId="2" priority="4" operator="greaterThan">
      <formula>0</formula>
    </cfRule>
  </conditionalFormatting>
  <conditionalFormatting sqref="P140">
    <cfRule type="cellIs" dxfId="1" priority="1" operator="lessThanOrEqual">
      <formula>0</formula>
    </cfRule>
    <cfRule type="cellIs" dxfId="0" priority="2" operator="greaterThan">
      <formula>0</formula>
    </cfRule>
  </conditionalFormatting>
  <dataValidations count="2">
    <dataValidation type="list" allowBlank="1" showInputMessage="1" showErrorMessage="1" sqref="D9">
      <formula1>$W$2:$W$4</formula1>
    </dataValidation>
    <dataValidation type="list" allowBlank="1" showInputMessage="1" showErrorMessage="1" sqref="K17:K42 K57:K89 K106:K138">
      <formula1>$V$2:$V$4</formula1>
    </dataValidation>
  </dataValidations>
  <pageMargins left="0" right="0" top="0" bottom="0" header="0" footer="0"/>
  <pageSetup paperSize="9" orientation="portrait" r:id="rId1"/>
  <rowBreaks count="2" manualBreakCount="2">
    <brk id="47" max="16383" man="1"/>
    <brk id="143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142"/>
  <sheetViews>
    <sheetView tabSelected="1" workbookViewId="0">
      <selection activeCell="F9" sqref="F9"/>
    </sheetView>
  </sheetViews>
  <sheetFormatPr baseColWidth="10" defaultRowHeight="16.5"/>
  <cols>
    <col min="1" max="1" width="4.140625" style="127" customWidth="1"/>
    <col min="2" max="2" width="17" style="127" customWidth="1"/>
    <col min="3" max="3" width="11.42578125" style="127"/>
    <col min="4" max="4" width="17.140625" style="127" customWidth="1"/>
    <col min="5" max="5" width="5" style="127" customWidth="1"/>
    <col min="6" max="6" width="4.140625" style="127" customWidth="1"/>
    <col min="7" max="7" width="3.7109375" style="127" customWidth="1"/>
    <col min="8" max="8" width="9.85546875" style="127" customWidth="1"/>
    <col min="9" max="9" width="10.42578125" style="127" customWidth="1"/>
    <col min="10" max="10" width="12" style="127" customWidth="1"/>
    <col min="11" max="11" width="5.28515625" style="127" customWidth="1"/>
    <col min="12" max="12" width="11.42578125" style="1"/>
    <col min="13" max="13" width="11.42578125" style="108"/>
    <col min="19" max="19" width="11.42578125" style="1"/>
    <col min="20" max="20" width="24.5703125" style="1" customWidth="1"/>
  </cols>
  <sheetData>
    <row r="1" spans="1:20">
      <c r="R1" s="171"/>
      <c r="S1" s="2"/>
      <c r="T1" s="2"/>
    </row>
    <row r="2" spans="1:20">
      <c r="R2" s="171"/>
      <c r="S2" s="172"/>
      <c r="T2" s="2"/>
    </row>
    <row r="3" spans="1:20">
      <c r="R3" s="171"/>
      <c r="S3" s="172"/>
      <c r="T3" s="2"/>
    </row>
    <row r="4" spans="1:20" ht="18">
      <c r="H4" s="128"/>
      <c r="R4" s="171"/>
      <c r="S4" s="173"/>
      <c r="T4" s="2"/>
    </row>
    <row r="5" spans="1:20" ht="18">
      <c r="H5" s="128"/>
      <c r="R5" s="171"/>
      <c r="S5" s="2"/>
      <c r="T5" s="2"/>
    </row>
    <row r="6" spans="1:20" ht="18">
      <c r="H6" s="128"/>
    </row>
    <row r="7" spans="1:20" ht="18">
      <c r="C7" s="128"/>
      <c r="H7" s="128"/>
    </row>
    <row r="9" spans="1:20" ht="17.25">
      <c r="A9" s="129"/>
      <c r="B9" s="130"/>
      <c r="C9" s="130"/>
      <c r="I9" s="131"/>
      <c r="J9" s="132"/>
    </row>
    <row r="11" spans="1:20" ht="19.5">
      <c r="A11" s="129"/>
      <c r="B11" s="130"/>
      <c r="C11" s="133"/>
      <c r="H11" s="134"/>
      <c r="I11" s="135"/>
      <c r="J11" s="136"/>
    </row>
    <row r="12" spans="1:20" ht="19.5">
      <c r="A12" s="137"/>
      <c r="D12" s="138"/>
      <c r="H12" s="134"/>
      <c r="I12" s="135"/>
      <c r="J12" s="136"/>
    </row>
    <row r="13" spans="1:20" ht="16.5" customHeight="1">
      <c r="A13" s="137"/>
      <c r="B13" s="139"/>
      <c r="C13" s="139"/>
      <c r="D13" s="139"/>
      <c r="E13" s="139"/>
      <c r="F13" s="139"/>
      <c r="G13" s="139"/>
      <c r="H13" s="139"/>
      <c r="I13" s="139"/>
      <c r="J13" s="139"/>
    </row>
    <row r="14" spans="1:20" ht="16.5" customHeight="1">
      <c r="B14" s="139"/>
      <c r="C14" s="139"/>
      <c r="D14" s="139"/>
      <c r="E14" s="139"/>
      <c r="F14" s="139"/>
      <c r="G14" s="139"/>
      <c r="H14" s="139"/>
      <c r="I14" s="139"/>
      <c r="J14" s="139"/>
    </row>
    <row r="16" spans="1:20">
      <c r="A16" s="140"/>
      <c r="B16" s="141"/>
      <c r="C16" s="141"/>
      <c r="D16" s="141"/>
      <c r="E16" s="141"/>
      <c r="F16" s="141"/>
      <c r="G16" s="141"/>
      <c r="H16" s="141"/>
      <c r="I16" s="141"/>
      <c r="J16" s="140"/>
      <c r="K16" s="142"/>
    </row>
    <row r="17" spans="1:11">
      <c r="A17" s="143"/>
      <c r="B17" s="144"/>
      <c r="C17" s="145"/>
      <c r="D17" s="145"/>
      <c r="E17" s="146"/>
      <c r="F17" s="147"/>
      <c r="G17" s="148"/>
      <c r="H17" s="149"/>
      <c r="I17" s="150"/>
      <c r="J17" s="151"/>
      <c r="K17" s="152"/>
    </row>
    <row r="18" spans="1:11">
      <c r="A18" s="143"/>
      <c r="B18" s="144"/>
      <c r="C18" s="145"/>
      <c r="D18" s="145"/>
      <c r="E18" s="146"/>
      <c r="F18" s="147"/>
      <c r="G18" s="148"/>
      <c r="H18" s="149"/>
      <c r="I18" s="150"/>
      <c r="J18" s="151"/>
      <c r="K18" s="152"/>
    </row>
    <row r="19" spans="1:11">
      <c r="A19" s="143"/>
      <c r="B19" s="144"/>
      <c r="C19" s="145"/>
      <c r="D19" s="145"/>
      <c r="E19" s="146"/>
      <c r="F19" s="147"/>
      <c r="G19" s="148"/>
      <c r="H19" s="149"/>
      <c r="I19" s="150"/>
      <c r="J19" s="151"/>
      <c r="K19" s="152"/>
    </row>
    <row r="20" spans="1:11">
      <c r="A20" s="143"/>
      <c r="B20" s="144"/>
      <c r="C20" s="145"/>
      <c r="D20" s="145"/>
      <c r="E20" s="146"/>
      <c r="F20" s="147"/>
      <c r="G20" s="148"/>
      <c r="H20" s="149"/>
      <c r="I20" s="150"/>
      <c r="J20" s="151"/>
      <c r="K20" s="152"/>
    </row>
    <row r="21" spans="1:11">
      <c r="A21" s="143"/>
      <c r="B21" s="144"/>
      <c r="C21" s="145"/>
      <c r="D21" s="145"/>
      <c r="E21" s="146"/>
      <c r="F21" s="147"/>
      <c r="G21" s="148"/>
      <c r="H21" s="149"/>
      <c r="I21" s="150"/>
      <c r="J21" s="151"/>
      <c r="K21" s="152"/>
    </row>
    <row r="22" spans="1:11">
      <c r="A22" s="143"/>
      <c r="B22" s="144"/>
      <c r="C22" s="145"/>
      <c r="D22" s="145"/>
      <c r="E22" s="146"/>
      <c r="F22" s="147"/>
      <c r="G22" s="148"/>
      <c r="H22" s="149"/>
      <c r="I22" s="150"/>
      <c r="J22" s="151"/>
      <c r="K22" s="152"/>
    </row>
    <row r="23" spans="1:11">
      <c r="A23" s="143"/>
      <c r="B23" s="144"/>
      <c r="C23" s="145"/>
      <c r="D23" s="145"/>
      <c r="E23" s="146"/>
      <c r="F23" s="147"/>
      <c r="G23" s="148"/>
      <c r="H23" s="149"/>
      <c r="I23" s="150"/>
      <c r="J23" s="151"/>
      <c r="K23" s="152"/>
    </row>
    <row r="24" spans="1:11">
      <c r="A24" s="143"/>
      <c r="B24" s="144"/>
      <c r="C24" s="145"/>
      <c r="D24" s="145"/>
      <c r="E24" s="146"/>
      <c r="F24" s="147"/>
      <c r="G24" s="148"/>
      <c r="H24" s="149"/>
      <c r="I24" s="150"/>
      <c r="J24" s="151"/>
      <c r="K24" s="152"/>
    </row>
    <row r="25" spans="1:11">
      <c r="A25" s="143"/>
      <c r="B25" s="144"/>
      <c r="C25" s="145"/>
      <c r="D25" s="145"/>
      <c r="E25" s="146"/>
      <c r="F25" s="147"/>
      <c r="G25" s="148"/>
      <c r="H25" s="149"/>
      <c r="I25" s="150"/>
      <c r="J25" s="151"/>
      <c r="K25" s="152"/>
    </row>
    <row r="26" spans="1:11">
      <c r="A26" s="143"/>
      <c r="B26" s="144"/>
      <c r="C26" s="145"/>
      <c r="D26" s="145"/>
      <c r="E26" s="146"/>
      <c r="F26" s="147"/>
      <c r="G26" s="148"/>
      <c r="H26" s="149"/>
      <c r="I26" s="150"/>
      <c r="J26" s="151"/>
      <c r="K26" s="152"/>
    </row>
    <row r="27" spans="1:11">
      <c r="A27" s="143"/>
      <c r="B27" s="144"/>
      <c r="C27" s="145"/>
      <c r="D27" s="145"/>
      <c r="E27" s="146"/>
      <c r="F27" s="147"/>
      <c r="G27" s="148"/>
      <c r="H27" s="149"/>
      <c r="I27" s="150"/>
      <c r="J27" s="151"/>
      <c r="K27" s="152"/>
    </row>
    <row r="28" spans="1:11">
      <c r="A28" s="143"/>
      <c r="B28" s="144"/>
      <c r="C28" s="145"/>
      <c r="D28" s="145"/>
      <c r="E28" s="146"/>
      <c r="F28" s="147"/>
      <c r="G28" s="148"/>
      <c r="H28" s="149"/>
      <c r="I28" s="150"/>
      <c r="J28" s="151"/>
      <c r="K28" s="152"/>
    </row>
    <row r="29" spans="1:11">
      <c r="A29" s="143"/>
      <c r="B29" s="144"/>
      <c r="C29" s="145"/>
      <c r="D29" s="145"/>
      <c r="E29" s="146"/>
      <c r="F29" s="147"/>
      <c r="G29" s="148"/>
      <c r="H29" s="149"/>
      <c r="I29" s="150"/>
      <c r="J29" s="151"/>
      <c r="K29" s="152"/>
    </row>
    <row r="30" spans="1:11">
      <c r="A30" s="143"/>
      <c r="B30" s="144"/>
      <c r="C30" s="145"/>
      <c r="D30" s="145"/>
      <c r="E30" s="146"/>
      <c r="F30" s="147"/>
      <c r="G30" s="149"/>
      <c r="H30" s="149"/>
      <c r="I30" s="150"/>
      <c r="J30" s="151"/>
      <c r="K30" s="152"/>
    </row>
    <row r="31" spans="1:11">
      <c r="A31" s="143"/>
      <c r="B31" s="144"/>
      <c r="C31" s="145"/>
      <c r="D31" s="145"/>
      <c r="E31" s="146"/>
      <c r="F31" s="147"/>
      <c r="G31" s="149"/>
      <c r="H31" s="149"/>
      <c r="I31" s="150"/>
      <c r="J31" s="151"/>
      <c r="K31" s="152"/>
    </row>
    <row r="32" spans="1:11">
      <c r="A32" s="143"/>
      <c r="B32" s="144"/>
      <c r="C32" s="145"/>
      <c r="D32" s="145"/>
      <c r="E32" s="146"/>
      <c r="F32" s="147"/>
      <c r="G32" s="149"/>
      <c r="H32" s="149"/>
      <c r="I32" s="150"/>
      <c r="J32" s="151"/>
      <c r="K32" s="152"/>
    </row>
    <row r="33" spans="1:11">
      <c r="A33" s="143"/>
      <c r="B33" s="144"/>
      <c r="C33" s="145"/>
      <c r="D33" s="145"/>
      <c r="E33" s="146"/>
      <c r="F33" s="147"/>
      <c r="G33" s="149"/>
      <c r="H33" s="149"/>
      <c r="I33" s="150"/>
      <c r="J33" s="151"/>
      <c r="K33" s="152"/>
    </row>
    <row r="34" spans="1:11">
      <c r="A34" s="143"/>
      <c r="B34" s="144"/>
      <c r="C34" s="145"/>
      <c r="D34" s="145"/>
      <c r="E34" s="146"/>
      <c r="F34" s="147"/>
      <c r="G34" s="149"/>
      <c r="H34" s="149"/>
      <c r="I34" s="150"/>
      <c r="J34" s="151"/>
      <c r="K34" s="152"/>
    </row>
    <row r="35" spans="1:11" ht="16.5" customHeight="1">
      <c r="A35" s="143"/>
      <c r="B35" s="144"/>
      <c r="C35" s="145"/>
      <c r="D35" s="145"/>
      <c r="E35" s="146"/>
      <c r="F35" s="147"/>
      <c r="G35" s="149"/>
      <c r="H35" s="149"/>
      <c r="I35" s="150"/>
      <c r="J35" s="151"/>
      <c r="K35" s="152"/>
    </row>
    <row r="36" spans="1:11">
      <c r="A36" s="143"/>
      <c r="B36" s="144"/>
      <c r="C36" s="145"/>
      <c r="D36" s="145"/>
      <c r="E36" s="146"/>
      <c r="F36" s="147"/>
      <c r="G36" s="149"/>
      <c r="H36" s="149"/>
      <c r="I36" s="150"/>
      <c r="J36" s="151"/>
      <c r="K36" s="152"/>
    </row>
    <row r="37" spans="1:11">
      <c r="A37" s="143"/>
      <c r="B37" s="144"/>
      <c r="C37" s="145"/>
      <c r="D37" s="145"/>
      <c r="E37" s="146"/>
      <c r="F37" s="147"/>
      <c r="G37" s="149"/>
      <c r="H37" s="149"/>
      <c r="I37" s="150"/>
      <c r="J37" s="151"/>
      <c r="K37" s="152"/>
    </row>
    <row r="38" spans="1:11">
      <c r="A38" s="143"/>
      <c r="B38" s="144"/>
      <c r="C38" s="145"/>
      <c r="D38" s="145"/>
      <c r="E38" s="146"/>
      <c r="F38" s="147"/>
      <c r="G38" s="149"/>
      <c r="H38" s="149"/>
      <c r="I38" s="150"/>
      <c r="J38" s="151"/>
      <c r="K38" s="152"/>
    </row>
    <row r="39" spans="1:11">
      <c r="A39" s="143"/>
      <c r="B39" s="144"/>
      <c r="C39" s="145"/>
      <c r="D39" s="145"/>
      <c r="E39" s="146"/>
      <c r="F39" s="147"/>
      <c r="G39" s="149"/>
      <c r="H39" s="149"/>
      <c r="I39" s="150"/>
      <c r="J39" s="151"/>
      <c r="K39" s="152"/>
    </row>
    <row r="40" spans="1:11">
      <c r="A40" s="143"/>
      <c r="B40" s="144"/>
      <c r="C40" s="145"/>
      <c r="D40" s="145"/>
      <c r="E40" s="146"/>
      <c r="F40" s="147"/>
      <c r="G40" s="149"/>
      <c r="H40" s="149"/>
      <c r="I40" s="150"/>
      <c r="J40" s="151"/>
      <c r="K40" s="152"/>
    </row>
    <row r="41" spans="1:11">
      <c r="A41" s="143"/>
      <c r="B41" s="144"/>
      <c r="C41" s="145"/>
      <c r="D41" s="145"/>
      <c r="E41" s="146"/>
      <c r="F41" s="147"/>
      <c r="G41" s="149"/>
      <c r="H41" s="149"/>
      <c r="I41" s="150"/>
      <c r="J41" s="151"/>
      <c r="K41" s="152"/>
    </row>
    <row r="42" spans="1:11">
      <c r="A42" s="143"/>
      <c r="B42" s="144"/>
      <c r="C42" s="145"/>
      <c r="D42" s="145"/>
      <c r="E42" s="146"/>
      <c r="F42" s="147"/>
      <c r="G42" s="149"/>
      <c r="H42" s="149"/>
      <c r="I42" s="150"/>
      <c r="J42" s="151"/>
      <c r="K42" s="152"/>
    </row>
    <row r="44" spans="1:11" ht="18">
      <c r="B44" s="153"/>
      <c r="C44" s="153"/>
      <c r="D44" s="153"/>
      <c r="E44" s="153"/>
      <c r="F44" s="153"/>
      <c r="G44" s="153"/>
      <c r="H44" s="153"/>
      <c r="I44" s="154"/>
      <c r="J44" s="155"/>
      <c r="K44" s="156"/>
    </row>
    <row r="45" spans="1:11" ht="16.5" customHeight="1">
      <c r="B45" s="157"/>
      <c r="C45" s="158"/>
      <c r="D45" s="159"/>
      <c r="E45" s="153"/>
      <c r="F45" s="153"/>
      <c r="G45" s="153"/>
      <c r="H45" s="153"/>
      <c r="I45" s="160"/>
      <c r="J45" s="155"/>
      <c r="K45" s="156"/>
    </row>
    <row r="46" spans="1:11" ht="18">
      <c r="B46" s="157"/>
      <c r="C46" s="158"/>
      <c r="D46" s="161"/>
      <c r="I46" s="160"/>
      <c r="J46" s="162"/>
      <c r="K46" s="163"/>
    </row>
    <row r="55" spans="1:11">
      <c r="A55" s="140"/>
      <c r="B55" s="141"/>
      <c r="C55" s="141"/>
      <c r="D55" s="141"/>
      <c r="E55" s="141"/>
      <c r="F55" s="141"/>
      <c r="G55" s="141"/>
      <c r="H55" s="141"/>
      <c r="I55" s="141"/>
      <c r="J55" s="140"/>
      <c r="K55" s="142"/>
    </row>
    <row r="56" spans="1:11">
      <c r="A56" s="143"/>
      <c r="B56" s="164"/>
      <c r="C56" s="165"/>
      <c r="D56" s="165"/>
      <c r="E56" s="166"/>
      <c r="F56" s="167"/>
      <c r="G56" s="167"/>
      <c r="H56" s="167"/>
      <c r="I56" s="167"/>
      <c r="J56" s="168"/>
    </row>
    <row r="57" spans="1:11">
      <c r="A57" s="143"/>
      <c r="B57" s="144"/>
      <c r="C57" s="145"/>
      <c r="D57" s="145"/>
      <c r="E57" s="169"/>
      <c r="F57" s="147"/>
      <c r="G57" s="148"/>
      <c r="H57" s="149"/>
      <c r="I57" s="150"/>
      <c r="J57" s="151"/>
      <c r="K57" s="152"/>
    </row>
    <row r="58" spans="1:11">
      <c r="A58" s="143"/>
      <c r="B58" s="144"/>
      <c r="C58" s="145"/>
      <c r="D58" s="145"/>
      <c r="E58" s="146"/>
      <c r="F58" s="147"/>
      <c r="G58" s="148"/>
      <c r="H58" s="149"/>
      <c r="I58" s="150"/>
      <c r="J58" s="151"/>
      <c r="K58" s="152"/>
    </row>
    <row r="59" spans="1:11">
      <c r="A59" s="143"/>
      <c r="B59" s="144"/>
      <c r="C59" s="145"/>
      <c r="D59" s="145"/>
      <c r="E59" s="146"/>
      <c r="F59" s="147"/>
      <c r="G59" s="148"/>
      <c r="H59" s="149"/>
      <c r="I59" s="150"/>
      <c r="J59" s="151"/>
      <c r="K59" s="152"/>
    </row>
    <row r="60" spans="1:11">
      <c r="A60" s="143"/>
      <c r="B60" s="144"/>
      <c r="C60" s="145"/>
      <c r="D60" s="145"/>
      <c r="E60" s="146"/>
      <c r="F60" s="147"/>
      <c r="G60" s="148"/>
      <c r="H60" s="149"/>
      <c r="I60" s="150"/>
      <c r="J60" s="151"/>
      <c r="K60" s="152"/>
    </row>
    <row r="61" spans="1:11">
      <c r="A61" s="143"/>
      <c r="B61" s="144"/>
      <c r="C61" s="145"/>
      <c r="D61" s="145"/>
      <c r="E61" s="146"/>
      <c r="F61" s="147"/>
      <c r="G61" s="148"/>
      <c r="H61" s="149"/>
      <c r="I61" s="150"/>
      <c r="J61" s="151"/>
      <c r="K61" s="152"/>
    </row>
    <row r="62" spans="1:11">
      <c r="A62" s="143"/>
      <c r="B62" s="144"/>
      <c r="C62" s="145"/>
      <c r="D62" s="145"/>
      <c r="E62" s="146"/>
      <c r="F62" s="147"/>
      <c r="G62" s="148"/>
      <c r="H62" s="149"/>
      <c r="I62" s="150"/>
      <c r="J62" s="151"/>
      <c r="K62" s="152"/>
    </row>
    <row r="63" spans="1:11">
      <c r="A63" s="143"/>
      <c r="B63" s="144"/>
      <c r="C63" s="145"/>
      <c r="D63" s="145"/>
      <c r="E63" s="146"/>
      <c r="F63" s="147"/>
      <c r="G63" s="148"/>
      <c r="H63" s="149"/>
      <c r="I63" s="150"/>
      <c r="J63" s="151"/>
      <c r="K63" s="152"/>
    </row>
    <row r="64" spans="1:11">
      <c r="A64" s="143"/>
      <c r="B64" s="144"/>
      <c r="C64" s="145"/>
      <c r="D64" s="145"/>
      <c r="E64" s="146"/>
      <c r="F64" s="147"/>
      <c r="G64" s="148"/>
      <c r="H64" s="149"/>
      <c r="I64" s="150"/>
      <c r="J64" s="151"/>
      <c r="K64" s="152"/>
    </row>
    <row r="65" spans="1:11">
      <c r="A65" s="143"/>
      <c r="B65" s="144"/>
      <c r="C65" s="145"/>
      <c r="D65" s="145"/>
      <c r="E65" s="146"/>
      <c r="F65" s="147"/>
      <c r="G65" s="148"/>
      <c r="H65" s="149"/>
      <c r="I65" s="150"/>
      <c r="J65" s="151"/>
      <c r="K65" s="152"/>
    </row>
    <row r="66" spans="1:11">
      <c r="A66" s="143"/>
      <c r="B66" s="144"/>
      <c r="C66" s="145"/>
      <c r="D66" s="145"/>
      <c r="E66" s="146"/>
      <c r="F66" s="147"/>
      <c r="G66" s="148"/>
      <c r="H66" s="149"/>
      <c r="I66" s="150"/>
      <c r="J66" s="151"/>
      <c r="K66" s="152"/>
    </row>
    <row r="67" spans="1:11">
      <c r="A67" s="143"/>
      <c r="B67" s="144"/>
      <c r="C67" s="145"/>
      <c r="D67" s="145"/>
      <c r="E67" s="146"/>
      <c r="F67" s="147"/>
      <c r="G67" s="148"/>
      <c r="H67" s="149"/>
      <c r="I67" s="150"/>
      <c r="J67" s="151"/>
      <c r="K67" s="152"/>
    </row>
    <row r="68" spans="1:11">
      <c r="A68" s="143"/>
      <c r="B68" s="144"/>
      <c r="C68" s="145"/>
      <c r="D68" s="145"/>
      <c r="E68" s="146"/>
      <c r="F68" s="147"/>
      <c r="G68" s="148"/>
      <c r="H68" s="149"/>
      <c r="I68" s="150"/>
      <c r="J68" s="151"/>
      <c r="K68" s="152"/>
    </row>
    <row r="69" spans="1:11">
      <c r="A69" s="143"/>
      <c r="B69" s="144"/>
      <c r="C69" s="145"/>
      <c r="D69" s="145"/>
      <c r="E69" s="146"/>
      <c r="F69" s="147"/>
      <c r="G69" s="149"/>
      <c r="H69" s="149"/>
      <c r="I69" s="150"/>
      <c r="J69" s="151"/>
      <c r="K69" s="152"/>
    </row>
    <row r="70" spans="1:11">
      <c r="A70" s="143"/>
      <c r="B70" s="144"/>
      <c r="C70" s="145"/>
      <c r="D70" s="145"/>
      <c r="E70" s="146"/>
      <c r="F70" s="147"/>
      <c r="G70" s="149"/>
      <c r="H70" s="149"/>
      <c r="I70" s="150"/>
      <c r="J70" s="151"/>
      <c r="K70" s="152"/>
    </row>
    <row r="71" spans="1:11">
      <c r="A71" s="143"/>
      <c r="B71" s="144"/>
      <c r="C71" s="145"/>
      <c r="D71" s="145"/>
      <c r="E71" s="146"/>
      <c r="F71" s="147"/>
      <c r="G71" s="149"/>
      <c r="H71" s="149"/>
      <c r="I71" s="150"/>
      <c r="J71" s="151"/>
      <c r="K71" s="152"/>
    </row>
    <row r="72" spans="1:11">
      <c r="A72" s="143"/>
      <c r="B72" s="144"/>
      <c r="C72" s="145"/>
      <c r="D72" s="145"/>
      <c r="E72" s="146"/>
      <c r="F72" s="147"/>
      <c r="G72" s="149"/>
      <c r="H72" s="149"/>
      <c r="I72" s="150"/>
      <c r="J72" s="151"/>
      <c r="K72" s="152"/>
    </row>
    <row r="73" spans="1:11">
      <c r="A73" s="143"/>
      <c r="B73" s="144"/>
      <c r="C73" s="145"/>
      <c r="D73" s="145"/>
      <c r="E73" s="146"/>
      <c r="F73" s="147"/>
      <c r="G73" s="149"/>
      <c r="H73" s="149"/>
      <c r="I73" s="150"/>
      <c r="J73" s="151"/>
      <c r="K73" s="152"/>
    </row>
    <row r="74" spans="1:11">
      <c r="A74" s="143"/>
      <c r="B74" s="144"/>
      <c r="C74" s="145"/>
      <c r="D74" s="145"/>
      <c r="E74" s="146"/>
      <c r="F74" s="147"/>
      <c r="G74" s="149"/>
      <c r="H74" s="149"/>
      <c r="I74" s="150"/>
      <c r="J74" s="151"/>
      <c r="K74" s="152"/>
    </row>
    <row r="75" spans="1:11">
      <c r="A75" s="143"/>
      <c r="B75" s="144"/>
      <c r="C75" s="145"/>
      <c r="D75" s="145"/>
      <c r="E75" s="146"/>
      <c r="F75" s="147"/>
      <c r="G75" s="149"/>
      <c r="H75" s="149"/>
      <c r="I75" s="150"/>
      <c r="J75" s="151"/>
      <c r="K75" s="152"/>
    </row>
    <row r="76" spans="1:11">
      <c r="A76" s="143"/>
      <c r="B76" s="144"/>
      <c r="C76" s="145"/>
      <c r="D76" s="145"/>
      <c r="E76" s="146"/>
      <c r="F76" s="147"/>
      <c r="G76" s="149"/>
      <c r="H76" s="149"/>
      <c r="I76" s="150"/>
      <c r="J76" s="151"/>
      <c r="K76" s="152"/>
    </row>
    <row r="77" spans="1:11">
      <c r="A77" s="143"/>
      <c r="B77" s="144"/>
      <c r="C77" s="145"/>
      <c r="D77" s="145"/>
      <c r="E77" s="146"/>
      <c r="F77" s="147"/>
      <c r="G77" s="149"/>
      <c r="H77" s="149"/>
      <c r="I77" s="150"/>
      <c r="J77" s="151"/>
      <c r="K77" s="152"/>
    </row>
    <row r="78" spans="1:11">
      <c r="A78" s="143"/>
      <c r="B78" s="144"/>
      <c r="C78" s="145"/>
      <c r="D78" s="145"/>
      <c r="E78" s="146"/>
      <c r="F78" s="147"/>
      <c r="G78" s="149"/>
      <c r="H78" s="149"/>
      <c r="I78" s="150"/>
      <c r="J78" s="151"/>
      <c r="K78" s="152"/>
    </row>
    <row r="79" spans="1:11">
      <c r="A79" s="143"/>
      <c r="B79" s="144"/>
      <c r="C79" s="145"/>
      <c r="D79" s="145"/>
      <c r="E79" s="146"/>
      <c r="F79" s="147"/>
      <c r="G79" s="149"/>
      <c r="H79" s="149"/>
      <c r="I79" s="150"/>
      <c r="J79" s="151"/>
      <c r="K79" s="152"/>
    </row>
    <row r="80" spans="1:11">
      <c r="A80" s="143"/>
      <c r="B80" s="144"/>
      <c r="C80" s="145"/>
      <c r="D80" s="145"/>
      <c r="E80" s="146"/>
      <c r="F80" s="147"/>
      <c r="G80" s="149"/>
      <c r="H80" s="149"/>
      <c r="I80" s="150"/>
      <c r="J80" s="151"/>
      <c r="K80" s="152"/>
    </row>
    <row r="81" spans="1:11">
      <c r="A81" s="143"/>
      <c r="B81" s="144"/>
      <c r="C81" s="145"/>
      <c r="D81" s="145"/>
      <c r="E81" s="146"/>
      <c r="F81" s="147"/>
      <c r="G81" s="149"/>
      <c r="H81" s="149"/>
      <c r="I81" s="150"/>
      <c r="J81" s="151"/>
      <c r="K81" s="152"/>
    </row>
    <row r="82" spans="1:11" ht="16.5" customHeight="1">
      <c r="A82" s="143"/>
      <c r="B82" s="144"/>
      <c r="C82" s="145"/>
      <c r="D82" s="145"/>
      <c r="E82" s="146"/>
      <c r="F82" s="147"/>
      <c r="G82" s="149"/>
      <c r="H82" s="149"/>
      <c r="I82" s="150"/>
      <c r="J82" s="151"/>
      <c r="K82" s="152"/>
    </row>
    <row r="83" spans="1:11">
      <c r="A83" s="143"/>
      <c r="B83" s="144"/>
      <c r="C83" s="145"/>
      <c r="D83" s="145"/>
      <c r="E83" s="146"/>
      <c r="F83" s="147"/>
      <c r="G83" s="149"/>
      <c r="H83" s="149"/>
      <c r="I83" s="150"/>
      <c r="J83" s="151"/>
      <c r="K83" s="152"/>
    </row>
    <row r="84" spans="1:11">
      <c r="A84" s="143"/>
      <c r="B84" s="144"/>
      <c r="C84" s="145"/>
      <c r="D84" s="145"/>
      <c r="E84" s="146"/>
      <c r="F84" s="147"/>
      <c r="G84" s="149"/>
      <c r="H84" s="149"/>
      <c r="I84" s="150"/>
      <c r="J84" s="151"/>
      <c r="K84" s="152"/>
    </row>
    <row r="85" spans="1:11">
      <c r="A85" s="143"/>
      <c r="B85" s="144"/>
      <c r="C85" s="145"/>
      <c r="D85" s="145"/>
      <c r="E85" s="146"/>
      <c r="F85" s="147"/>
      <c r="G85" s="149"/>
      <c r="H85" s="149"/>
      <c r="I85" s="150"/>
      <c r="J85" s="151"/>
      <c r="K85" s="152"/>
    </row>
    <row r="86" spans="1:11">
      <c r="A86" s="143"/>
      <c r="B86" s="144"/>
      <c r="C86" s="145"/>
      <c r="D86" s="145"/>
      <c r="E86" s="146"/>
      <c r="F86" s="147"/>
      <c r="G86" s="149"/>
      <c r="H86" s="149"/>
      <c r="I86" s="150"/>
      <c r="J86" s="151"/>
      <c r="K86" s="152"/>
    </row>
    <row r="87" spans="1:11">
      <c r="A87" s="143"/>
      <c r="B87" s="144"/>
      <c r="C87" s="145"/>
      <c r="D87" s="145"/>
      <c r="E87" s="146"/>
      <c r="F87" s="147"/>
      <c r="G87" s="149"/>
      <c r="H87" s="149"/>
      <c r="I87" s="150"/>
      <c r="J87" s="151"/>
      <c r="K87" s="152"/>
    </row>
    <row r="88" spans="1:11">
      <c r="A88" s="143"/>
      <c r="B88" s="144"/>
      <c r="C88" s="145"/>
      <c r="D88" s="145"/>
      <c r="E88" s="146"/>
      <c r="F88" s="147"/>
      <c r="G88" s="149"/>
      <c r="H88" s="149"/>
      <c r="I88" s="150"/>
      <c r="J88" s="151"/>
      <c r="K88" s="152"/>
    </row>
    <row r="89" spans="1:11">
      <c r="A89" s="143"/>
      <c r="B89" s="144"/>
      <c r="C89" s="145"/>
      <c r="D89" s="145"/>
      <c r="E89" s="146"/>
      <c r="F89" s="147"/>
      <c r="G89" s="149"/>
      <c r="H89" s="149"/>
      <c r="I89" s="150"/>
      <c r="J89" s="151"/>
      <c r="K89" s="152"/>
    </row>
    <row r="91" spans="1:11" ht="18">
      <c r="B91" s="170"/>
      <c r="C91" s="153"/>
      <c r="D91" s="153"/>
      <c r="E91" s="153"/>
      <c r="F91" s="153"/>
      <c r="G91" s="153"/>
      <c r="H91" s="153"/>
      <c r="I91" s="170"/>
      <c r="J91" s="155"/>
      <c r="K91" s="156"/>
    </row>
    <row r="92" spans="1:11" ht="16.5" customHeight="1">
      <c r="B92" s="157"/>
      <c r="C92" s="158"/>
      <c r="D92" s="159"/>
      <c r="E92" s="153"/>
      <c r="F92" s="153"/>
      <c r="G92" s="153"/>
      <c r="H92" s="153"/>
      <c r="I92" s="160"/>
      <c r="J92" s="155"/>
      <c r="K92" s="156"/>
    </row>
    <row r="93" spans="1:11" ht="18">
      <c r="B93" s="157"/>
      <c r="C93" s="158"/>
      <c r="D93" s="161"/>
      <c r="I93" s="160"/>
      <c r="J93" s="162"/>
      <c r="K93" s="163"/>
    </row>
    <row r="104" spans="1:11">
      <c r="A104" s="140"/>
      <c r="B104" s="141"/>
      <c r="C104" s="141"/>
      <c r="D104" s="141"/>
      <c r="E104" s="141"/>
      <c r="F104" s="141"/>
      <c r="G104" s="141"/>
      <c r="H104" s="141"/>
      <c r="I104" s="141"/>
      <c r="J104" s="140"/>
      <c r="K104" s="142"/>
    </row>
    <row r="105" spans="1:11">
      <c r="A105" s="143"/>
      <c r="B105" s="164"/>
      <c r="C105" s="165"/>
      <c r="D105" s="165"/>
      <c r="E105" s="166"/>
      <c r="F105" s="167"/>
      <c r="G105" s="167"/>
      <c r="H105" s="167"/>
      <c r="I105" s="167"/>
      <c r="J105" s="168"/>
    </row>
    <row r="106" spans="1:11">
      <c r="A106" s="143"/>
      <c r="B106" s="144"/>
      <c r="C106" s="145"/>
      <c r="D106" s="145"/>
      <c r="E106" s="169"/>
      <c r="F106" s="147"/>
      <c r="G106" s="148"/>
      <c r="H106" s="149"/>
      <c r="I106" s="150"/>
      <c r="J106" s="151"/>
      <c r="K106" s="152"/>
    </row>
    <row r="107" spans="1:11">
      <c r="A107" s="143"/>
      <c r="B107" s="144"/>
      <c r="C107" s="145"/>
      <c r="D107" s="145"/>
      <c r="E107" s="146"/>
      <c r="F107" s="147"/>
      <c r="G107" s="148"/>
      <c r="H107" s="149"/>
      <c r="I107" s="150"/>
      <c r="J107" s="151"/>
      <c r="K107" s="152"/>
    </row>
    <row r="108" spans="1:11">
      <c r="A108" s="143"/>
      <c r="B108" s="144"/>
      <c r="C108" s="145"/>
      <c r="D108" s="145"/>
      <c r="E108" s="146"/>
      <c r="F108" s="147"/>
      <c r="G108" s="148"/>
      <c r="H108" s="149"/>
      <c r="I108" s="150"/>
      <c r="J108" s="151"/>
      <c r="K108" s="152"/>
    </row>
    <row r="109" spans="1:11">
      <c r="A109" s="143"/>
      <c r="B109" s="144"/>
      <c r="C109" s="145"/>
      <c r="D109" s="145"/>
      <c r="E109" s="146"/>
      <c r="F109" s="147"/>
      <c r="G109" s="148"/>
      <c r="H109" s="149"/>
      <c r="I109" s="150"/>
      <c r="J109" s="151"/>
      <c r="K109" s="152"/>
    </row>
    <row r="110" spans="1:11">
      <c r="A110" s="143"/>
      <c r="B110" s="144"/>
      <c r="C110" s="145"/>
      <c r="D110" s="145"/>
      <c r="E110" s="146"/>
      <c r="F110" s="147"/>
      <c r="G110" s="148"/>
      <c r="H110" s="149"/>
      <c r="I110" s="150"/>
      <c r="J110" s="151"/>
      <c r="K110" s="152"/>
    </row>
    <row r="111" spans="1:11">
      <c r="A111" s="143"/>
      <c r="B111" s="144"/>
      <c r="C111" s="145"/>
      <c r="D111" s="145"/>
      <c r="E111" s="146"/>
      <c r="F111" s="147"/>
      <c r="G111" s="148"/>
      <c r="H111" s="149"/>
      <c r="I111" s="150"/>
      <c r="J111" s="151"/>
      <c r="K111" s="152"/>
    </row>
    <row r="112" spans="1:11">
      <c r="A112" s="143"/>
      <c r="B112" s="144"/>
      <c r="C112" s="145"/>
      <c r="D112" s="145"/>
      <c r="E112" s="146"/>
      <c r="F112" s="147"/>
      <c r="G112" s="148"/>
      <c r="H112" s="149"/>
      <c r="I112" s="150"/>
      <c r="J112" s="151"/>
      <c r="K112" s="152"/>
    </row>
    <row r="113" spans="1:11">
      <c r="A113" s="143"/>
      <c r="B113" s="144"/>
      <c r="C113" s="145"/>
      <c r="D113" s="145"/>
      <c r="E113" s="146"/>
      <c r="F113" s="147"/>
      <c r="G113" s="148"/>
      <c r="H113" s="149"/>
      <c r="I113" s="150"/>
      <c r="J113" s="151"/>
      <c r="K113" s="152"/>
    </row>
    <row r="114" spans="1:11">
      <c r="A114" s="143"/>
      <c r="B114" s="144"/>
      <c r="C114" s="145"/>
      <c r="D114" s="145"/>
      <c r="E114" s="146"/>
      <c r="F114" s="147"/>
      <c r="G114" s="148"/>
      <c r="H114" s="149"/>
      <c r="I114" s="150"/>
      <c r="J114" s="151"/>
      <c r="K114" s="152"/>
    </row>
    <row r="115" spans="1:11">
      <c r="A115" s="143"/>
      <c r="B115" s="144"/>
      <c r="C115" s="145"/>
      <c r="D115" s="145"/>
      <c r="E115" s="146"/>
      <c r="F115" s="147"/>
      <c r="G115" s="148"/>
      <c r="H115" s="149"/>
      <c r="I115" s="150"/>
      <c r="J115" s="151"/>
      <c r="K115" s="152"/>
    </row>
    <row r="116" spans="1:11">
      <c r="A116" s="143"/>
      <c r="B116" s="144"/>
      <c r="C116" s="145"/>
      <c r="D116" s="145"/>
      <c r="E116" s="146"/>
      <c r="F116" s="147"/>
      <c r="G116" s="148"/>
      <c r="H116" s="149"/>
      <c r="I116" s="150"/>
      <c r="J116" s="151"/>
      <c r="K116" s="152"/>
    </row>
    <row r="117" spans="1:11">
      <c r="A117" s="143"/>
      <c r="B117" s="144"/>
      <c r="C117" s="145"/>
      <c r="D117" s="145"/>
      <c r="E117" s="146"/>
      <c r="F117" s="147"/>
      <c r="G117" s="148"/>
      <c r="H117" s="149"/>
      <c r="I117" s="150"/>
      <c r="J117" s="151"/>
      <c r="K117" s="152"/>
    </row>
    <row r="118" spans="1:11">
      <c r="A118" s="143"/>
      <c r="B118" s="144"/>
      <c r="C118" s="145"/>
      <c r="D118" s="145"/>
      <c r="E118" s="146"/>
      <c r="F118" s="147"/>
      <c r="G118" s="149"/>
      <c r="H118" s="149"/>
      <c r="I118" s="150"/>
      <c r="J118" s="151"/>
      <c r="K118" s="152"/>
    </row>
    <row r="119" spans="1:11">
      <c r="A119" s="143"/>
      <c r="B119" s="144"/>
      <c r="C119" s="145"/>
      <c r="D119" s="145"/>
      <c r="E119" s="146"/>
      <c r="F119" s="147"/>
      <c r="G119" s="149"/>
      <c r="H119" s="149"/>
      <c r="I119" s="150"/>
      <c r="J119" s="151"/>
      <c r="K119" s="152"/>
    </row>
    <row r="120" spans="1:11">
      <c r="A120" s="143"/>
      <c r="B120" s="144"/>
      <c r="C120" s="145"/>
      <c r="D120" s="145"/>
      <c r="E120" s="146"/>
      <c r="F120" s="147"/>
      <c r="G120" s="149"/>
      <c r="H120" s="149"/>
      <c r="I120" s="150"/>
      <c r="J120" s="151"/>
      <c r="K120" s="152"/>
    </row>
    <row r="121" spans="1:11">
      <c r="A121" s="143"/>
      <c r="B121" s="144"/>
      <c r="C121" s="145"/>
      <c r="D121" s="145"/>
      <c r="E121" s="146"/>
      <c r="F121" s="147"/>
      <c r="G121" s="149"/>
      <c r="H121" s="149"/>
      <c r="I121" s="150"/>
      <c r="J121" s="151"/>
      <c r="K121" s="152"/>
    </row>
    <row r="122" spans="1:11">
      <c r="A122" s="143"/>
      <c r="B122" s="144"/>
      <c r="C122" s="145"/>
      <c r="D122" s="145"/>
      <c r="E122" s="146"/>
      <c r="F122" s="147"/>
      <c r="G122" s="149"/>
      <c r="H122" s="149"/>
      <c r="I122" s="150"/>
      <c r="J122" s="151"/>
      <c r="K122" s="152"/>
    </row>
    <row r="123" spans="1:11">
      <c r="A123" s="143"/>
      <c r="B123" s="144"/>
      <c r="C123" s="145"/>
      <c r="D123" s="145"/>
      <c r="E123" s="146"/>
      <c r="F123" s="147"/>
      <c r="G123" s="149"/>
      <c r="H123" s="149"/>
      <c r="I123" s="150"/>
      <c r="J123" s="151"/>
      <c r="K123" s="152"/>
    </row>
    <row r="124" spans="1:11">
      <c r="A124" s="143"/>
      <c r="B124" s="144"/>
      <c r="C124" s="145"/>
      <c r="D124" s="145"/>
      <c r="E124" s="146"/>
      <c r="F124" s="147"/>
      <c r="G124" s="149"/>
      <c r="H124" s="149"/>
      <c r="I124" s="150"/>
      <c r="J124" s="151"/>
      <c r="K124" s="152"/>
    </row>
    <row r="125" spans="1:11">
      <c r="A125" s="143"/>
      <c r="B125" s="144"/>
      <c r="C125" s="145"/>
      <c r="D125" s="145"/>
      <c r="E125" s="146"/>
      <c r="F125" s="147"/>
      <c r="G125" s="149"/>
      <c r="H125" s="149"/>
      <c r="I125" s="150"/>
      <c r="J125" s="151"/>
      <c r="K125" s="152"/>
    </row>
    <row r="126" spans="1:11">
      <c r="A126" s="143"/>
      <c r="B126" s="144"/>
      <c r="C126" s="145"/>
      <c r="D126" s="145"/>
      <c r="E126" s="146"/>
      <c r="F126" s="147"/>
      <c r="G126" s="149"/>
      <c r="H126" s="149"/>
      <c r="I126" s="150"/>
      <c r="J126" s="151"/>
      <c r="K126" s="152"/>
    </row>
    <row r="127" spans="1:11">
      <c r="A127" s="143"/>
      <c r="B127" s="144"/>
      <c r="C127" s="145"/>
      <c r="D127" s="145"/>
      <c r="E127" s="146"/>
      <c r="F127" s="147"/>
      <c r="G127" s="149"/>
      <c r="H127" s="149"/>
      <c r="I127" s="150"/>
      <c r="J127" s="151"/>
      <c r="K127" s="152"/>
    </row>
    <row r="128" spans="1:11">
      <c r="A128" s="143"/>
      <c r="B128" s="144"/>
      <c r="C128" s="145"/>
      <c r="D128" s="145"/>
      <c r="E128" s="146"/>
      <c r="F128" s="147"/>
      <c r="G128" s="149"/>
      <c r="H128" s="149"/>
      <c r="I128" s="150"/>
      <c r="J128" s="151"/>
      <c r="K128" s="152"/>
    </row>
    <row r="129" spans="1:11">
      <c r="A129" s="143"/>
      <c r="B129" s="144"/>
      <c r="C129" s="145"/>
      <c r="D129" s="145"/>
      <c r="E129" s="146"/>
      <c r="F129" s="147"/>
      <c r="G129" s="149"/>
      <c r="H129" s="149"/>
      <c r="I129" s="150"/>
      <c r="J129" s="151"/>
      <c r="K129" s="152"/>
    </row>
    <row r="130" spans="1:11">
      <c r="A130" s="143"/>
      <c r="B130" s="144"/>
      <c r="C130" s="145"/>
      <c r="D130" s="145"/>
      <c r="E130" s="146"/>
      <c r="F130" s="147"/>
      <c r="G130" s="149"/>
      <c r="H130" s="149"/>
      <c r="I130" s="150"/>
      <c r="J130" s="151"/>
      <c r="K130" s="152"/>
    </row>
    <row r="131" spans="1:11" ht="16.5" customHeight="1">
      <c r="A131" s="143"/>
      <c r="B131" s="144"/>
      <c r="C131" s="145"/>
      <c r="D131" s="145"/>
      <c r="E131" s="146"/>
      <c r="F131" s="147"/>
      <c r="G131" s="149"/>
      <c r="H131" s="149"/>
      <c r="I131" s="150"/>
      <c r="J131" s="151"/>
      <c r="K131" s="152"/>
    </row>
    <row r="132" spans="1:11">
      <c r="A132" s="143"/>
      <c r="B132" s="144"/>
      <c r="C132" s="145"/>
      <c r="D132" s="145"/>
      <c r="E132" s="146"/>
      <c r="F132" s="147"/>
      <c r="G132" s="149"/>
      <c r="H132" s="149"/>
      <c r="I132" s="150"/>
      <c r="J132" s="151"/>
      <c r="K132" s="152"/>
    </row>
    <row r="133" spans="1:11">
      <c r="A133" s="143"/>
      <c r="B133" s="144"/>
      <c r="C133" s="145"/>
      <c r="D133" s="145"/>
      <c r="E133" s="146"/>
      <c r="F133" s="147"/>
      <c r="G133" s="149"/>
      <c r="H133" s="149"/>
      <c r="I133" s="150"/>
      <c r="J133" s="151"/>
      <c r="K133" s="152"/>
    </row>
    <row r="134" spans="1:11">
      <c r="A134" s="143"/>
      <c r="B134" s="144"/>
      <c r="C134" s="145"/>
      <c r="D134" s="145"/>
      <c r="E134" s="146"/>
      <c r="F134" s="147"/>
      <c r="G134" s="149"/>
      <c r="H134" s="149"/>
      <c r="I134" s="150"/>
      <c r="J134" s="151"/>
      <c r="K134" s="152"/>
    </row>
    <row r="135" spans="1:11">
      <c r="A135" s="143"/>
      <c r="B135" s="144"/>
      <c r="C135" s="145"/>
      <c r="D135" s="145"/>
      <c r="E135" s="146"/>
      <c r="F135" s="147"/>
      <c r="G135" s="149"/>
      <c r="H135" s="149"/>
      <c r="I135" s="150"/>
      <c r="J135" s="151"/>
      <c r="K135" s="152"/>
    </row>
    <row r="136" spans="1:11">
      <c r="A136" s="143"/>
      <c r="B136" s="144"/>
      <c r="C136" s="145"/>
      <c r="D136" s="145"/>
      <c r="E136" s="146"/>
      <c r="F136" s="147"/>
      <c r="G136" s="149"/>
      <c r="H136" s="149"/>
      <c r="I136" s="150"/>
      <c r="J136" s="151"/>
      <c r="K136" s="152"/>
    </row>
    <row r="137" spans="1:11">
      <c r="A137" s="143"/>
      <c r="B137" s="144"/>
      <c r="C137" s="145"/>
      <c r="D137" s="145"/>
      <c r="E137" s="146"/>
      <c r="F137" s="147"/>
      <c r="G137" s="149"/>
      <c r="H137" s="149"/>
      <c r="I137" s="150"/>
      <c r="J137" s="151"/>
      <c r="K137" s="152"/>
    </row>
    <row r="138" spans="1:11">
      <c r="A138" s="143"/>
      <c r="B138" s="144"/>
      <c r="C138" s="145"/>
      <c r="D138" s="145"/>
      <c r="E138" s="146"/>
      <c r="F138" s="147"/>
      <c r="G138" s="149"/>
      <c r="H138" s="149"/>
      <c r="I138" s="150"/>
      <c r="J138" s="151"/>
      <c r="K138" s="152"/>
    </row>
    <row r="140" spans="1:11" ht="18">
      <c r="B140" s="170"/>
      <c r="C140" s="153"/>
      <c r="D140" s="153"/>
      <c r="E140" s="153"/>
      <c r="F140" s="153"/>
      <c r="G140" s="153"/>
      <c r="H140" s="153"/>
      <c r="I140" s="170"/>
      <c r="J140" s="155"/>
      <c r="K140" s="156"/>
    </row>
    <row r="141" spans="1:11" ht="16.5" customHeight="1">
      <c r="B141" s="157"/>
      <c r="C141" s="158"/>
      <c r="D141" s="159"/>
      <c r="E141" s="153"/>
      <c r="F141" s="153"/>
      <c r="G141" s="153"/>
      <c r="H141" s="153"/>
      <c r="I141" s="160"/>
      <c r="J141" s="155"/>
      <c r="K141" s="156"/>
    </row>
    <row r="142" spans="1:11" ht="18">
      <c r="B142" s="157"/>
      <c r="C142" s="158"/>
      <c r="D142" s="161"/>
      <c r="I142" s="160"/>
      <c r="J142" s="162"/>
      <c r="K142" s="163"/>
    </row>
  </sheetData>
  <mergeCells count="16">
    <mergeCell ref="B56:D56"/>
    <mergeCell ref="E56:I56"/>
    <mergeCell ref="J91:K91"/>
    <mergeCell ref="J92:K92"/>
    <mergeCell ref="J93:K93"/>
    <mergeCell ref="A9:C9"/>
    <mergeCell ref="A11:B11"/>
    <mergeCell ref="J44:K44"/>
    <mergeCell ref="J45:K45"/>
    <mergeCell ref="J46:K46"/>
    <mergeCell ref="B13:J14"/>
    <mergeCell ref="B105:D105"/>
    <mergeCell ref="E105:I105"/>
    <mergeCell ref="J140:K140"/>
    <mergeCell ref="J141:K141"/>
    <mergeCell ref="J142:K142"/>
  </mergeCells>
  <dataValidations count="2">
    <dataValidation type="list" allowBlank="1" showInputMessage="1" showErrorMessage="1" sqref="K17:K42 K106:K138 K57:K89">
      <formula1>$S$2:$S$4</formula1>
    </dataValidation>
    <dataValidation type="list" allowBlank="1" showInputMessage="1" showErrorMessage="1" sqref="D9">
      <formula1>$T$2:$T$4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Eléments devis</vt:lpstr>
      <vt:lpstr>Devis</vt:lpstr>
      <vt:lpstr>FACTURE</vt:lpstr>
      <vt:lpstr>taux_tva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 </cp:lastModifiedBy>
  <cp:lastPrinted>2012-10-10T14:49:44Z</cp:lastPrinted>
  <dcterms:created xsi:type="dcterms:W3CDTF">2012-10-03T13:20:53Z</dcterms:created>
  <dcterms:modified xsi:type="dcterms:W3CDTF">2012-10-10T14:51:22Z</dcterms:modified>
</cp:coreProperties>
</file>