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Prix de Vente" sheetId="2" r:id="rId1"/>
    <sheet name="Entremet" sheetId="3" r:id="rId2"/>
    <sheet name="Recette" sheetId="1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39" i="1"/>
  <c r="D44"/>
  <c r="C45"/>
  <c r="C44"/>
  <c r="C43"/>
  <c r="C42"/>
  <c r="C41"/>
  <c r="C40"/>
  <c r="E8" i="3"/>
  <c r="E18"/>
  <c r="E19"/>
  <c r="E20"/>
  <c r="E21"/>
  <c r="E22"/>
  <c r="E23"/>
  <c r="E24"/>
  <c r="E25"/>
  <c r="E26"/>
  <c r="C17"/>
  <c r="C13"/>
  <c r="C16"/>
  <c r="C15"/>
  <c r="C14"/>
  <c r="C12"/>
  <c r="C11"/>
  <c r="E11" s="1"/>
  <c r="C10"/>
  <c r="E10" s="1"/>
  <c r="C9"/>
  <c r="E9" s="1"/>
  <c r="C7"/>
  <c r="E7" s="1"/>
  <c r="C8"/>
  <c r="B46" i="1" l="1"/>
  <c r="E40"/>
  <c r="F41"/>
  <c r="D15" i="3"/>
  <c r="E15" s="1"/>
  <c r="E43" i="1"/>
  <c r="E44"/>
  <c r="D17" i="3"/>
  <c r="E17" s="1"/>
  <c r="D12"/>
  <c r="E12" s="1"/>
  <c r="F43" i="1"/>
  <c r="E27" i="3"/>
  <c r="D16"/>
  <c r="E16" s="1"/>
  <c r="D14"/>
  <c r="E14" s="1"/>
  <c r="D13"/>
  <c r="E13" s="1"/>
  <c r="D11"/>
  <c r="D10"/>
  <c r="D9"/>
  <c r="D8"/>
  <c r="D7"/>
  <c r="D10" i="1"/>
  <c r="G16" s="1"/>
  <c r="G17" s="1"/>
  <c r="F44"/>
  <c r="C31"/>
  <c r="F30"/>
  <c r="E30"/>
  <c r="D30"/>
  <c r="F29"/>
  <c r="E29"/>
  <c r="D29"/>
  <c r="C20"/>
  <c r="G18" l="1"/>
  <c r="D40"/>
  <c r="E42"/>
  <c r="E39"/>
  <c r="F40"/>
  <c r="D39"/>
  <c r="F39"/>
  <c r="D42"/>
  <c r="F42"/>
  <c r="E41"/>
  <c r="E45"/>
  <c r="D43"/>
  <c r="C46"/>
  <c r="D41"/>
  <c r="F45"/>
  <c r="D45"/>
  <c r="D28" i="3"/>
  <c r="D31" i="1"/>
  <c r="F31"/>
  <c r="E28" i="3"/>
  <c r="G38" i="1"/>
  <c r="G28"/>
  <c r="G31" s="1"/>
  <c r="G20"/>
  <c r="E31"/>
  <c r="F18"/>
  <c r="F19"/>
  <c r="E18"/>
  <c r="E19"/>
  <c r="F17"/>
  <c r="E17"/>
  <c r="D46" l="1"/>
  <c r="F46"/>
  <c r="E46"/>
  <c r="G46"/>
  <c r="G43" s="1"/>
  <c r="G29"/>
  <c r="G30"/>
  <c r="E20"/>
  <c r="F20"/>
  <c r="D18"/>
  <c r="D19"/>
  <c r="D17"/>
  <c r="D28" i="2"/>
  <c r="D9" s="1"/>
  <c r="G44" i="1" l="1"/>
  <c r="G42"/>
  <c r="G39"/>
  <c r="G45"/>
  <c r="G40"/>
  <c r="G41"/>
  <c r="D20"/>
  <c r="G19"/>
  <c r="E28" i="2"/>
  <c r="J7" s="1"/>
  <c r="J9" s="1"/>
  <c r="E9"/>
  <c r="C10"/>
  <c r="C25" l="1"/>
  <c r="D10"/>
  <c r="E10" s="1"/>
  <c r="F10" s="1"/>
  <c r="C17"/>
  <c r="D17" s="1"/>
  <c r="E17" s="1"/>
  <c r="F17" s="1"/>
  <c r="C16"/>
  <c r="D16" s="1"/>
  <c r="E16" s="1"/>
  <c r="F16" s="1"/>
  <c r="C23"/>
  <c r="D23" s="1"/>
  <c r="E23" s="1"/>
  <c r="F23" s="1"/>
  <c r="C13"/>
  <c r="D13" s="1"/>
  <c r="E13" s="1"/>
  <c r="F13" s="1"/>
  <c r="C24"/>
  <c r="D24" s="1"/>
  <c r="E24" s="1"/>
  <c r="F24" s="1"/>
  <c r="C22"/>
  <c r="D22" s="1"/>
  <c r="E22" s="1"/>
  <c r="F22" s="1"/>
  <c r="C15"/>
  <c r="D15" s="1"/>
  <c r="E15" s="1"/>
  <c r="F15" s="1"/>
  <c r="C18"/>
  <c r="D18" s="1"/>
  <c r="E18" s="1"/>
  <c r="F18" s="1"/>
  <c r="C20"/>
  <c r="D20" s="1"/>
  <c r="E20" s="1"/>
  <c r="F20" s="1"/>
  <c r="C14"/>
  <c r="D14" s="1"/>
  <c r="E14" s="1"/>
  <c r="F14" s="1"/>
  <c r="C26"/>
  <c r="C11"/>
  <c r="D11" s="1"/>
  <c r="E11" s="1"/>
  <c r="F11" s="1"/>
  <c r="C19"/>
  <c r="D19" s="1"/>
  <c r="E19" s="1"/>
  <c r="F19" s="1"/>
  <c r="C27"/>
  <c r="D27" s="1"/>
  <c r="E27" s="1"/>
  <c r="F27" s="1"/>
  <c r="C12"/>
  <c r="D12" s="1"/>
  <c r="E12" s="1"/>
  <c r="F12" s="1"/>
  <c r="C21"/>
  <c r="D21" s="1"/>
  <c r="E21" s="1"/>
  <c r="F21" s="1"/>
  <c r="D26" l="1"/>
  <c r="E26" s="1"/>
  <c r="F26" s="1"/>
  <c r="D25"/>
  <c r="E25" s="1"/>
  <c r="F25" s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Pour les recettes
Biscuit
Mousse
Coulis/croustillant/autre
Glacage
Pour les Œufs divisé le poid par 50 et multiplié le tout par le prix.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G16" authorId="0">
      <text>
        <r>
          <rPr>
            <b/>
            <sz val="9"/>
            <color indexed="81"/>
            <rFont val="Tahoma"/>
            <family val="2"/>
          </rPr>
          <t>Le nombre d'individuels ou de part ke l'on désir.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Le nombre d'individuels ou de part ke l'on désir.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Le nombre d'individuels ou de part ke l'on désir.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<sst xmlns="http://schemas.openxmlformats.org/spreadsheetml/2006/main" count="89" uniqueCount="72">
  <si>
    <t>Ingrédients</t>
  </si>
  <si>
    <t>Total</t>
  </si>
  <si>
    <t>Individuel</t>
  </si>
  <si>
    <t>Nombre de part</t>
  </si>
  <si>
    <t>Surface</t>
  </si>
  <si>
    <t>Prix de Revient</t>
  </si>
  <si>
    <t>1 part</t>
  </si>
  <si>
    <t>4 Pers.</t>
  </si>
  <si>
    <t>6 Pers.</t>
  </si>
  <si>
    <t>8 Pers.</t>
  </si>
  <si>
    <t>10 Pers.</t>
  </si>
  <si>
    <t>12 Pers.</t>
  </si>
  <si>
    <t>14 Pers.</t>
  </si>
  <si>
    <t>15 Pers.</t>
  </si>
  <si>
    <t>16 Pers.</t>
  </si>
  <si>
    <t>18 Pers.</t>
  </si>
  <si>
    <t>20 Pers.</t>
  </si>
  <si>
    <t>22 Pers.</t>
  </si>
  <si>
    <t>25 Pers.</t>
  </si>
  <si>
    <t>30 Pers.</t>
  </si>
  <si>
    <t>35 Pers.</t>
  </si>
  <si>
    <t>40 Pers.</t>
  </si>
  <si>
    <t>45 Pers.</t>
  </si>
  <si>
    <t>50 Pers.</t>
  </si>
  <si>
    <t>55 Pers. (1 Cadre)</t>
  </si>
  <si>
    <t>Coef Viennoiserie</t>
  </si>
  <si>
    <t>Coef Pâtisserie</t>
  </si>
  <si>
    <t>4,5 à 6</t>
  </si>
  <si>
    <t>Coef Pain</t>
  </si>
  <si>
    <t>4,4 à 6,5</t>
  </si>
  <si>
    <t>Coef Revente</t>
  </si>
  <si>
    <t>1,2 à 2</t>
  </si>
  <si>
    <t>Coef Nationnaux Mini</t>
  </si>
  <si>
    <t>Prix de Vente Minimum</t>
  </si>
  <si>
    <t>Prix de Vente Conseillèe</t>
  </si>
  <si>
    <t>Coeficient de suplémentaire</t>
  </si>
  <si>
    <t>Coeficient total</t>
  </si>
  <si>
    <t>Ingrédient</t>
  </si>
  <si>
    <t>Prix</t>
  </si>
  <si>
    <t>Poids</t>
  </si>
  <si>
    <t>Prix unité</t>
  </si>
  <si>
    <t>2 cadres</t>
  </si>
  <si>
    <t>3 cadres</t>
  </si>
  <si>
    <t xml:space="preserve">4 cadres </t>
  </si>
  <si>
    <t>Recette :</t>
  </si>
  <si>
    <t>Coéficiant</t>
  </si>
  <si>
    <t>Biscuit Joconde</t>
  </si>
  <si>
    <t>Base</t>
  </si>
  <si>
    <t>Farine</t>
  </si>
  <si>
    <t>Sucre</t>
  </si>
  <si>
    <t>Pdr d'Amande</t>
  </si>
  <si>
    <t>Œuf</t>
  </si>
  <si>
    <t>Beurre</t>
  </si>
  <si>
    <t>Blanc</t>
  </si>
  <si>
    <t>Croustillant</t>
  </si>
  <si>
    <t>Feuilletine</t>
  </si>
  <si>
    <t>Praliné</t>
  </si>
  <si>
    <t>Crème</t>
  </si>
  <si>
    <t>Choc. N</t>
  </si>
  <si>
    <t>Mousse Chocolat Noir</t>
  </si>
  <si>
    <t>Mousse Choc. N</t>
  </si>
  <si>
    <t>Joconde</t>
  </si>
  <si>
    <t>Beurre doux de bretagne 500gr</t>
  </si>
  <si>
    <t>Feuilletine craquantine 2,5kg</t>
  </si>
  <si>
    <t>praline douceur amande noisette  5kgs</t>
  </si>
  <si>
    <t>creme Liquide 1 L</t>
  </si>
  <si>
    <t xml:space="preserve">couv. fondante 58% 5kg </t>
  </si>
  <si>
    <t>farine panifiable type 55 base sac 40kg</t>
  </si>
  <si>
    <t>Sucre cristal fin 20kg</t>
  </si>
  <si>
    <t>Poudre amande rape 10kg</t>
  </si>
  <si>
    <t>œuf frais 53/63a moyen par 360</t>
  </si>
  <si>
    <t>Oeufs blanc longue conserv 2kg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</si>
</sst>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&gt;0]&quot;1 Cadre&quot;;;"/>
    <numFmt numFmtId="169" formatCode="0.0"/>
  </numFmts>
  <fonts count="2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 val="double"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Arial"/>
      <family val="2"/>
    </font>
    <font>
      <b/>
      <sz val="16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2"/>
      <color rgb="FF008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rgb="FF00FF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1"/>
        <bgColor indexed="64"/>
      </patternFill>
    </fill>
    <fill>
      <patternFill patternType="solid">
        <fgColor rgb="FFFFFFA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Alignment="1"/>
    <xf numFmtId="2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5" fillId="0" borderId="11" xfId="0" applyFont="1" applyBorder="1"/>
    <xf numFmtId="0" fontId="5" fillId="0" borderId="12" xfId="0" applyNumberFormat="1" applyFont="1" applyFill="1" applyBorder="1" applyAlignment="1">
      <alignment horizontal="left"/>
    </xf>
    <xf numFmtId="0" fontId="5" fillId="0" borderId="13" xfId="0" applyFont="1" applyBorder="1"/>
    <xf numFmtId="0" fontId="5" fillId="0" borderId="14" xfId="0" applyFont="1" applyBorder="1" applyAlignment="1">
      <alignment horizontal="left"/>
    </xf>
    <xf numFmtId="0" fontId="5" fillId="0" borderId="15" xfId="0" applyFont="1" applyBorder="1"/>
    <xf numFmtId="0" fontId="5" fillId="0" borderId="16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4" fillId="0" borderId="18" xfId="0" applyFont="1" applyBorder="1"/>
    <xf numFmtId="2" fontId="4" fillId="0" borderId="3" xfId="0" applyNumberFormat="1" applyFont="1" applyBorder="1" applyAlignment="1">
      <alignment horizontal="center"/>
    </xf>
    <xf numFmtId="2" fontId="9" fillId="0" borderId="8" xfId="0" applyNumberFormat="1" applyFont="1" applyBorder="1" applyAlignment="1">
      <alignment horizontal="center"/>
    </xf>
    <xf numFmtId="44" fontId="13" fillId="3" borderId="22" xfId="1" applyFont="1" applyFill="1" applyBorder="1" applyAlignment="1">
      <alignment horizontal="right"/>
    </xf>
    <xf numFmtId="44" fontId="14" fillId="2" borderId="23" xfId="1" applyFont="1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4" fontId="0" fillId="0" borderId="2" xfId="1" applyFont="1" applyBorder="1"/>
    <xf numFmtId="0" fontId="16" fillId="4" borderId="0" xfId="0" applyFont="1" applyFill="1" applyAlignment="1">
      <alignment horizontal="center" vertical="center"/>
    </xf>
    <xf numFmtId="0" fontId="17" fillId="0" borderId="0" xfId="0" applyFont="1"/>
    <xf numFmtId="0" fontId="18" fillId="0" borderId="0" xfId="0" applyFont="1"/>
    <xf numFmtId="164" fontId="16" fillId="4" borderId="0" xfId="0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6" fillId="5" borderId="0" xfId="0" applyNumberFormat="1" applyFont="1" applyFill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44" fontId="15" fillId="0" borderId="1" xfId="0" applyNumberFormat="1" applyFont="1" applyBorder="1"/>
    <xf numFmtId="0" fontId="25" fillId="0" borderId="1" xfId="1" applyNumberFormat="1" applyFont="1" applyBorder="1"/>
    <xf numFmtId="0" fontId="0" fillId="6" borderId="2" xfId="0" applyFill="1" applyBorder="1" applyProtection="1">
      <protection locked="0"/>
    </xf>
    <xf numFmtId="0" fontId="0" fillId="6" borderId="0" xfId="0" applyFill="1" applyProtection="1">
      <protection locked="0"/>
    </xf>
    <xf numFmtId="0" fontId="0" fillId="6" borderId="5" xfId="0" applyFill="1" applyBorder="1" applyProtection="1">
      <protection locked="0"/>
    </xf>
    <xf numFmtId="0" fontId="0" fillId="6" borderId="25" xfId="0" applyFill="1" applyBorder="1" applyProtection="1">
      <protection locked="0"/>
    </xf>
    <xf numFmtId="44" fontId="10" fillId="2" borderId="24" xfId="1" applyFont="1" applyFill="1" applyBorder="1" applyAlignment="1" applyProtection="1">
      <alignment horizontal="center"/>
      <protection locked="0"/>
    </xf>
    <xf numFmtId="44" fontId="10" fillId="2" borderId="23" xfId="1" applyFont="1" applyFill="1" applyBorder="1" applyAlignment="1" applyProtection="1">
      <alignment horizontal="center"/>
      <protection locked="0"/>
    </xf>
    <xf numFmtId="0" fontId="19" fillId="0" borderId="0" xfId="0" applyFont="1"/>
    <xf numFmtId="2" fontId="0" fillId="0" borderId="2" xfId="0" applyNumberFormat="1" applyBorder="1"/>
    <xf numFmtId="2" fontId="0" fillId="0" borderId="5" xfId="0" applyNumberFormat="1" applyBorder="1"/>
    <xf numFmtId="2" fontId="0" fillId="0" borderId="5" xfId="1" applyNumberFormat="1" applyFont="1" applyBorder="1"/>
    <xf numFmtId="2" fontId="0" fillId="0" borderId="25" xfId="1" applyNumberFormat="1" applyFont="1" applyBorder="1"/>
    <xf numFmtId="44" fontId="0" fillId="6" borderId="5" xfId="0" applyNumberFormat="1" applyFill="1" applyBorder="1" applyProtection="1">
      <protection locked="0"/>
    </xf>
    <xf numFmtId="44" fontId="0" fillId="6" borderId="0" xfId="0" applyNumberFormat="1" applyFill="1" applyProtection="1">
      <protection locked="0"/>
    </xf>
    <xf numFmtId="0" fontId="24" fillId="0" borderId="0" xfId="0" applyFont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44" fontId="6" fillId="0" borderId="17" xfId="0" applyNumberFormat="1" applyFont="1" applyBorder="1" applyAlignment="1">
      <alignment horizontal="center" vertical="center"/>
    </xf>
    <xf numFmtId="44" fontId="6" fillId="0" borderId="4" xfId="0" applyNumberFormat="1" applyFont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44" fontId="12" fillId="0" borderId="17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69" fontId="0" fillId="0" borderId="0" xfId="0" applyNumberFormat="1"/>
    <xf numFmtId="2" fontId="4" fillId="0" borderId="3" xfId="0" applyNumberFormat="1" applyFont="1" applyBorder="1"/>
    <xf numFmtId="2" fontId="4" fillId="0" borderId="2" xfId="0" applyNumberFormat="1" applyFont="1" applyBorder="1"/>
    <xf numFmtId="2" fontId="4" fillId="0" borderId="5" xfId="0" applyNumberFormat="1" applyFont="1" applyBorder="1"/>
    <xf numFmtId="2" fontId="10" fillId="0" borderId="8" xfId="0" applyNumberFormat="1" applyFont="1" applyBorder="1"/>
  </cellXfs>
  <cellStyles count="2">
    <cellStyle name="Monétaire" xfId="1" builtinId="4"/>
    <cellStyle name="Normal" xfId="0" builtinId="0"/>
  </cellStyles>
  <dxfs count="7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008000"/>
      <color rgb="FFFFFFA3"/>
      <color rgb="FFFFFF6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0</xdr:row>
      <xdr:rowOff>0</xdr:rowOff>
    </xdr:from>
    <xdr:to>
      <xdr:col>4</xdr:col>
      <xdr:colOff>0</xdr:colOff>
      <xdr:row>3</xdr:row>
      <xdr:rowOff>190499</xdr:rowOff>
    </xdr:to>
    <xdr:sp macro="" textlink="">
      <xdr:nvSpPr>
        <xdr:cNvPr id="3" name="ZoneTexte 2"/>
        <xdr:cNvSpPr txBox="1"/>
      </xdr:nvSpPr>
      <xdr:spPr>
        <a:xfrm>
          <a:off x="761999" y="0"/>
          <a:ext cx="5000625" cy="809624"/>
        </a:xfrm>
        <a:prstGeom prst="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4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4">
                <a:lumMod val="20000"/>
                <a:lumOff val="80000"/>
                <a:shade val="100000"/>
                <a:satMod val="115000"/>
              </a:schemeClr>
            </a:gs>
          </a:gsLst>
          <a:lin ang="81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Entremet</a:t>
          </a:r>
          <a:r>
            <a:rPr lang="fr-FR" sz="2000" b="1" baseline="0">
              <a:latin typeface="Times New Roman" pitchFamily="18" charset="0"/>
              <a:cs typeface="Times New Roman" pitchFamily="18" charset="0"/>
            </a:rPr>
            <a:t> Carré</a:t>
          </a:r>
        </a:p>
        <a:p>
          <a:pPr algn="ctr"/>
          <a:r>
            <a:rPr lang="fr-FR" sz="2000" b="1" baseline="0">
              <a:latin typeface="Times New Roman" pitchFamily="18" charset="0"/>
              <a:cs typeface="Times New Roman" pitchFamily="18" charset="0"/>
            </a:rPr>
            <a:t>Prix de vente</a:t>
          </a:r>
          <a:endParaRPr lang="fr-FR" sz="20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571500</xdr:colOff>
      <xdr:row>3</xdr:row>
      <xdr:rowOff>104774</xdr:rowOff>
    </xdr:to>
    <xdr:sp macro="" textlink="">
      <xdr:nvSpPr>
        <xdr:cNvPr id="3" name="ZoneTexte 2"/>
        <xdr:cNvSpPr txBox="1"/>
      </xdr:nvSpPr>
      <xdr:spPr>
        <a:xfrm>
          <a:off x="762000" y="190500"/>
          <a:ext cx="3619500" cy="485774"/>
        </a:xfrm>
        <a:prstGeom prst="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4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4">
                <a:lumMod val="20000"/>
                <a:lumOff val="80000"/>
                <a:shade val="100000"/>
                <a:satMod val="115000"/>
              </a:schemeClr>
            </a:gs>
          </a:gsLst>
          <a:lin ang="81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Entremet</a:t>
          </a:r>
          <a:r>
            <a:rPr lang="fr-FR" sz="2000" b="1" baseline="0">
              <a:latin typeface="Times New Roman" pitchFamily="18" charset="0"/>
              <a:cs typeface="Times New Roman" pitchFamily="18" charset="0"/>
            </a:rPr>
            <a:t> Carré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19088</xdr:colOff>
      <xdr:row>1</xdr:row>
      <xdr:rowOff>1596</xdr:rowOff>
    </xdr:from>
    <xdr:ext cx="1947008" cy="655629"/>
    <xdr:sp macro="" textlink="">
      <xdr:nvSpPr>
        <xdr:cNvPr id="2" name="ZoneTexte 1"/>
        <xdr:cNvSpPr txBox="1"/>
      </xdr:nvSpPr>
      <xdr:spPr>
        <a:xfrm>
          <a:off x="866813" y="192096"/>
          <a:ext cx="1947008" cy="655629"/>
        </a:xfrm>
        <a:prstGeom prst="rect">
          <a:avLst/>
        </a:prstGeom>
        <a:solidFill>
          <a:schemeClr val="lt1"/>
        </a:solidFill>
        <a:ln w="9525" cmpd="sng">
          <a:solidFill>
            <a:srgbClr val="7030A0">
              <a:alpha val="75000"/>
            </a:srgb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ctr">
          <a:spAutoFit/>
        </a:bodyPr>
        <a:lstStyle/>
        <a:p>
          <a:pPr algn="ctr"/>
          <a:r>
            <a:rPr lang="fr-FR" sz="3600" b="0">
              <a:solidFill>
                <a:srgbClr val="7030A0"/>
              </a:solidFill>
              <a:latin typeface="Vivaldi" pitchFamily="66" charset="0"/>
            </a:rPr>
            <a:t>Le Royal</a:t>
          </a:r>
        </a:p>
      </xdr:txBody>
    </xdr:sp>
    <xdr:clientData/>
  </xdr:oneCellAnchor>
  <xdr:oneCellAnchor>
    <xdr:from>
      <xdr:col>8</xdr:col>
      <xdr:colOff>438267</xdr:colOff>
      <xdr:row>1</xdr:row>
      <xdr:rowOff>42766</xdr:rowOff>
    </xdr:from>
    <xdr:ext cx="5623912" cy="3819635"/>
    <xdr:sp macro="" textlink="">
      <xdr:nvSpPr>
        <xdr:cNvPr id="5" name="ZoneTexte 4"/>
        <xdr:cNvSpPr txBox="1"/>
      </xdr:nvSpPr>
      <xdr:spPr>
        <a:xfrm>
          <a:off x="7020042" y="233266"/>
          <a:ext cx="5623912" cy="38196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ctr">
          <a:spAutoFit/>
        </a:bodyPr>
        <a:lstStyle/>
        <a:p>
          <a:pPr algn="l">
            <a:spcAft>
              <a:spcPts val="0"/>
            </a:spcAft>
          </a:pPr>
          <a:r>
            <a:rPr lang="fr-FR" sz="1200" b="1" i="1">
              <a:solidFill>
                <a:srgbClr val="FF0000"/>
              </a:solidFill>
              <a:latin typeface="Times New Roman"/>
              <a:ea typeface="Times New Roman"/>
            </a:rPr>
            <a:t>Progression :	</a:t>
          </a:r>
          <a:endParaRPr lang="fr-FR" sz="1200">
            <a:latin typeface="Times New Roman"/>
            <a:ea typeface="Times New Roman"/>
          </a:endParaRPr>
        </a:p>
        <a:p>
          <a:pPr algn="l">
            <a:spcAft>
              <a:spcPts val="0"/>
            </a:spcAft>
          </a:pPr>
          <a:r>
            <a:rPr lang="fr-FR" sz="1200">
              <a:latin typeface="Times New Roman"/>
              <a:ea typeface="Times New Roman"/>
            </a:rPr>
            <a:t> 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Faire monter la crème.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Faire fondre le chocolat.</a:t>
          </a:r>
        </a:p>
        <a:p>
          <a:pPr algn="l">
            <a:spcAft>
              <a:spcPts val="0"/>
            </a:spcAft>
          </a:pPr>
          <a:r>
            <a:rPr lang="fr-FR" sz="1200">
              <a:latin typeface="Times New Roman"/>
              <a:ea typeface="Times New Roman"/>
            </a:rPr>
            <a:t> 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Réaliser le croustillantt.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Mélanger le praliné, la Feuilletine et le beurre fondu (froid).</a:t>
          </a:r>
        </a:p>
        <a:p>
          <a:pPr marL="228600" algn="l">
            <a:spcAft>
              <a:spcPts val="0"/>
            </a:spcAft>
          </a:pPr>
          <a:r>
            <a:rPr lang="fr-FR" sz="1200">
              <a:latin typeface="Times New Roman"/>
              <a:ea typeface="Times New Roman"/>
            </a:rPr>
            <a:t> 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Positionner une feuille de Joconde dans le fond du cadre.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Etaler le craquant sur la feuille de Joconde, </a:t>
          </a:r>
          <a:r>
            <a:rPr lang="fr-FR" sz="1200" b="1">
              <a:solidFill>
                <a:srgbClr val="00FF00"/>
              </a:solidFill>
              <a:latin typeface="Times New Roman"/>
              <a:ea typeface="Times New Roman"/>
            </a:rPr>
            <a:t>2250 g</a:t>
          </a:r>
          <a:r>
            <a:rPr lang="fr-FR" sz="1200">
              <a:latin typeface="Times New Roman"/>
              <a:ea typeface="Times New Roman"/>
            </a:rPr>
            <a:t> par cadre.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Recouvrir d'une deuxième feuille de Joconde.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Réaliser la mousse chocolat.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Procéder cadre par cadre.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Peser </a:t>
          </a:r>
          <a:r>
            <a:rPr lang="fr-FR" sz="1200" b="1">
              <a:solidFill>
                <a:srgbClr val="00FF00"/>
              </a:solidFill>
              <a:latin typeface="Times New Roman"/>
              <a:ea typeface="Times New Roman"/>
            </a:rPr>
            <a:t>450 g</a:t>
          </a:r>
          <a:r>
            <a:rPr lang="fr-FR" sz="1200">
              <a:solidFill>
                <a:srgbClr val="00FF00"/>
              </a:solidFill>
              <a:latin typeface="Times New Roman"/>
              <a:ea typeface="Times New Roman"/>
            </a:rPr>
            <a:t> </a:t>
          </a:r>
          <a:r>
            <a:rPr lang="fr-FR" sz="1200">
              <a:latin typeface="Times New Roman"/>
              <a:ea typeface="Times New Roman"/>
            </a:rPr>
            <a:t>de crème monter 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et la mélanger rapidement dans le choc pour obtenir une ganache bien homogène.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Ajouter </a:t>
          </a:r>
          <a:r>
            <a:rPr lang="fr-FR" sz="1200" b="1">
              <a:solidFill>
                <a:srgbClr val="00FF00"/>
              </a:solidFill>
              <a:latin typeface="Times New Roman"/>
              <a:ea typeface="Times New Roman"/>
            </a:rPr>
            <a:t>1550 g</a:t>
          </a:r>
          <a:r>
            <a:rPr lang="fr-FR" sz="1200">
              <a:latin typeface="Times New Roman"/>
              <a:ea typeface="Times New Roman"/>
            </a:rPr>
            <a:t> de crème dans la ganache et mélanger.</a:t>
          </a:r>
        </a:p>
        <a:p>
          <a:pPr marL="228600" algn="l">
            <a:spcAft>
              <a:spcPts val="0"/>
            </a:spcAft>
          </a:pPr>
          <a:r>
            <a:rPr lang="fr-FR" sz="1200">
              <a:latin typeface="Times New Roman"/>
              <a:ea typeface="Times New Roman"/>
            </a:rPr>
            <a:t> 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L'étaler dans le cadre.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Lisser uniformément sur le cadre et faire de petite pointe avec le bout de la palette.</a:t>
          </a:r>
        </a:p>
        <a:p>
          <a:pPr marL="342900" lvl="0" indent="-342900" algn="l">
            <a:spcAft>
              <a:spcPts val="0"/>
            </a:spcAft>
            <a:buFont typeface="Symbol"/>
            <a:buBlip>
              <a:blip xmlns:r="http://schemas.openxmlformats.org/officeDocument/2006/relationships" r:embed="rId1"/>
            </a:buBlip>
            <a:tabLst>
              <a:tab pos="457200" algn="l"/>
            </a:tabLst>
          </a:pPr>
          <a:r>
            <a:rPr lang="fr-FR" sz="1200">
              <a:latin typeface="Times New Roman"/>
              <a:ea typeface="Times New Roman"/>
            </a:rPr>
            <a:t>En décoration saupoudrer de sucre glace et faire deux trait en cacao poudre.</a:t>
          </a:r>
        </a:p>
        <a:p>
          <a:pPr algn="l"/>
          <a:endParaRPr lang="fr-FR" sz="1200"/>
        </a:p>
      </xdr:txBody>
    </xdr:sp>
    <xdr:clientData/>
  </xdr:oneCellAnchor>
  <xdr:twoCellAnchor editAs="oneCell">
    <xdr:from>
      <xdr:col>8</xdr:col>
      <xdr:colOff>676280</xdr:colOff>
      <xdr:row>31</xdr:row>
      <xdr:rowOff>114302</xdr:rowOff>
    </xdr:from>
    <xdr:to>
      <xdr:col>15</xdr:col>
      <xdr:colOff>131926</xdr:colOff>
      <xdr:row>40</xdr:row>
      <xdr:rowOff>43341</xdr:rowOff>
    </xdr:to>
    <xdr:pic>
      <xdr:nvPicPr>
        <xdr:cNvPr id="6" name="Image 5" descr="Royal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5" y="6019802"/>
          <a:ext cx="5189696" cy="1643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314328</xdr:colOff>
      <xdr:row>27</xdr:row>
      <xdr:rowOff>114302</xdr:rowOff>
    </xdr:from>
    <xdr:to>
      <xdr:col>11</xdr:col>
      <xdr:colOff>609601</xdr:colOff>
      <xdr:row>34</xdr:row>
      <xdr:rowOff>66673</xdr:rowOff>
    </xdr:to>
    <xdr:cxnSp macro="">
      <xdr:nvCxnSpPr>
        <xdr:cNvPr id="9" name="Connecteur droit avec flèche 8"/>
        <xdr:cNvCxnSpPr/>
      </xdr:nvCxnSpPr>
      <xdr:spPr>
        <a:xfrm rot="16200000" flipH="1">
          <a:off x="8448679" y="5343526"/>
          <a:ext cx="1285871" cy="11144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809624</xdr:colOff>
      <xdr:row>36</xdr:row>
      <xdr:rowOff>114303</xdr:rowOff>
    </xdr:from>
    <xdr:to>
      <xdr:col>10</xdr:col>
      <xdr:colOff>609599</xdr:colOff>
      <xdr:row>42</xdr:row>
      <xdr:rowOff>76201</xdr:rowOff>
    </xdr:to>
    <xdr:cxnSp macro="">
      <xdr:nvCxnSpPr>
        <xdr:cNvPr id="12" name="Connecteur droit avec flèche 11"/>
        <xdr:cNvCxnSpPr/>
      </xdr:nvCxnSpPr>
      <xdr:spPr>
        <a:xfrm rot="5400000" flipH="1" flipV="1">
          <a:off x="7967663" y="7215189"/>
          <a:ext cx="1104898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38</xdr:row>
      <xdr:rowOff>66675</xdr:rowOff>
    </xdr:from>
    <xdr:to>
      <xdr:col>10</xdr:col>
      <xdr:colOff>704851</xdr:colOff>
      <xdr:row>42</xdr:row>
      <xdr:rowOff>57150</xdr:rowOff>
    </xdr:to>
    <xdr:cxnSp macro="">
      <xdr:nvCxnSpPr>
        <xdr:cNvPr id="15" name="Connecteur droit avec flèche 14"/>
        <xdr:cNvCxnSpPr/>
      </xdr:nvCxnSpPr>
      <xdr:spPr>
        <a:xfrm rot="5400000" flipH="1" flipV="1">
          <a:off x="8196263" y="7329488"/>
          <a:ext cx="752475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304800</xdr:colOff>
      <xdr:row>37</xdr:row>
      <xdr:rowOff>95250</xdr:rowOff>
    </xdr:from>
    <xdr:to>
      <xdr:col>14</xdr:col>
      <xdr:colOff>19050</xdr:colOff>
      <xdr:row>42</xdr:row>
      <xdr:rowOff>38100</xdr:rowOff>
    </xdr:to>
    <xdr:cxnSp macro="">
      <xdr:nvCxnSpPr>
        <xdr:cNvPr id="17" name="Connecteur droit avec flèche 16"/>
        <xdr:cNvCxnSpPr/>
      </xdr:nvCxnSpPr>
      <xdr:spPr>
        <a:xfrm rot="16200000" flipV="1">
          <a:off x="10801350" y="7324725"/>
          <a:ext cx="8953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2</xdr:row>
      <xdr:rowOff>0</xdr:rowOff>
    </xdr:from>
    <xdr:to>
      <xdr:col>7</xdr:col>
      <xdr:colOff>190500</xdr:colOff>
      <xdr:row>9</xdr:row>
      <xdr:rowOff>38100</xdr:rowOff>
    </xdr:to>
    <xdr:pic>
      <xdr:nvPicPr>
        <xdr:cNvPr id="19" name="Image 18" descr="Royal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24325" y="381000"/>
          <a:ext cx="1838325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&#233;gis%20et%20Julie/Documents/Professionnel/Calcul%20Prix%20de%20Revient/AAA%20Les%20Pri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5">
          <cell r="N65">
            <v>4.4000000000000004</v>
          </cell>
        </row>
        <row r="150">
          <cell r="N150">
            <v>4.28</v>
          </cell>
        </row>
        <row r="163">
          <cell r="N163">
            <v>1.97</v>
          </cell>
        </row>
        <row r="184">
          <cell r="N184">
            <v>5.8</v>
          </cell>
        </row>
        <row r="222">
          <cell r="N222">
            <v>1.861</v>
          </cell>
        </row>
        <row r="224">
          <cell r="N224">
            <v>9.2999999999999999E-2</v>
          </cell>
        </row>
        <row r="255">
          <cell r="N255">
            <v>3.36</v>
          </cell>
        </row>
        <row r="261">
          <cell r="N261">
            <v>5.5</v>
          </cell>
        </row>
        <row r="364">
          <cell r="N364">
            <v>0.77900000000000003</v>
          </cell>
        </row>
        <row r="401">
          <cell r="N401">
            <v>0.56000000000000005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B16:G20" headerRowCount="0">
  <tableColumns count="6">
    <tableColumn id="1" name="Ingrédients" totalsRowLabel="Total"/>
    <tableColumn id="2" name="1 cadre"/>
    <tableColumn id="3" name="2 cadres" dataDxfId="6"/>
    <tableColumn id="4" name="3 cadres"/>
    <tableColumn id="5" name="4 cadres"/>
    <tableColumn id="6" name="Calcul" totalsRowFunction="count" dataDxfId="5"/>
  </tableColumns>
  <tableStyleInfo name="TableStyleLight12" showFirstColumn="0" showLastColumn="0" showRowStripes="1" showColumnStripes="1"/>
</table>
</file>

<file path=xl/tables/table2.xml><?xml version="1.0" encoding="utf-8"?>
<table xmlns="http://schemas.openxmlformats.org/spreadsheetml/2006/main" id="2" name="Tableau13" displayName="Tableau13" ref="B28:G31" headerRowCount="0">
  <tableColumns count="6">
    <tableColumn id="1" name="Ingrédients" totalsRowLabel="Total"/>
    <tableColumn id="2" name="1 cadre"/>
    <tableColumn id="3" name="2 cadres" dataDxfId="4"/>
    <tableColumn id="4" name="3 cadres"/>
    <tableColumn id="5" name="4 cadres"/>
    <tableColumn id="6" name="Calcul" totalsRowFunction="count" dataDxfId="3"/>
  </tableColumns>
  <tableStyleInfo name="TableStyleLight12" showFirstColumn="0" showLastColumn="0" showRowStripes="1" showColumnStripes="1"/>
</table>
</file>

<file path=xl/tables/table3.xml><?xml version="1.0" encoding="utf-8"?>
<table xmlns="http://schemas.openxmlformats.org/spreadsheetml/2006/main" id="5" name="Tableau16" displayName="Tableau16" ref="A38:G46" headerRowCount="0">
  <tableColumns count="7">
    <tableColumn id="1" name="Ingrédients" totalsRowLabel="Total"/>
    <tableColumn id="8" name="Colonne1" dataDxfId="2"/>
    <tableColumn id="2" name="1 cadre"/>
    <tableColumn id="3" name="2 cadres" dataDxfId="1"/>
    <tableColumn id="4" name="3 cadres"/>
    <tableColumn id="5" name="4 cadres"/>
    <tableColumn id="6" name="Calcul" totalsRowFunction="count" dataDxfId="0"/>
  </tableColumns>
  <tableStyleInfo name="TableStyleLight12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B1:J28"/>
  <sheetViews>
    <sheetView tabSelected="1" workbookViewId="0"/>
  </sheetViews>
  <sheetFormatPr baseColWidth="10" defaultRowHeight="15"/>
  <cols>
    <col min="2" max="3" width="18.7109375" customWidth="1"/>
    <col min="4" max="4" width="17.7109375" customWidth="1"/>
    <col min="5" max="6" width="19.7109375" customWidth="1"/>
    <col min="7" max="8" width="11.42578125" customWidth="1"/>
    <col min="9" max="9" width="15.7109375" customWidth="1"/>
    <col min="10" max="10" width="11.42578125" customWidth="1"/>
  </cols>
  <sheetData>
    <row r="1" spans="2:10" ht="16.5" thickTop="1" thickBot="1">
      <c r="E1" s="67" t="s">
        <v>32</v>
      </c>
      <c r="F1" s="68"/>
    </row>
    <row r="2" spans="2:10" ht="19.5" thickTop="1">
      <c r="B2" s="1"/>
      <c r="C2" s="1"/>
      <c r="E2" s="5" t="s">
        <v>25</v>
      </c>
      <c r="F2" s="6">
        <v>6</v>
      </c>
    </row>
    <row r="3" spans="2:10">
      <c r="E3" s="7" t="s">
        <v>26</v>
      </c>
      <c r="F3" s="8" t="s">
        <v>27</v>
      </c>
    </row>
    <row r="4" spans="2:10">
      <c r="E4" s="7" t="s">
        <v>28</v>
      </c>
      <c r="F4" s="8" t="s">
        <v>29</v>
      </c>
    </row>
    <row r="5" spans="2:10" ht="15.75" thickBot="1">
      <c r="E5" s="9" t="s">
        <v>30</v>
      </c>
      <c r="F5" s="10" t="s">
        <v>31</v>
      </c>
    </row>
    <row r="6" spans="2:10" ht="15.75" customHeight="1" thickBot="1">
      <c r="F6" s="11"/>
      <c r="G6" s="12"/>
    </row>
    <row r="7" spans="2:10" ht="15.75" customHeight="1">
      <c r="B7" s="54" t="s">
        <v>3</v>
      </c>
      <c r="C7" s="54" t="s">
        <v>4</v>
      </c>
      <c r="D7" s="54" t="s">
        <v>5</v>
      </c>
      <c r="E7" s="56" t="s">
        <v>33</v>
      </c>
      <c r="F7" s="58" t="s">
        <v>34</v>
      </c>
      <c r="I7" s="60" t="s">
        <v>35</v>
      </c>
      <c r="J7" s="62">
        <f>F28/E28</f>
        <v>1.2068705415831555</v>
      </c>
    </row>
    <row r="8" spans="2:10" ht="30" customHeight="1" thickBot="1">
      <c r="B8" s="55"/>
      <c r="C8" s="55"/>
      <c r="D8" s="55"/>
      <c r="E8" s="57"/>
      <c r="F8" s="59"/>
      <c r="I8" s="61"/>
      <c r="J8" s="63"/>
    </row>
    <row r="9" spans="2:10" ht="16.5" thickBot="1">
      <c r="B9" s="13" t="s">
        <v>2</v>
      </c>
      <c r="C9" s="14">
        <v>28</v>
      </c>
      <c r="D9" s="70">
        <f>C9*D28/C28</f>
        <v>0.29335229966808912</v>
      </c>
      <c r="E9" s="16">
        <f>D9*6</f>
        <v>1.7601137980085348</v>
      </c>
      <c r="F9" s="45">
        <v>2.4</v>
      </c>
      <c r="I9" s="64" t="s">
        <v>36</v>
      </c>
      <c r="J9" s="65">
        <f>J7+6</f>
        <v>7.2068705415831555</v>
      </c>
    </row>
    <row r="10" spans="2:10" ht="16.5" thickBot="1">
      <c r="B10" s="3" t="s">
        <v>6</v>
      </c>
      <c r="C10" s="2">
        <f>C28/55</f>
        <v>38.345454545454544</v>
      </c>
      <c r="D10" s="71">
        <f>C10*D28/C28</f>
        <v>0.40174025974025968</v>
      </c>
      <c r="E10" s="16">
        <f t="shared" ref="E10:E28" si="0">D10*6</f>
        <v>2.4104415584415579</v>
      </c>
      <c r="F10" s="17">
        <f>E10*J7</f>
        <v>2.9090909090909083</v>
      </c>
      <c r="I10" s="61"/>
      <c r="J10" s="66"/>
    </row>
    <row r="11" spans="2:10" ht="16.5" thickBot="1">
      <c r="B11" s="3" t="s">
        <v>7</v>
      </c>
      <c r="C11" s="2">
        <f>C10*4</f>
        <v>153.38181818181818</v>
      </c>
      <c r="D11" s="71">
        <f>C11*D28/C28</f>
        <v>1.6069610389610387</v>
      </c>
      <c r="E11" s="16">
        <f t="shared" si="0"/>
        <v>9.6417662337662318</v>
      </c>
      <c r="F11" s="17">
        <f>E11*J7</f>
        <v>11.636363636363633</v>
      </c>
    </row>
    <row r="12" spans="2:10" ht="16.5" thickBot="1">
      <c r="B12" s="3" t="s">
        <v>8</v>
      </c>
      <c r="C12" s="2">
        <f>C10*6</f>
        <v>230.07272727272726</v>
      </c>
      <c r="D12" s="72">
        <f>C12*D28/C28</f>
        <v>2.4104415584415579</v>
      </c>
      <c r="E12" s="16">
        <f t="shared" si="0"/>
        <v>14.462649350649347</v>
      </c>
      <c r="F12" s="17">
        <f>E12*J7</f>
        <v>17.45454545454545</v>
      </c>
    </row>
    <row r="13" spans="2:10" ht="16.5" thickBot="1">
      <c r="B13" s="3" t="s">
        <v>9</v>
      </c>
      <c r="C13" s="2">
        <f>C10*8</f>
        <v>306.76363636363635</v>
      </c>
      <c r="D13" s="72">
        <f>C13*D28/C28</f>
        <v>3.2139220779220774</v>
      </c>
      <c r="E13" s="16">
        <f t="shared" si="0"/>
        <v>19.283532467532464</v>
      </c>
      <c r="F13" s="17">
        <f>E13*J7</f>
        <v>23.272727272727266</v>
      </c>
    </row>
    <row r="14" spans="2:10" ht="16.5" thickBot="1">
      <c r="B14" s="3" t="s">
        <v>10</v>
      </c>
      <c r="C14" s="2">
        <f>C10*10</f>
        <v>383.45454545454544</v>
      </c>
      <c r="D14" s="72">
        <f>C14*D28/C28</f>
        <v>4.0174025974025964</v>
      </c>
      <c r="E14" s="16">
        <f t="shared" si="0"/>
        <v>24.104415584415577</v>
      </c>
      <c r="F14" s="17">
        <f>E14*J7</f>
        <v>29.090909090909083</v>
      </c>
    </row>
    <row r="15" spans="2:10" ht="16.5" thickBot="1">
      <c r="B15" s="3" t="s">
        <v>11</v>
      </c>
      <c r="C15" s="2">
        <f>C10*12</f>
        <v>460.14545454545453</v>
      </c>
      <c r="D15" s="72">
        <f>C15*D28/C28</f>
        <v>4.8208831168831159</v>
      </c>
      <c r="E15" s="16">
        <f t="shared" si="0"/>
        <v>28.925298701298694</v>
      </c>
      <c r="F15" s="17">
        <f>E15*J7</f>
        <v>34.909090909090899</v>
      </c>
    </row>
    <row r="16" spans="2:10" ht="16.5" thickBot="1">
      <c r="B16" s="3" t="s">
        <v>12</v>
      </c>
      <c r="C16" s="2">
        <f>C10*14</f>
        <v>536.83636363636356</v>
      </c>
      <c r="D16" s="72">
        <f>C16*D28/C28</f>
        <v>5.6243636363636345</v>
      </c>
      <c r="E16" s="16">
        <f t="shared" si="0"/>
        <v>33.74618181818181</v>
      </c>
      <c r="F16" s="17">
        <f>E16*J7</f>
        <v>40.72727272727272</v>
      </c>
    </row>
    <row r="17" spans="2:6" ht="16.5" thickBot="1">
      <c r="B17" s="3" t="s">
        <v>13</v>
      </c>
      <c r="C17" s="2">
        <f>C10*15</f>
        <v>575.18181818181813</v>
      </c>
      <c r="D17" s="72">
        <f>C17*D28/C28</f>
        <v>6.0261038961038951</v>
      </c>
      <c r="E17" s="16">
        <f t="shared" si="0"/>
        <v>36.156623376623372</v>
      </c>
      <c r="F17" s="17">
        <f>E17*J7</f>
        <v>43.636363636363633</v>
      </c>
    </row>
    <row r="18" spans="2:6" ht="16.5" thickBot="1">
      <c r="B18" s="3" t="s">
        <v>14</v>
      </c>
      <c r="C18" s="2">
        <f>C10*16</f>
        <v>613.5272727272727</v>
      </c>
      <c r="D18" s="72">
        <f>C18*D28/C28</f>
        <v>6.4278441558441548</v>
      </c>
      <c r="E18" s="16">
        <f t="shared" si="0"/>
        <v>38.567064935064927</v>
      </c>
      <c r="F18" s="17">
        <f>E18*J7</f>
        <v>46.545454545454533</v>
      </c>
    </row>
    <row r="19" spans="2:6" ht="16.5" thickBot="1">
      <c r="B19" s="3" t="s">
        <v>15</v>
      </c>
      <c r="C19" s="2">
        <f>C10*18</f>
        <v>690.21818181818185</v>
      </c>
      <c r="D19" s="72">
        <f>C19*D28/C28</f>
        <v>7.2313246753246752</v>
      </c>
      <c r="E19" s="16">
        <f t="shared" si="0"/>
        <v>43.387948051948051</v>
      </c>
      <c r="F19" s="17">
        <f>E19*J7</f>
        <v>52.36363636363636</v>
      </c>
    </row>
    <row r="20" spans="2:6" ht="16.5" thickBot="1">
      <c r="B20" s="3" t="s">
        <v>16</v>
      </c>
      <c r="C20" s="2">
        <f>C10*20</f>
        <v>766.90909090909088</v>
      </c>
      <c r="D20" s="72">
        <f>C20*D28/C28</f>
        <v>8.0348051948051928</v>
      </c>
      <c r="E20" s="16">
        <f t="shared" si="0"/>
        <v>48.208831168831153</v>
      </c>
      <c r="F20" s="17">
        <f>E20*J7</f>
        <v>58.181818181818166</v>
      </c>
    </row>
    <row r="21" spans="2:6" ht="16.5" thickBot="1">
      <c r="B21" s="3" t="s">
        <v>17</v>
      </c>
      <c r="C21" s="2">
        <f>C10*22</f>
        <v>843.59999999999991</v>
      </c>
      <c r="D21" s="72">
        <f>C21*D28/C28</f>
        <v>8.8382857142857123</v>
      </c>
      <c r="E21" s="16">
        <f t="shared" si="0"/>
        <v>53.029714285714277</v>
      </c>
      <c r="F21" s="17">
        <f>E21*J7</f>
        <v>63.999999999999993</v>
      </c>
    </row>
    <row r="22" spans="2:6" ht="16.5" thickBot="1">
      <c r="B22" s="3" t="s">
        <v>18</v>
      </c>
      <c r="C22" s="2">
        <f>C10*25</f>
        <v>958.63636363636363</v>
      </c>
      <c r="D22" s="72">
        <f>C22*D28/C28</f>
        <v>10.043506493506491</v>
      </c>
      <c r="E22" s="16">
        <f t="shared" si="0"/>
        <v>60.261038961038949</v>
      </c>
      <c r="F22" s="17">
        <f>E22*J7</f>
        <v>72.72727272727272</v>
      </c>
    </row>
    <row r="23" spans="2:6" ht="16.5" thickBot="1">
      <c r="B23" s="3" t="s">
        <v>19</v>
      </c>
      <c r="C23" s="2">
        <f>C10*30</f>
        <v>1150.3636363636363</v>
      </c>
      <c r="D23" s="72">
        <f>C23*D28/C28</f>
        <v>12.05220779220779</v>
      </c>
      <c r="E23" s="16">
        <f t="shared" si="0"/>
        <v>72.313246753246744</v>
      </c>
      <c r="F23" s="17">
        <f>E23*J7</f>
        <v>87.272727272727266</v>
      </c>
    </row>
    <row r="24" spans="2:6" ht="16.5" thickBot="1">
      <c r="B24" s="3" t="s">
        <v>20</v>
      </c>
      <c r="C24" s="2">
        <f>C10*35</f>
        <v>1342.090909090909</v>
      </c>
      <c r="D24" s="72">
        <f>C24*D28/C28</f>
        <v>14.060909090909089</v>
      </c>
      <c r="E24" s="16">
        <f t="shared" si="0"/>
        <v>84.365454545454526</v>
      </c>
      <c r="F24" s="17">
        <f>E24*J7</f>
        <v>101.8181818181818</v>
      </c>
    </row>
    <row r="25" spans="2:6" ht="16.5" thickBot="1">
      <c r="B25" s="3" t="s">
        <v>21</v>
      </c>
      <c r="C25" s="2">
        <f>C10*40</f>
        <v>1533.8181818181818</v>
      </c>
      <c r="D25" s="72">
        <f>C25*D28/C28</f>
        <v>16.069610389610386</v>
      </c>
      <c r="E25" s="16">
        <f t="shared" si="0"/>
        <v>96.417662337662307</v>
      </c>
      <c r="F25" s="17">
        <f>E25*J7</f>
        <v>116.36363636363633</v>
      </c>
    </row>
    <row r="26" spans="2:6" ht="16.5" thickBot="1">
      <c r="B26" s="3" t="s">
        <v>22</v>
      </c>
      <c r="C26" s="2">
        <f>C10*45</f>
        <v>1725.5454545454545</v>
      </c>
      <c r="D26" s="72">
        <f>C26*D28/C28</f>
        <v>18.078311688311686</v>
      </c>
      <c r="E26" s="16">
        <f t="shared" si="0"/>
        <v>108.46987012987012</v>
      </c>
      <c r="F26" s="17">
        <f>E26*J7</f>
        <v>130.90909090909091</v>
      </c>
    </row>
    <row r="27" spans="2:6" ht="16.5" thickBot="1">
      <c r="B27" s="3" t="s">
        <v>23</v>
      </c>
      <c r="C27" s="2">
        <f>C10*50</f>
        <v>1917.2727272727273</v>
      </c>
      <c r="D27" s="72">
        <f>C27*D28/C28</f>
        <v>20.087012987012983</v>
      </c>
      <c r="E27" s="16">
        <f t="shared" si="0"/>
        <v>120.5220779220779</v>
      </c>
      <c r="F27" s="17">
        <f>E27*J7</f>
        <v>145.45454545454544</v>
      </c>
    </row>
    <row r="28" spans="2:6" ht="16.5" thickBot="1">
      <c r="B28" s="4" t="s">
        <v>24</v>
      </c>
      <c r="C28" s="15">
        <v>2109</v>
      </c>
      <c r="D28" s="73">
        <f>Entremet!E28</f>
        <v>22.095714285714283</v>
      </c>
      <c r="E28" s="16">
        <f t="shared" si="0"/>
        <v>132.57428571428571</v>
      </c>
      <c r="F28" s="44">
        <v>160</v>
      </c>
    </row>
  </sheetData>
  <sheetProtection sheet="1" objects="1" scenarios="1"/>
  <mergeCells count="10">
    <mergeCell ref="I7:I8"/>
    <mergeCell ref="J7:J8"/>
    <mergeCell ref="I9:I10"/>
    <mergeCell ref="J9:J10"/>
    <mergeCell ref="E1:F1"/>
    <mergeCell ref="B7:B8"/>
    <mergeCell ref="C7:C8"/>
    <mergeCell ref="D7:D8"/>
    <mergeCell ref="E7:E8"/>
    <mergeCell ref="F7:F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5"/>
  <sheetViews>
    <sheetView workbookViewId="0"/>
  </sheetViews>
  <sheetFormatPr baseColWidth="10" defaultRowHeight="15"/>
  <cols>
    <col min="2" max="2" width="22.7109375" customWidth="1"/>
    <col min="3" max="3" width="15.7109375" customWidth="1"/>
    <col min="4" max="4" width="12.7109375" customWidth="1"/>
    <col min="5" max="5" width="12.140625" bestFit="1" customWidth="1"/>
    <col min="7" max="7" width="11.7109375" customWidth="1"/>
    <col min="10" max="10" width="11.7109375" customWidth="1"/>
    <col min="13" max="13" width="11.7109375" customWidth="1"/>
  </cols>
  <sheetData>
    <row r="1" spans="1:5"/>
    <row r="5" spans="1:5" ht="15.75" thickBot="1"/>
    <row r="6" spans="1:5" ht="19.5" thickBot="1">
      <c r="B6" s="20" t="s">
        <v>37</v>
      </c>
      <c r="C6" s="20" t="s">
        <v>40</v>
      </c>
      <c r="D6" s="20" t="s">
        <v>39</v>
      </c>
      <c r="E6" s="23" t="s">
        <v>38</v>
      </c>
    </row>
    <row r="7" spans="1:5">
      <c r="B7" s="40" t="s">
        <v>62</v>
      </c>
      <c r="C7" s="52">
        <f>[1]Feuil1!$N$65</f>
        <v>4.4000000000000004</v>
      </c>
      <c r="D7" s="47">
        <f>Recette!C17</f>
        <v>250</v>
      </c>
      <c r="E7" s="24">
        <f>D7*C7/1000</f>
        <v>1.1000000000000001</v>
      </c>
    </row>
    <row r="8" spans="1:5">
      <c r="B8" s="40" t="s">
        <v>63</v>
      </c>
      <c r="C8" s="51">
        <f>[1]Feuil1!$N$184</f>
        <v>5.8</v>
      </c>
      <c r="D8" s="47">
        <f>Recette!C18</f>
        <v>500</v>
      </c>
      <c r="E8" s="24">
        <f t="shared" ref="E8:E26" si="0">D8*C8/1000</f>
        <v>2.9</v>
      </c>
    </row>
    <row r="9" spans="1:5">
      <c r="B9" s="40" t="s">
        <v>64</v>
      </c>
      <c r="C9" s="51">
        <f>[1]Feuil1!$N$261</f>
        <v>5.5</v>
      </c>
      <c r="D9" s="47">
        <f>Recette!C19</f>
        <v>1500</v>
      </c>
      <c r="E9" s="24">
        <f t="shared" si="0"/>
        <v>8.25</v>
      </c>
    </row>
    <row r="10" spans="1:5">
      <c r="B10" s="42" t="s">
        <v>65</v>
      </c>
      <c r="C10" s="51">
        <f>[1]Feuil1!$N$163</f>
        <v>1.97</v>
      </c>
      <c r="D10" s="48">
        <f>Recette!C29</f>
        <v>2000</v>
      </c>
      <c r="E10" s="24">
        <f t="shared" si="0"/>
        <v>3.94</v>
      </c>
    </row>
    <row r="11" spans="1:5">
      <c r="B11" s="42" t="s">
        <v>66</v>
      </c>
      <c r="C11" s="51">
        <f>[1]Feuil1!$N$150</f>
        <v>4.28</v>
      </c>
      <c r="D11" s="48">
        <f>Recette!C30</f>
        <v>900</v>
      </c>
      <c r="E11" s="24">
        <f t="shared" si="0"/>
        <v>3.8519999999999999</v>
      </c>
    </row>
    <row r="12" spans="1:5">
      <c r="B12" s="42" t="s">
        <v>67</v>
      </c>
      <c r="C12" s="51">
        <f>[1]Feuil1!$N$401</f>
        <v>0.56000000000000005</v>
      </c>
      <c r="D12" s="48">
        <f>Recette!C39</f>
        <v>85.714285714285708</v>
      </c>
      <c r="E12" s="24">
        <f t="shared" si="0"/>
        <v>4.8000000000000001E-2</v>
      </c>
    </row>
    <row r="13" spans="1:5">
      <c r="B13" s="42" t="s">
        <v>68</v>
      </c>
      <c r="C13" s="51">
        <f>[1]Feuil1!$N$364</f>
        <v>0.77900000000000003</v>
      </c>
      <c r="D13" s="48">
        <f>Recette!C40</f>
        <v>71.428571428571431</v>
      </c>
      <c r="E13" s="24">
        <f t="shared" si="0"/>
        <v>5.5642857142857147E-2</v>
      </c>
    </row>
    <row r="14" spans="1:5">
      <c r="B14" s="42" t="s">
        <v>69</v>
      </c>
      <c r="C14" s="51">
        <f>[1]Feuil1!$N$255</f>
        <v>3.36</v>
      </c>
      <c r="D14" s="48">
        <f>Recette!C41</f>
        <v>214.28571428571428</v>
      </c>
      <c r="E14" s="24">
        <f t="shared" si="0"/>
        <v>0.72</v>
      </c>
    </row>
    <row r="15" spans="1:5">
      <c r="B15" s="42" t="s">
        <v>70</v>
      </c>
      <c r="C15" s="51">
        <f>[1]Feuil1!$N$224</f>
        <v>9.2999999999999999E-2</v>
      </c>
      <c r="D15" s="48">
        <f>Recette!C42</f>
        <v>285.71428571428572</v>
      </c>
      <c r="E15" s="24">
        <f>(D15/50)*C15</f>
        <v>0.53142857142857147</v>
      </c>
    </row>
    <row r="16" spans="1:5">
      <c r="B16" s="42" t="s">
        <v>71</v>
      </c>
      <c r="C16" s="51">
        <f>[1]Feuil1!$N$222</f>
        <v>1.861</v>
      </c>
      <c r="D16" s="48">
        <f>Recette!C44</f>
        <v>285.71428571428572</v>
      </c>
      <c r="E16" s="24">
        <f t="shared" si="0"/>
        <v>0.53171428571428581</v>
      </c>
    </row>
    <row r="17" spans="2:5">
      <c r="B17" s="42" t="s">
        <v>68</v>
      </c>
      <c r="C17" s="51">
        <f>[1]Feuil1!$N$364</f>
        <v>0.77900000000000003</v>
      </c>
      <c r="D17" s="48">
        <f>Recette!C45</f>
        <v>214.28571428571428</v>
      </c>
      <c r="E17" s="24">
        <f t="shared" si="0"/>
        <v>0.16692857142857143</v>
      </c>
    </row>
    <row r="18" spans="2:5">
      <c r="B18" s="42"/>
      <c r="C18" s="42"/>
      <c r="D18" s="49"/>
      <c r="E18" s="24">
        <f t="shared" si="0"/>
        <v>0</v>
      </c>
    </row>
    <row r="19" spans="2:5">
      <c r="B19" s="42"/>
      <c r="C19" s="42"/>
      <c r="D19" s="49"/>
      <c r="E19" s="24">
        <f t="shared" si="0"/>
        <v>0</v>
      </c>
    </row>
    <row r="20" spans="2:5">
      <c r="B20" s="42"/>
      <c r="C20" s="42"/>
      <c r="D20" s="49"/>
      <c r="E20" s="24">
        <f t="shared" si="0"/>
        <v>0</v>
      </c>
    </row>
    <row r="21" spans="2:5">
      <c r="B21" s="42"/>
      <c r="C21" s="42"/>
      <c r="D21" s="49"/>
      <c r="E21" s="24">
        <f t="shared" si="0"/>
        <v>0</v>
      </c>
    </row>
    <row r="22" spans="2:5">
      <c r="B22" s="42"/>
      <c r="C22" s="42"/>
      <c r="D22" s="49"/>
      <c r="E22" s="24">
        <f t="shared" si="0"/>
        <v>0</v>
      </c>
    </row>
    <row r="23" spans="2:5">
      <c r="B23" s="42"/>
      <c r="C23" s="42"/>
      <c r="D23" s="49"/>
      <c r="E23" s="24">
        <f t="shared" si="0"/>
        <v>0</v>
      </c>
    </row>
    <row r="24" spans="2:5">
      <c r="B24" s="42"/>
      <c r="C24" s="42"/>
      <c r="D24" s="49"/>
      <c r="E24" s="24">
        <f t="shared" si="0"/>
        <v>0</v>
      </c>
    </row>
    <row r="25" spans="2:5">
      <c r="B25" s="42"/>
      <c r="C25" s="42"/>
      <c r="D25" s="49"/>
      <c r="E25" s="24">
        <f t="shared" si="0"/>
        <v>0</v>
      </c>
    </row>
    <row r="26" spans="2:5">
      <c r="B26" s="42"/>
      <c r="C26" s="42"/>
      <c r="D26" s="49"/>
      <c r="E26" s="24">
        <f t="shared" si="0"/>
        <v>0</v>
      </c>
    </row>
    <row r="27" spans="2:5" ht="15.75" thickBot="1">
      <c r="B27" s="43"/>
      <c r="C27" s="41"/>
      <c r="D27" s="50"/>
      <c r="E27" s="24">
        <f t="shared" ref="E27" si="1">D27*C27</f>
        <v>0</v>
      </c>
    </row>
    <row r="28" spans="2:5" ht="19.5" thickBot="1">
      <c r="B28" s="22" t="s">
        <v>1</v>
      </c>
      <c r="C28" s="21"/>
      <c r="D28" s="39">
        <f>SUM(D7:D27)</f>
        <v>6307.1428571428569</v>
      </c>
      <c r="E28" s="38">
        <f>SUM(E7:E27)</f>
        <v>22.095714285714283</v>
      </c>
    </row>
    <row r="29" spans="2:5">
      <c r="B29" s="18"/>
      <c r="C29" s="18"/>
      <c r="D29" s="18"/>
    </row>
    <row r="30" spans="2:5">
      <c r="B30" s="18"/>
      <c r="C30" s="18"/>
      <c r="D30" s="18"/>
    </row>
    <row r="31" spans="2:5">
      <c r="B31" s="18"/>
      <c r="C31" s="18"/>
      <c r="D31" s="18"/>
    </row>
    <row r="32" spans="2:5">
      <c r="B32" s="18"/>
      <c r="C32" s="18"/>
      <c r="D32" s="18"/>
    </row>
    <row r="33" spans="2:4">
      <c r="B33" s="18"/>
      <c r="C33" s="18"/>
      <c r="D33" s="18"/>
    </row>
    <row r="34" spans="2:4">
      <c r="B34" s="18"/>
      <c r="C34" s="18"/>
      <c r="D34" s="18"/>
    </row>
    <row r="35" spans="2:4">
      <c r="B35" s="18"/>
      <c r="C35" s="18"/>
      <c r="D35" s="18"/>
    </row>
    <row r="36" spans="2:4">
      <c r="B36" s="18"/>
      <c r="C36" s="18"/>
      <c r="D36" s="18"/>
    </row>
    <row r="37" spans="2:4">
      <c r="B37" s="18"/>
      <c r="C37" s="18"/>
      <c r="D37" s="18"/>
    </row>
    <row r="38" spans="2:4">
      <c r="B38" s="18"/>
      <c r="C38" s="18"/>
      <c r="D38" s="18"/>
    </row>
    <row r="39" spans="2:4">
      <c r="B39" s="18"/>
      <c r="C39" s="18"/>
      <c r="D39" s="18"/>
    </row>
    <row r="40" spans="2:4">
      <c r="B40" s="18"/>
      <c r="C40" s="18"/>
      <c r="D40" s="18"/>
    </row>
    <row r="41" spans="2:4">
      <c r="B41" s="18"/>
      <c r="C41" s="18"/>
      <c r="D41" s="18"/>
    </row>
    <row r="42" spans="2:4">
      <c r="B42" s="18"/>
      <c r="C42" s="18"/>
      <c r="D42" s="18"/>
    </row>
    <row r="43" spans="2:4">
      <c r="B43" s="18"/>
      <c r="C43" s="18"/>
      <c r="D43" s="18"/>
    </row>
    <row r="44" spans="2:4">
      <c r="B44" s="18"/>
      <c r="C44" s="18"/>
      <c r="D44" s="18"/>
    </row>
    <row r="45" spans="2:4">
      <c r="B45" s="18"/>
      <c r="C45" s="18"/>
      <c r="D45" s="18"/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0:N46"/>
  <sheetViews>
    <sheetView view="pageLayout" zoomScaleNormal="100" workbookViewId="0"/>
  </sheetViews>
  <sheetFormatPr baseColWidth="10" defaultRowHeight="15"/>
  <cols>
    <col min="1" max="1" width="11.85546875" customWidth="1"/>
    <col min="3" max="6" width="11.5703125" bestFit="1" customWidth="1"/>
    <col min="10" max="12" width="11.42578125" customWidth="1"/>
  </cols>
  <sheetData>
    <row r="10" spans="1:7">
      <c r="A10" s="37" t="s">
        <v>45</v>
      </c>
      <c r="B10" s="42">
        <v>0</v>
      </c>
      <c r="C10" s="42">
        <v>0</v>
      </c>
      <c r="D10" s="19" t="e">
        <f>B10/C10</f>
        <v>#DIV/0!</v>
      </c>
    </row>
    <row r="14" spans="1:7">
      <c r="A14" s="26" t="s">
        <v>44</v>
      </c>
      <c r="B14" s="27" t="s">
        <v>54</v>
      </c>
    </row>
    <row r="16" spans="1:7">
      <c r="B16" s="25" t="s">
        <v>0</v>
      </c>
      <c r="C16" s="28">
        <v>1</v>
      </c>
      <c r="D16" s="25" t="s">
        <v>41</v>
      </c>
      <c r="E16" s="25" t="s">
        <v>42</v>
      </c>
      <c r="F16" s="25" t="s">
        <v>43</v>
      </c>
      <c r="G16" s="36" t="e">
        <f>D10</f>
        <v>#DIV/0!</v>
      </c>
    </row>
    <row r="17" spans="1:11">
      <c r="B17" s="46" t="s">
        <v>52</v>
      </c>
      <c r="C17">
        <v>250</v>
      </c>
      <c r="D17">
        <f>Tableau1[[#This Row],[1 cadre]]*2</f>
        <v>500</v>
      </c>
      <c r="E17">
        <f>Tableau1[[#This Row],[1 cadre]]*3</f>
        <v>750</v>
      </c>
      <c r="F17">
        <f>Tableau1[[#This Row],[1 cadre]]*4</f>
        <v>1000</v>
      </c>
      <c r="G17" t="e">
        <f>Tableau1[[#This Row],[1 cadre]]*G16</f>
        <v>#DIV/0!</v>
      </c>
    </row>
    <row r="18" spans="1:11">
      <c r="B18" s="46" t="s">
        <v>55</v>
      </c>
      <c r="C18">
        <v>500</v>
      </c>
      <c r="D18">
        <f>Tableau1[[#This Row],[1 cadre]]*2</f>
        <v>1000</v>
      </c>
      <c r="E18">
        <f>Tableau1[[#This Row],[1 cadre]]*3</f>
        <v>1500</v>
      </c>
      <c r="F18">
        <f>Tableau1[[#This Row],[1 cadre]]*4</f>
        <v>2000</v>
      </c>
      <c r="G18" t="e">
        <f>Tableau1[[#This Row],[1 cadre]]*G16</f>
        <v>#DIV/0!</v>
      </c>
    </row>
    <row r="19" spans="1:11" ht="15" customHeight="1">
      <c r="B19" s="46" t="s">
        <v>56</v>
      </c>
      <c r="C19">
        <v>1500</v>
      </c>
      <c r="D19">
        <f>Tableau1[[#This Row],[1 cadre]]*2</f>
        <v>3000</v>
      </c>
      <c r="E19">
        <f>Tableau1[[#This Row],[1 cadre]]*3</f>
        <v>4500</v>
      </c>
      <c r="F19">
        <f>Tableau1[[#This Row],[1 cadre]]*4</f>
        <v>6000</v>
      </c>
      <c r="G19" t="e">
        <f>G20*Tableau1[[#This Row],[1 cadre]]/C20</f>
        <v>#DIV/0!</v>
      </c>
    </row>
    <row r="20" spans="1:11">
      <c r="B20" s="53" t="s">
        <v>1</v>
      </c>
      <c r="C20">
        <f>SUM(C17:C19)</f>
        <v>2250</v>
      </c>
      <c r="D20">
        <f>SUM(D17:D19)</f>
        <v>4500</v>
      </c>
      <c r="E20">
        <f>SUM(E17:E19)</f>
        <v>6750</v>
      </c>
      <c r="F20">
        <f>SUM(F17:F19)</f>
        <v>9000</v>
      </c>
      <c r="G20" t="e">
        <f>Tableau1[[#This Row],[1 cadre]]*G16/C16</f>
        <v>#DIV/0!</v>
      </c>
      <c r="J20" s="34"/>
      <c r="K20" s="34"/>
    </row>
    <row r="21" spans="1:11">
      <c r="J21" s="35"/>
      <c r="K21" s="35"/>
    </row>
    <row r="22" spans="1:11">
      <c r="J22" s="29"/>
      <c r="K22" s="30"/>
    </row>
    <row r="23" spans="1:11">
      <c r="J23" s="31"/>
      <c r="K23" s="32"/>
    </row>
    <row r="24" spans="1:11">
      <c r="J24" s="31"/>
      <c r="K24" s="33"/>
    </row>
    <row r="26" spans="1:11">
      <c r="A26" s="26" t="s">
        <v>44</v>
      </c>
      <c r="B26" s="27" t="s">
        <v>59</v>
      </c>
      <c r="C26" s="18"/>
      <c r="D26" s="18"/>
      <c r="E26" s="18"/>
      <c r="F26" s="18"/>
    </row>
    <row r="28" spans="1:11">
      <c r="B28" s="25" t="s">
        <v>0</v>
      </c>
      <c r="C28" s="28">
        <v>1</v>
      </c>
      <c r="D28" s="25" t="s">
        <v>41</v>
      </c>
      <c r="E28" s="25" t="s">
        <v>42</v>
      </c>
      <c r="F28" s="25" t="s">
        <v>43</v>
      </c>
      <c r="G28" s="36" t="e">
        <f>G16</f>
        <v>#DIV/0!</v>
      </c>
      <c r="J28" t="s">
        <v>60</v>
      </c>
    </row>
    <row r="29" spans="1:11">
      <c r="B29" s="46" t="s">
        <v>57</v>
      </c>
      <c r="C29">
        <v>2000</v>
      </c>
      <c r="D29">
        <f>Tableau13[[#This Row],[1 cadre]]*2</f>
        <v>4000</v>
      </c>
      <c r="E29">
        <f>Tableau13[[#This Row],[1 cadre]]*3</f>
        <v>6000</v>
      </c>
      <c r="F29">
        <f>Tableau13[[#This Row],[1 cadre]]*4</f>
        <v>8000</v>
      </c>
      <c r="G29" t="e">
        <f>G31*Tableau13[[#This Row],[1 cadre]]/C31</f>
        <v>#DIV/0!</v>
      </c>
    </row>
    <row r="30" spans="1:11">
      <c r="B30" s="46" t="s">
        <v>58</v>
      </c>
      <c r="C30">
        <v>900</v>
      </c>
      <c r="D30">
        <f>Tableau13[[#This Row],[1 cadre]]*2</f>
        <v>1800</v>
      </c>
      <c r="E30">
        <f>Tableau13[[#This Row],[1 cadre]]*3</f>
        <v>2700</v>
      </c>
      <c r="F30">
        <f>Tableau13[[#This Row],[1 cadre]]*4</f>
        <v>3600</v>
      </c>
      <c r="G30" t="e">
        <f>G31*Tableau13[[#This Row],[1 cadre]]/C31</f>
        <v>#DIV/0!</v>
      </c>
    </row>
    <row r="31" spans="1:11">
      <c r="B31" s="53" t="s">
        <v>1</v>
      </c>
      <c r="C31">
        <f>SUM(C29:C30)</f>
        <v>2900</v>
      </c>
      <c r="D31">
        <f>SUM(D29:D30)</f>
        <v>5800</v>
      </c>
      <c r="E31">
        <f>SUM(E29:E30)</f>
        <v>8700</v>
      </c>
      <c r="F31">
        <f>SUM(F29:F30)</f>
        <v>11600</v>
      </c>
      <c r="G31" t="e">
        <f>Tableau13[[#This Row],[1 cadre]]*G28/C28</f>
        <v>#DIV/0!</v>
      </c>
    </row>
    <row r="36" spans="1:14">
      <c r="A36" s="26" t="s">
        <v>44</v>
      </c>
      <c r="B36" s="27" t="s">
        <v>46</v>
      </c>
    </row>
    <row r="38" spans="1:14">
      <c r="A38" s="25" t="s">
        <v>0</v>
      </c>
      <c r="B38" s="25" t="s">
        <v>47</v>
      </c>
      <c r="C38" s="28">
        <v>1</v>
      </c>
      <c r="D38" s="25" t="s">
        <v>41</v>
      </c>
      <c r="E38" s="25" t="s">
        <v>42</v>
      </c>
      <c r="F38" s="25" t="s">
        <v>43</v>
      </c>
      <c r="G38" s="36" t="e">
        <f>G16</f>
        <v>#DIV/0!</v>
      </c>
    </row>
    <row r="39" spans="1:14">
      <c r="A39" s="46" t="s">
        <v>48</v>
      </c>
      <c r="B39" s="46">
        <v>300</v>
      </c>
      <c r="C39" s="69">
        <f>Tableau16[[#This Row],[Colonne1]]/7*2</f>
        <v>85.714285714285708</v>
      </c>
      <c r="D39" s="69">
        <f>Tableau16[[#This Row],[1 cadre]]*2</f>
        <v>171.42857142857142</v>
      </c>
      <c r="E39" s="69">
        <f>Tableau16[[#This Row],[1 cadre]]*3</f>
        <v>257.14285714285711</v>
      </c>
      <c r="F39" s="69">
        <f>Tableau16[[#This Row],[1 cadre]]*4</f>
        <v>342.85714285714283</v>
      </c>
      <c r="G39" t="e">
        <f>G46*Tableau16[[#This Row],[1 cadre]]/C46</f>
        <v>#DIV/0!</v>
      </c>
    </row>
    <row r="40" spans="1:14">
      <c r="A40" s="46" t="s">
        <v>49</v>
      </c>
      <c r="B40" s="46">
        <v>250</v>
      </c>
      <c r="C40" s="69">
        <f>Tableau16[[#This Row],[Colonne1]]/7*2</f>
        <v>71.428571428571431</v>
      </c>
      <c r="D40" s="69">
        <f>Tableau16[[#This Row],[1 cadre]]*2</f>
        <v>142.85714285714286</v>
      </c>
      <c r="E40" s="69">
        <f>Tableau16[[#This Row],[1 cadre]]*3</f>
        <v>214.28571428571428</v>
      </c>
      <c r="F40" s="69">
        <f>Tableau16[[#This Row],[1 cadre]]*4</f>
        <v>285.71428571428572</v>
      </c>
      <c r="G40" t="e">
        <f>G46*Tableau16[[#This Row],[1 cadre]]/C46</f>
        <v>#DIV/0!</v>
      </c>
    </row>
    <row r="41" spans="1:14">
      <c r="A41" s="46" t="s">
        <v>50</v>
      </c>
      <c r="B41" s="46">
        <v>750</v>
      </c>
      <c r="C41" s="69">
        <f>Tableau16[[#This Row],[Colonne1]]/7*2</f>
        <v>214.28571428571428</v>
      </c>
      <c r="D41" s="69">
        <f>Tableau16[[#This Row],[1 cadre]]*2</f>
        <v>428.57142857142856</v>
      </c>
      <c r="E41" s="69">
        <f>Tableau16[[#This Row],[1 cadre]]*3</f>
        <v>642.85714285714289</v>
      </c>
      <c r="F41" s="69">
        <f>Tableau16[[#This Row],[1 cadre]]*4</f>
        <v>857.14285714285711</v>
      </c>
      <c r="G41" t="e">
        <f>G46*Tableau16[[#This Row],[1 cadre]]/C46</f>
        <v>#DIV/0!</v>
      </c>
    </row>
    <row r="42" spans="1:14">
      <c r="A42" s="46" t="s">
        <v>51</v>
      </c>
      <c r="B42" s="46">
        <v>1000</v>
      </c>
      <c r="C42" s="69">
        <f>Tableau16[[#This Row],[Colonne1]]/7*2</f>
        <v>285.71428571428572</v>
      </c>
      <c r="D42" s="69">
        <f>Tableau16[[#This Row],[1 cadre]]*2</f>
        <v>571.42857142857144</v>
      </c>
      <c r="E42" s="69">
        <f>Tableau16[[#This Row],[1 cadre]]*3</f>
        <v>857.14285714285711</v>
      </c>
      <c r="F42" s="69">
        <f>Tableau16[[#This Row],[1 cadre]]*4</f>
        <v>1142.8571428571429</v>
      </c>
      <c r="G42" t="e">
        <f>G46*Tableau16[[#This Row],[1 cadre]]/C46</f>
        <v>#DIV/0!</v>
      </c>
    </row>
    <row r="43" spans="1:14">
      <c r="A43" s="46" t="s">
        <v>52</v>
      </c>
      <c r="B43" s="46">
        <v>300</v>
      </c>
      <c r="C43" s="69">
        <f>Tableau16[[#This Row],[Colonne1]]/7*2</f>
        <v>85.714285714285708</v>
      </c>
      <c r="D43" s="69">
        <f>Tableau16[[#This Row],[1 cadre]]*2</f>
        <v>171.42857142857142</v>
      </c>
      <c r="E43" s="69">
        <f>Tableau16[[#This Row],[1 cadre]]*3</f>
        <v>257.14285714285711</v>
      </c>
      <c r="F43" s="69">
        <f>Tableau16[[#This Row],[1 cadre]]*4</f>
        <v>342.85714285714283</v>
      </c>
      <c r="G43" t="e">
        <f>G46*Tableau16[[#This Row],[1 cadre]]/C46</f>
        <v>#DIV/0!</v>
      </c>
      <c r="J43" t="s">
        <v>61</v>
      </c>
      <c r="N43" t="s">
        <v>54</v>
      </c>
    </row>
    <row r="44" spans="1:14">
      <c r="A44" s="46" t="s">
        <v>53</v>
      </c>
      <c r="B44" s="46">
        <v>1000</v>
      </c>
      <c r="C44" s="69">
        <f>Tableau16[[#This Row],[Colonne1]]/7*2</f>
        <v>285.71428571428572</v>
      </c>
      <c r="D44" s="69">
        <f>Tableau16[[#This Row],[1 cadre]]*2</f>
        <v>571.42857142857144</v>
      </c>
      <c r="E44" s="69">
        <f>Tableau16[[#This Row],[1 cadre]]*3</f>
        <v>857.14285714285711</v>
      </c>
      <c r="F44" s="69">
        <f>Tableau16[[#This Row],[1 cadre]]*4</f>
        <v>1142.8571428571429</v>
      </c>
      <c r="G44" t="e">
        <f>G46*Tableau16[[#This Row],[1 cadre]]/C46</f>
        <v>#DIV/0!</v>
      </c>
    </row>
    <row r="45" spans="1:14">
      <c r="A45" s="46" t="s">
        <v>49</v>
      </c>
      <c r="B45" s="46">
        <v>750</v>
      </c>
      <c r="C45" s="69">
        <f>Tableau16[[#This Row],[Colonne1]]/7*2</f>
        <v>214.28571428571428</v>
      </c>
      <c r="D45" s="69">
        <f>Tableau16[[#This Row],[1 cadre]]*2</f>
        <v>428.57142857142856</v>
      </c>
      <c r="E45" s="69">
        <f>Tableau16[[#This Row],[1 cadre]]*3</f>
        <v>642.85714285714289</v>
      </c>
      <c r="F45" s="69">
        <f>Tableau16[[#This Row],[1 cadre]]*4</f>
        <v>857.14285714285711</v>
      </c>
      <c r="G45" t="e">
        <f>G46*Tableau16[[#This Row],[1 cadre]]/C46</f>
        <v>#DIV/0!</v>
      </c>
    </row>
    <row r="46" spans="1:14">
      <c r="A46" s="53" t="s">
        <v>1</v>
      </c>
      <c r="B46">
        <f>SUM(B39:B45)</f>
        <v>4350</v>
      </c>
      <c r="C46" s="69">
        <f>SUM(C39:C45)</f>
        <v>1242.8571428571427</v>
      </c>
      <c r="D46" s="69">
        <f>SUM(D39:D45)</f>
        <v>2485.7142857142853</v>
      </c>
      <c r="E46" s="69">
        <f>SUM(E39:E45)</f>
        <v>3728.5714285714284</v>
      </c>
      <c r="F46" s="69">
        <f>SUM(F39:F45)</f>
        <v>4971.4285714285706</v>
      </c>
      <c r="G46" t="e">
        <f>Tableau16[[#This Row],[1 cadre]]*G38/C38</f>
        <v>#DIV/0!</v>
      </c>
    </row>
  </sheetData>
  <sheetProtection sheet="1" objects="1" scenarios="1"/>
  <pageMargins left="0.46875" right="0.48958333333333331" top="0.75" bottom="0.75" header="0.3" footer="0.3"/>
  <pageSetup paperSize="9" orientation="portrait" horizontalDpi="4294967293" verticalDpi="0" r:id="rId1"/>
  <ignoredErrors>
    <ignoredError sqref="C31 C20" formulaRange="1"/>
    <ignoredError sqref="D10" evalError="1"/>
  </ignoredErrors>
  <drawing r:id="rId2"/>
  <legacyDrawing r:id="rId3"/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 de Vente</vt:lpstr>
      <vt:lpstr>Entremet</vt:lpstr>
      <vt:lpstr>Recette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2011-05-02T13:47:18Z</dcterms:modified>
</cp:coreProperties>
</file>