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DSI\1- Direction\1.4 ADJ au directeur\ADSI Administration\Bureau - -  Mélanie Forest\Julie-Alexandra\Horaire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externalReferences>
    <externalReference r:id="rId3"/>
  </externalReferences>
  <definedNames>
    <definedName name="AnnéeCalendrier">'[1]Audrey Durocher'!$AH$1</definedName>
    <definedName name="DimAoût1">DATE(AnnéeCalendrier,8,1)-WEEKDAY(DATE(AnnéeCalendrier,8,1))</definedName>
    <definedName name="DimAvr1">DATE(AnnéeCalendrier,4,1)-WEEKDAY(DATE(AnnéeCalendrier,4,1))</definedName>
    <definedName name="DimDéc1">DATE(AnnéeCalendrier,12,1)-WEEKDAY(DATE(AnnéeCalendrier,12,1))</definedName>
    <definedName name="DimFévr1">DATE(AnnéeCalendrier,2,1)-WEEKDAY(DATE(AnnéeCalendrier,2,1))</definedName>
    <definedName name="DimJanv1">DATE(AnnéeCalendrier,1,1)-WEEKDAY(DATE(AnnéeCalendrier,1,1))</definedName>
    <definedName name="DimJuil1">DATE(AnnéeCalendrier,7,1)-WEEKDAY(DATE(AnnéeCalendrier,7,1))</definedName>
    <definedName name="DimJuin1">DATE(AnnéeCalendrier,6,1)-WEEKDAY(DATE(AnnéeCalendrier,6,1))</definedName>
    <definedName name="DimMai1">DATE(AnnéeCalendrier,5,1)-WEEKDAY(DATE(AnnéeCalendrier,5,1))</definedName>
    <definedName name="DimMars1">DATE(AnnéeCalendrier,3,1)-WEEKDAY(DATE(AnnéeCalendrier,3,1))</definedName>
    <definedName name="DimNov1">DATE(AnnéeCalendrier,11,1)-WEEKDAY(DATE(AnnéeCalendrier,11,1))</definedName>
    <definedName name="DimOct1">DATE(AnnéeCalendrier,10,1)-WEEKDAY(DATE(AnnéeCalendrier,10,1))</definedName>
    <definedName name="DimSept1">DATE(AnnéeCalendrier,9,1)-WEEKDAY(DATE(AnnéeCalendrier,9,1))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71" i="2" l="1"/>
  <c r="AL71" i="2"/>
  <c r="AK71" i="2"/>
  <c r="AJ71" i="2"/>
  <c r="AI71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F71" i="2"/>
  <c r="E71" i="2"/>
  <c r="D71" i="2"/>
  <c r="C71" i="2"/>
  <c r="B71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AM59" i="2"/>
  <c r="AL59" i="2"/>
  <c r="AK59" i="2"/>
  <c r="AJ59" i="2"/>
  <c r="AI59" i="2"/>
  <c r="AH59" i="2"/>
  <c r="AG59" i="2"/>
  <c r="AF59" i="2"/>
  <c r="AE59" i="2"/>
  <c r="AD59" i="2"/>
  <c r="AC59" i="2"/>
  <c r="AB59" i="2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AM53" i="2"/>
  <c r="AL53" i="2"/>
  <c r="AK53" i="2"/>
  <c r="AJ53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F53" i="2"/>
  <c r="E53" i="2"/>
  <c r="D53" i="2"/>
  <c r="C53" i="2"/>
  <c r="B53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M41" i="2"/>
  <c r="AL41" i="2"/>
  <c r="AK41" i="2"/>
  <c r="AJ41" i="2"/>
  <c r="AI41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B41" i="2"/>
  <c r="AM35" i="2"/>
  <c r="AL35" i="2"/>
  <c r="AK35" i="2"/>
  <c r="AJ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E35" i="2"/>
  <c r="D35" i="2"/>
  <c r="C35" i="2"/>
  <c r="B35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</calcChain>
</file>

<file path=xl/sharedStrings.xml><?xml version="1.0" encoding="utf-8"?>
<sst xmlns="http://schemas.openxmlformats.org/spreadsheetml/2006/main" count="756" uniqueCount="25">
  <si>
    <t>Télétravail</t>
  </si>
  <si>
    <t>Bureau</t>
  </si>
  <si>
    <t>Vacances</t>
  </si>
  <si>
    <t>Fériés</t>
  </si>
  <si>
    <t>En déplacement</t>
  </si>
  <si>
    <t>Horaire comprimé</t>
  </si>
  <si>
    <t>Juillet</t>
  </si>
  <si>
    <t>Ve</t>
  </si>
  <si>
    <t>Sa</t>
  </si>
  <si>
    <t>Di</t>
  </si>
  <si>
    <t>Lu</t>
  </si>
  <si>
    <t>Ma</t>
  </si>
  <si>
    <t>Me</t>
  </si>
  <si>
    <t>Je</t>
  </si>
  <si>
    <t>Nom</t>
  </si>
  <si>
    <t>Août</t>
  </si>
  <si>
    <t>Septembre</t>
  </si>
  <si>
    <t>Octobre</t>
  </si>
  <si>
    <t>Novembre</t>
  </si>
  <si>
    <t>Décembre</t>
  </si>
  <si>
    <r>
      <rPr>
        <sz val="40"/>
        <color theme="3" tint="-0.499984740745262"/>
        <rFont val="Calibri Light"/>
        <family val="2"/>
        <scheme val="major"/>
      </rPr>
      <t>Calendrier</t>
    </r>
    <r>
      <rPr>
        <sz val="11"/>
        <color theme="1"/>
        <rFont val="Calibri"/>
        <family val="2"/>
        <scheme val="minor"/>
      </rPr>
      <t xml:space="preserve"> </t>
    </r>
    <r>
      <rPr>
        <b/>
        <sz val="40"/>
        <color rgb="FF0E668B"/>
        <rFont val="Calibri"/>
        <family val="2"/>
        <scheme val="minor"/>
      </rPr>
      <t>D’HORAIRE DE TRAVAIL</t>
    </r>
  </si>
  <si>
    <t xml:space="preserve">Nom : </t>
  </si>
  <si>
    <t xml:space="preserve">AM </t>
  </si>
  <si>
    <t>PM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</si>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</sst>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m\ yyyy"/>
    <numFmt numFmtId="165" formatCode="d"/>
    <numFmt numFmtId="166" formatCode=";;;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/>
      <name val="Castellar"/>
      <family val="1"/>
    </font>
    <font>
      <sz val="10"/>
      <color rgb="FFFFFFFF"/>
      <name val="Franklin Gothic Book"/>
      <family val="2"/>
    </font>
    <font>
      <sz val="40"/>
      <color theme="7" tint="-0.499984740745262"/>
      <name val="Calibri Light"/>
      <family val="2"/>
      <scheme val="major"/>
    </font>
    <font>
      <sz val="40"/>
      <color theme="3" tint="-0.499984740745262"/>
      <name val="Calibri Light"/>
      <family val="2"/>
      <scheme val="major"/>
    </font>
    <font>
      <b/>
      <sz val="40"/>
      <color rgb="FF0E668B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</font>
    <font>
      <sz val="42"/>
      <color theme="3" tint="-0.499984740745262"/>
      <name val="Calibri Light"/>
      <family val="2"/>
      <scheme val="major"/>
    </font>
    <font>
      <b/>
      <sz val="11"/>
      <color theme="1"/>
      <name val="Microsoft Sans Serif"/>
      <family val="2"/>
    </font>
    <font>
      <sz val="14"/>
      <color theme="0"/>
      <name val="Calibri Light"/>
      <family val="2"/>
      <scheme val="major"/>
    </font>
    <font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2AAA6"/>
        <bgColor indexed="64"/>
      </patternFill>
    </fill>
    <fill>
      <patternFill patternType="solid">
        <fgColor rgb="FFF9ACD5"/>
        <bgColor indexed="64"/>
      </patternFill>
    </fill>
    <fill>
      <patternFill patternType="solid">
        <fgColor rgb="FFC0E9D8"/>
        <bgColor indexed="64"/>
      </patternFill>
    </fill>
    <fill>
      <patternFill patternType="solid">
        <fgColor rgb="FFD8B5DD"/>
        <bgColor indexed="64"/>
      </patternFill>
    </fill>
    <fill>
      <patternFill patternType="solid">
        <fgColor rgb="FF2F2F2F"/>
        <bgColor rgb="FF000000"/>
      </patternFill>
    </fill>
    <fill>
      <patternFill patternType="solid">
        <fgColor rgb="FF6B6969"/>
        <bgColor rgb="FF000000"/>
      </patternFill>
    </fill>
    <fill>
      <patternFill patternType="solid">
        <fgColor theme="7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0" xfId="0" applyFill="1"/>
    <xf numFmtId="0" fontId="0" fillId="3" borderId="0" xfId="0" applyFont="1" applyFill="1"/>
    <xf numFmtId="0" fontId="0" fillId="4" borderId="0" xfId="0" applyFill="1"/>
    <xf numFmtId="0" fontId="0" fillId="5" borderId="0" xfId="0" applyFill="1"/>
    <xf numFmtId="0" fontId="2" fillId="0" borderId="0" xfId="0" applyFont="1" applyAlignment="1">
      <alignment horizontal="center" vertical="center"/>
    </xf>
    <xf numFmtId="0" fontId="2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center" vertical="center"/>
    </xf>
    <xf numFmtId="0" fontId="0" fillId="6" borderId="0" xfId="0" applyFill="1" applyBorder="1" applyAlignment="1">
      <alignment horizontal="left"/>
    </xf>
    <xf numFmtId="0" fontId="0" fillId="0" borderId="0" xfId="0" applyAlignment="1">
      <alignment horizontal="left" vertical="center"/>
    </xf>
    <xf numFmtId="0" fontId="2" fillId="7" borderId="0" xfId="0" applyFont="1" applyFill="1" applyAlignment="1">
      <alignment horizontal="left" vertical="center"/>
    </xf>
    <xf numFmtId="0" fontId="0" fillId="7" borderId="0" xfId="0" applyFill="1" applyBorder="1"/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0" fillId="7" borderId="0" xfId="0" applyFill="1"/>
    <xf numFmtId="0" fontId="4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8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5" fillId="0" borderId="3" xfId="0" applyFont="1" applyBorder="1"/>
    <xf numFmtId="0" fontId="8" fillId="0" borderId="3" xfId="0" applyFont="1" applyBorder="1" applyAlignment="1">
      <alignment vertical="center"/>
    </xf>
    <xf numFmtId="0" fontId="8" fillId="0" borderId="3" xfId="0" applyFont="1" applyBorder="1" applyAlignment="1">
      <alignment horizontal="left" vertical="center"/>
    </xf>
    <xf numFmtId="0" fontId="9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2" fillId="0" borderId="0" xfId="0" applyFont="1" applyFill="1"/>
    <xf numFmtId="0" fontId="0" fillId="10" borderId="0" xfId="0" applyFill="1"/>
    <xf numFmtId="0" fontId="0" fillId="0" borderId="0" xfId="0" applyFill="1" applyBorder="1"/>
    <xf numFmtId="165" fontId="14" fillId="11" borderId="5" xfId="0" applyNumberFormat="1" applyFont="1" applyFill="1" applyBorder="1" applyAlignment="1">
      <alignment horizontal="center" vertical="center"/>
    </xf>
    <xf numFmtId="165" fontId="14" fillId="11" borderId="6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12" borderId="5" xfId="0" applyFont="1" applyFill="1" applyBorder="1" applyAlignment="1">
      <alignment horizontal="center" vertical="center"/>
    </xf>
    <xf numFmtId="0" fontId="14" fillId="12" borderId="6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6" fontId="2" fillId="13" borderId="8" xfId="0" applyNumberFormat="1" applyFont="1" applyFill="1" applyBorder="1" applyAlignment="1" applyProtection="1">
      <alignment horizontal="center" vertical="center"/>
      <protection locked="0"/>
    </xf>
    <xf numFmtId="166" fontId="2" fillId="5" borderId="8" xfId="0" applyNumberFormat="1" applyFont="1" applyFill="1" applyBorder="1" applyAlignment="1" applyProtection="1">
      <alignment horizontal="center" vertical="center"/>
      <protection locked="0"/>
    </xf>
    <xf numFmtId="166" fontId="2" fillId="5" borderId="8" xfId="0" applyNumberFormat="1" applyFont="1" applyFill="1" applyBorder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166" fontId="2" fillId="0" borderId="8" xfId="0" applyNumberFormat="1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6" fontId="2" fillId="13" borderId="9" xfId="0" applyNumberFormat="1" applyFont="1" applyFill="1" applyBorder="1" applyAlignment="1" applyProtection="1">
      <alignment horizontal="center" vertical="center"/>
      <protection locked="0"/>
    </xf>
    <xf numFmtId="166" fontId="2" fillId="5" borderId="9" xfId="0" applyNumberFormat="1" applyFont="1" applyFill="1" applyBorder="1" applyAlignment="1" applyProtection="1">
      <alignment horizontal="center" vertical="center"/>
      <protection locked="0"/>
    </xf>
    <xf numFmtId="166" fontId="2" fillId="5" borderId="9" xfId="0" applyNumberFormat="1" applyFont="1" applyFill="1" applyBorder="1" applyAlignment="1">
      <alignment horizontal="center" vertical="center"/>
    </xf>
    <xf numFmtId="166" fontId="2" fillId="0" borderId="9" xfId="0" applyNumberFormat="1" applyFont="1" applyBorder="1" applyAlignment="1">
      <alignment horizontal="center" vertical="center"/>
    </xf>
    <xf numFmtId="166" fontId="2" fillId="0" borderId="9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166" fontId="2" fillId="0" borderId="9" xfId="0" applyNumberFormat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Alignment="1">
      <alignment horizontal="center" vertical="center"/>
    </xf>
    <xf numFmtId="166" fontId="2" fillId="0" borderId="8" xfId="0" applyNumberFormat="1" applyFont="1" applyFill="1" applyBorder="1" applyAlignment="1">
      <alignment horizontal="center" vertical="center"/>
    </xf>
    <xf numFmtId="166" fontId="2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3" fillId="11" borderId="4" xfId="0" applyNumberFormat="1" applyFont="1" applyFill="1" applyBorder="1" applyAlignment="1">
      <alignment horizontal="center" vertical="center"/>
    </xf>
    <xf numFmtId="164" fontId="13" fillId="11" borderId="7" xfId="0" applyNumberFormat="1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wrapText="1"/>
    </xf>
  </cellXfs>
  <cellStyles count="1">
    <cellStyle name="Normal" xfId="0" builtinId="0"/>
  </cellStyles>
  <dxfs count="6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3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AnnéeCalendrier" max="2999" min="1900" page="10" val="2023"/>
</file>

<file path=xl/ctrlProps/ctrlProp2.xml><?xml version="1.0" encoding="utf-8"?>
<formControlPr xmlns="http://schemas.microsoft.com/office/spreadsheetml/2009/9/main" objectType="Spin" dx="16" fmlaLink="AnnéeCalendrier" max="2999" min="1900" page="10" val="2023"/>
</file>

<file path=xl/ctrlProps/ctrlProp3.xml><?xml version="1.0" encoding="utf-8"?>
<formControlPr xmlns="http://schemas.microsoft.com/office/spreadsheetml/2009/9/main" objectType="Spin" dx="16" fmlaLink="AnnéeCalendrier" max="2999" min="1900" page="10" val="2023"/>
</file>

<file path=xl/ctrlProps/ctrlProp4.xml><?xml version="1.0" encoding="utf-8"?>
<formControlPr xmlns="http://schemas.microsoft.com/office/spreadsheetml/2009/9/main" objectType="Spin" dx="16" fmlaLink="AnnéeCalendrier" max="2999" min="1900" page="10" val="2023"/>
</file>

<file path=xl/ctrlProps/ctrlProp5.xml><?xml version="1.0" encoding="utf-8"?>
<formControlPr xmlns="http://schemas.microsoft.com/office/spreadsheetml/2009/9/main" objectType="Spin" dx="16" fmlaLink="AnnéeCalendrier" max="2999" min="1900" page="10" val="2023"/>
</file>

<file path=xl/ctrlProps/ctrlProp6.xml><?xml version="1.0" encoding="utf-8"?>
<formControlPr xmlns="http://schemas.microsoft.com/office/spreadsheetml/2009/9/main" objectType="Spin" dx="16" fmlaLink="AnnéeCalendrier" max="2999" min="1900" page="10" val="2023"/>
</file>

<file path=xl/ctrlProps/ctrlProp7.xml><?xml version="1.0" encoding="utf-8"?>
<formControlPr xmlns="http://schemas.microsoft.com/office/spreadsheetml/2009/9/main" objectType="Spin" dx="16" fmlaLink="AnnéeCalendrier" max="2999" min="1900" page="10" val="2023"/>
</file>

<file path=xl/ctrlProps/ctrlProp8.xml><?xml version="1.0" encoding="utf-8"?>
<formControlPr xmlns="http://schemas.microsoft.com/office/spreadsheetml/2009/9/main" objectType="Spin" dx="16" fmlaLink="AnnéeCalendrier" max="2999" min="1900" page="10" val="2023"/>
</file>

<file path=xl/ctrlProps/ctrlProp9.xml><?xml version="1.0" encoding="utf-8"?>
<formControlPr xmlns="http://schemas.microsoft.com/office/spreadsheetml/2009/9/main" objectType="Spin" dx="16" fmlaLink="AnnéeCalendrier" max="2999" min="1900" page="10" val="2023"/>
</file>

<file path=xl/ctrlProps/ctrlProp10.xml><?xml version="1.0" encoding="utf-8"?>
<formControlPr xmlns="http://schemas.microsoft.com/office/spreadsheetml/2009/9/main" objectType="Spin" dx="16" fmlaLink="AnnéeCalendrier" max="2999" min="1900" page="10" val="2023"/>
</file>

<file path=xl/ctrlProps/ctrlProp11.xml><?xml version="1.0" encoding="utf-8"?>
<formControlPr xmlns="http://schemas.microsoft.com/office/spreadsheetml/2009/9/main" objectType="Spin" dx="16" fmlaLink="AnnéeCalendrier" max="2999" min="1900" page="10" val="2023"/>
</file>

<file path=xl/ctrlProps/ctrlProp12.xml><?xml version="1.0" encoding="utf-8"?>
<formControlPr xmlns="http://schemas.microsoft.com/office/spreadsheetml/2009/9/main" objectType="Spin" dx="16" fmlaLink="AnnéeCalendrier" max="2999" min="1900" page="10" val="2023"/>
</file>

<file path=xl/ctrlProps/ctrlProp13.xml><?xml version="1.0" encoding="utf-8"?>
<formControlPr xmlns="http://schemas.microsoft.com/office/spreadsheetml/2009/9/main" objectType="Spin" dx="16" fmlaLink="AnnéeCalendrier" max="2999" min="1900" page="10" val="2023"/>
</file>

<file path=xl/ctrlProps/ctrlProp14.xml><?xml version="1.0" encoding="utf-8"?>
<formControlPr xmlns="http://schemas.microsoft.com/office/spreadsheetml/2009/9/main" objectType="Spin" dx="16" fmlaLink="AnnéeCalendrier" max="2999" min="1900" page="10" val="2023"/>
</file>

<file path=xl/ctrlProps/ctrlProp15.xml><?xml version="1.0" encoding="utf-8"?>
<formControlPr xmlns="http://schemas.microsoft.com/office/spreadsheetml/2009/9/main" objectType="Spin" dx="16" fmlaLink="AnnéeCalendrier" max="2999" min="1900" page="10" val="2023"/>
</file>

<file path=xl/ctrlProps/ctrlProp16.xml><?xml version="1.0" encoding="utf-8"?>
<formControlPr xmlns="http://schemas.microsoft.com/office/spreadsheetml/2009/9/main" objectType="Spin" dx="16" fmlaLink="AnnéeCalendrier" max="2999" min="1900" page="10" val="2023"/>
</file>

<file path=xl/ctrlProps/ctrlProp17.xml><?xml version="1.0" encoding="utf-8"?>
<formControlPr xmlns="http://schemas.microsoft.com/office/spreadsheetml/2009/9/main" objectType="Spin" dx="16" fmlaLink="AnnéeCalendrier" max="2999" min="1900" page="10" val="2023"/>
</file>

<file path=xl/ctrlProps/ctrlProp18.xml><?xml version="1.0" encoding="utf-8"?>
<formControlPr xmlns="http://schemas.microsoft.com/office/spreadsheetml/2009/9/main" objectType="Spin" dx="16" fmlaLink="AnnéeCalendrier" max="2999" min="1900" page="10" val="2023"/>
</file>

<file path=xl/ctrlProps/ctrlProp19.xml><?xml version="1.0" encoding="utf-8"?>
<formControlPr xmlns="http://schemas.microsoft.com/office/spreadsheetml/2009/9/main" objectType="Spin" dx="16" fmlaLink="AnnéeCalendrier" max="2999" min="1900" page="10" val="2023"/>
</file>

<file path=xl/ctrlProps/ctrlProp20.xml><?xml version="1.0" encoding="utf-8"?>
<formControlPr xmlns="http://schemas.microsoft.com/office/spreadsheetml/2009/9/main" objectType="Spin" dx="16" fmlaLink="AnnéeCalendrier" max="2999" min="1900" page="10" val="2023"/>
</file>

<file path=xl/ctrlProps/ctrlProp21.xml><?xml version="1.0" encoding="utf-8"?>
<formControlPr xmlns="http://schemas.microsoft.com/office/spreadsheetml/2009/9/main" objectType="Spin" dx="16" fmlaLink="AnnéeCalendrier" max="2999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</xdr:row>
          <xdr:rowOff>314325</xdr:rowOff>
        </xdr:from>
        <xdr:to>
          <xdr:col>27</xdr:col>
          <xdr:colOff>57150</xdr:colOff>
          <xdr:row>2</xdr:row>
          <xdr:rowOff>161925</xdr:rowOff>
        </xdr:to>
        <xdr:sp macro="" textlink="">
          <xdr:nvSpPr>
            <xdr:cNvPr id="1025" name="Spinner 1" descr="Utilisez le bouton de compteur pour modifier l’année civile ou modifiez l’année dans la cellule AH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</xdr:row>
          <xdr:rowOff>314325</xdr:rowOff>
        </xdr:from>
        <xdr:to>
          <xdr:col>27</xdr:col>
          <xdr:colOff>57150</xdr:colOff>
          <xdr:row>2</xdr:row>
          <xdr:rowOff>85725</xdr:rowOff>
        </xdr:to>
        <xdr:sp macro="" textlink="">
          <xdr:nvSpPr>
            <xdr:cNvPr id="1026" name="Spinner 2" descr="Utilisez le bouton de compteur pour modifier l’année civile ou modifiez l’année dans la cellule AH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</xdr:row>
          <xdr:rowOff>314325</xdr:rowOff>
        </xdr:from>
        <xdr:to>
          <xdr:col>27</xdr:col>
          <xdr:colOff>57150</xdr:colOff>
          <xdr:row>2</xdr:row>
          <xdr:rowOff>85725</xdr:rowOff>
        </xdr:to>
        <xdr:sp macro="" textlink="">
          <xdr:nvSpPr>
            <xdr:cNvPr id="1027" name="Spinner 3" descr="Utilisez le bouton de compteur pour modifier l’année civile ou modifiez l’année dans la cellule AH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1</xdr:row>
          <xdr:rowOff>314325</xdr:rowOff>
        </xdr:from>
        <xdr:to>
          <xdr:col>27</xdr:col>
          <xdr:colOff>57150</xdr:colOff>
          <xdr:row>2</xdr:row>
          <xdr:rowOff>85725</xdr:rowOff>
        </xdr:to>
        <xdr:sp macro="" textlink="">
          <xdr:nvSpPr>
            <xdr:cNvPr id="1028" name="Spinner 4" descr="Utilisez le bouton de compteur pour modifier l’année civile ou modifiez l’année dans la cellule AH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84</xdr:row>
          <xdr:rowOff>142875</xdr:rowOff>
        </xdr:to>
        <xdr:sp macro="" textlink="">
          <xdr:nvSpPr>
            <xdr:cNvPr id="2049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74</xdr:row>
          <xdr:rowOff>171450</xdr:rowOff>
        </xdr:to>
        <xdr:sp macro="" textlink="">
          <xdr:nvSpPr>
            <xdr:cNvPr id="2050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63</xdr:row>
          <xdr:rowOff>104775</xdr:rowOff>
        </xdr:to>
        <xdr:sp macro="" textlink="">
          <xdr:nvSpPr>
            <xdr:cNvPr id="2051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53</xdr:row>
          <xdr:rowOff>152400</xdr:rowOff>
        </xdr:to>
        <xdr:sp macro="" textlink="">
          <xdr:nvSpPr>
            <xdr:cNvPr id="2052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45</xdr:row>
          <xdr:rowOff>9525</xdr:rowOff>
        </xdr:to>
        <xdr:sp macro="" textlink="">
          <xdr:nvSpPr>
            <xdr:cNvPr id="2053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37</xdr:row>
          <xdr:rowOff>19050</xdr:rowOff>
        </xdr:to>
        <xdr:sp macro="" textlink="">
          <xdr:nvSpPr>
            <xdr:cNvPr id="2054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29</xdr:row>
          <xdr:rowOff>114300</xdr:rowOff>
        </xdr:to>
        <xdr:sp macro="" textlink="">
          <xdr:nvSpPr>
            <xdr:cNvPr id="2055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23</xdr:row>
          <xdr:rowOff>152400</xdr:rowOff>
        </xdr:to>
        <xdr:sp macro="" textlink="">
          <xdr:nvSpPr>
            <xdr:cNvPr id="2056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17</xdr:row>
          <xdr:rowOff>180975</xdr:rowOff>
        </xdr:to>
        <xdr:sp macro="" textlink="">
          <xdr:nvSpPr>
            <xdr:cNvPr id="2057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12</xdr:row>
          <xdr:rowOff>123825</xdr:rowOff>
        </xdr:to>
        <xdr:sp macro="" textlink="">
          <xdr:nvSpPr>
            <xdr:cNvPr id="2058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8</xdr:row>
          <xdr:rowOff>38100</xdr:rowOff>
        </xdr:to>
        <xdr:sp macro="" textlink="">
          <xdr:nvSpPr>
            <xdr:cNvPr id="2059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4</xdr:row>
          <xdr:rowOff>0</xdr:rowOff>
        </xdr:to>
        <xdr:sp macro="" textlink="">
          <xdr:nvSpPr>
            <xdr:cNvPr id="2060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2</xdr:row>
          <xdr:rowOff>104775</xdr:rowOff>
        </xdr:to>
        <xdr:sp macro="" textlink="">
          <xdr:nvSpPr>
            <xdr:cNvPr id="2061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2</xdr:row>
          <xdr:rowOff>104775</xdr:rowOff>
        </xdr:to>
        <xdr:sp macro="" textlink="">
          <xdr:nvSpPr>
            <xdr:cNvPr id="2062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7</xdr:row>
          <xdr:rowOff>57150</xdr:rowOff>
        </xdr:to>
        <xdr:sp macro="" textlink="">
          <xdr:nvSpPr>
            <xdr:cNvPr id="2063" name="Spinner 15" descr="Utilisez le bouton de compteur pour modifier l’année civile ou modifiez l’année dans la cellule AH1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2</xdr:row>
          <xdr:rowOff>104775</xdr:rowOff>
        </xdr:to>
        <xdr:sp macro="" textlink="">
          <xdr:nvSpPr>
            <xdr:cNvPr id="2064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57150</xdr:colOff>
          <xdr:row>1</xdr:row>
          <xdr:rowOff>314325</xdr:rowOff>
        </xdr:from>
        <xdr:to>
          <xdr:col>33</xdr:col>
          <xdr:colOff>57150</xdr:colOff>
          <xdr:row>7</xdr:row>
          <xdr:rowOff>57150</xdr:rowOff>
        </xdr:to>
        <xdr:sp macro="" textlink="">
          <xdr:nvSpPr>
            <xdr:cNvPr id="2065" name="Compteur" descr="Utilisez le bouton de compteur pour modifier l’année civile ou modifiez l’année dans la cellule AH1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raire%20-%20pratiques%20professionnelles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rey Durocher"/>
      <sheetName val="Sophie Belzile"/>
      <sheetName val="Rachel Charles"/>
      <sheetName val="Jacinthe Collin"/>
      <sheetName val="Sabrina Cornejo-Freire"/>
      <sheetName val="Valérie Daigle"/>
      <sheetName val="Marie-Lyne Erazola"/>
      <sheetName val="Amélie Gagnon"/>
      <sheetName val="Meriem Hamouche"/>
      <sheetName val="Samira Nabil"/>
      <sheetName val="Lemya Oukaci"/>
      <sheetName val="Stéphanie Guindon"/>
      <sheetName val="Frédérique Lamoureux-Pelletier"/>
      <sheetName val="Vickie Arsenault"/>
      <sheetName val="Stéphanie Nadeau"/>
      <sheetName val="Julie-Alexandra Roberge"/>
      <sheetName val="Josianne Durocher"/>
      <sheetName val="Mélanie Forest"/>
    </sheetNames>
    <sheetDataSet>
      <sheetData sheetId="0">
        <row r="1">
          <cell r="AH1">
            <v>2023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13" Type="http://schemas.openxmlformats.org/officeDocument/2006/relationships/ctrlProp" Target="../ctrlProps/ctrlProp15.xml"/><Relationship Id="rId18" Type="http://schemas.openxmlformats.org/officeDocument/2006/relationships/ctrlProp" Target="../ctrlProps/ctrlProp20.xml"/><Relationship Id="rId3" Type="http://schemas.openxmlformats.org/officeDocument/2006/relationships/ctrlProp" Target="../ctrlProps/ctrlProp5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17" Type="http://schemas.openxmlformats.org/officeDocument/2006/relationships/ctrlProp" Target="../ctrlProps/ctrlProp19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8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5" Type="http://schemas.openxmlformats.org/officeDocument/2006/relationships/ctrlProp" Target="../ctrlProps/ctrlProp17.xml"/><Relationship Id="rId10" Type="http://schemas.openxmlformats.org/officeDocument/2006/relationships/ctrlProp" Target="../ctrlProps/ctrlProp12.xml"/><Relationship Id="rId19" Type="http://schemas.openxmlformats.org/officeDocument/2006/relationships/ctrlProp" Target="../ctrlProps/ctrlProp21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Relationship Id="rId1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97"/>
  <sheetViews>
    <sheetView tabSelected="1" workbookViewId="0">
      <selection activeCell="B6" sqref="B6"/>
    </sheetView>
  </sheetViews>
  <sheetFormatPr baseColWidth="10" defaultRowHeight="15" x14ac:dyDescent="0.25"/>
  <cols>
    <col min="1" max="1" width="21.42578125" customWidth="1"/>
    <col min="2" max="32" width="3.7109375" customWidth="1"/>
  </cols>
  <sheetData>
    <row r="1" spans="1:32" x14ac:dyDescent="0.25">
      <c r="D1" s="1" t="s">
        <v>0</v>
      </c>
      <c r="E1" s="1"/>
      <c r="F1" s="1"/>
      <c r="I1" s="2" t="s">
        <v>1</v>
      </c>
      <c r="J1" s="2"/>
      <c r="N1" s="3" t="s">
        <v>2</v>
      </c>
      <c r="O1" s="3"/>
      <c r="S1" s="4" t="s">
        <v>3</v>
      </c>
      <c r="T1" s="4"/>
      <c r="V1" s="5"/>
      <c r="W1" s="6" t="s">
        <v>4</v>
      </c>
      <c r="X1" s="7"/>
      <c r="Y1" s="8"/>
      <c r="Z1" s="7"/>
      <c r="AA1" s="9"/>
      <c r="AB1" s="10" t="s">
        <v>5</v>
      </c>
      <c r="AC1" s="11"/>
      <c r="AD1" s="12"/>
      <c r="AE1" s="13"/>
      <c r="AF1" s="14"/>
    </row>
    <row r="3" spans="1:32" ht="30" customHeight="1" x14ac:dyDescent="0.25">
      <c r="A3" s="52" t="s">
        <v>6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</row>
    <row r="4" spans="1:32" x14ac:dyDescent="0.25">
      <c r="B4" s="15">
        <v>1</v>
      </c>
      <c r="C4" s="15">
        <v>2</v>
      </c>
      <c r="D4" s="15">
        <v>3</v>
      </c>
      <c r="E4" s="15">
        <v>4</v>
      </c>
      <c r="F4" s="15">
        <v>5</v>
      </c>
      <c r="G4" s="15">
        <v>6</v>
      </c>
      <c r="H4" s="15">
        <v>7</v>
      </c>
      <c r="I4" s="15">
        <v>8</v>
      </c>
      <c r="J4" s="15">
        <v>9</v>
      </c>
      <c r="K4" s="15">
        <v>10</v>
      </c>
      <c r="L4" s="15">
        <v>11</v>
      </c>
      <c r="M4" s="15">
        <v>12</v>
      </c>
      <c r="N4" s="15">
        <v>13</v>
      </c>
      <c r="O4" s="15">
        <v>14</v>
      </c>
      <c r="P4" s="15">
        <v>15</v>
      </c>
      <c r="Q4" s="15">
        <v>16</v>
      </c>
      <c r="R4" s="15">
        <v>17</v>
      </c>
      <c r="S4" s="15">
        <v>18</v>
      </c>
      <c r="T4" s="15">
        <v>19</v>
      </c>
      <c r="U4" s="15">
        <v>20</v>
      </c>
      <c r="V4" s="15">
        <v>21</v>
      </c>
      <c r="W4" s="15">
        <v>22</v>
      </c>
      <c r="X4" s="15">
        <v>23</v>
      </c>
      <c r="Y4" s="15">
        <v>24</v>
      </c>
      <c r="Z4" s="15">
        <v>25</v>
      </c>
      <c r="AA4" s="15">
        <v>26</v>
      </c>
      <c r="AB4" s="15">
        <v>27</v>
      </c>
      <c r="AC4" s="15">
        <v>28</v>
      </c>
      <c r="AD4" s="15">
        <v>29</v>
      </c>
      <c r="AE4" s="15">
        <v>30</v>
      </c>
      <c r="AF4" s="15">
        <v>31</v>
      </c>
    </row>
    <row r="5" spans="1:32" x14ac:dyDescent="0.25">
      <c r="B5" s="16" t="s">
        <v>7</v>
      </c>
      <c r="C5" s="16" t="s">
        <v>8</v>
      </c>
      <c r="D5" s="16" t="s">
        <v>9</v>
      </c>
      <c r="E5" s="16" t="s">
        <v>10</v>
      </c>
      <c r="F5" s="16" t="s">
        <v>11</v>
      </c>
      <c r="G5" s="16" t="s">
        <v>12</v>
      </c>
      <c r="H5" s="16" t="s">
        <v>13</v>
      </c>
      <c r="I5" s="16" t="s">
        <v>7</v>
      </c>
      <c r="J5" s="16" t="s">
        <v>8</v>
      </c>
      <c r="K5" s="16" t="s">
        <v>9</v>
      </c>
      <c r="L5" s="16" t="s">
        <v>10</v>
      </c>
      <c r="M5" s="16" t="s">
        <v>11</v>
      </c>
      <c r="N5" s="16" t="s">
        <v>12</v>
      </c>
      <c r="O5" s="16" t="s">
        <v>13</v>
      </c>
      <c r="P5" s="16" t="s">
        <v>7</v>
      </c>
      <c r="Q5" s="16" t="s">
        <v>8</v>
      </c>
      <c r="R5" s="16" t="s">
        <v>9</v>
      </c>
      <c r="S5" s="16" t="s">
        <v>10</v>
      </c>
      <c r="T5" s="16" t="s">
        <v>11</v>
      </c>
      <c r="U5" s="16" t="s">
        <v>12</v>
      </c>
      <c r="V5" s="16" t="s">
        <v>13</v>
      </c>
      <c r="W5" s="16" t="s">
        <v>7</v>
      </c>
      <c r="X5" s="16" t="s">
        <v>8</v>
      </c>
      <c r="Y5" s="16" t="s">
        <v>9</v>
      </c>
      <c r="Z5" s="16" t="s">
        <v>10</v>
      </c>
      <c r="AA5" s="16" t="s">
        <v>11</v>
      </c>
      <c r="AB5" s="16" t="s">
        <v>12</v>
      </c>
      <c r="AC5" s="16" t="s">
        <v>13</v>
      </c>
      <c r="AD5" s="16" t="s">
        <v>7</v>
      </c>
      <c r="AE5" s="16" t="s">
        <v>8</v>
      </c>
      <c r="AF5" s="16" t="s">
        <v>9</v>
      </c>
    </row>
    <row r="6" spans="1:32" x14ac:dyDescent="0.25">
      <c r="A6" t="s">
        <v>14</v>
      </c>
    </row>
    <row r="7" spans="1:32" x14ac:dyDescent="0.25">
      <c r="A7" t="s">
        <v>14</v>
      </c>
    </row>
    <row r="8" spans="1:32" x14ac:dyDescent="0.25">
      <c r="A8" t="s">
        <v>14</v>
      </c>
    </row>
    <row r="9" spans="1:32" x14ac:dyDescent="0.25">
      <c r="A9" t="s">
        <v>14</v>
      </c>
    </row>
    <row r="10" spans="1:32" x14ac:dyDescent="0.25">
      <c r="A10" t="s">
        <v>14</v>
      </c>
    </row>
    <row r="11" spans="1:32" x14ac:dyDescent="0.25">
      <c r="A11" t="s">
        <v>14</v>
      </c>
    </row>
    <row r="12" spans="1:32" x14ac:dyDescent="0.25">
      <c r="A12" t="s">
        <v>14</v>
      </c>
    </row>
    <row r="13" spans="1:32" x14ac:dyDescent="0.25">
      <c r="A13" t="s">
        <v>14</v>
      </c>
    </row>
    <row r="14" spans="1:32" x14ac:dyDescent="0.25">
      <c r="A14" t="s">
        <v>14</v>
      </c>
    </row>
    <row r="15" spans="1:32" x14ac:dyDescent="0.25">
      <c r="A15" t="s">
        <v>14</v>
      </c>
    </row>
    <row r="16" spans="1:32" x14ac:dyDescent="0.25">
      <c r="A16" t="s">
        <v>14</v>
      </c>
    </row>
    <row r="17" spans="1:32" x14ac:dyDescent="0.25">
      <c r="A17" t="s">
        <v>14</v>
      </c>
    </row>
    <row r="19" spans="1:32" ht="26.25" customHeight="1" x14ac:dyDescent="0.25">
      <c r="A19" s="52" t="s">
        <v>15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</row>
    <row r="20" spans="1:32" x14ac:dyDescent="0.25">
      <c r="B20" s="15">
        <v>1</v>
      </c>
      <c r="C20" s="15">
        <v>2</v>
      </c>
      <c r="D20" s="15">
        <v>3</v>
      </c>
      <c r="E20" s="15">
        <v>4</v>
      </c>
      <c r="F20" s="15">
        <v>5</v>
      </c>
      <c r="G20" s="15">
        <v>6</v>
      </c>
      <c r="H20" s="15">
        <v>7</v>
      </c>
      <c r="I20" s="15">
        <v>8</v>
      </c>
      <c r="J20" s="15">
        <v>9</v>
      </c>
      <c r="K20" s="15">
        <v>10</v>
      </c>
      <c r="L20" s="15">
        <v>11</v>
      </c>
      <c r="M20" s="15">
        <v>12</v>
      </c>
      <c r="N20" s="15">
        <v>13</v>
      </c>
      <c r="O20" s="15">
        <v>14</v>
      </c>
      <c r="P20" s="15">
        <v>15</v>
      </c>
      <c r="Q20" s="15">
        <v>16</v>
      </c>
      <c r="R20" s="15">
        <v>17</v>
      </c>
      <c r="S20" s="15">
        <v>18</v>
      </c>
      <c r="T20" s="15">
        <v>19</v>
      </c>
      <c r="U20" s="15">
        <v>20</v>
      </c>
      <c r="V20" s="15">
        <v>21</v>
      </c>
      <c r="W20" s="15">
        <v>22</v>
      </c>
      <c r="X20" s="15">
        <v>23</v>
      </c>
      <c r="Y20" s="15">
        <v>24</v>
      </c>
      <c r="Z20" s="15">
        <v>25</v>
      </c>
      <c r="AA20" s="15">
        <v>26</v>
      </c>
      <c r="AB20" s="15">
        <v>27</v>
      </c>
      <c r="AC20" s="15">
        <v>28</v>
      </c>
      <c r="AD20" s="15">
        <v>29</v>
      </c>
      <c r="AE20" s="15">
        <v>30</v>
      </c>
      <c r="AF20" s="15">
        <v>31</v>
      </c>
    </row>
    <row r="21" spans="1:32" x14ac:dyDescent="0.25">
      <c r="B21" s="16" t="s">
        <v>10</v>
      </c>
      <c r="C21" s="16" t="s">
        <v>11</v>
      </c>
      <c r="D21" s="16" t="s">
        <v>12</v>
      </c>
      <c r="E21" s="16" t="s">
        <v>13</v>
      </c>
      <c r="F21" s="16" t="s">
        <v>7</v>
      </c>
      <c r="G21" s="16" t="s">
        <v>8</v>
      </c>
      <c r="H21" s="16" t="s">
        <v>9</v>
      </c>
      <c r="I21" s="16" t="s">
        <v>10</v>
      </c>
      <c r="J21" s="16" t="s">
        <v>11</v>
      </c>
      <c r="K21" s="16" t="s">
        <v>12</v>
      </c>
      <c r="L21" s="16" t="s">
        <v>13</v>
      </c>
      <c r="M21" s="16" t="s">
        <v>7</v>
      </c>
      <c r="N21" s="16" t="s">
        <v>8</v>
      </c>
      <c r="O21" s="16" t="s">
        <v>9</v>
      </c>
      <c r="P21" s="16" t="s">
        <v>10</v>
      </c>
      <c r="Q21" s="16" t="s">
        <v>11</v>
      </c>
      <c r="R21" s="16" t="s">
        <v>12</v>
      </c>
      <c r="S21" s="16" t="s">
        <v>13</v>
      </c>
      <c r="T21" s="16" t="s">
        <v>7</v>
      </c>
      <c r="U21" s="16" t="s">
        <v>8</v>
      </c>
      <c r="V21" s="16" t="s">
        <v>9</v>
      </c>
      <c r="W21" s="16" t="s">
        <v>10</v>
      </c>
      <c r="X21" s="16" t="s">
        <v>11</v>
      </c>
      <c r="Y21" s="16" t="s">
        <v>12</v>
      </c>
      <c r="Z21" s="16" t="s">
        <v>13</v>
      </c>
      <c r="AA21" s="16" t="s">
        <v>7</v>
      </c>
      <c r="AB21" s="16" t="s">
        <v>8</v>
      </c>
      <c r="AC21" s="16" t="s">
        <v>9</v>
      </c>
      <c r="AD21" s="16" t="s">
        <v>10</v>
      </c>
      <c r="AE21" s="16" t="s">
        <v>11</v>
      </c>
      <c r="AF21" s="16" t="s">
        <v>12</v>
      </c>
    </row>
    <row r="22" spans="1:32" x14ac:dyDescent="0.25">
      <c r="A22" t="s">
        <v>14</v>
      </c>
    </row>
    <row r="23" spans="1:32" x14ac:dyDescent="0.25">
      <c r="A23" t="s">
        <v>14</v>
      </c>
    </row>
    <row r="24" spans="1:32" x14ac:dyDescent="0.25">
      <c r="A24" t="s">
        <v>14</v>
      </c>
    </row>
    <row r="25" spans="1:32" x14ac:dyDescent="0.25">
      <c r="A25" t="s">
        <v>14</v>
      </c>
    </row>
    <row r="26" spans="1:32" x14ac:dyDescent="0.25">
      <c r="A26" t="s">
        <v>14</v>
      </c>
    </row>
    <row r="27" spans="1:32" x14ac:dyDescent="0.25">
      <c r="A27" t="s">
        <v>14</v>
      </c>
    </row>
    <row r="28" spans="1:32" x14ac:dyDescent="0.25">
      <c r="A28" t="s">
        <v>14</v>
      </c>
    </row>
    <row r="29" spans="1:32" x14ac:dyDescent="0.25">
      <c r="A29" t="s">
        <v>14</v>
      </c>
    </row>
    <row r="30" spans="1:32" x14ac:dyDescent="0.25">
      <c r="A30" t="s">
        <v>14</v>
      </c>
    </row>
    <row r="31" spans="1:32" x14ac:dyDescent="0.25">
      <c r="A31" t="s">
        <v>14</v>
      </c>
    </row>
    <row r="32" spans="1:32" x14ac:dyDescent="0.25">
      <c r="A32" t="s">
        <v>14</v>
      </c>
    </row>
    <row r="33" spans="1:32" x14ac:dyDescent="0.25">
      <c r="A33" t="s">
        <v>14</v>
      </c>
    </row>
    <row r="35" spans="1:32" s="17" customFormat="1" ht="29.25" customHeight="1" x14ac:dyDescent="0.25">
      <c r="A35" s="52" t="s">
        <v>16</v>
      </c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</row>
    <row r="36" spans="1:32" x14ac:dyDescent="0.25">
      <c r="B36" s="15">
        <v>1</v>
      </c>
      <c r="C36" s="15">
        <v>2</v>
      </c>
      <c r="D36" s="15">
        <v>3</v>
      </c>
      <c r="E36" s="15">
        <v>4</v>
      </c>
      <c r="F36" s="15">
        <v>5</v>
      </c>
      <c r="G36" s="15">
        <v>6</v>
      </c>
      <c r="H36" s="15">
        <v>7</v>
      </c>
      <c r="I36" s="15">
        <v>8</v>
      </c>
      <c r="J36" s="15">
        <v>9</v>
      </c>
      <c r="K36" s="15">
        <v>10</v>
      </c>
      <c r="L36" s="15">
        <v>11</v>
      </c>
      <c r="M36" s="15">
        <v>12</v>
      </c>
      <c r="N36" s="15">
        <v>13</v>
      </c>
      <c r="O36" s="15">
        <v>14</v>
      </c>
      <c r="P36" s="15">
        <v>15</v>
      </c>
      <c r="Q36" s="15">
        <v>16</v>
      </c>
      <c r="R36" s="15">
        <v>17</v>
      </c>
      <c r="S36" s="15">
        <v>18</v>
      </c>
      <c r="T36" s="15">
        <v>19</v>
      </c>
      <c r="U36" s="15">
        <v>20</v>
      </c>
      <c r="V36" s="15">
        <v>21</v>
      </c>
      <c r="W36" s="15">
        <v>22</v>
      </c>
      <c r="X36" s="15">
        <v>23</v>
      </c>
      <c r="Y36" s="15">
        <v>24</v>
      </c>
      <c r="Z36" s="15">
        <v>25</v>
      </c>
      <c r="AA36" s="15">
        <v>26</v>
      </c>
      <c r="AB36" s="15">
        <v>27</v>
      </c>
      <c r="AC36" s="15">
        <v>28</v>
      </c>
      <c r="AD36" s="15">
        <v>29</v>
      </c>
      <c r="AE36" s="15">
        <v>30</v>
      </c>
    </row>
    <row r="37" spans="1:32" x14ac:dyDescent="0.25">
      <c r="B37" s="16" t="s">
        <v>13</v>
      </c>
      <c r="C37" s="16" t="s">
        <v>7</v>
      </c>
      <c r="D37" s="16" t="s">
        <v>8</v>
      </c>
      <c r="E37" s="16" t="s">
        <v>9</v>
      </c>
      <c r="F37" s="16" t="s">
        <v>10</v>
      </c>
      <c r="G37" s="16" t="s">
        <v>11</v>
      </c>
      <c r="H37" s="16" t="s">
        <v>12</v>
      </c>
      <c r="I37" s="16" t="s">
        <v>13</v>
      </c>
      <c r="J37" s="16" t="s">
        <v>7</v>
      </c>
      <c r="K37" s="16" t="s">
        <v>8</v>
      </c>
      <c r="L37" s="16" t="s">
        <v>9</v>
      </c>
      <c r="M37" s="16" t="s">
        <v>10</v>
      </c>
      <c r="N37" s="16" t="s">
        <v>11</v>
      </c>
      <c r="O37" s="16" t="s">
        <v>12</v>
      </c>
      <c r="P37" s="16" t="s">
        <v>13</v>
      </c>
      <c r="Q37" s="16" t="s">
        <v>7</v>
      </c>
      <c r="R37" s="16" t="s">
        <v>8</v>
      </c>
      <c r="S37" s="16" t="s">
        <v>9</v>
      </c>
      <c r="T37" s="16" t="s">
        <v>10</v>
      </c>
      <c r="U37" s="16" t="s">
        <v>11</v>
      </c>
      <c r="V37" s="16" t="s">
        <v>12</v>
      </c>
      <c r="W37" s="16" t="s">
        <v>13</v>
      </c>
      <c r="X37" s="16" t="s">
        <v>7</v>
      </c>
      <c r="Y37" s="16" t="s">
        <v>8</v>
      </c>
      <c r="Z37" s="16" t="s">
        <v>9</v>
      </c>
      <c r="AA37" s="16" t="s">
        <v>10</v>
      </c>
      <c r="AB37" s="16" t="s">
        <v>11</v>
      </c>
      <c r="AC37" s="16" t="s">
        <v>12</v>
      </c>
      <c r="AD37" s="16" t="s">
        <v>13</v>
      </c>
      <c r="AE37" s="16" t="s">
        <v>7</v>
      </c>
    </row>
    <row r="38" spans="1:32" x14ac:dyDescent="0.25">
      <c r="A38" t="s">
        <v>14</v>
      </c>
    </row>
    <row r="39" spans="1:32" x14ac:dyDescent="0.25">
      <c r="A39" t="s">
        <v>14</v>
      </c>
    </row>
    <row r="40" spans="1:32" x14ac:dyDescent="0.25">
      <c r="A40" t="s">
        <v>14</v>
      </c>
    </row>
    <row r="41" spans="1:32" x14ac:dyDescent="0.25">
      <c r="A41" t="s">
        <v>14</v>
      </c>
    </row>
    <row r="42" spans="1:32" x14ac:dyDescent="0.25">
      <c r="A42" t="s">
        <v>14</v>
      </c>
    </row>
    <row r="43" spans="1:32" x14ac:dyDescent="0.25">
      <c r="A43" t="s">
        <v>14</v>
      </c>
    </row>
    <row r="44" spans="1:32" x14ac:dyDescent="0.25">
      <c r="A44" t="s">
        <v>14</v>
      </c>
    </row>
    <row r="45" spans="1:32" x14ac:dyDescent="0.25">
      <c r="A45" t="s">
        <v>14</v>
      </c>
    </row>
    <row r="46" spans="1:32" x14ac:dyDescent="0.25">
      <c r="A46" t="s">
        <v>14</v>
      </c>
    </row>
    <row r="47" spans="1:32" x14ac:dyDescent="0.25">
      <c r="A47" t="s">
        <v>14</v>
      </c>
    </row>
    <row r="48" spans="1:32" x14ac:dyDescent="0.25">
      <c r="A48" t="s">
        <v>14</v>
      </c>
    </row>
    <row r="49" spans="1:32" x14ac:dyDescent="0.25">
      <c r="A49" t="s">
        <v>14</v>
      </c>
    </row>
    <row r="51" spans="1:32" s="17" customFormat="1" ht="29.25" customHeight="1" x14ac:dyDescent="0.25">
      <c r="A51" s="52" t="s">
        <v>17</v>
      </c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</row>
    <row r="52" spans="1:32" x14ac:dyDescent="0.25">
      <c r="B52" s="15">
        <v>1</v>
      </c>
      <c r="C52" s="15">
        <v>2</v>
      </c>
      <c r="D52" s="15">
        <v>3</v>
      </c>
      <c r="E52" s="15">
        <v>4</v>
      </c>
      <c r="F52" s="15">
        <v>5</v>
      </c>
      <c r="G52" s="15">
        <v>6</v>
      </c>
      <c r="H52" s="15">
        <v>7</v>
      </c>
      <c r="I52" s="15">
        <v>8</v>
      </c>
      <c r="J52" s="15">
        <v>9</v>
      </c>
      <c r="K52" s="15">
        <v>10</v>
      </c>
      <c r="L52" s="15">
        <v>11</v>
      </c>
      <c r="M52" s="15">
        <v>12</v>
      </c>
      <c r="N52" s="15">
        <v>13</v>
      </c>
      <c r="O52" s="15">
        <v>14</v>
      </c>
      <c r="P52" s="15">
        <v>15</v>
      </c>
      <c r="Q52" s="15">
        <v>16</v>
      </c>
      <c r="R52" s="15">
        <v>17</v>
      </c>
      <c r="S52" s="15">
        <v>18</v>
      </c>
      <c r="T52" s="15">
        <v>19</v>
      </c>
      <c r="U52" s="15">
        <v>20</v>
      </c>
      <c r="V52" s="15">
        <v>21</v>
      </c>
      <c r="W52" s="15">
        <v>22</v>
      </c>
      <c r="X52" s="15">
        <v>23</v>
      </c>
      <c r="Y52" s="15">
        <v>24</v>
      </c>
      <c r="Z52" s="15">
        <v>25</v>
      </c>
      <c r="AA52" s="15">
        <v>26</v>
      </c>
      <c r="AB52" s="15">
        <v>27</v>
      </c>
      <c r="AC52" s="15">
        <v>28</v>
      </c>
      <c r="AD52" s="15">
        <v>29</v>
      </c>
      <c r="AE52" s="15">
        <v>30</v>
      </c>
      <c r="AF52" s="18">
        <v>31</v>
      </c>
    </row>
    <row r="53" spans="1:32" x14ac:dyDescent="0.25">
      <c r="B53" s="16" t="s">
        <v>8</v>
      </c>
      <c r="C53" s="16" t="s">
        <v>9</v>
      </c>
      <c r="D53" s="16" t="s">
        <v>10</v>
      </c>
      <c r="E53" s="16" t="s">
        <v>11</v>
      </c>
      <c r="F53" s="16" t="s">
        <v>12</v>
      </c>
      <c r="G53" s="16" t="s">
        <v>13</v>
      </c>
      <c r="H53" s="16" t="s">
        <v>7</v>
      </c>
      <c r="I53" s="16" t="s">
        <v>8</v>
      </c>
      <c r="J53" s="16" t="s">
        <v>9</v>
      </c>
      <c r="K53" s="16" t="s">
        <v>10</v>
      </c>
      <c r="L53" s="16" t="s">
        <v>11</v>
      </c>
      <c r="M53" s="16" t="s">
        <v>12</v>
      </c>
      <c r="N53" s="16" t="s">
        <v>13</v>
      </c>
      <c r="O53" s="16" t="s">
        <v>7</v>
      </c>
      <c r="P53" s="16" t="s">
        <v>8</v>
      </c>
      <c r="Q53" s="16" t="s">
        <v>9</v>
      </c>
      <c r="R53" s="16" t="s">
        <v>10</v>
      </c>
      <c r="S53" s="16" t="s">
        <v>11</v>
      </c>
      <c r="T53" s="16" t="s">
        <v>12</v>
      </c>
      <c r="U53" s="16" t="s">
        <v>13</v>
      </c>
      <c r="V53" s="16" t="s">
        <v>7</v>
      </c>
      <c r="W53" s="16" t="s">
        <v>8</v>
      </c>
      <c r="X53" s="16" t="s">
        <v>9</v>
      </c>
      <c r="Y53" s="16" t="s">
        <v>10</v>
      </c>
      <c r="Z53" s="16" t="s">
        <v>11</v>
      </c>
      <c r="AA53" s="16" t="s">
        <v>12</v>
      </c>
      <c r="AB53" s="16" t="s">
        <v>13</v>
      </c>
      <c r="AC53" s="16" t="s">
        <v>7</v>
      </c>
      <c r="AD53" s="16" t="s">
        <v>8</v>
      </c>
      <c r="AE53" s="16" t="s">
        <v>9</v>
      </c>
      <c r="AF53" s="19" t="s">
        <v>10</v>
      </c>
    </row>
    <row r="54" spans="1:32" x14ac:dyDescent="0.25">
      <c r="A54" t="s">
        <v>14</v>
      </c>
    </row>
    <row r="55" spans="1:32" x14ac:dyDescent="0.25">
      <c r="A55" t="s">
        <v>14</v>
      </c>
    </row>
    <row r="56" spans="1:32" x14ac:dyDescent="0.25">
      <c r="A56" t="s">
        <v>14</v>
      </c>
    </row>
    <row r="57" spans="1:32" x14ac:dyDescent="0.25">
      <c r="A57" t="s">
        <v>14</v>
      </c>
    </row>
    <row r="58" spans="1:32" x14ac:dyDescent="0.25">
      <c r="A58" t="s">
        <v>14</v>
      </c>
    </row>
    <row r="59" spans="1:32" x14ac:dyDescent="0.25">
      <c r="A59" t="s">
        <v>14</v>
      </c>
    </row>
    <row r="60" spans="1:32" x14ac:dyDescent="0.25">
      <c r="A60" t="s">
        <v>14</v>
      </c>
    </row>
    <row r="61" spans="1:32" x14ac:dyDescent="0.25">
      <c r="A61" t="s">
        <v>14</v>
      </c>
    </row>
    <row r="62" spans="1:32" x14ac:dyDescent="0.25">
      <c r="A62" t="s">
        <v>14</v>
      </c>
    </row>
    <row r="63" spans="1:32" x14ac:dyDescent="0.25">
      <c r="A63" t="s">
        <v>14</v>
      </c>
    </row>
    <row r="64" spans="1:32" x14ac:dyDescent="0.25">
      <c r="A64" t="s">
        <v>14</v>
      </c>
    </row>
    <row r="65" spans="1:32" x14ac:dyDescent="0.25">
      <c r="A65" t="s">
        <v>14</v>
      </c>
    </row>
    <row r="67" spans="1:32" s="17" customFormat="1" ht="29.25" customHeight="1" x14ac:dyDescent="0.25">
      <c r="A67" s="52" t="s">
        <v>18</v>
      </c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</row>
    <row r="68" spans="1:32" x14ac:dyDescent="0.25">
      <c r="B68" s="15">
        <v>1</v>
      </c>
      <c r="C68" s="15">
        <v>2</v>
      </c>
      <c r="D68" s="15">
        <v>3</v>
      </c>
      <c r="E68" s="15">
        <v>4</v>
      </c>
      <c r="F68" s="15">
        <v>5</v>
      </c>
      <c r="G68" s="15">
        <v>6</v>
      </c>
      <c r="H68" s="15">
        <v>7</v>
      </c>
      <c r="I68" s="15">
        <v>8</v>
      </c>
      <c r="J68" s="15">
        <v>9</v>
      </c>
      <c r="K68" s="15">
        <v>10</v>
      </c>
      <c r="L68" s="15">
        <v>11</v>
      </c>
      <c r="M68" s="15">
        <v>12</v>
      </c>
      <c r="N68" s="15">
        <v>13</v>
      </c>
      <c r="O68" s="15">
        <v>14</v>
      </c>
      <c r="P68" s="15">
        <v>15</v>
      </c>
      <c r="Q68" s="15">
        <v>16</v>
      </c>
      <c r="R68" s="15">
        <v>17</v>
      </c>
      <c r="S68" s="15">
        <v>18</v>
      </c>
      <c r="T68" s="15">
        <v>19</v>
      </c>
      <c r="U68" s="15">
        <v>20</v>
      </c>
      <c r="V68" s="15">
        <v>21</v>
      </c>
      <c r="W68" s="15">
        <v>22</v>
      </c>
      <c r="X68" s="15">
        <v>23</v>
      </c>
      <c r="Y68" s="15">
        <v>24</v>
      </c>
      <c r="Z68" s="15">
        <v>25</v>
      </c>
      <c r="AA68" s="15">
        <v>26</v>
      </c>
      <c r="AB68" s="15">
        <v>27</v>
      </c>
      <c r="AC68" s="15">
        <v>28</v>
      </c>
      <c r="AD68" s="15">
        <v>29</v>
      </c>
      <c r="AE68" s="15">
        <v>30</v>
      </c>
    </row>
    <row r="69" spans="1:32" x14ac:dyDescent="0.25">
      <c r="B69" s="16" t="s">
        <v>11</v>
      </c>
      <c r="C69" s="16" t="s">
        <v>12</v>
      </c>
      <c r="D69" s="16" t="s">
        <v>13</v>
      </c>
      <c r="E69" s="16" t="s">
        <v>7</v>
      </c>
      <c r="F69" s="16" t="s">
        <v>8</v>
      </c>
      <c r="G69" s="16" t="s">
        <v>9</v>
      </c>
      <c r="H69" s="16" t="s">
        <v>10</v>
      </c>
      <c r="I69" s="16" t="s">
        <v>11</v>
      </c>
      <c r="J69" s="16" t="s">
        <v>12</v>
      </c>
      <c r="K69" s="16" t="s">
        <v>13</v>
      </c>
      <c r="L69" s="16" t="s">
        <v>7</v>
      </c>
      <c r="M69" s="16" t="s">
        <v>8</v>
      </c>
      <c r="N69" s="16" t="s">
        <v>9</v>
      </c>
      <c r="O69" s="16" t="s">
        <v>10</v>
      </c>
      <c r="P69" s="16" t="s">
        <v>11</v>
      </c>
      <c r="Q69" s="16" t="s">
        <v>12</v>
      </c>
      <c r="R69" s="16" t="s">
        <v>13</v>
      </c>
      <c r="S69" s="16" t="s">
        <v>7</v>
      </c>
      <c r="T69" s="16" t="s">
        <v>8</v>
      </c>
      <c r="U69" s="16" t="s">
        <v>9</v>
      </c>
      <c r="V69" s="16" t="s">
        <v>10</v>
      </c>
      <c r="W69" s="16" t="s">
        <v>11</v>
      </c>
      <c r="X69" s="16" t="s">
        <v>12</v>
      </c>
      <c r="Y69" s="16" t="s">
        <v>13</v>
      </c>
      <c r="Z69" s="16" t="s">
        <v>7</v>
      </c>
      <c r="AA69" s="16" t="s">
        <v>8</v>
      </c>
      <c r="AB69" s="16" t="s">
        <v>9</v>
      </c>
      <c r="AC69" s="16" t="s">
        <v>10</v>
      </c>
      <c r="AD69" s="16" t="s">
        <v>11</v>
      </c>
      <c r="AE69" s="16" t="s">
        <v>12</v>
      </c>
    </row>
    <row r="70" spans="1:32" x14ac:dyDescent="0.25">
      <c r="A70" t="s">
        <v>14</v>
      </c>
    </row>
    <row r="71" spans="1:32" x14ac:dyDescent="0.25">
      <c r="A71" t="s">
        <v>14</v>
      </c>
    </row>
    <row r="72" spans="1:32" x14ac:dyDescent="0.25">
      <c r="A72" t="s">
        <v>14</v>
      </c>
    </row>
    <row r="73" spans="1:32" x14ac:dyDescent="0.25">
      <c r="A73" t="s">
        <v>14</v>
      </c>
    </row>
    <row r="74" spans="1:32" x14ac:dyDescent="0.25">
      <c r="A74" t="s">
        <v>14</v>
      </c>
    </row>
    <row r="75" spans="1:32" x14ac:dyDescent="0.25">
      <c r="A75" t="s">
        <v>14</v>
      </c>
    </row>
    <row r="76" spans="1:32" x14ac:dyDescent="0.25">
      <c r="A76" t="s">
        <v>14</v>
      </c>
    </row>
    <row r="77" spans="1:32" x14ac:dyDescent="0.25">
      <c r="A77" t="s">
        <v>14</v>
      </c>
    </row>
    <row r="78" spans="1:32" x14ac:dyDescent="0.25">
      <c r="A78" t="s">
        <v>14</v>
      </c>
    </row>
    <row r="79" spans="1:32" x14ac:dyDescent="0.25">
      <c r="A79" t="s">
        <v>14</v>
      </c>
    </row>
    <row r="80" spans="1:32" x14ac:dyDescent="0.25">
      <c r="A80" t="s">
        <v>14</v>
      </c>
    </row>
    <row r="81" spans="1:32" x14ac:dyDescent="0.25">
      <c r="A81" t="s">
        <v>14</v>
      </c>
    </row>
    <row r="83" spans="1:32" s="17" customFormat="1" ht="29.25" customHeight="1" x14ac:dyDescent="0.25">
      <c r="A83" s="52" t="s">
        <v>19</v>
      </c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</row>
    <row r="84" spans="1:32" x14ac:dyDescent="0.25">
      <c r="B84" s="15">
        <v>1</v>
      </c>
      <c r="C84" s="15">
        <v>2</v>
      </c>
      <c r="D84" s="15">
        <v>3</v>
      </c>
      <c r="E84" s="15">
        <v>4</v>
      </c>
      <c r="F84" s="15">
        <v>5</v>
      </c>
      <c r="G84" s="15">
        <v>6</v>
      </c>
      <c r="H84" s="15">
        <v>7</v>
      </c>
      <c r="I84" s="15">
        <v>8</v>
      </c>
      <c r="J84" s="15">
        <v>9</v>
      </c>
      <c r="K84" s="15">
        <v>10</v>
      </c>
      <c r="L84" s="15">
        <v>11</v>
      </c>
      <c r="M84" s="15">
        <v>12</v>
      </c>
      <c r="N84" s="15">
        <v>13</v>
      </c>
      <c r="O84" s="15">
        <v>14</v>
      </c>
      <c r="P84" s="15">
        <v>15</v>
      </c>
      <c r="Q84" s="15">
        <v>16</v>
      </c>
      <c r="R84" s="15">
        <v>17</v>
      </c>
      <c r="S84" s="15">
        <v>18</v>
      </c>
      <c r="T84" s="15">
        <v>19</v>
      </c>
      <c r="U84" s="15">
        <v>20</v>
      </c>
      <c r="V84" s="15">
        <v>21</v>
      </c>
      <c r="W84" s="15">
        <v>22</v>
      </c>
      <c r="X84" s="15">
        <v>23</v>
      </c>
      <c r="Y84" s="15">
        <v>24</v>
      </c>
      <c r="Z84" s="15">
        <v>25</v>
      </c>
      <c r="AA84" s="15">
        <v>26</v>
      </c>
      <c r="AB84" s="15">
        <v>27</v>
      </c>
      <c r="AC84" s="15">
        <v>28</v>
      </c>
      <c r="AD84" s="15">
        <v>29</v>
      </c>
      <c r="AE84" s="15">
        <v>30</v>
      </c>
      <c r="AF84" s="15">
        <v>31</v>
      </c>
    </row>
    <row r="85" spans="1:32" x14ac:dyDescent="0.25">
      <c r="B85" s="16" t="s">
        <v>13</v>
      </c>
      <c r="C85" s="16" t="s">
        <v>7</v>
      </c>
      <c r="D85" s="16" t="s">
        <v>8</v>
      </c>
      <c r="E85" s="16" t="s">
        <v>9</v>
      </c>
      <c r="F85" s="16" t="s">
        <v>10</v>
      </c>
      <c r="G85" s="16" t="s">
        <v>11</v>
      </c>
      <c r="H85" s="16" t="s">
        <v>12</v>
      </c>
      <c r="I85" s="16" t="s">
        <v>13</v>
      </c>
      <c r="J85" s="16" t="s">
        <v>7</v>
      </c>
      <c r="K85" s="16" t="s">
        <v>8</v>
      </c>
      <c r="L85" s="16" t="s">
        <v>9</v>
      </c>
      <c r="M85" s="16" t="s">
        <v>10</v>
      </c>
      <c r="N85" s="16" t="s">
        <v>11</v>
      </c>
      <c r="O85" s="16" t="s">
        <v>12</v>
      </c>
      <c r="P85" s="16" t="s">
        <v>13</v>
      </c>
      <c r="Q85" s="16" t="s">
        <v>7</v>
      </c>
      <c r="R85" s="16" t="s">
        <v>8</v>
      </c>
      <c r="S85" s="16" t="s">
        <v>9</v>
      </c>
      <c r="T85" s="16" t="s">
        <v>10</v>
      </c>
      <c r="U85" s="16" t="s">
        <v>11</v>
      </c>
      <c r="V85" s="16" t="s">
        <v>12</v>
      </c>
      <c r="W85" s="16" t="s">
        <v>13</v>
      </c>
      <c r="X85" s="16" t="s">
        <v>7</v>
      </c>
      <c r="Y85" s="16" t="s">
        <v>8</v>
      </c>
      <c r="Z85" s="16" t="s">
        <v>9</v>
      </c>
      <c r="AA85" s="16" t="s">
        <v>10</v>
      </c>
      <c r="AB85" s="16" t="s">
        <v>11</v>
      </c>
      <c r="AC85" s="16" t="s">
        <v>12</v>
      </c>
      <c r="AD85" s="16" t="s">
        <v>13</v>
      </c>
      <c r="AE85" s="16" t="s">
        <v>7</v>
      </c>
      <c r="AF85" s="16" t="s">
        <v>8</v>
      </c>
    </row>
    <row r="86" spans="1:32" x14ac:dyDescent="0.25">
      <c r="A86" t="s">
        <v>14</v>
      </c>
    </row>
    <row r="87" spans="1:32" x14ac:dyDescent="0.25">
      <c r="A87" t="s">
        <v>14</v>
      </c>
    </row>
    <row r="88" spans="1:32" x14ac:dyDescent="0.25">
      <c r="A88" t="s">
        <v>14</v>
      </c>
    </row>
    <row r="89" spans="1:32" x14ac:dyDescent="0.25">
      <c r="A89" t="s">
        <v>14</v>
      </c>
    </row>
    <row r="90" spans="1:32" x14ac:dyDescent="0.25">
      <c r="A90" t="s">
        <v>14</v>
      </c>
    </row>
    <row r="91" spans="1:32" x14ac:dyDescent="0.25">
      <c r="A91" t="s">
        <v>14</v>
      </c>
    </row>
    <row r="92" spans="1:32" x14ac:dyDescent="0.25">
      <c r="A92" t="s">
        <v>14</v>
      </c>
    </row>
    <row r="93" spans="1:32" x14ac:dyDescent="0.25">
      <c r="A93" t="s">
        <v>14</v>
      </c>
    </row>
    <row r="94" spans="1:32" x14ac:dyDescent="0.25">
      <c r="A94" t="s">
        <v>14</v>
      </c>
    </row>
    <row r="95" spans="1:32" x14ac:dyDescent="0.25">
      <c r="A95" t="s">
        <v>14</v>
      </c>
    </row>
    <row r="96" spans="1:32" x14ac:dyDescent="0.25">
      <c r="A96" t="s">
        <v>14</v>
      </c>
    </row>
    <row r="97" spans="1:1" x14ac:dyDescent="0.25">
      <c r="A97" t="s">
        <v>14</v>
      </c>
    </row>
  </sheetData>
  <mergeCells count="6">
    <mergeCell ref="A83:AF83"/>
    <mergeCell ref="A3:AF3"/>
    <mergeCell ref="A19:AF19"/>
    <mergeCell ref="A35:AF35"/>
    <mergeCell ref="A51:AF51"/>
    <mergeCell ref="A67:AF6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27</xdr:col>
                    <xdr:colOff>57150</xdr:colOff>
                    <xdr:row>1</xdr:row>
                    <xdr:rowOff>314325</xdr:rowOff>
                  </from>
                  <to>
                    <xdr:col>27</xdr:col>
                    <xdr:colOff>57150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pinner 2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27</xdr:col>
                    <xdr:colOff>57150</xdr:colOff>
                    <xdr:row>1</xdr:row>
                    <xdr:rowOff>314325</xdr:rowOff>
                  </from>
                  <to>
                    <xdr:col>27</xdr:col>
                    <xdr:colOff>57150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27</xdr:col>
                    <xdr:colOff>57150</xdr:colOff>
                    <xdr:row>1</xdr:row>
                    <xdr:rowOff>314325</xdr:rowOff>
                  </from>
                  <to>
                    <xdr:col>27</xdr:col>
                    <xdr:colOff>57150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pinner 4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27</xdr:col>
                    <xdr:colOff>57150</xdr:colOff>
                    <xdr:row>1</xdr:row>
                    <xdr:rowOff>314325</xdr:rowOff>
                  </from>
                  <to>
                    <xdr:col>27</xdr:col>
                    <xdr:colOff>57150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76"/>
  <sheetViews>
    <sheetView workbookViewId="0">
      <selection activeCell="F10" sqref="F10"/>
    </sheetView>
  </sheetViews>
  <sheetFormatPr baseColWidth="10" defaultColWidth="0" defaultRowHeight="18.95" customHeight="1" x14ac:dyDescent="0.25"/>
  <cols>
    <col min="1" max="1" width="2.28515625" style="5" customWidth="1"/>
    <col min="2" max="2" width="28" style="5" customWidth="1"/>
    <col min="3" max="39" width="4.85546875" style="5" customWidth="1"/>
    <col min="40" max="40" width="2.28515625" style="5" customWidth="1"/>
    <col min="41" max="16384" width="11.42578125" style="5" hidden="1"/>
  </cols>
  <sheetData>
    <row r="1" spans="2:39" s="25" customFormat="1" ht="65.25" customHeight="1" x14ac:dyDescent="0.8">
      <c r="B1" s="20" t="s">
        <v>20</v>
      </c>
      <c r="C1" s="21"/>
      <c r="D1" s="21"/>
      <c r="E1" s="21"/>
      <c r="F1" s="21"/>
      <c r="G1" s="21"/>
      <c r="H1" s="21"/>
      <c r="I1" s="21"/>
      <c r="J1" s="21"/>
      <c r="K1" s="21"/>
      <c r="L1" s="22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4"/>
      <c r="AH1" s="55">
        <v>2023</v>
      </c>
      <c r="AI1" s="55"/>
      <c r="AJ1" s="55"/>
      <c r="AK1" s="55"/>
      <c r="AL1" s="55"/>
      <c r="AM1" s="55"/>
    </row>
    <row r="2" spans="2:39" customFormat="1" ht="9" customHeight="1" x14ac:dyDescent="0.25"/>
    <row r="3" spans="2:39" customFormat="1" ht="18.95" customHeight="1" x14ac:dyDescent="0.25">
      <c r="B3" s="26" t="s">
        <v>21</v>
      </c>
      <c r="J3" s="27" t="s">
        <v>0</v>
      </c>
      <c r="K3" s="27"/>
      <c r="O3" s="2" t="s">
        <v>1</v>
      </c>
      <c r="P3" s="2"/>
      <c r="T3" s="3" t="s">
        <v>2</v>
      </c>
      <c r="U3" s="3"/>
      <c r="Y3" s="4" t="s">
        <v>3</v>
      </c>
      <c r="Z3" s="4"/>
      <c r="AB3" s="5"/>
      <c r="AC3" s="6" t="s">
        <v>4</v>
      </c>
      <c r="AD3" s="7"/>
      <c r="AE3" s="8"/>
      <c r="AF3" s="5"/>
      <c r="AG3" s="9"/>
      <c r="AH3" s="10" t="s">
        <v>5</v>
      </c>
      <c r="AI3" s="11"/>
      <c r="AJ3" s="12"/>
      <c r="AK3" s="13"/>
      <c r="AL3" s="5"/>
      <c r="AM3" s="28"/>
    </row>
    <row r="4" spans="2:39" customFormat="1" ht="9" customHeight="1" x14ac:dyDescent="0.25"/>
    <row r="5" spans="2:39" s="31" customFormat="1" ht="18.95" customHeight="1" x14ac:dyDescent="0.25">
      <c r="B5" s="53">
        <f>DATE(AnnéeCalendrier,1,1)</f>
        <v>44927</v>
      </c>
      <c r="C5" s="29">
        <f>IF(DAY(DimJanv1)=1,"",IF(AND(YEAR(DimJanv1+1)=AnnéeCalendrier,MONTH(DimJanv1+1)=1),DimJanv1+1,""))</f>
        <v>44927</v>
      </c>
      <c r="D5" s="29">
        <f>IF(DAY(DimJanv1)=1,"",IF(AND(YEAR(DimJanv1+2)=AnnéeCalendrier,MONTH(DimJanv1+2)=1),DimJanv1+2,""))</f>
        <v>44928</v>
      </c>
      <c r="E5" s="29">
        <f>IF(DAY(DimJanv1)=1,"",IF(AND(YEAR(DimJanv1+3)=AnnéeCalendrier,MONTH(DimJanv1+3)=1),DimJanv1+3,""))</f>
        <v>44929</v>
      </c>
      <c r="F5" s="29">
        <f>IF(DAY(DimJanv1)=1,"",IF(AND(YEAR(DimJanv1+4)=AnnéeCalendrier,MONTH(DimJanv1+4)=1),DimJanv1+4,""))</f>
        <v>44930</v>
      </c>
      <c r="G5" s="29">
        <f>IF(DAY(DimJanv1)=1,"",IF(AND(YEAR(DimJanv1+5)=AnnéeCalendrier,MONTH(DimJanv1+5)=1),DimJanv1+5,""))</f>
        <v>44931</v>
      </c>
      <c r="H5" s="29">
        <f>IF(DAY(DimJanv1)=1,"",IF(AND(YEAR(DimJanv1+6)=AnnéeCalendrier,MONTH(DimJanv1+6)=1),DimJanv1+6,""))</f>
        <v>44932</v>
      </c>
      <c r="I5" s="29">
        <f>IF(DAY(DimJanv1)=1,IF(AND(YEAR(DimJanv1)=AnnéeCalendrier,MONTH(DimJanv1)=1),DimJanv1,""),IF(AND(YEAR(DimJanv1+7)=AnnéeCalendrier,MONTH(DimJanv1+7)=1),DimJanv1+7,""))</f>
        <v>44933</v>
      </c>
      <c r="J5" s="29">
        <f>IF(DAY(DimJanv1)=1,IF(AND(YEAR(DimJanv1+1)=AnnéeCalendrier,MONTH(DimJanv1+1)=1),DimJanv1+1,""),IF(AND(YEAR(DimJanv1+8)=AnnéeCalendrier,MONTH(DimJanv1+8)=1),DimJanv1+8,""))</f>
        <v>44934</v>
      </c>
      <c r="K5" s="29">
        <f>IF(DAY(DimJanv1)=1,IF(AND(YEAR(DimJanv1+2)=AnnéeCalendrier,MONTH(DimJanv1+2)=1),DimJanv1+2,""),IF(AND(YEAR(DimJanv1+9)=AnnéeCalendrier,MONTH(DimJanv1+9)=1),DimJanv1+9,""))</f>
        <v>44935</v>
      </c>
      <c r="L5" s="29">
        <f>IF(DAY(DimJanv1)=1,IF(AND(YEAR(DimJanv1+3)=AnnéeCalendrier,MONTH(DimJanv1+3)=1),DimJanv1+3,""),IF(AND(YEAR(DimJanv1+10)=AnnéeCalendrier,MONTH(DimJanv1+10)=1),DimJanv1+10,""))</f>
        <v>44936</v>
      </c>
      <c r="M5" s="29">
        <f>IF(DAY(DimJanv1)=1,IF(AND(YEAR(DimJanv1+4)=AnnéeCalendrier,MONTH(DimJanv1+4)=1),DimJanv1+4,""),IF(AND(YEAR(DimJanv1+11)=AnnéeCalendrier,MONTH(DimJanv1+11)=1),DimJanv1+11,""))</f>
        <v>44937</v>
      </c>
      <c r="N5" s="29">
        <f>IF(DAY(DimJanv1)=1,IF(AND(YEAR(DimJanv1+5)=AnnéeCalendrier,MONTH(DimJanv1+5)=1),DimJanv1+5,""),IF(AND(YEAR(DimJanv1+12)=AnnéeCalendrier,MONTH(DimJanv1+12)=1),DimJanv1+12,""))</f>
        <v>44938</v>
      </c>
      <c r="O5" s="29">
        <f>IF(DAY(DimJanv1)=1,IF(AND(YEAR(DimJanv1+6)=AnnéeCalendrier,MONTH(DimJanv1+6)=1),DimJanv1+6,""),IF(AND(YEAR(DimJanv1+13)=AnnéeCalendrier,MONTH(DimJanv1+13)=1),DimJanv1+13,""))</f>
        <v>44939</v>
      </c>
      <c r="P5" s="29">
        <f>IF(DAY(DimJanv1)=1,IF(AND(YEAR(DimJanv1+7)=AnnéeCalendrier,MONTH(DimJanv1+7)=1),DimJanv1+7,""),IF(AND(YEAR(DimJanv1+14)=AnnéeCalendrier,MONTH(DimJanv1+14)=1),DimJanv1+14,""))</f>
        <v>44940</v>
      </c>
      <c r="Q5" s="29">
        <f>IF(DAY(DimJanv1)=1,IF(AND(YEAR(DimJanv1+8)=AnnéeCalendrier,MONTH(DimJanv1+8)=1),DimJanv1+8,""),IF(AND(YEAR(DimJanv1+15)=AnnéeCalendrier,MONTH(DimJanv1+15)=1),DimJanv1+15,""))</f>
        <v>44941</v>
      </c>
      <c r="R5" s="29">
        <f>IF(DAY(DimJanv1)=1,IF(AND(YEAR(DimJanv1+9)=AnnéeCalendrier,MONTH(DimJanv1+9)=1),DimJanv1+9,""),IF(AND(YEAR(DimJanv1+16)=AnnéeCalendrier,MONTH(DimJanv1+16)=1),DimJanv1+16,""))</f>
        <v>44942</v>
      </c>
      <c r="S5" s="29">
        <f>IF(DAY(DimJanv1)=1,IF(AND(YEAR(DimJanv1+10)=AnnéeCalendrier,MONTH(DimJanv1+10)=1),DimJanv1+10,""),IF(AND(YEAR(DimJanv1+17)=AnnéeCalendrier,MONTH(DimJanv1+17)=1),DimJanv1+17,""))</f>
        <v>44943</v>
      </c>
      <c r="T5" s="29">
        <f>IF(DAY(DimJanv1)=1,IF(AND(YEAR(DimJanv1+11)=AnnéeCalendrier,MONTH(DimJanv1+11)=1),DimJanv1+11,""),IF(AND(YEAR(DimJanv1+18)=AnnéeCalendrier,MONTH(DimJanv1+18)=1),DimJanv1+18,""))</f>
        <v>44944</v>
      </c>
      <c r="U5" s="29">
        <f>IF(DAY(DimJanv1)=1,IF(AND(YEAR(DimJanv1+12)=AnnéeCalendrier,MONTH(DimJanv1+12)=1),DimJanv1+12,""),IF(AND(YEAR(DimJanv1+19)=AnnéeCalendrier,MONTH(DimJanv1+19)=1),DimJanv1+19,""))</f>
        <v>44945</v>
      </c>
      <c r="V5" s="29">
        <f>IF(DAY(DimJanv1)=1,IF(AND(YEAR(DimJanv1+13)=AnnéeCalendrier,MONTH(DimJanv1+13)=1),DimJanv1+13,""),IF(AND(YEAR(DimJanv1+20)=AnnéeCalendrier,MONTH(DimJanv1+20)=1),DimJanv1+20,""))</f>
        <v>44946</v>
      </c>
      <c r="W5" s="29">
        <f>IF(DAY(DimJanv1)=1,IF(AND(YEAR(DimJanv1+14)=AnnéeCalendrier,MONTH(DimJanv1+14)=1),DimJanv1+14,""),IF(AND(YEAR(DimJanv1+21)=AnnéeCalendrier,MONTH(DimJanv1+21)=1),DimJanv1+21,""))</f>
        <v>44947</v>
      </c>
      <c r="X5" s="29">
        <f>IF(DAY(DimJanv1)=1,IF(AND(YEAR(DimJanv1+15)=AnnéeCalendrier,MONTH(DimJanv1+15)=1),DimJanv1+15,""),IF(AND(YEAR(DimJanv1+22)=AnnéeCalendrier,MONTH(DimJanv1+22)=1),DimJanv1+22,""))</f>
        <v>44948</v>
      </c>
      <c r="Y5" s="29">
        <f>IF(DAY(DimJanv1)=1,IF(AND(YEAR(DimJanv1+16)=AnnéeCalendrier,MONTH(DimJanv1+16)=1),DimJanv1+16,""),IF(AND(YEAR(DimJanv1+23)=AnnéeCalendrier,MONTH(DimJanv1+23)=1),DimJanv1+23,""))</f>
        <v>44949</v>
      </c>
      <c r="Z5" s="29">
        <f>IF(DAY(DimJanv1)=1,IF(AND(YEAR(DimJanv1+17)=AnnéeCalendrier,MONTH(DimJanv1+17)=1),DimJanv1+17,""),IF(AND(YEAR(DimJanv1+24)=AnnéeCalendrier,MONTH(DimJanv1+24)=1),DimJanv1+24,""))</f>
        <v>44950</v>
      </c>
      <c r="AA5" s="29">
        <f>IF(DAY(DimJanv1)=1,IF(AND(YEAR(DimJanv1+18)=AnnéeCalendrier,MONTH(DimJanv1+18)=1),DimJanv1+18,""),IF(AND(YEAR(DimJanv1+25)=AnnéeCalendrier,MONTH(DimJanv1+25)=1),DimJanv1+25,""))</f>
        <v>44951</v>
      </c>
      <c r="AB5" s="29">
        <f>IF(DAY(DimJanv1)=1,IF(AND(YEAR(DimJanv1+19)=AnnéeCalendrier,MONTH(DimJanv1+19)=1),DimJanv1+19,""),IF(AND(YEAR(DimJanv1+26)=AnnéeCalendrier,MONTH(DimJanv1+26)=1),DimJanv1+26,""))</f>
        <v>44952</v>
      </c>
      <c r="AC5" s="29">
        <f>IF(DAY(DimJanv1)=1,IF(AND(YEAR(DimJanv1+20)=AnnéeCalendrier,MONTH(DimJanv1+20)=1),DimJanv1+20,""),IF(AND(YEAR(DimJanv1+27)=AnnéeCalendrier,MONTH(DimJanv1+27)=1),DimJanv1+27,""))</f>
        <v>44953</v>
      </c>
      <c r="AD5" s="29">
        <f>IF(DAY(DimJanv1)=1,IF(AND(YEAR(DimJanv1+21)=AnnéeCalendrier,MONTH(DimJanv1+21)=1),DimJanv1+21,""),IF(AND(YEAR(DimJanv1+28)=AnnéeCalendrier,MONTH(DimJanv1+28)=1),DimJanv1+28,""))</f>
        <v>44954</v>
      </c>
      <c r="AE5" s="29">
        <f>IF(DAY(DimJanv1)=1,IF(AND(YEAR(DimJanv1+22)=AnnéeCalendrier,MONTH(DimJanv1+22)=1),DimJanv1+22,""),IF(AND(YEAR(DimJanv1+29)=AnnéeCalendrier,MONTH(DimJanv1+29)=1),DimJanv1+29,""))</f>
        <v>44955</v>
      </c>
      <c r="AF5" s="29">
        <f>IF(DAY(DimJanv1)=1,IF(AND(YEAR(DimJanv1+23)=AnnéeCalendrier,MONTH(DimJanv1+23)=1),DimJanv1+23,""),IF(AND(YEAR(DimJanv1+30)=AnnéeCalendrier,MONTH(DimJanv1+30)=1),DimJanv1+30,""))</f>
        <v>44956</v>
      </c>
      <c r="AG5" s="29">
        <f>IF(DAY(DimJanv1)=1,IF(AND(YEAR(DimJanv1+24)=AnnéeCalendrier,MONTH(DimJanv1+24)=1),DimJanv1+24,""),IF(AND(YEAR(DimJanv1+31)=AnnéeCalendrier,MONTH(DimJanv1+31)=1),DimJanv1+31,""))</f>
        <v>44957</v>
      </c>
      <c r="AH5" s="29" t="str">
        <f>IF(DAY(DimJanv1)=1,IF(AND(YEAR(DimJanv1+25)=AnnéeCalendrier,MONTH(DimJanv1+25)=1),DimJanv1+25,""),IF(AND(YEAR(DimJanv1+32)=AnnéeCalendrier,MONTH(DimJanv1+32)=1),DimJanv1+32,""))</f>
        <v/>
      </c>
      <c r="AI5" s="29" t="str">
        <f>IF(DAY(DimJanv1)=1,IF(AND(YEAR(DimJanv1+26)=AnnéeCalendrier,MONTH(DimJanv1+26)=1),DimJanv1+26,""),IF(AND(YEAR(DimJanv1+33)=AnnéeCalendrier,MONTH(DimJanv1+33)=1),DimJanv1+33,""))</f>
        <v/>
      </c>
      <c r="AJ5" s="29" t="str">
        <f>IF(DAY(DimJanv1)=1,IF(AND(YEAR(DimJanv1+27)=AnnéeCalendrier,MONTH(DimJanv1+27)=1),DimJanv1+27,""),IF(AND(YEAR(DimJanv1+34)=AnnéeCalendrier,MONTH(DimJanv1+34)=1),DimJanv1+34,""))</f>
        <v/>
      </c>
      <c r="AK5" s="29" t="str">
        <f>IF(DAY(DimJanv1)=1,IF(AND(YEAR(DimJanv1+28)=AnnéeCalendrier,MONTH(DimJanv1+28)=1),DimJanv1+28,""),IF(AND(YEAR(DimJanv1+35)=AnnéeCalendrier,MONTH(DimJanv1+35)=1),DimJanv1+35,""))</f>
        <v/>
      </c>
      <c r="AL5" s="29" t="str">
        <f>IF(DAY(DimJanv1)=1,IF(AND(YEAR(DimJanv1+29)=AnnéeCalendrier,MONTH(DimJanv1+29)=1),DimJanv1+29,""),IF(AND(YEAR(DimJanv1+36)=AnnéeCalendrier,MONTH(DimJanv1+36)=1),DimJanv1+36,""))</f>
        <v/>
      </c>
      <c r="AM5" s="30" t="str">
        <f>IF(DAY(DimJanv1)=1,IF(AND(YEAR(DimJanv1+30)=AnnéeCalendrier,MONTH(DimJanv1+30)=1),DimJanv1+30,""),IF(AND(YEAR(DimJanv1+37)=AnnéeCalendrier,MONTH(DimJanv1+37)=1),DimJanv1+37,""))</f>
        <v/>
      </c>
    </row>
    <row r="6" spans="2:39" s="31" customFormat="1" ht="18.95" customHeight="1" x14ac:dyDescent="0.25">
      <c r="B6" s="54"/>
      <c r="C6" s="32" t="s">
        <v>9</v>
      </c>
      <c r="D6" s="32" t="s">
        <v>10</v>
      </c>
      <c r="E6" s="32" t="s">
        <v>11</v>
      </c>
      <c r="F6" s="32" t="s">
        <v>12</v>
      </c>
      <c r="G6" s="32" t="s">
        <v>13</v>
      </c>
      <c r="H6" s="32" t="s">
        <v>7</v>
      </c>
      <c r="I6" s="32" t="s">
        <v>8</v>
      </c>
      <c r="J6" s="32" t="s">
        <v>9</v>
      </c>
      <c r="K6" s="32" t="s">
        <v>10</v>
      </c>
      <c r="L6" s="32" t="s">
        <v>11</v>
      </c>
      <c r="M6" s="32" t="s">
        <v>12</v>
      </c>
      <c r="N6" s="32" t="s">
        <v>13</v>
      </c>
      <c r="O6" s="32" t="s">
        <v>7</v>
      </c>
      <c r="P6" s="32" t="s">
        <v>8</v>
      </c>
      <c r="Q6" s="32" t="s">
        <v>9</v>
      </c>
      <c r="R6" s="32" t="s">
        <v>10</v>
      </c>
      <c r="S6" s="32" t="s">
        <v>11</v>
      </c>
      <c r="T6" s="32" t="s">
        <v>12</v>
      </c>
      <c r="U6" s="32" t="s">
        <v>13</v>
      </c>
      <c r="V6" s="32" t="s">
        <v>7</v>
      </c>
      <c r="W6" s="32" t="s">
        <v>8</v>
      </c>
      <c r="X6" s="32" t="s">
        <v>9</v>
      </c>
      <c r="Y6" s="32" t="s">
        <v>10</v>
      </c>
      <c r="Z6" s="32" t="s">
        <v>11</v>
      </c>
      <c r="AA6" s="32" t="s">
        <v>12</v>
      </c>
      <c r="AB6" s="32" t="s">
        <v>13</v>
      </c>
      <c r="AC6" s="32" t="s">
        <v>7</v>
      </c>
      <c r="AD6" s="32" t="s">
        <v>8</v>
      </c>
      <c r="AE6" s="32" t="s">
        <v>9</v>
      </c>
      <c r="AF6" s="32" t="s">
        <v>10</v>
      </c>
      <c r="AG6" s="32" t="s">
        <v>11</v>
      </c>
      <c r="AH6" s="32" t="s">
        <v>12</v>
      </c>
      <c r="AI6" s="32" t="s">
        <v>13</v>
      </c>
      <c r="AJ6" s="32" t="s">
        <v>7</v>
      </c>
      <c r="AK6" s="32" t="s">
        <v>8</v>
      </c>
      <c r="AL6" s="32" t="s">
        <v>9</v>
      </c>
      <c r="AM6" s="33" t="s">
        <v>10</v>
      </c>
    </row>
    <row r="7" spans="2:39" ht="18.95" customHeight="1" x14ac:dyDescent="0.25">
      <c r="B7" s="34" t="s">
        <v>22</v>
      </c>
      <c r="C7" s="35"/>
      <c r="D7" s="36"/>
      <c r="E7" s="37"/>
      <c r="F7" s="38"/>
      <c r="G7" s="38"/>
      <c r="H7" s="38"/>
      <c r="I7" s="35"/>
      <c r="J7" s="35"/>
      <c r="K7" s="39"/>
      <c r="L7" s="39"/>
      <c r="M7" s="39"/>
      <c r="N7" s="39"/>
      <c r="O7" s="39"/>
      <c r="P7" s="35"/>
      <c r="Q7" s="35"/>
      <c r="R7" s="39"/>
      <c r="S7" s="39"/>
      <c r="T7" s="39"/>
      <c r="U7" s="39"/>
      <c r="V7" s="39"/>
      <c r="W7" s="35"/>
      <c r="X7" s="35"/>
      <c r="Y7" s="39"/>
      <c r="Z7" s="39"/>
      <c r="AA7" s="39"/>
      <c r="AB7" s="39"/>
      <c r="AC7" s="39"/>
      <c r="AD7" s="35"/>
      <c r="AE7" s="35"/>
      <c r="AF7" s="39"/>
      <c r="AG7" s="39"/>
      <c r="AH7" s="39"/>
      <c r="AI7" s="39"/>
      <c r="AJ7" s="39"/>
      <c r="AK7" s="39"/>
      <c r="AL7" s="39"/>
      <c r="AM7" s="39"/>
    </row>
    <row r="8" spans="2:39" ht="18.95" customHeight="1" x14ac:dyDescent="0.25">
      <c r="B8" s="40" t="s">
        <v>23</v>
      </c>
      <c r="C8" s="41"/>
      <c r="D8" s="42"/>
      <c r="E8" s="43"/>
      <c r="F8" s="44"/>
      <c r="G8" s="44"/>
      <c r="H8" s="44"/>
      <c r="I8" s="41"/>
      <c r="J8" s="41"/>
      <c r="K8" s="45"/>
      <c r="L8" s="45"/>
      <c r="M8" s="45"/>
      <c r="N8" s="45"/>
      <c r="O8" s="45"/>
      <c r="P8" s="41"/>
      <c r="Q8" s="41"/>
      <c r="R8" s="45"/>
      <c r="S8" s="45"/>
      <c r="T8" s="45"/>
      <c r="U8" s="45"/>
      <c r="V8" s="45"/>
      <c r="W8" s="41"/>
      <c r="X8" s="41"/>
      <c r="Y8" s="45"/>
      <c r="Z8" s="45"/>
      <c r="AA8" s="45"/>
      <c r="AB8" s="45"/>
      <c r="AC8" s="45"/>
      <c r="AD8" s="41"/>
      <c r="AE8" s="41"/>
      <c r="AF8" s="45"/>
      <c r="AG8" s="45"/>
      <c r="AH8" s="45"/>
      <c r="AI8" s="45"/>
      <c r="AJ8" s="45"/>
      <c r="AK8" s="45"/>
      <c r="AL8" s="45"/>
      <c r="AM8" s="45"/>
    </row>
    <row r="9" spans="2:39" ht="18.95" customHeight="1" x14ac:dyDescent="0.25">
      <c r="B9" s="40" t="s">
        <v>24</v>
      </c>
      <c r="C9" s="41"/>
      <c r="D9" s="42"/>
      <c r="E9" s="43"/>
      <c r="F9" s="44"/>
      <c r="G9" s="44"/>
      <c r="H9" s="44"/>
      <c r="I9" s="41"/>
      <c r="J9" s="41"/>
      <c r="K9" s="45"/>
      <c r="L9" s="45"/>
      <c r="M9" s="45"/>
      <c r="N9" s="45"/>
      <c r="O9" s="45"/>
      <c r="P9" s="41"/>
      <c r="Q9" s="41"/>
      <c r="R9" s="45"/>
      <c r="S9" s="45"/>
      <c r="T9" s="45"/>
      <c r="U9" s="45"/>
      <c r="V9" s="45"/>
      <c r="W9" s="41"/>
      <c r="X9" s="41"/>
      <c r="Y9" s="45"/>
      <c r="Z9" s="45"/>
      <c r="AA9" s="45"/>
      <c r="AB9" s="45"/>
      <c r="AC9" s="45"/>
      <c r="AD9" s="41"/>
      <c r="AE9" s="41"/>
      <c r="AF9" s="45"/>
      <c r="AG9" s="45"/>
      <c r="AH9" s="45"/>
      <c r="AI9" s="45"/>
      <c r="AJ9" s="45"/>
      <c r="AK9" s="45"/>
      <c r="AL9" s="45"/>
      <c r="AM9" s="45"/>
    </row>
    <row r="10" spans="2:39" ht="12" customHeight="1" x14ac:dyDescent="0.25"/>
    <row r="11" spans="2:39" s="46" customFormat="1" ht="18.95" customHeight="1" x14ac:dyDescent="0.25">
      <c r="B11" s="53">
        <f>DATE(AnnéeCalendrier,2,1)</f>
        <v>44958</v>
      </c>
      <c r="C11" s="29" t="str">
        <f>IF(DAY(DimFévr1)=1,"",IF(AND(YEAR(DimFévr1+1)=AnnéeCalendrier,MONTH(DimFévr1+1)=2),DimFévr1+1,""))</f>
        <v/>
      </c>
      <c r="D11" s="29" t="str">
        <f>IF(DAY(DimFévr1)=1,"",IF(AND(YEAR(DimFévr1+2)=AnnéeCalendrier,MONTH(DimFévr1+2)=2),DimFévr1+2,""))</f>
        <v/>
      </c>
      <c r="E11" s="29" t="str">
        <f>IF(DAY(DimFévr1)=1,"",IF(AND(YEAR(DimFévr1+3)=AnnéeCalendrier,MONTH(DimFévr1+3)=2),DimFévr1+3,""))</f>
        <v/>
      </c>
      <c r="F11" s="29">
        <f>IF(DAY(DimFévr1)=1,"",IF(AND(YEAR(DimFévr1+4)=AnnéeCalendrier,MONTH(DimFévr1+4)=2),DimFévr1+4,""))</f>
        <v>44958</v>
      </c>
      <c r="G11" s="29">
        <f>IF(DAY(DimFévr1)=1,"",IF(AND(YEAR(DimFévr1+5)=AnnéeCalendrier,MONTH(DimFévr1+5)=2),DimFévr1+5,""))</f>
        <v>44959</v>
      </c>
      <c r="H11" s="29">
        <f>IF(DAY(DimFévr1)=1,"",IF(AND(YEAR(DimFévr1+6)=AnnéeCalendrier,MONTH(DimFévr1+6)=2),DimFévr1+6,""))</f>
        <v>44960</v>
      </c>
      <c r="I11" s="29">
        <f>IF(DAY(DimFévr1)=1,IF(AND(YEAR(DimFévr1)=AnnéeCalendrier,MONTH(DimFévr1)=2),DimFévr1,""),IF(AND(YEAR(DimFévr1+7)=AnnéeCalendrier,MONTH(DimFévr1+7)=2),DimFévr1+7,""))</f>
        <v>44961</v>
      </c>
      <c r="J11" s="29">
        <f>IF(DAY(DimFévr1)=1,IF(AND(YEAR(DimFévr1+1)=AnnéeCalendrier,MONTH(DimFévr1+1)=2),DimFévr1+1,""),IF(AND(YEAR(DimFévr1+8)=AnnéeCalendrier,MONTH(DimFévr1+8)=2),DimFévr1+8,""))</f>
        <v>44962</v>
      </c>
      <c r="K11" s="29">
        <f>IF(DAY(DimFévr1)=1,IF(AND(YEAR(DimFévr1+2)=AnnéeCalendrier,MONTH(DimFévr1+2)=2),DimFévr1+2,""),IF(AND(YEAR(DimFévr1+9)=AnnéeCalendrier,MONTH(DimFévr1+9)=2),DimFévr1+9,""))</f>
        <v>44963</v>
      </c>
      <c r="L11" s="29">
        <f>IF(DAY(DimFévr1)=1,IF(AND(YEAR(DimFévr1+3)=AnnéeCalendrier,MONTH(DimFévr1+3)=2),DimFévr1+3,""),IF(AND(YEAR(DimFévr1+10)=AnnéeCalendrier,MONTH(DimFévr1+10)=2),DimFévr1+10,""))</f>
        <v>44964</v>
      </c>
      <c r="M11" s="29">
        <f>IF(DAY(DimFévr1)=1,IF(AND(YEAR(DimFévr1+4)=AnnéeCalendrier,MONTH(DimFévr1+4)=2),DimFévr1+4,""),IF(AND(YEAR(DimFévr1+11)=AnnéeCalendrier,MONTH(DimFévr1+11)=2),DimFévr1+11,""))</f>
        <v>44965</v>
      </c>
      <c r="N11" s="29">
        <f>IF(DAY(DimFévr1)=1,IF(AND(YEAR(DimFévr1+5)=AnnéeCalendrier,MONTH(DimFévr1+5)=2),DimFévr1+5,""),IF(AND(YEAR(DimFévr1+12)=AnnéeCalendrier,MONTH(DimFévr1+12)=2),DimFévr1+12,""))</f>
        <v>44966</v>
      </c>
      <c r="O11" s="29">
        <f>IF(DAY(DimFévr1)=1,IF(AND(YEAR(DimFévr1+6)=AnnéeCalendrier,MONTH(DimFévr1+6)=2),DimFévr1+6,""),IF(AND(YEAR(DimFévr1+13)=AnnéeCalendrier,MONTH(DimFévr1+13)=2),DimFévr1+13,""))</f>
        <v>44967</v>
      </c>
      <c r="P11" s="29">
        <f>IF(DAY(DimFévr1)=1,IF(AND(YEAR(DimFévr1+7)=AnnéeCalendrier,MONTH(DimFévr1+7)=2),DimFévr1+7,""),IF(AND(YEAR(DimFévr1+14)=AnnéeCalendrier,MONTH(DimFévr1+14)=2),DimFévr1+14,""))</f>
        <v>44968</v>
      </c>
      <c r="Q11" s="29">
        <f>IF(DAY(DimFévr1)=1,IF(AND(YEAR(DimFévr1+8)=AnnéeCalendrier,MONTH(DimFévr1+8)=2),DimFévr1+8,""),IF(AND(YEAR(DimFévr1+15)=AnnéeCalendrier,MONTH(DimFévr1+15)=2),DimFévr1+15,""))</f>
        <v>44969</v>
      </c>
      <c r="R11" s="29">
        <f>IF(DAY(DimFévr1)=1,IF(AND(YEAR(DimFévr1+9)=AnnéeCalendrier,MONTH(DimFévr1+9)=2),DimFévr1+9,""),IF(AND(YEAR(DimFévr1+16)=AnnéeCalendrier,MONTH(DimFévr1+16)=2),DimFévr1+16,""))</f>
        <v>44970</v>
      </c>
      <c r="S11" s="29">
        <f>IF(DAY(DimFévr1)=1,IF(AND(YEAR(DimFévr1+10)=AnnéeCalendrier,MONTH(DimFévr1+10)=2),DimFévr1+10,""),IF(AND(YEAR(DimFévr1+17)=AnnéeCalendrier,MONTH(DimFévr1+17)=2),DimFévr1+17,""))</f>
        <v>44971</v>
      </c>
      <c r="T11" s="29">
        <f>IF(DAY(DimFévr1)=1,IF(AND(YEAR(DimFévr1+11)=AnnéeCalendrier,MONTH(DimFévr1+11)=2),DimFévr1+11,""),IF(AND(YEAR(DimFévr1+18)=AnnéeCalendrier,MONTH(DimFévr1+18)=2),DimFévr1+18,""))</f>
        <v>44972</v>
      </c>
      <c r="U11" s="29">
        <f>IF(DAY(DimFévr1)=1,IF(AND(YEAR(DimFévr1+12)=AnnéeCalendrier,MONTH(DimFévr1+12)=2),DimFévr1+12,""),IF(AND(YEAR(DimFévr1+19)=AnnéeCalendrier,MONTH(DimFévr1+19)=2),DimFévr1+19,""))</f>
        <v>44973</v>
      </c>
      <c r="V11" s="29">
        <f>IF(DAY(DimFévr1)=1,IF(AND(YEAR(DimFévr1+13)=AnnéeCalendrier,MONTH(DimFévr1+13)=2),DimFévr1+13,""),IF(AND(YEAR(DimFévr1+20)=AnnéeCalendrier,MONTH(DimFévr1+20)=2),DimFévr1+20,""))</f>
        <v>44974</v>
      </c>
      <c r="W11" s="29">
        <f>IF(DAY(DimFévr1)=1,IF(AND(YEAR(DimFévr1+14)=AnnéeCalendrier,MONTH(DimFévr1+14)=2),DimFévr1+14,""),IF(AND(YEAR(DimFévr1+21)=AnnéeCalendrier,MONTH(DimFévr1+21)=2),DimFévr1+21,""))</f>
        <v>44975</v>
      </c>
      <c r="X11" s="29">
        <f>IF(DAY(DimFévr1)=1,IF(AND(YEAR(DimFévr1+15)=AnnéeCalendrier,MONTH(DimFévr1+15)=2),DimFévr1+15,""),IF(AND(YEAR(DimFévr1+22)=AnnéeCalendrier,MONTH(DimFévr1+22)=2),DimFévr1+22,""))</f>
        <v>44976</v>
      </c>
      <c r="Y11" s="29">
        <f>IF(DAY(DimFévr1)=1,IF(AND(YEAR(DimFévr1+16)=AnnéeCalendrier,MONTH(DimFévr1+16)=2),DimFévr1+16,""),IF(AND(YEAR(DimFévr1+23)=AnnéeCalendrier,MONTH(DimFévr1+23)=2),DimFévr1+23,""))</f>
        <v>44977</v>
      </c>
      <c r="Z11" s="29">
        <f>IF(DAY(DimFévr1)=1,IF(AND(YEAR(DimFévr1+17)=AnnéeCalendrier,MONTH(DimFévr1+17)=2),DimFévr1+17,""),IF(AND(YEAR(DimFévr1+24)=AnnéeCalendrier,MONTH(DimFévr1+24)=2),DimFévr1+24,""))</f>
        <v>44978</v>
      </c>
      <c r="AA11" s="29">
        <f>IF(DAY(DimFévr1)=1,IF(AND(YEAR(DimFévr1+18)=AnnéeCalendrier,MONTH(DimFévr1+18)=2),DimFévr1+18,""),IF(AND(YEAR(DimFévr1+25)=AnnéeCalendrier,MONTH(DimFévr1+25)=2),DimFévr1+25,""))</f>
        <v>44979</v>
      </c>
      <c r="AB11" s="29">
        <f>IF(DAY(DimFévr1)=1,IF(AND(YEAR(DimFévr1+19)=AnnéeCalendrier,MONTH(DimFévr1+19)=2),DimFévr1+19,""),IF(AND(YEAR(DimFévr1+26)=AnnéeCalendrier,MONTH(DimFévr1+26)=2),DimFévr1+26,""))</f>
        <v>44980</v>
      </c>
      <c r="AC11" s="29">
        <f>IF(DAY(DimFévr1)=1,IF(AND(YEAR(DimFévr1+20)=AnnéeCalendrier,MONTH(DimFévr1+20)=2),DimFévr1+20,""),IF(AND(YEAR(DimFévr1+27)=AnnéeCalendrier,MONTH(DimFévr1+27)=2),DimFévr1+27,""))</f>
        <v>44981</v>
      </c>
      <c r="AD11" s="29">
        <f>IF(DAY(DimFévr1)=1,IF(AND(YEAR(DimFévr1+21)=AnnéeCalendrier,MONTH(DimFévr1+21)=2),DimFévr1+21,""),IF(AND(YEAR(DimFévr1+28)=AnnéeCalendrier,MONTH(DimFévr1+28)=2),DimFévr1+28,""))</f>
        <v>44982</v>
      </c>
      <c r="AE11" s="29">
        <f>IF(DAY(DimFévr1)=1,IF(AND(YEAR(DimFévr1+22)=AnnéeCalendrier,MONTH(DimFévr1+22)=2),DimFévr1+22,""),IF(AND(YEAR(DimFévr1+29)=AnnéeCalendrier,MONTH(DimFévr1+29)=2),DimFévr1+29,""))</f>
        <v>44983</v>
      </c>
      <c r="AF11" s="29">
        <f>IF(DAY(DimFévr1)=1,IF(AND(YEAR(DimFévr1+23)=AnnéeCalendrier,MONTH(DimFévr1+23)=2),DimFévr1+23,""),IF(AND(YEAR(DimFévr1+30)=AnnéeCalendrier,MONTH(DimFévr1+30)=2),DimFévr1+30,""))</f>
        <v>44984</v>
      </c>
      <c r="AG11" s="29">
        <f>IF(DAY(DimFévr1)=1,IF(AND(YEAR(DimFévr1+24)=AnnéeCalendrier,MONTH(DimFévr1+24)=2),DimFévr1+24,""),IF(AND(YEAR(DimFévr1+31)=AnnéeCalendrier,MONTH(DimFévr1+31)=2),DimFévr1+31,""))</f>
        <v>44985</v>
      </c>
      <c r="AH11" s="29" t="str">
        <f>IF(DAY(DimFévr1)=1,IF(AND(YEAR(DimFévr1+25)=AnnéeCalendrier,MONTH(DimFévr1+25)=2),DimFévr1+25,""),IF(AND(YEAR(DimFévr1+32)=AnnéeCalendrier,MONTH(DimFévr1+32)=2),DimFévr1+32,""))</f>
        <v/>
      </c>
      <c r="AI11" s="29" t="str">
        <f>IF(DAY(DimFévr1)=1,IF(AND(YEAR(DimFévr1+26)=AnnéeCalendrier,MONTH(DimFévr1+26)=2),DimFévr1+26,""),IF(AND(YEAR(DimFévr1+33)=AnnéeCalendrier,MONTH(DimFévr1+33)=2),DimFévr1+33,""))</f>
        <v/>
      </c>
      <c r="AJ11" s="29" t="str">
        <f>IF(DAY(DimFévr1)=1,IF(AND(YEAR(DimFévr1+27)=AnnéeCalendrier,MONTH(DimFévr1+27)=2),DimFévr1+27,""),IF(AND(YEAR(DimFévr1+34)=AnnéeCalendrier,MONTH(DimFévr1+34)=2),DimFévr1+34,""))</f>
        <v/>
      </c>
      <c r="AK11" s="29" t="str">
        <f>IF(DAY(DimFévr1)=1,IF(AND(YEAR(DimFévr1+28)=AnnéeCalendrier,MONTH(DimFévr1+28)=2),DimFévr1+28,""),IF(AND(YEAR(DimFévr1+35)=AnnéeCalendrier,MONTH(DimFévr1+35)=2),DimFévr1+35,""))</f>
        <v/>
      </c>
      <c r="AL11" s="29" t="str">
        <f>IF(DAY(DimFévr1)=1,IF(AND(YEAR(DimFévr1+29)=AnnéeCalendrier,MONTH(DimFévr1+29)=2),DimFévr1+29,""),IF(AND(YEAR(DimFévr1+36)=AnnéeCalendrier,MONTH(DimFévr1+36)=2),DimFévr1+36,""))</f>
        <v/>
      </c>
      <c r="AM11" s="30" t="str">
        <f>IF(DAY(DimFévr1)=1,IF(AND(YEAR(DimFévr1+30)=AnnéeCalendrier,MONTH(DimFévr1+30)=2),DimFévr1+30,""),IF(AND(YEAR(DimFévr1+37)=AnnéeCalendrier,MONTH(DimFévr1+37)=2),DimFévr1+37,""))</f>
        <v/>
      </c>
    </row>
    <row r="12" spans="2:39" s="46" customFormat="1" ht="18.95" customHeight="1" x14ac:dyDescent="0.25">
      <c r="B12" s="54"/>
      <c r="C12" s="32" t="s">
        <v>9</v>
      </c>
      <c r="D12" s="32" t="s">
        <v>10</v>
      </c>
      <c r="E12" s="32" t="s">
        <v>11</v>
      </c>
      <c r="F12" s="32" t="s">
        <v>12</v>
      </c>
      <c r="G12" s="32" t="s">
        <v>13</v>
      </c>
      <c r="H12" s="32" t="s">
        <v>7</v>
      </c>
      <c r="I12" s="32" t="s">
        <v>8</v>
      </c>
      <c r="J12" s="32" t="s">
        <v>9</v>
      </c>
      <c r="K12" s="32" t="s">
        <v>10</v>
      </c>
      <c r="L12" s="32" t="s">
        <v>11</v>
      </c>
      <c r="M12" s="32" t="s">
        <v>12</v>
      </c>
      <c r="N12" s="32" t="s">
        <v>13</v>
      </c>
      <c r="O12" s="32" t="s">
        <v>7</v>
      </c>
      <c r="P12" s="32" t="s">
        <v>8</v>
      </c>
      <c r="Q12" s="32" t="s">
        <v>9</v>
      </c>
      <c r="R12" s="32" t="s">
        <v>10</v>
      </c>
      <c r="S12" s="32" t="s">
        <v>11</v>
      </c>
      <c r="T12" s="32" t="s">
        <v>12</v>
      </c>
      <c r="U12" s="32" t="s">
        <v>13</v>
      </c>
      <c r="V12" s="32" t="s">
        <v>7</v>
      </c>
      <c r="W12" s="32" t="s">
        <v>8</v>
      </c>
      <c r="X12" s="32" t="s">
        <v>9</v>
      </c>
      <c r="Y12" s="32" t="s">
        <v>10</v>
      </c>
      <c r="Z12" s="32" t="s">
        <v>11</v>
      </c>
      <c r="AA12" s="32" t="s">
        <v>12</v>
      </c>
      <c r="AB12" s="32" t="s">
        <v>13</v>
      </c>
      <c r="AC12" s="32" t="s">
        <v>7</v>
      </c>
      <c r="AD12" s="32" t="s">
        <v>8</v>
      </c>
      <c r="AE12" s="32" t="s">
        <v>9</v>
      </c>
      <c r="AF12" s="32" t="s">
        <v>10</v>
      </c>
      <c r="AG12" s="32" t="s">
        <v>11</v>
      </c>
      <c r="AH12" s="32" t="s">
        <v>12</v>
      </c>
      <c r="AI12" s="32" t="s">
        <v>13</v>
      </c>
      <c r="AJ12" s="32" t="s">
        <v>7</v>
      </c>
      <c r="AK12" s="32" t="s">
        <v>8</v>
      </c>
      <c r="AL12" s="32" t="s">
        <v>9</v>
      </c>
      <c r="AM12" s="33" t="s">
        <v>10</v>
      </c>
    </row>
    <row r="13" spans="2:39" ht="18.95" customHeight="1" x14ac:dyDescent="0.25">
      <c r="B13" s="34" t="s">
        <v>22</v>
      </c>
      <c r="C13" s="38"/>
      <c r="D13" s="38"/>
      <c r="E13" s="39"/>
      <c r="F13" s="39"/>
      <c r="G13" s="39"/>
      <c r="H13" s="39"/>
      <c r="I13" s="35"/>
      <c r="J13" s="35"/>
      <c r="K13" s="39"/>
      <c r="L13" s="39"/>
      <c r="M13" s="39"/>
      <c r="N13" s="39"/>
      <c r="O13" s="39"/>
      <c r="P13" s="35"/>
      <c r="Q13" s="35"/>
      <c r="R13" s="39"/>
      <c r="S13" s="39"/>
      <c r="T13" s="39"/>
      <c r="U13" s="39"/>
      <c r="V13" s="39"/>
      <c r="W13" s="35"/>
      <c r="X13" s="35"/>
      <c r="Y13" s="39"/>
      <c r="Z13" s="39"/>
      <c r="AA13" s="39"/>
      <c r="AB13" s="39"/>
      <c r="AC13" s="39"/>
      <c r="AD13" s="35"/>
      <c r="AE13" s="35"/>
      <c r="AF13" s="39"/>
      <c r="AG13" s="38"/>
      <c r="AH13" s="38"/>
      <c r="AI13" s="38"/>
      <c r="AJ13" s="38"/>
      <c r="AK13" s="38"/>
      <c r="AL13" s="38"/>
      <c r="AM13" s="38"/>
    </row>
    <row r="14" spans="2:39" ht="18.95" customHeight="1" x14ac:dyDescent="0.25">
      <c r="B14" s="40" t="s">
        <v>23</v>
      </c>
      <c r="C14" s="44"/>
      <c r="D14" s="44"/>
      <c r="E14" s="45"/>
      <c r="F14" s="45"/>
      <c r="G14" s="45"/>
      <c r="H14" s="45"/>
      <c r="I14" s="41"/>
      <c r="J14" s="41"/>
      <c r="K14" s="45"/>
      <c r="L14" s="45"/>
      <c r="M14" s="45"/>
      <c r="N14" s="45"/>
      <c r="O14" s="45"/>
      <c r="P14" s="41"/>
      <c r="Q14" s="41"/>
      <c r="R14" s="45"/>
      <c r="S14" s="45"/>
      <c r="T14" s="45"/>
      <c r="U14" s="45"/>
      <c r="V14" s="45"/>
      <c r="W14" s="41"/>
      <c r="X14" s="41"/>
      <c r="Y14" s="45"/>
      <c r="Z14" s="45"/>
      <c r="AA14" s="45"/>
      <c r="AB14" s="45"/>
      <c r="AC14" s="45"/>
      <c r="AD14" s="41"/>
      <c r="AE14" s="41"/>
      <c r="AF14" s="45"/>
      <c r="AG14" s="44"/>
      <c r="AH14" s="44"/>
      <c r="AI14" s="44"/>
      <c r="AJ14" s="44"/>
      <c r="AK14" s="44"/>
      <c r="AL14" s="44"/>
      <c r="AM14" s="44"/>
    </row>
    <row r="15" spans="2:39" ht="18.95" customHeight="1" x14ac:dyDescent="0.25">
      <c r="B15" s="40" t="s">
        <v>24</v>
      </c>
      <c r="C15" s="44"/>
      <c r="D15" s="44"/>
      <c r="E15" s="45"/>
      <c r="F15" s="45"/>
      <c r="G15" s="45"/>
      <c r="H15" s="45"/>
      <c r="I15" s="41"/>
      <c r="J15" s="41"/>
      <c r="K15" s="45"/>
      <c r="L15" s="45"/>
      <c r="M15" s="45"/>
      <c r="N15" s="45"/>
      <c r="O15" s="45"/>
      <c r="P15" s="41"/>
      <c r="Q15" s="41"/>
      <c r="R15" s="45"/>
      <c r="S15" s="45"/>
      <c r="T15" s="45"/>
      <c r="U15" s="45"/>
      <c r="V15" s="45"/>
      <c r="W15" s="41"/>
      <c r="X15" s="41"/>
      <c r="Y15" s="45"/>
      <c r="Z15" s="45"/>
      <c r="AA15" s="45"/>
      <c r="AB15" s="45"/>
      <c r="AC15" s="45"/>
      <c r="AD15" s="41"/>
      <c r="AE15" s="41"/>
      <c r="AF15" s="45"/>
      <c r="AG15" s="44"/>
      <c r="AH15" s="44"/>
      <c r="AI15" s="44"/>
      <c r="AJ15" s="44"/>
      <c r="AK15" s="44"/>
      <c r="AL15" s="44"/>
      <c r="AM15" s="44"/>
    </row>
    <row r="16" spans="2:39" ht="12" customHeight="1" x14ac:dyDescent="0.25"/>
    <row r="17" spans="2:39" s="31" customFormat="1" ht="18.95" customHeight="1" x14ac:dyDescent="0.25">
      <c r="B17" s="53">
        <f>DATE(AnnéeCalendrier,3,1)</f>
        <v>44986</v>
      </c>
      <c r="C17" s="29" t="str">
        <f>IF(DAY(DimMars1)=1,"",IF(AND(YEAR(DimMars1+1)=AnnéeCalendrier,MONTH(DimMars1+1)=3),DimMars1+1,""))</f>
        <v/>
      </c>
      <c r="D17" s="29" t="str">
        <f>IF(DAY(DimMars1)=1,"",IF(AND(YEAR(DimMars1+2)=AnnéeCalendrier,MONTH(DimMars1+2)=3),DimMars1+2,""))</f>
        <v/>
      </c>
      <c r="E17" s="29" t="str">
        <f>IF(DAY(DimMars1)=1,"",IF(AND(YEAR(DimMars1+3)=AnnéeCalendrier,MONTH(DimMars1+3)=3),DimMars1+3,""))</f>
        <v/>
      </c>
      <c r="F17" s="29">
        <f>IF(DAY(DimMars1)=1,"",IF(AND(YEAR(DimMars1+4)=AnnéeCalendrier,MONTH(DimMars1+4)=3),DimMars1+4,""))</f>
        <v>44986</v>
      </c>
      <c r="G17" s="29">
        <f>IF(DAY(DimMars1)=1,"",IF(AND(YEAR(DimMars1+5)=AnnéeCalendrier,MONTH(DimMars1+5)=3),DimMars1+5,""))</f>
        <v>44987</v>
      </c>
      <c r="H17" s="29">
        <f>IF(DAY(DimMars1)=1,"",IF(AND(YEAR(DimMars1+6)=AnnéeCalendrier,MONTH(DimMars1+6)=3),DimMars1+6,""))</f>
        <v>44988</v>
      </c>
      <c r="I17" s="29">
        <f>IF(DAY(DimMars1)=1,IF(AND(YEAR(DimMars1)=AnnéeCalendrier,MONTH(DimMars1)=3),DimMars1,""),IF(AND(YEAR(DimMars1+7)=AnnéeCalendrier,MONTH(DimMars1+7)=3),DimMars1+7,""))</f>
        <v>44989</v>
      </c>
      <c r="J17" s="29">
        <f>IF(DAY(DimMars1)=1,IF(AND(YEAR(DimMars1+1)=AnnéeCalendrier,MONTH(DimMars1+1)=3),DimMars1+1,""),IF(AND(YEAR(DimMars1+8)=AnnéeCalendrier,MONTH(DimMars1+8)=3),DimMars1+8,""))</f>
        <v>44990</v>
      </c>
      <c r="K17" s="29">
        <f>IF(DAY(DimMars1)=1,IF(AND(YEAR(DimMars1+2)=AnnéeCalendrier,MONTH(DimMars1+2)=3),DimMars1+2,""),IF(AND(YEAR(DimMars1+9)=AnnéeCalendrier,MONTH(DimMars1+9)=3),DimMars1+9,""))</f>
        <v>44991</v>
      </c>
      <c r="L17" s="29">
        <f>IF(DAY(DimMars1)=1,IF(AND(YEAR(DimMars1+3)=AnnéeCalendrier,MONTH(DimMars1+3)=3),DimMars1+3,""),IF(AND(YEAR(DimMars1+10)=AnnéeCalendrier,MONTH(DimMars1+10)=3),DimMars1+10,""))</f>
        <v>44992</v>
      </c>
      <c r="M17" s="29">
        <f>IF(DAY(DimMars1)=1,IF(AND(YEAR(DimMars1+4)=AnnéeCalendrier,MONTH(DimMars1+4)=3),DimMars1+4,""),IF(AND(YEAR(DimMars1+11)=AnnéeCalendrier,MONTH(DimMars1+11)=3),DimMars1+11,""))</f>
        <v>44993</v>
      </c>
      <c r="N17" s="29">
        <f>IF(DAY(DimMars1)=1,IF(AND(YEAR(DimMars1+5)=AnnéeCalendrier,MONTH(DimMars1+5)=3),DimMars1+5,""),IF(AND(YEAR(DimMars1+12)=AnnéeCalendrier,MONTH(DimMars1+12)=3),DimMars1+12,""))</f>
        <v>44994</v>
      </c>
      <c r="O17" s="29">
        <f>IF(DAY(DimMars1)=1,IF(AND(YEAR(DimMars1+6)=AnnéeCalendrier,MONTH(DimMars1+6)=3),DimMars1+6,""),IF(AND(YEAR(DimMars1+13)=AnnéeCalendrier,MONTH(DimMars1+13)=3),DimMars1+13,""))</f>
        <v>44995</v>
      </c>
      <c r="P17" s="29">
        <f>IF(DAY(DimMars1)=1,IF(AND(YEAR(DimMars1+7)=AnnéeCalendrier,MONTH(DimMars1+7)=3),DimMars1+7,""),IF(AND(YEAR(DimMars1+14)=AnnéeCalendrier,MONTH(DimMars1+14)=3),DimMars1+14,""))</f>
        <v>44996</v>
      </c>
      <c r="Q17" s="29">
        <f>IF(DAY(DimMars1)=1,IF(AND(YEAR(DimMars1+8)=AnnéeCalendrier,MONTH(DimMars1+8)=3),DimMars1+8,""),IF(AND(YEAR(DimMars1+15)=AnnéeCalendrier,MONTH(DimMars1+15)=3),DimMars1+15,""))</f>
        <v>44997</v>
      </c>
      <c r="R17" s="29">
        <f>IF(DAY(DimMars1)=1,IF(AND(YEAR(DimMars1+9)=AnnéeCalendrier,MONTH(DimMars1+9)=3),DimMars1+9,""),IF(AND(YEAR(DimMars1+16)=AnnéeCalendrier,MONTH(DimMars1+16)=3),DimMars1+16,""))</f>
        <v>44998</v>
      </c>
      <c r="S17" s="29">
        <f>IF(DAY(DimMars1)=1,IF(AND(YEAR(DimMars1+10)=AnnéeCalendrier,MONTH(DimMars1+10)=3),DimMars1+10,""),IF(AND(YEAR(DimMars1+17)=AnnéeCalendrier,MONTH(DimMars1+17)=3),DimMars1+17,""))</f>
        <v>44999</v>
      </c>
      <c r="T17" s="29">
        <f>IF(DAY(DimMars1)=1,IF(AND(YEAR(DimMars1+11)=AnnéeCalendrier,MONTH(DimMars1+11)=3),DimMars1+11,""),IF(AND(YEAR(DimMars1+18)=AnnéeCalendrier,MONTH(DimMars1+18)=3),DimMars1+18,""))</f>
        <v>45000</v>
      </c>
      <c r="U17" s="29">
        <f>IF(DAY(DimMars1)=1,IF(AND(YEAR(DimMars1+12)=AnnéeCalendrier,MONTH(DimMars1+12)=3),DimMars1+12,""),IF(AND(YEAR(DimMars1+19)=AnnéeCalendrier,MONTH(DimMars1+19)=3),DimMars1+19,""))</f>
        <v>45001</v>
      </c>
      <c r="V17" s="29">
        <f>IF(DAY(DimMars1)=1,IF(AND(YEAR(DimMars1+13)=AnnéeCalendrier,MONTH(DimMars1+13)=3),DimMars1+13,""),IF(AND(YEAR(DimMars1+20)=AnnéeCalendrier,MONTH(DimMars1+20)=3),DimMars1+20,""))</f>
        <v>45002</v>
      </c>
      <c r="W17" s="29">
        <f>IF(DAY(DimMars1)=1,IF(AND(YEAR(DimMars1+14)=AnnéeCalendrier,MONTH(DimMars1+14)=3),DimMars1+14,""),IF(AND(YEAR(DimMars1+21)=AnnéeCalendrier,MONTH(DimMars1+21)=3),DimMars1+21,""))</f>
        <v>45003</v>
      </c>
      <c r="X17" s="29">
        <f>IF(DAY(DimMars1)=1,IF(AND(YEAR(DimMars1+15)=AnnéeCalendrier,MONTH(DimMars1+15)=3),DimMars1+15,""),IF(AND(YEAR(DimMars1+22)=AnnéeCalendrier,MONTH(DimMars1+22)=3),DimMars1+22,""))</f>
        <v>45004</v>
      </c>
      <c r="Y17" s="29">
        <f>IF(DAY(DimMars1)=1,IF(AND(YEAR(DimMars1+16)=AnnéeCalendrier,MONTH(DimMars1+16)=3),DimMars1+16,""),IF(AND(YEAR(DimMars1+23)=AnnéeCalendrier,MONTH(DimMars1+23)=3),DimMars1+23,""))</f>
        <v>45005</v>
      </c>
      <c r="Z17" s="29">
        <f>IF(DAY(DimMars1)=1,IF(AND(YEAR(DimMars1+17)=AnnéeCalendrier,MONTH(DimMars1+17)=3),DimMars1+17,""),IF(AND(YEAR(DimMars1+24)=AnnéeCalendrier,MONTH(DimMars1+24)=3),DimMars1+24,""))</f>
        <v>45006</v>
      </c>
      <c r="AA17" s="29">
        <f>IF(DAY(DimMars1)=1,IF(AND(YEAR(DimMars1+18)=AnnéeCalendrier,MONTH(DimMars1+18)=3),DimMars1+18,""),IF(AND(YEAR(DimMars1+25)=AnnéeCalendrier,MONTH(DimMars1+25)=3),DimMars1+25,""))</f>
        <v>45007</v>
      </c>
      <c r="AB17" s="29">
        <f>IF(DAY(DimMars1)=1,IF(AND(YEAR(DimMars1+19)=AnnéeCalendrier,MONTH(DimMars1+19)=3),DimMars1+19,""),IF(AND(YEAR(DimMars1+26)=AnnéeCalendrier,MONTH(DimMars1+26)=3),DimMars1+26,""))</f>
        <v>45008</v>
      </c>
      <c r="AC17" s="29">
        <f>IF(DAY(DimMars1)=1,IF(AND(YEAR(DimMars1+20)=AnnéeCalendrier,MONTH(DimMars1+20)=3),DimMars1+20,""),IF(AND(YEAR(DimMars1+27)=AnnéeCalendrier,MONTH(DimMars1+27)=3),DimMars1+27,""))</f>
        <v>45009</v>
      </c>
      <c r="AD17" s="29">
        <f>IF(DAY(DimMars1)=1,IF(AND(YEAR(DimMars1+21)=AnnéeCalendrier,MONTH(DimMars1+21)=3),DimMars1+21,""),IF(AND(YEAR(DimMars1+28)=AnnéeCalendrier,MONTH(DimMars1+28)=3),DimMars1+28,""))</f>
        <v>45010</v>
      </c>
      <c r="AE17" s="29">
        <f>IF(DAY(DimMars1)=1,IF(AND(YEAR(DimMars1+22)=AnnéeCalendrier,MONTH(DimMars1+22)=3),DimMars1+22,""),IF(AND(YEAR(DimMars1+29)=AnnéeCalendrier,MONTH(DimMars1+29)=3),DimMars1+29,""))</f>
        <v>45011</v>
      </c>
      <c r="AF17" s="29">
        <f>IF(DAY(DimMars1)=1,IF(AND(YEAR(DimMars1+23)=AnnéeCalendrier,MONTH(DimMars1+23)=3),DimMars1+23,""),IF(AND(YEAR(DimMars1+30)=AnnéeCalendrier,MONTH(DimMars1+30)=3),DimMars1+30,""))</f>
        <v>45012</v>
      </c>
      <c r="AG17" s="29">
        <f>IF(DAY(DimMars1)=1,IF(AND(YEAR(DimMars1+24)=AnnéeCalendrier,MONTH(DimMars1+24)=3),DimMars1+24,""),IF(AND(YEAR(DimMars1+31)=AnnéeCalendrier,MONTH(DimMars1+31)=3),DimMars1+31,""))</f>
        <v>45013</v>
      </c>
      <c r="AH17" s="29">
        <f>IF(DAY(DimMars1)=1,IF(AND(YEAR(DimMars1+25)=AnnéeCalendrier,MONTH(DimMars1+25)=3),DimMars1+25,""),IF(AND(YEAR(DimMars1+32)=AnnéeCalendrier,MONTH(DimMars1+32)=3),DimMars1+32,""))</f>
        <v>45014</v>
      </c>
      <c r="AI17" s="29">
        <f>IF(DAY(DimMars1)=1,IF(AND(YEAR(DimMars1+26)=AnnéeCalendrier,MONTH(DimMars1+26)=3),DimMars1+26,""),IF(AND(YEAR(DimMars1+33)=AnnéeCalendrier,MONTH(DimMars1+33)=3),DimMars1+33,""))</f>
        <v>45015</v>
      </c>
      <c r="AJ17" s="29">
        <f>IF(DAY(DimMars1)=1,IF(AND(YEAR(DimMars1+27)=AnnéeCalendrier,MONTH(DimMars1+27)=3),DimMars1+27,""),IF(AND(YEAR(DimMars1+34)=AnnéeCalendrier,MONTH(DimMars1+34)=3),DimMars1+34,""))</f>
        <v>45016</v>
      </c>
      <c r="AK17" s="29" t="str">
        <f>IF(DAY(DimMars1)=1,IF(AND(YEAR(DimMars1+28)=AnnéeCalendrier,MONTH(DimMars1+28)=3),DimMars1+28,""),IF(AND(YEAR(DimMars1+35)=AnnéeCalendrier,MONTH(DimMars1+35)=3),DimMars1+35,""))</f>
        <v/>
      </c>
      <c r="AL17" s="29" t="str">
        <f>IF(DAY(DimMars1)=1,IF(AND(YEAR(DimMars1+29)=AnnéeCalendrier,MONTH(DimMars1+29)=3),DimMars1+29,""),IF(AND(YEAR(DimMars1+36)=AnnéeCalendrier,MONTH(DimMars1+36)=3),DimMars1+36,""))</f>
        <v/>
      </c>
      <c r="AM17" s="30" t="str">
        <f>IF(DAY(DimMars1)=1,IF(AND(YEAR(DimMars1+30)=AnnéeCalendrier,MONTH(DimMars1+30)=3),DimMars1+30,""),IF(AND(YEAR(DimMars1+37)=AnnéeCalendrier,MONTH(DimMars1+37)=3),DimMars1+37,""))</f>
        <v/>
      </c>
    </row>
    <row r="18" spans="2:39" s="31" customFormat="1" ht="18.95" customHeight="1" x14ac:dyDescent="0.25">
      <c r="B18" s="54"/>
      <c r="C18" s="32" t="s">
        <v>9</v>
      </c>
      <c r="D18" s="32" t="s">
        <v>10</v>
      </c>
      <c r="E18" s="32" t="s">
        <v>11</v>
      </c>
      <c r="F18" s="32" t="s">
        <v>12</v>
      </c>
      <c r="G18" s="32" t="s">
        <v>13</v>
      </c>
      <c r="H18" s="32" t="s">
        <v>7</v>
      </c>
      <c r="I18" s="32" t="s">
        <v>8</v>
      </c>
      <c r="J18" s="32" t="s">
        <v>9</v>
      </c>
      <c r="K18" s="32" t="s">
        <v>10</v>
      </c>
      <c r="L18" s="32" t="s">
        <v>11</v>
      </c>
      <c r="M18" s="32" t="s">
        <v>12</v>
      </c>
      <c r="N18" s="32" t="s">
        <v>13</v>
      </c>
      <c r="O18" s="32" t="s">
        <v>7</v>
      </c>
      <c r="P18" s="32" t="s">
        <v>8</v>
      </c>
      <c r="Q18" s="32" t="s">
        <v>9</v>
      </c>
      <c r="R18" s="32" t="s">
        <v>10</v>
      </c>
      <c r="S18" s="32" t="s">
        <v>11</v>
      </c>
      <c r="T18" s="32" t="s">
        <v>12</v>
      </c>
      <c r="U18" s="32" t="s">
        <v>13</v>
      </c>
      <c r="V18" s="32" t="s">
        <v>7</v>
      </c>
      <c r="W18" s="32" t="s">
        <v>8</v>
      </c>
      <c r="X18" s="32" t="s">
        <v>9</v>
      </c>
      <c r="Y18" s="32" t="s">
        <v>10</v>
      </c>
      <c r="Z18" s="32" t="s">
        <v>11</v>
      </c>
      <c r="AA18" s="32" t="s">
        <v>12</v>
      </c>
      <c r="AB18" s="32" t="s">
        <v>13</v>
      </c>
      <c r="AC18" s="32" t="s">
        <v>7</v>
      </c>
      <c r="AD18" s="32" t="s">
        <v>8</v>
      </c>
      <c r="AE18" s="32" t="s">
        <v>9</v>
      </c>
      <c r="AF18" s="32" t="s">
        <v>10</v>
      </c>
      <c r="AG18" s="32" t="s">
        <v>11</v>
      </c>
      <c r="AH18" s="32" t="s">
        <v>12</v>
      </c>
      <c r="AI18" s="32" t="s">
        <v>13</v>
      </c>
      <c r="AJ18" s="32" t="s">
        <v>7</v>
      </c>
      <c r="AK18" s="32" t="s">
        <v>8</v>
      </c>
      <c r="AL18" s="32" t="s">
        <v>9</v>
      </c>
      <c r="AM18" s="33" t="s">
        <v>10</v>
      </c>
    </row>
    <row r="19" spans="2:39" ht="18.95" customHeight="1" x14ac:dyDescent="0.25">
      <c r="B19" s="34" t="s">
        <v>22</v>
      </c>
      <c r="C19" s="38"/>
      <c r="D19" s="38"/>
      <c r="E19" s="39"/>
      <c r="F19" s="39"/>
      <c r="G19" s="39"/>
      <c r="H19" s="39"/>
      <c r="I19" s="35"/>
      <c r="J19" s="35"/>
      <c r="K19" s="39"/>
      <c r="L19" s="39"/>
      <c r="M19" s="39"/>
      <c r="N19" s="39"/>
      <c r="O19" s="36"/>
      <c r="P19" s="35"/>
      <c r="Q19" s="35"/>
      <c r="R19" s="39"/>
      <c r="S19" s="39"/>
      <c r="T19" s="39"/>
      <c r="U19" s="39"/>
      <c r="V19" s="39"/>
      <c r="W19" s="35"/>
      <c r="X19" s="35"/>
      <c r="Y19" s="39"/>
      <c r="Z19" s="39"/>
      <c r="AA19" s="39"/>
      <c r="AB19" s="39"/>
      <c r="AC19" s="39"/>
      <c r="AD19" s="35"/>
      <c r="AE19" s="35"/>
      <c r="AF19" s="39"/>
      <c r="AG19" s="39"/>
      <c r="AH19" s="39"/>
      <c r="AI19" s="39"/>
      <c r="AJ19" s="38"/>
      <c r="AK19" s="38"/>
      <c r="AL19" s="38"/>
      <c r="AM19" s="38"/>
    </row>
    <row r="20" spans="2:39" ht="18.95" customHeight="1" x14ac:dyDescent="0.25">
      <c r="B20" s="40" t="s">
        <v>23</v>
      </c>
      <c r="C20" s="44"/>
      <c r="D20" s="44"/>
      <c r="E20" s="45"/>
      <c r="F20" s="45"/>
      <c r="G20" s="45"/>
      <c r="H20" s="45"/>
      <c r="I20" s="41"/>
      <c r="J20" s="41"/>
      <c r="K20" s="45"/>
      <c r="L20" s="45"/>
      <c r="M20" s="45"/>
      <c r="N20" s="45"/>
      <c r="O20" s="42"/>
      <c r="P20" s="41"/>
      <c r="Q20" s="41"/>
      <c r="R20" s="45"/>
      <c r="S20" s="45"/>
      <c r="T20" s="45"/>
      <c r="U20" s="45"/>
      <c r="V20" s="45"/>
      <c r="W20" s="41"/>
      <c r="X20" s="41"/>
      <c r="Y20" s="45"/>
      <c r="Z20" s="45"/>
      <c r="AA20" s="45"/>
      <c r="AB20" s="45"/>
      <c r="AC20" s="45"/>
      <c r="AD20" s="41"/>
      <c r="AE20" s="41"/>
      <c r="AF20" s="45"/>
      <c r="AG20" s="45"/>
      <c r="AH20" s="45"/>
      <c r="AI20" s="45"/>
      <c r="AJ20" s="44"/>
      <c r="AK20" s="44"/>
      <c r="AL20" s="44"/>
      <c r="AM20" s="44"/>
    </row>
    <row r="21" spans="2:39" ht="18.95" customHeight="1" x14ac:dyDescent="0.25">
      <c r="B21" s="40" t="s">
        <v>24</v>
      </c>
      <c r="C21" s="44"/>
      <c r="D21" s="44"/>
      <c r="E21" s="45"/>
      <c r="F21" s="45"/>
      <c r="G21" s="45"/>
      <c r="H21" s="45"/>
      <c r="I21" s="41"/>
      <c r="J21" s="41"/>
      <c r="K21" s="45"/>
      <c r="L21" s="45"/>
      <c r="M21" s="45"/>
      <c r="N21" s="45"/>
      <c r="O21" s="42"/>
      <c r="P21" s="41"/>
      <c r="Q21" s="41"/>
      <c r="R21" s="45"/>
      <c r="S21" s="45"/>
      <c r="T21" s="45"/>
      <c r="U21" s="45"/>
      <c r="V21" s="45"/>
      <c r="W21" s="41"/>
      <c r="X21" s="41"/>
      <c r="Y21" s="45"/>
      <c r="Z21" s="45"/>
      <c r="AA21" s="45"/>
      <c r="AB21" s="45"/>
      <c r="AC21" s="45"/>
      <c r="AD21" s="41"/>
      <c r="AE21" s="41"/>
      <c r="AF21" s="45"/>
      <c r="AG21" s="45"/>
      <c r="AH21" s="45"/>
      <c r="AI21" s="45"/>
      <c r="AJ21" s="44"/>
      <c r="AK21" s="44"/>
      <c r="AL21" s="44"/>
      <c r="AM21" s="44"/>
    </row>
    <row r="22" spans="2:39" ht="12" customHeight="1" x14ac:dyDescent="0.25"/>
    <row r="23" spans="2:39" s="31" customFormat="1" ht="18.95" customHeight="1" x14ac:dyDescent="0.25">
      <c r="B23" s="53">
        <f>DATE(AnnéeCalendrier,4,1)</f>
        <v>45017</v>
      </c>
      <c r="C23" s="29" t="str">
        <f>IF(DAY(DimAvr1)=1,"",IF(AND(YEAR(DimAvr1+1)=AnnéeCalendrier,MONTH(DimAvr1+1)=4),DimAvr1+1,""))</f>
        <v/>
      </c>
      <c r="D23" s="29" t="str">
        <f>IF(DAY(DimAvr1)=1,"",IF(AND(YEAR(DimAvr1+2)=AnnéeCalendrier,MONTH(DimAvr1+2)=4),DimAvr1+2,""))</f>
        <v/>
      </c>
      <c r="E23" s="29" t="str">
        <f>IF(DAY(DimAvr1)=1,"",IF(AND(YEAR(DimAvr1+3)=AnnéeCalendrier,MONTH(DimAvr1+3)=4),DimAvr1+3,""))</f>
        <v/>
      </c>
      <c r="F23" s="29" t="str">
        <f>IF(DAY(DimAvr1)=1,"",IF(AND(YEAR(DimAvr1+4)=AnnéeCalendrier,MONTH(DimAvr1+4)=4),DimAvr1+4,""))</f>
        <v/>
      </c>
      <c r="G23" s="29" t="str">
        <f>IF(DAY(DimAvr1)=1,"",IF(AND(YEAR(DimAvr1+5)=AnnéeCalendrier,MONTH(DimAvr1+5)=4),DimAvr1+5,""))</f>
        <v/>
      </c>
      <c r="H23" s="29" t="str">
        <f>IF(DAY(DimAvr1)=1,"",IF(AND(YEAR(DimAvr1+6)=AnnéeCalendrier,MONTH(DimAvr1+6)=4),DimAvr1+6,""))</f>
        <v/>
      </c>
      <c r="I23" s="29">
        <f>IF(DAY(DimAvr1)=1,IF(AND(YEAR(DimAvr1)=AnnéeCalendrier,MONTH(DimAvr1)=4),DimAvr1,""),IF(AND(YEAR(DimAvr1+7)=AnnéeCalendrier,MONTH(DimAvr1+7)=4),DimAvr1+7,""))</f>
        <v>45017</v>
      </c>
      <c r="J23" s="29">
        <f>IF(DAY(DimAvr1)=1,IF(AND(YEAR(DimAvr1+1)=AnnéeCalendrier,MONTH(DimAvr1+1)=4),DimAvr1+1,""),IF(AND(YEAR(DimAvr1+8)=AnnéeCalendrier,MONTH(DimAvr1+8)=4),DimAvr1+8,""))</f>
        <v>45018</v>
      </c>
      <c r="K23" s="29">
        <f>IF(DAY(DimAvr1)=1,IF(AND(YEAR(DimAvr1+2)=AnnéeCalendrier,MONTH(DimAvr1+2)=4),DimAvr1+2,""),IF(AND(YEAR(DimAvr1+9)=AnnéeCalendrier,MONTH(DimAvr1+9)=4),DimAvr1+9,""))</f>
        <v>45019</v>
      </c>
      <c r="L23" s="29">
        <f>IF(DAY(DimAvr1)=1,IF(AND(YEAR(DimAvr1+3)=AnnéeCalendrier,MONTH(DimAvr1+3)=4),DimAvr1+3,""),IF(AND(YEAR(DimAvr1+10)=AnnéeCalendrier,MONTH(DimAvr1+10)=4),DimAvr1+10,""))</f>
        <v>45020</v>
      </c>
      <c r="M23" s="29">
        <f>IF(DAY(DimAvr1)=1,IF(AND(YEAR(DimAvr1+4)=AnnéeCalendrier,MONTH(DimAvr1+4)=4),DimAvr1+4,""),IF(AND(YEAR(DimAvr1+11)=AnnéeCalendrier,MONTH(DimAvr1+11)=4),DimAvr1+11,""))</f>
        <v>45021</v>
      </c>
      <c r="N23" s="29">
        <f>IF(DAY(DimAvr1)=1,IF(AND(YEAR(DimAvr1+5)=AnnéeCalendrier,MONTH(DimAvr1+5)=4),DimAvr1+5,""),IF(AND(YEAR(DimAvr1+12)=AnnéeCalendrier,MONTH(DimAvr1+12)=4),DimAvr1+12,""))</f>
        <v>45022</v>
      </c>
      <c r="O23" s="29">
        <f>IF(DAY(DimAvr1)=1,IF(AND(YEAR(DimAvr1+6)=AnnéeCalendrier,MONTH(DimAvr1+6)=4),DimAvr1+6,""),IF(AND(YEAR(DimAvr1+13)=AnnéeCalendrier,MONTH(DimAvr1+13)=4),DimAvr1+13,""))</f>
        <v>45023</v>
      </c>
      <c r="P23" s="29">
        <f>IF(DAY(DimAvr1)=1,IF(AND(YEAR(DimAvr1+7)=AnnéeCalendrier,MONTH(DimAvr1+7)=4),DimAvr1+7,""),IF(AND(YEAR(DimAvr1+14)=AnnéeCalendrier,MONTH(DimAvr1+14)=4),DimAvr1+14,""))</f>
        <v>45024</v>
      </c>
      <c r="Q23" s="29">
        <f>IF(DAY(DimAvr1)=1,IF(AND(YEAR(DimAvr1+8)=AnnéeCalendrier,MONTH(DimAvr1+8)=4),DimAvr1+8,""),IF(AND(YEAR(DimAvr1+15)=AnnéeCalendrier,MONTH(DimAvr1+15)=4),DimAvr1+15,""))</f>
        <v>45025</v>
      </c>
      <c r="R23" s="29">
        <f>IF(DAY(DimAvr1)=1,IF(AND(YEAR(DimAvr1+9)=AnnéeCalendrier,MONTH(DimAvr1+9)=4),DimAvr1+9,""),IF(AND(YEAR(DimAvr1+16)=AnnéeCalendrier,MONTH(DimAvr1+16)=4),DimAvr1+16,""))</f>
        <v>45026</v>
      </c>
      <c r="S23" s="29">
        <f>IF(DAY(DimAvr1)=1,IF(AND(YEAR(DimAvr1+10)=AnnéeCalendrier,MONTH(DimAvr1+10)=4),DimAvr1+10,""),IF(AND(YEAR(DimAvr1+17)=AnnéeCalendrier,MONTH(DimAvr1+17)=4),DimAvr1+17,""))</f>
        <v>45027</v>
      </c>
      <c r="T23" s="29">
        <f>IF(DAY(DimAvr1)=1,IF(AND(YEAR(DimAvr1+11)=AnnéeCalendrier,MONTH(DimAvr1+11)=4),DimAvr1+11,""),IF(AND(YEAR(DimAvr1+18)=AnnéeCalendrier,MONTH(DimAvr1+18)=4),DimAvr1+18,""))</f>
        <v>45028</v>
      </c>
      <c r="U23" s="29">
        <f>IF(DAY(DimAvr1)=1,IF(AND(YEAR(DimAvr1+12)=AnnéeCalendrier,MONTH(DimAvr1+12)=4),DimAvr1+12,""),IF(AND(YEAR(DimAvr1+19)=AnnéeCalendrier,MONTH(DimAvr1+19)=4),DimAvr1+19,""))</f>
        <v>45029</v>
      </c>
      <c r="V23" s="29">
        <f>IF(DAY(DimAvr1)=1,IF(AND(YEAR(DimAvr1+13)=AnnéeCalendrier,MONTH(DimAvr1+13)=4),DimAvr1+13,""),IF(AND(YEAR(DimAvr1+20)=AnnéeCalendrier,MONTH(DimAvr1+20)=4),DimAvr1+20,""))</f>
        <v>45030</v>
      </c>
      <c r="W23" s="29">
        <f>IF(DAY(DimAvr1)=1,IF(AND(YEAR(DimAvr1+14)=AnnéeCalendrier,MONTH(DimAvr1+14)=4),DimAvr1+14,""),IF(AND(YEAR(DimAvr1+21)=AnnéeCalendrier,MONTH(DimAvr1+21)=4),DimAvr1+21,""))</f>
        <v>45031</v>
      </c>
      <c r="X23" s="29">
        <f>IF(DAY(DimAvr1)=1,IF(AND(YEAR(DimAvr1+15)=AnnéeCalendrier,MONTH(DimAvr1+15)=4),DimAvr1+15,""),IF(AND(YEAR(DimAvr1+22)=AnnéeCalendrier,MONTH(DimAvr1+22)=4),DimAvr1+22,""))</f>
        <v>45032</v>
      </c>
      <c r="Y23" s="29">
        <f>IF(DAY(DimAvr1)=1,IF(AND(YEAR(DimAvr1+16)=AnnéeCalendrier,MONTH(DimAvr1+16)=4),DimAvr1+16,""),IF(AND(YEAR(DimAvr1+23)=AnnéeCalendrier,MONTH(DimAvr1+23)=4),DimAvr1+23,""))</f>
        <v>45033</v>
      </c>
      <c r="Z23" s="29">
        <f>IF(DAY(DimAvr1)=1,IF(AND(YEAR(DimAvr1+17)=AnnéeCalendrier,MONTH(DimAvr1+17)=4),DimAvr1+17,""),IF(AND(YEAR(DimAvr1+24)=AnnéeCalendrier,MONTH(DimAvr1+24)=4),DimAvr1+24,""))</f>
        <v>45034</v>
      </c>
      <c r="AA23" s="29">
        <f>IF(DAY(DimAvr1)=1,IF(AND(YEAR(DimAvr1+18)=AnnéeCalendrier,MONTH(DimAvr1+18)=4),DimAvr1+18,""),IF(AND(YEAR(DimAvr1+25)=AnnéeCalendrier,MONTH(DimAvr1+25)=4),DimAvr1+25,""))</f>
        <v>45035</v>
      </c>
      <c r="AB23" s="29">
        <f>IF(DAY(DimAvr1)=1,IF(AND(YEAR(DimAvr1+19)=AnnéeCalendrier,MONTH(DimAvr1+19)=4),DimAvr1+19,""),IF(AND(YEAR(DimAvr1+26)=AnnéeCalendrier,MONTH(DimAvr1+26)=4),DimAvr1+26,""))</f>
        <v>45036</v>
      </c>
      <c r="AC23" s="29">
        <f>IF(DAY(DimAvr1)=1,IF(AND(YEAR(DimAvr1+20)=AnnéeCalendrier,MONTH(DimAvr1+20)=4),DimAvr1+20,""),IF(AND(YEAR(DimAvr1+27)=AnnéeCalendrier,MONTH(DimAvr1+27)=4),DimAvr1+27,""))</f>
        <v>45037</v>
      </c>
      <c r="AD23" s="29">
        <f>IF(DAY(DimAvr1)=1,IF(AND(YEAR(DimAvr1+21)=AnnéeCalendrier,MONTH(DimAvr1+21)=4),DimAvr1+21,""),IF(AND(YEAR(DimAvr1+28)=AnnéeCalendrier,MONTH(DimAvr1+28)=4),DimAvr1+28,""))</f>
        <v>45038</v>
      </c>
      <c r="AE23" s="29">
        <f>IF(DAY(DimAvr1)=1,IF(AND(YEAR(DimAvr1+22)=AnnéeCalendrier,MONTH(DimAvr1+22)=4),DimAvr1+22,""),IF(AND(YEAR(DimAvr1+29)=AnnéeCalendrier,MONTH(DimAvr1+29)=4),DimAvr1+29,""))</f>
        <v>45039</v>
      </c>
      <c r="AF23" s="29">
        <f>IF(DAY(DimAvr1)=1,IF(AND(YEAR(DimAvr1+23)=AnnéeCalendrier,MONTH(DimAvr1+23)=4),DimAvr1+23,""),IF(AND(YEAR(DimAvr1+30)=AnnéeCalendrier,MONTH(DimAvr1+30)=4),DimAvr1+30,""))</f>
        <v>45040</v>
      </c>
      <c r="AG23" s="29">
        <f>IF(DAY(DimAvr1)=1,IF(AND(YEAR(DimAvr1+24)=AnnéeCalendrier,MONTH(DimAvr1+24)=4),DimAvr1+24,""),IF(AND(YEAR(DimAvr1+31)=AnnéeCalendrier,MONTH(DimAvr1+31)=4),DimAvr1+31,""))</f>
        <v>45041</v>
      </c>
      <c r="AH23" s="29">
        <f>IF(DAY(DimAvr1)=1,IF(AND(YEAR(DimAvr1+25)=AnnéeCalendrier,MONTH(DimAvr1+25)=4),DimAvr1+25,""),IF(AND(YEAR(DimAvr1+32)=AnnéeCalendrier,MONTH(DimAvr1+32)=4),DimAvr1+32,""))</f>
        <v>45042</v>
      </c>
      <c r="AI23" s="29">
        <f>IF(DAY(DimAvr1)=1,IF(AND(YEAR(DimAvr1+26)=AnnéeCalendrier,MONTH(DimAvr1+26)=4),DimAvr1+26,""),IF(AND(YEAR(DimAvr1+33)=AnnéeCalendrier,MONTH(DimAvr1+33)=4),DimAvr1+33,""))</f>
        <v>45043</v>
      </c>
      <c r="AJ23" s="29">
        <f>IF(DAY(DimAvr1)=1,IF(AND(YEAR(DimAvr1+27)=AnnéeCalendrier,MONTH(DimAvr1+27)=4),DimAvr1+27,""),IF(AND(YEAR(DimAvr1+34)=AnnéeCalendrier,MONTH(DimAvr1+34)=4),DimAvr1+34,""))</f>
        <v>45044</v>
      </c>
      <c r="AK23" s="29">
        <f>IF(DAY(DimAvr1)=1,IF(AND(YEAR(DimAvr1+28)=AnnéeCalendrier,MONTH(DimAvr1+28)=4),DimAvr1+28,""),IF(AND(YEAR(DimAvr1+35)=AnnéeCalendrier,MONTH(DimAvr1+35)=4),DimAvr1+35,""))</f>
        <v>45045</v>
      </c>
      <c r="AL23" s="29">
        <f>IF(DAY(DimAvr1)=1,IF(AND(YEAR(DimAvr1+29)=AnnéeCalendrier,MONTH(DimAvr1+29)=4),DimAvr1+29,""),IF(AND(YEAR(DimAvr1+36)=AnnéeCalendrier,MONTH(DimAvr1+36)=4),DimAvr1+36,""))</f>
        <v>45046</v>
      </c>
      <c r="AM23" s="30" t="str">
        <f>IF(DAY(DimAvr1)=1,IF(AND(YEAR(DimAvr1+30)=AnnéeCalendrier,MONTH(DimAvr1+30)=4),DimAvr1+30,""),IF(AND(YEAR(DimAvr1+37)=AnnéeCalendrier,MONTH(DimAvr1+37)=4),DimAvr1+37,""))</f>
        <v/>
      </c>
    </row>
    <row r="24" spans="2:39" s="31" customFormat="1" ht="18.95" customHeight="1" x14ac:dyDescent="0.25">
      <c r="B24" s="54"/>
      <c r="C24" s="32" t="s">
        <v>9</v>
      </c>
      <c r="D24" s="32" t="s">
        <v>10</v>
      </c>
      <c r="E24" s="32" t="s">
        <v>11</v>
      </c>
      <c r="F24" s="32" t="s">
        <v>12</v>
      </c>
      <c r="G24" s="32" t="s">
        <v>13</v>
      </c>
      <c r="H24" s="32" t="s">
        <v>7</v>
      </c>
      <c r="I24" s="32" t="s">
        <v>8</v>
      </c>
      <c r="J24" s="32" t="s">
        <v>9</v>
      </c>
      <c r="K24" s="32" t="s">
        <v>10</v>
      </c>
      <c r="L24" s="32" t="s">
        <v>11</v>
      </c>
      <c r="M24" s="32" t="s">
        <v>12</v>
      </c>
      <c r="N24" s="32" t="s">
        <v>13</v>
      </c>
      <c r="O24" s="32" t="s">
        <v>7</v>
      </c>
      <c r="P24" s="32" t="s">
        <v>8</v>
      </c>
      <c r="Q24" s="32" t="s">
        <v>9</v>
      </c>
      <c r="R24" s="32" t="s">
        <v>10</v>
      </c>
      <c r="S24" s="32" t="s">
        <v>11</v>
      </c>
      <c r="T24" s="32" t="s">
        <v>12</v>
      </c>
      <c r="U24" s="32" t="s">
        <v>13</v>
      </c>
      <c r="V24" s="32" t="s">
        <v>7</v>
      </c>
      <c r="W24" s="32" t="s">
        <v>8</v>
      </c>
      <c r="X24" s="32" t="s">
        <v>9</v>
      </c>
      <c r="Y24" s="32" t="s">
        <v>10</v>
      </c>
      <c r="Z24" s="32" t="s">
        <v>11</v>
      </c>
      <c r="AA24" s="32" t="s">
        <v>12</v>
      </c>
      <c r="AB24" s="32" t="s">
        <v>13</v>
      </c>
      <c r="AC24" s="32" t="s">
        <v>7</v>
      </c>
      <c r="AD24" s="32" t="s">
        <v>8</v>
      </c>
      <c r="AE24" s="32" t="s">
        <v>9</v>
      </c>
      <c r="AF24" s="32" t="s">
        <v>10</v>
      </c>
      <c r="AG24" s="32" t="s">
        <v>11</v>
      </c>
      <c r="AH24" s="32" t="s">
        <v>12</v>
      </c>
      <c r="AI24" s="32" t="s">
        <v>13</v>
      </c>
      <c r="AJ24" s="32" t="s">
        <v>7</v>
      </c>
      <c r="AK24" s="32" t="s">
        <v>8</v>
      </c>
      <c r="AL24" s="32" t="s">
        <v>9</v>
      </c>
      <c r="AM24" s="33" t="s">
        <v>10</v>
      </c>
    </row>
    <row r="25" spans="2:39" ht="18.95" customHeight="1" x14ac:dyDescent="0.25">
      <c r="B25" s="34" t="s">
        <v>22</v>
      </c>
      <c r="C25" s="38"/>
      <c r="D25" s="38"/>
      <c r="E25" s="38"/>
      <c r="F25" s="38"/>
      <c r="G25" s="38"/>
      <c r="H25" s="39"/>
      <c r="I25" s="35"/>
      <c r="J25" s="35"/>
      <c r="K25" s="39"/>
      <c r="L25" s="39"/>
      <c r="M25" s="39"/>
      <c r="N25" s="39"/>
      <c r="O25" s="36"/>
      <c r="P25" s="35"/>
      <c r="Q25" s="35"/>
      <c r="R25" s="36"/>
      <c r="S25" s="39"/>
      <c r="T25" s="39"/>
      <c r="U25" s="39"/>
      <c r="V25" s="39"/>
      <c r="W25" s="35"/>
      <c r="X25" s="35"/>
      <c r="Y25" s="39"/>
      <c r="Z25" s="39"/>
      <c r="AA25" s="39"/>
      <c r="AB25" s="39"/>
      <c r="AC25" s="39"/>
      <c r="AD25" s="35"/>
      <c r="AE25" s="35"/>
      <c r="AF25" s="39"/>
      <c r="AG25" s="39"/>
      <c r="AH25" s="39"/>
      <c r="AI25" s="39"/>
      <c r="AJ25" s="39"/>
      <c r="AK25" s="35"/>
      <c r="AL25" s="35"/>
      <c r="AM25" s="38"/>
    </row>
    <row r="26" spans="2:39" ht="18.95" customHeight="1" x14ac:dyDescent="0.25">
      <c r="B26" s="40" t="s">
        <v>23</v>
      </c>
      <c r="C26" s="44"/>
      <c r="D26" s="44"/>
      <c r="E26" s="44"/>
      <c r="F26" s="44"/>
      <c r="G26" s="44"/>
      <c r="H26" s="45"/>
      <c r="I26" s="41"/>
      <c r="J26" s="41"/>
      <c r="K26" s="45"/>
      <c r="L26" s="45"/>
      <c r="M26" s="45"/>
      <c r="N26" s="45"/>
      <c r="O26" s="42"/>
      <c r="P26" s="41"/>
      <c r="Q26" s="41"/>
      <c r="R26" s="42"/>
      <c r="S26" s="45"/>
      <c r="T26" s="45"/>
      <c r="U26" s="45"/>
      <c r="V26" s="45"/>
      <c r="W26" s="41"/>
      <c r="X26" s="41"/>
      <c r="Y26" s="45"/>
      <c r="Z26" s="45"/>
      <c r="AA26" s="45"/>
      <c r="AB26" s="45"/>
      <c r="AC26" s="45"/>
      <c r="AD26" s="41"/>
      <c r="AE26" s="41"/>
      <c r="AF26" s="45"/>
      <c r="AG26" s="45"/>
      <c r="AH26" s="45"/>
      <c r="AI26" s="45"/>
      <c r="AJ26" s="45"/>
      <c r="AK26" s="41"/>
      <c r="AL26" s="41"/>
      <c r="AM26" s="44"/>
    </row>
    <row r="27" spans="2:39" ht="18.95" customHeight="1" x14ac:dyDescent="0.25">
      <c r="B27" s="40" t="s">
        <v>24</v>
      </c>
      <c r="C27" s="44"/>
      <c r="D27" s="44"/>
      <c r="E27" s="44"/>
      <c r="F27" s="44"/>
      <c r="G27" s="44"/>
      <c r="H27" s="45"/>
      <c r="I27" s="41"/>
      <c r="J27" s="41"/>
      <c r="K27" s="45"/>
      <c r="L27" s="45"/>
      <c r="M27" s="45"/>
      <c r="N27" s="45"/>
      <c r="O27" s="42"/>
      <c r="P27" s="41"/>
      <c r="Q27" s="41"/>
      <c r="R27" s="42"/>
      <c r="S27" s="45"/>
      <c r="T27" s="45"/>
      <c r="U27" s="45"/>
      <c r="V27" s="45"/>
      <c r="W27" s="41"/>
      <c r="X27" s="41"/>
      <c r="Y27" s="45"/>
      <c r="Z27" s="45"/>
      <c r="AA27" s="45"/>
      <c r="AB27" s="45"/>
      <c r="AC27" s="45"/>
      <c r="AD27" s="41"/>
      <c r="AE27" s="41"/>
      <c r="AF27" s="45"/>
      <c r="AG27" s="45"/>
      <c r="AH27" s="45"/>
      <c r="AI27" s="45"/>
      <c r="AJ27" s="45"/>
      <c r="AK27" s="41"/>
      <c r="AL27" s="41"/>
      <c r="AM27" s="44"/>
    </row>
    <row r="28" spans="2:39" ht="12" customHeight="1" x14ac:dyDescent="0.25"/>
    <row r="29" spans="2:39" s="31" customFormat="1" ht="18.95" customHeight="1" x14ac:dyDescent="0.25">
      <c r="B29" s="53">
        <f>DATE(AnnéeCalendrier,5,1)</f>
        <v>45047</v>
      </c>
      <c r="C29" s="29" t="str">
        <f>IF(DAY(DimMai1)=1,"",IF(AND(YEAR(DimMai1+1)=AnnéeCalendrier,MONTH(DimMai1+1)=5),DimMai1+1,""))</f>
        <v/>
      </c>
      <c r="D29" s="29">
        <f>IF(DAY(DimMai1)=1,"",IF(AND(YEAR(DimMai1+2)=AnnéeCalendrier,MONTH(DimMai1+2)=5),DimMai1+2,""))</f>
        <v>45047</v>
      </c>
      <c r="E29" s="29">
        <f>IF(DAY(DimMai1)=1,"",IF(AND(YEAR(DimMai1+3)=AnnéeCalendrier,MONTH(DimMai1+3)=5),DimMai1+3,""))</f>
        <v>45048</v>
      </c>
      <c r="F29" s="29">
        <f>IF(DAY(DimMai1)=1,"",IF(AND(YEAR(DimMai1+4)=AnnéeCalendrier,MONTH(DimMai1+4)=5),DimMai1+4,""))</f>
        <v>45049</v>
      </c>
      <c r="G29" s="29">
        <f>IF(DAY(DimMai1)=1,"",IF(AND(YEAR(DimMai1+5)=AnnéeCalendrier,MONTH(DimMai1+5)=5),DimMai1+5,""))</f>
        <v>45050</v>
      </c>
      <c r="H29" s="29">
        <f>IF(DAY(DimMai1)=1,"",IF(AND(YEAR(DimMai1+6)=AnnéeCalendrier,MONTH(DimMai1+6)=5),DimMai1+6,""))</f>
        <v>45051</v>
      </c>
      <c r="I29" s="29">
        <f>IF(DAY(DimMai1)=1,IF(AND(YEAR(DimMai1)=AnnéeCalendrier,MONTH(DimMai1)=5),DimMai1,""),IF(AND(YEAR(DimMai1+7)=AnnéeCalendrier,MONTH(DimMai1+7)=5),DimMai1+7,""))</f>
        <v>45052</v>
      </c>
      <c r="J29" s="29">
        <f>IF(DAY(DimMai1)=1,IF(AND(YEAR(DimMai1+1)=AnnéeCalendrier,MONTH(DimMai1+1)=5),DimMai1+1,""),IF(AND(YEAR(DimMai1+8)=AnnéeCalendrier,MONTH(DimMai1+8)=5),DimMai1+8,""))</f>
        <v>45053</v>
      </c>
      <c r="K29" s="29">
        <f>IF(DAY(DimMai1)=1,IF(AND(YEAR(DimMai1+2)=AnnéeCalendrier,MONTH(DimMai1+2)=5),DimMai1+2,""),IF(AND(YEAR(DimMai1+9)=AnnéeCalendrier,MONTH(DimMai1+9)=5),DimMai1+9,""))</f>
        <v>45054</v>
      </c>
      <c r="L29" s="29">
        <f>IF(DAY(DimMai1)=1,IF(AND(YEAR(DimMai1+3)=AnnéeCalendrier,MONTH(DimMai1+3)=5),DimMai1+3,""),IF(AND(YEAR(DimMai1+10)=AnnéeCalendrier,MONTH(DimMai1+10)=5),DimMai1+10,""))</f>
        <v>45055</v>
      </c>
      <c r="M29" s="29">
        <f>IF(DAY(DimMai1)=1,IF(AND(YEAR(DimMai1+4)=AnnéeCalendrier,MONTH(DimMai1+4)=5),DimMai1+4,""),IF(AND(YEAR(DimMai1+11)=AnnéeCalendrier,MONTH(DimMai1+11)=5),DimMai1+11,""))</f>
        <v>45056</v>
      </c>
      <c r="N29" s="29">
        <f>IF(DAY(DimMai1)=1,IF(AND(YEAR(DimMai1+5)=AnnéeCalendrier,MONTH(DimMai1+5)=5),DimMai1+5,""),IF(AND(YEAR(DimMai1+12)=AnnéeCalendrier,MONTH(DimMai1+12)=5),DimMai1+12,""))</f>
        <v>45057</v>
      </c>
      <c r="O29" s="29">
        <f>IF(DAY(DimMai1)=1,IF(AND(YEAR(DimMai1+6)=AnnéeCalendrier,MONTH(DimMai1+6)=5),DimMai1+6,""),IF(AND(YEAR(DimMai1+13)=AnnéeCalendrier,MONTH(DimMai1+13)=5),DimMai1+13,""))</f>
        <v>45058</v>
      </c>
      <c r="P29" s="29">
        <f>IF(DAY(DimMai1)=1,IF(AND(YEAR(DimMai1+7)=AnnéeCalendrier,MONTH(DimMai1+7)=5),DimMai1+7,""),IF(AND(YEAR(DimMai1+14)=AnnéeCalendrier,MONTH(DimMai1+14)=5),DimMai1+14,""))</f>
        <v>45059</v>
      </c>
      <c r="Q29" s="29">
        <f>IF(DAY(DimMai1)=1,IF(AND(YEAR(DimMai1+8)=AnnéeCalendrier,MONTH(DimMai1+8)=5),DimMai1+8,""),IF(AND(YEAR(DimMai1+15)=AnnéeCalendrier,MONTH(DimMai1+15)=5),DimMai1+15,""))</f>
        <v>45060</v>
      </c>
      <c r="R29" s="29">
        <f>IF(DAY(DimMai1)=1,IF(AND(YEAR(DimMai1+9)=AnnéeCalendrier,MONTH(DimMai1+9)=5),DimMai1+9,""),IF(AND(YEAR(DimMai1+16)=AnnéeCalendrier,MONTH(DimMai1+16)=5),DimMai1+16,""))</f>
        <v>45061</v>
      </c>
      <c r="S29" s="29">
        <f>IF(DAY(DimMai1)=1,IF(AND(YEAR(DimMai1+10)=AnnéeCalendrier,MONTH(DimMai1+10)=5),DimMai1+10,""),IF(AND(YEAR(DimMai1+17)=AnnéeCalendrier,MONTH(DimMai1+17)=5),DimMai1+17,""))</f>
        <v>45062</v>
      </c>
      <c r="T29" s="29">
        <f>IF(DAY(DimMai1)=1,IF(AND(YEAR(DimMai1+11)=AnnéeCalendrier,MONTH(DimMai1+11)=5),DimMai1+11,""),IF(AND(YEAR(DimMai1+18)=AnnéeCalendrier,MONTH(DimMai1+18)=5),DimMai1+18,""))</f>
        <v>45063</v>
      </c>
      <c r="U29" s="29">
        <f>IF(DAY(DimMai1)=1,IF(AND(YEAR(DimMai1+12)=AnnéeCalendrier,MONTH(DimMai1+12)=5),DimMai1+12,""),IF(AND(YEAR(DimMai1+19)=AnnéeCalendrier,MONTH(DimMai1+19)=5),DimMai1+19,""))</f>
        <v>45064</v>
      </c>
      <c r="V29" s="29">
        <f>IF(DAY(DimMai1)=1,IF(AND(YEAR(DimMai1+13)=AnnéeCalendrier,MONTH(DimMai1+13)=5),DimMai1+13,""),IF(AND(YEAR(DimMai1+20)=AnnéeCalendrier,MONTH(DimMai1+20)=5),DimMai1+20,""))</f>
        <v>45065</v>
      </c>
      <c r="W29" s="29">
        <f>IF(DAY(DimMai1)=1,IF(AND(YEAR(DimMai1+14)=AnnéeCalendrier,MONTH(DimMai1+14)=5),DimMai1+14,""),IF(AND(YEAR(DimMai1+21)=AnnéeCalendrier,MONTH(DimMai1+21)=5),DimMai1+21,""))</f>
        <v>45066</v>
      </c>
      <c r="X29" s="29">
        <f>IF(DAY(DimMai1)=1,IF(AND(YEAR(DimMai1+15)=AnnéeCalendrier,MONTH(DimMai1+15)=5),DimMai1+15,""),IF(AND(YEAR(DimMai1+22)=AnnéeCalendrier,MONTH(DimMai1+22)=5),DimMai1+22,""))</f>
        <v>45067</v>
      </c>
      <c r="Y29" s="29">
        <f>IF(DAY(DimMai1)=1,IF(AND(YEAR(DimMai1+16)=AnnéeCalendrier,MONTH(DimMai1+16)=5),DimMai1+16,""),IF(AND(YEAR(DimMai1+23)=AnnéeCalendrier,MONTH(DimMai1+23)=5),DimMai1+23,""))</f>
        <v>45068</v>
      </c>
      <c r="Z29" s="29">
        <f>IF(DAY(DimMai1)=1,IF(AND(YEAR(DimMai1+17)=AnnéeCalendrier,MONTH(DimMai1+17)=5),DimMai1+17,""),IF(AND(YEAR(DimMai1+24)=AnnéeCalendrier,MONTH(DimMai1+24)=5),DimMai1+24,""))</f>
        <v>45069</v>
      </c>
      <c r="AA29" s="29">
        <f>IF(DAY(DimMai1)=1,IF(AND(YEAR(DimMai1+18)=AnnéeCalendrier,MONTH(DimMai1+18)=5),DimMai1+18,""),IF(AND(YEAR(DimMai1+25)=AnnéeCalendrier,MONTH(DimMai1+25)=5),DimMai1+25,""))</f>
        <v>45070</v>
      </c>
      <c r="AB29" s="29">
        <f>IF(DAY(DimMai1)=1,IF(AND(YEAR(DimMai1+19)=AnnéeCalendrier,MONTH(DimMai1+19)=5),DimMai1+19,""),IF(AND(YEAR(DimMai1+26)=AnnéeCalendrier,MONTH(DimMai1+26)=5),DimMai1+26,""))</f>
        <v>45071</v>
      </c>
      <c r="AC29" s="29">
        <f>IF(DAY(DimMai1)=1,IF(AND(YEAR(DimMai1+20)=AnnéeCalendrier,MONTH(DimMai1+20)=5),DimMai1+20,""),IF(AND(YEAR(DimMai1+27)=AnnéeCalendrier,MONTH(DimMai1+27)=5),DimMai1+27,""))</f>
        <v>45072</v>
      </c>
      <c r="AD29" s="29">
        <f>IF(DAY(DimMai1)=1,IF(AND(YEAR(DimMai1+21)=AnnéeCalendrier,MONTH(DimMai1+21)=5),DimMai1+21,""),IF(AND(YEAR(DimMai1+28)=AnnéeCalendrier,MONTH(DimMai1+28)=5),DimMai1+28,""))</f>
        <v>45073</v>
      </c>
      <c r="AE29" s="29">
        <f>IF(DAY(DimMai1)=1,IF(AND(YEAR(DimMai1+22)=AnnéeCalendrier,MONTH(DimMai1+22)=5),DimMai1+22,""),IF(AND(YEAR(DimMai1+29)=AnnéeCalendrier,MONTH(DimMai1+29)=5),DimMai1+29,""))</f>
        <v>45074</v>
      </c>
      <c r="AF29" s="29">
        <f>IF(DAY(DimMai1)=1,IF(AND(YEAR(DimMai1+23)=AnnéeCalendrier,MONTH(DimMai1+23)=5),DimMai1+23,""),IF(AND(YEAR(DimMai1+30)=AnnéeCalendrier,MONTH(DimMai1+30)=5),DimMai1+30,""))</f>
        <v>45075</v>
      </c>
      <c r="AG29" s="29">
        <f>IF(DAY(DimMai1)=1,IF(AND(YEAR(DimMai1+24)=AnnéeCalendrier,MONTH(DimMai1+24)=5),DimMai1+24,""),IF(AND(YEAR(DimMai1+31)=AnnéeCalendrier,MONTH(DimMai1+31)=5),DimMai1+31,""))</f>
        <v>45076</v>
      </c>
      <c r="AH29" s="29">
        <f>IF(DAY(DimMai1)=1,IF(AND(YEAR(DimMai1+25)=AnnéeCalendrier,MONTH(DimMai1+25)=5),DimMai1+25,""),IF(AND(YEAR(DimMai1+32)=AnnéeCalendrier,MONTH(DimMai1+32)=5),DimMai1+32,""))</f>
        <v>45077</v>
      </c>
      <c r="AI29" s="29" t="str">
        <f>IF(DAY(DimMai1)=1,IF(AND(YEAR(DimMai1+26)=AnnéeCalendrier,MONTH(DimMai1+26)=5),DimMai1+26,""),IF(AND(YEAR(DimMai1+33)=AnnéeCalendrier,MONTH(DimMai1+33)=5),DimMai1+33,""))</f>
        <v/>
      </c>
      <c r="AJ29" s="29" t="str">
        <f>IF(DAY(DimMai1)=1,IF(AND(YEAR(DimMai1+27)=AnnéeCalendrier,MONTH(DimMai1+27)=5),DimMai1+27,""),IF(AND(YEAR(DimMai1+34)=AnnéeCalendrier,MONTH(DimMai1+34)=5),DimMai1+34,""))</f>
        <v/>
      </c>
      <c r="AK29" s="29" t="str">
        <f>IF(DAY(DimMai1)=1,IF(AND(YEAR(DimMai1+28)=AnnéeCalendrier,MONTH(DimMai1+28)=5),DimMai1+28,""),IF(AND(YEAR(DimMai1+35)=AnnéeCalendrier,MONTH(DimMai1+35)=5),DimMai1+35,""))</f>
        <v/>
      </c>
      <c r="AL29" s="29" t="str">
        <f>IF(DAY(DimMai1)=1,IF(AND(YEAR(DimMai1+29)=AnnéeCalendrier,MONTH(DimMai1+29)=5),DimMai1+29,""),IF(AND(YEAR(DimMai1+36)=AnnéeCalendrier,MONTH(DimMai1+36)=5),DimMai1+36,""))</f>
        <v/>
      </c>
      <c r="AM29" s="30" t="str">
        <f>IF(DAY(DimMai1)=1,IF(AND(YEAR(DimMai1+30)=AnnéeCalendrier,MONTH(DimMai1+30)=5),DimMai1+30,""),IF(AND(YEAR(DimMai1+37)=AnnéeCalendrier,MONTH(DimMai1+37)=5),DimMai1+37,""))</f>
        <v/>
      </c>
    </row>
    <row r="30" spans="2:39" s="31" customFormat="1" ht="18.95" customHeight="1" x14ac:dyDescent="0.25">
      <c r="B30" s="54"/>
      <c r="C30" s="32" t="s">
        <v>9</v>
      </c>
      <c r="D30" s="32" t="s">
        <v>10</v>
      </c>
      <c r="E30" s="32" t="s">
        <v>11</v>
      </c>
      <c r="F30" s="32" t="s">
        <v>12</v>
      </c>
      <c r="G30" s="32" t="s">
        <v>13</v>
      </c>
      <c r="H30" s="32" t="s">
        <v>7</v>
      </c>
      <c r="I30" s="32" t="s">
        <v>8</v>
      </c>
      <c r="J30" s="32" t="s">
        <v>9</v>
      </c>
      <c r="K30" s="32" t="s">
        <v>10</v>
      </c>
      <c r="L30" s="32" t="s">
        <v>11</v>
      </c>
      <c r="M30" s="32" t="s">
        <v>12</v>
      </c>
      <c r="N30" s="32" t="s">
        <v>13</v>
      </c>
      <c r="O30" s="32" t="s">
        <v>7</v>
      </c>
      <c r="P30" s="32" t="s">
        <v>8</v>
      </c>
      <c r="Q30" s="32" t="s">
        <v>9</v>
      </c>
      <c r="R30" s="32" t="s">
        <v>10</v>
      </c>
      <c r="S30" s="32" t="s">
        <v>11</v>
      </c>
      <c r="T30" s="32" t="s">
        <v>12</v>
      </c>
      <c r="U30" s="32" t="s">
        <v>13</v>
      </c>
      <c r="V30" s="32" t="s">
        <v>7</v>
      </c>
      <c r="W30" s="32" t="s">
        <v>8</v>
      </c>
      <c r="X30" s="32" t="s">
        <v>9</v>
      </c>
      <c r="Y30" s="32" t="s">
        <v>10</v>
      </c>
      <c r="Z30" s="32" t="s">
        <v>11</v>
      </c>
      <c r="AA30" s="32" t="s">
        <v>12</v>
      </c>
      <c r="AB30" s="32" t="s">
        <v>13</v>
      </c>
      <c r="AC30" s="32" t="s">
        <v>7</v>
      </c>
      <c r="AD30" s="32" t="s">
        <v>8</v>
      </c>
      <c r="AE30" s="32" t="s">
        <v>9</v>
      </c>
      <c r="AF30" s="32" t="s">
        <v>10</v>
      </c>
      <c r="AG30" s="32" t="s">
        <v>11</v>
      </c>
      <c r="AH30" s="32" t="s">
        <v>12</v>
      </c>
      <c r="AI30" s="32" t="s">
        <v>13</v>
      </c>
      <c r="AJ30" s="32" t="s">
        <v>7</v>
      </c>
      <c r="AK30" s="32" t="s">
        <v>8</v>
      </c>
      <c r="AL30" s="32" t="s">
        <v>9</v>
      </c>
      <c r="AM30" s="33" t="s">
        <v>10</v>
      </c>
    </row>
    <row r="31" spans="2:39" ht="18.95" customHeight="1" x14ac:dyDescent="0.25">
      <c r="B31" s="34" t="s">
        <v>22</v>
      </c>
      <c r="C31" s="38"/>
      <c r="D31" s="38"/>
      <c r="E31" s="38"/>
      <c r="F31" s="38"/>
      <c r="G31" s="38"/>
      <c r="H31" s="38"/>
      <c r="I31" s="35"/>
      <c r="J31" s="35"/>
      <c r="K31" s="38"/>
      <c r="L31" s="38"/>
      <c r="M31" s="38"/>
      <c r="N31" s="38"/>
      <c r="O31" s="38"/>
      <c r="P31" s="35"/>
      <c r="Q31" s="35"/>
      <c r="R31" s="38"/>
      <c r="S31" s="38"/>
      <c r="T31" s="38"/>
      <c r="U31" s="38"/>
      <c r="V31" s="38"/>
      <c r="W31" s="35"/>
      <c r="X31" s="35"/>
      <c r="Y31" s="37"/>
      <c r="Z31" s="38"/>
      <c r="AA31" s="38"/>
      <c r="AB31" s="38"/>
      <c r="AC31" s="38"/>
      <c r="AD31" s="35"/>
      <c r="AE31" s="35"/>
      <c r="AF31" s="38"/>
      <c r="AG31" s="38"/>
      <c r="AH31" s="38"/>
      <c r="AI31" s="38"/>
      <c r="AJ31" s="38"/>
      <c r="AK31" s="38"/>
      <c r="AL31" s="38"/>
      <c r="AM31" s="38"/>
    </row>
    <row r="32" spans="2:39" ht="18.95" customHeight="1" x14ac:dyDescent="0.25">
      <c r="B32" s="40" t="s">
        <v>23</v>
      </c>
      <c r="C32" s="44"/>
      <c r="D32" s="44"/>
      <c r="E32" s="44"/>
      <c r="F32" s="44"/>
      <c r="G32" s="44"/>
      <c r="H32" s="44"/>
      <c r="I32" s="41"/>
      <c r="J32" s="41"/>
      <c r="K32" s="44"/>
      <c r="L32" s="44"/>
      <c r="M32" s="44"/>
      <c r="N32" s="44"/>
      <c r="O32" s="44"/>
      <c r="P32" s="41"/>
      <c r="Q32" s="41"/>
      <c r="R32" s="44"/>
      <c r="S32" s="44"/>
      <c r="T32" s="44"/>
      <c r="U32" s="44"/>
      <c r="V32" s="44"/>
      <c r="W32" s="41"/>
      <c r="X32" s="41"/>
      <c r="Y32" s="43"/>
      <c r="Z32" s="44"/>
      <c r="AA32" s="44"/>
      <c r="AB32" s="44"/>
      <c r="AC32" s="44"/>
      <c r="AD32" s="41"/>
      <c r="AE32" s="41"/>
      <c r="AF32" s="44"/>
      <c r="AG32" s="44"/>
      <c r="AH32" s="44"/>
      <c r="AI32" s="44"/>
      <c r="AJ32" s="44"/>
      <c r="AK32" s="44"/>
      <c r="AL32" s="44"/>
      <c r="AM32" s="44"/>
    </row>
    <row r="33" spans="2:39" ht="18.95" customHeight="1" x14ac:dyDescent="0.25">
      <c r="B33" s="40" t="s">
        <v>24</v>
      </c>
      <c r="C33" s="44"/>
      <c r="D33" s="44"/>
      <c r="E33" s="44"/>
      <c r="F33" s="44"/>
      <c r="G33" s="44"/>
      <c r="H33" s="44"/>
      <c r="I33" s="41"/>
      <c r="J33" s="41"/>
      <c r="K33" s="44"/>
      <c r="L33" s="44"/>
      <c r="M33" s="44"/>
      <c r="N33" s="44"/>
      <c r="O33" s="44"/>
      <c r="P33" s="41"/>
      <c r="Q33" s="41"/>
      <c r="R33" s="44"/>
      <c r="S33" s="44"/>
      <c r="T33" s="44"/>
      <c r="U33" s="44"/>
      <c r="V33" s="44"/>
      <c r="W33" s="41"/>
      <c r="X33" s="41"/>
      <c r="Y33" s="43"/>
      <c r="Z33" s="44"/>
      <c r="AA33" s="44"/>
      <c r="AB33" s="44"/>
      <c r="AC33" s="44"/>
      <c r="AD33" s="41"/>
      <c r="AE33" s="41"/>
      <c r="AF33" s="44"/>
      <c r="AG33" s="44"/>
      <c r="AH33" s="44"/>
      <c r="AI33" s="44"/>
      <c r="AJ33" s="44"/>
      <c r="AK33" s="44"/>
      <c r="AL33" s="44"/>
      <c r="AM33" s="44"/>
    </row>
    <row r="34" spans="2:39" ht="12" customHeight="1" x14ac:dyDescent="0.25"/>
    <row r="35" spans="2:39" s="31" customFormat="1" ht="18.95" customHeight="1" x14ac:dyDescent="0.25">
      <c r="B35" s="53">
        <f>DATE(AnnéeCalendrier,6,1)</f>
        <v>45078</v>
      </c>
      <c r="C35" s="29" t="str">
        <f>IF(DAY(DimJuin1)=1,"",IF(AND(YEAR(DimJuin1+1)=AnnéeCalendrier,MONTH(DimJuin1+1)=6),DimJuin1+1,""))</f>
        <v/>
      </c>
      <c r="D35" s="29" t="str">
        <f>IF(DAY(DimJuin1)=1,"",IF(AND(YEAR(DimJuin1+2)=AnnéeCalendrier,MONTH(DimJuin1+2)=6),DimJuin1+2,""))</f>
        <v/>
      </c>
      <c r="E35" s="29" t="str">
        <f>IF(DAY(DimJuin1)=1,"",IF(AND(YEAR(DimJuin1+3)=AnnéeCalendrier,MONTH(DimJuin1+3)=6),DimJuin1+3,""))</f>
        <v/>
      </c>
      <c r="F35" s="29" t="str">
        <f>IF(DAY(DimJuin1)=1,"",IF(AND(YEAR(DimJuin1+4)=AnnéeCalendrier,MONTH(DimJuin1+4)=6),DimJuin1+4,""))</f>
        <v/>
      </c>
      <c r="G35" s="29">
        <f>IF(DAY(DimJuin1)=1,"",IF(AND(YEAR(DimJuin1+5)=AnnéeCalendrier,MONTH(DimJuin1+5)=6),DimJuin1+5,""))</f>
        <v>45078</v>
      </c>
      <c r="H35" s="29">
        <f>IF(DAY(DimJuin1)=1,"",IF(AND(YEAR(DimJuin1+6)=AnnéeCalendrier,MONTH(DimJuin1+6)=6),DimJuin1+6,""))</f>
        <v>45079</v>
      </c>
      <c r="I35" s="29">
        <f>IF(DAY(DimJuin1)=1,IF(AND(YEAR(DimJuin1)=AnnéeCalendrier,MONTH(DimJuin1)=6),DimJuin1,""),IF(AND(YEAR(DimJuin1+7)=AnnéeCalendrier,MONTH(DimJuin1+7)=6),DimJuin1+7,""))</f>
        <v>45080</v>
      </c>
      <c r="J35" s="29">
        <f>IF(DAY(DimJuin1)=1,IF(AND(YEAR(DimJuin1+1)=AnnéeCalendrier,MONTH(DimJuin1+1)=6),DimJuin1+1,""),IF(AND(YEAR(DimJuin1+8)=AnnéeCalendrier,MONTH(DimJuin1+8)=6),DimJuin1+8,""))</f>
        <v>45081</v>
      </c>
      <c r="K35" s="29">
        <f>IF(DAY(DimJuin1)=1,IF(AND(YEAR(DimJuin1+2)=AnnéeCalendrier,MONTH(DimJuin1+2)=6),DimJuin1+2,""),IF(AND(YEAR(DimJuin1+9)=AnnéeCalendrier,MONTH(DimJuin1+9)=6),DimJuin1+9,""))</f>
        <v>45082</v>
      </c>
      <c r="L35" s="29">
        <f>IF(DAY(DimJuin1)=1,IF(AND(YEAR(DimJuin1+3)=AnnéeCalendrier,MONTH(DimJuin1+3)=6),DimJuin1+3,""),IF(AND(YEAR(DimJuin1+10)=AnnéeCalendrier,MONTH(DimJuin1+10)=6),DimJuin1+10,""))</f>
        <v>45083</v>
      </c>
      <c r="M35" s="29">
        <f>IF(DAY(DimJuin1)=1,IF(AND(YEAR(DimJuin1+4)=AnnéeCalendrier,MONTH(DimJuin1+4)=6),DimJuin1+4,""),IF(AND(YEAR(DimJuin1+11)=AnnéeCalendrier,MONTH(DimJuin1+11)=6),DimJuin1+11,""))</f>
        <v>45084</v>
      </c>
      <c r="N35" s="29">
        <f>IF(DAY(DimJuin1)=1,IF(AND(YEAR(DimJuin1+5)=AnnéeCalendrier,MONTH(DimJuin1+5)=6),DimJuin1+5,""),IF(AND(YEAR(DimJuin1+12)=AnnéeCalendrier,MONTH(DimJuin1+12)=6),DimJuin1+12,""))</f>
        <v>45085</v>
      </c>
      <c r="O35" s="29">
        <f>IF(DAY(DimJuin1)=1,IF(AND(YEAR(DimJuin1+6)=AnnéeCalendrier,MONTH(DimJuin1+6)=6),DimJuin1+6,""),IF(AND(YEAR(DimJuin1+13)=AnnéeCalendrier,MONTH(DimJuin1+13)=6),DimJuin1+13,""))</f>
        <v>45086</v>
      </c>
      <c r="P35" s="29">
        <f>IF(DAY(DimJuin1)=1,IF(AND(YEAR(DimJuin1+7)=AnnéeCalendrier,MONTH(DimJuin1+7)=6),DimJuin1+7,""),IF(AND(YEAR(DimJuin1+14)=AnnéeCalendrier,MONTH(DimJuin1+14)=6),DimJuin1+14,""))</f>
        <v>45087</v>
      </c>
      <c r="Q35" s="29">
        <f>IF(DAY(DimJuin1)=1,IF(AND(YEAR(DimJuin1+8)=AnnéeCalendrier,MONTH(DimJuin1+8)=6),DimJuin1+8,""),IF(AND(YEAR(DimJuin1+15)=AnnéeCalendrier,MONTH(DimJuin1+15)=6),DimJuin1+15,""))</f>
        <v>45088</v>
      </c>
      <c r="R35" s="29">
        <f>IF(DAY(DimJuin1)=1,IF(AND(YEAR(DimJuin1+9)=AnnéeCalendrier,MONTH(DimJuin1+9)=6),DimJuin1+9,""),IF(AND(YEAR(DimJuin1+16)=AnnéeCalendrier,MONTH(DimJuin1+16)=6),DimJuin1+16,""))</f>
        <v>45089</v>
      </c>
      <c r="S35" s="29">
        <f>IF(DAY(DimJuin1)=1,IF(AND(YEAR(DimJuin1+10)=AnnéeCalendrier,MONTH(DimJuin1+10)=6),DimJuin1+10,""),IF(AND(YEAR(DimJuin1+17)=AnnéeCalendrier,MONTH(DimJuin1+17)=6),DimJuin1+17,""))</f>
        <v>45090</v>
      </c>
      <c r="T35" s="29">
        <f>IF(DAY(DimJuin1)=1,IF(AND(YEAR(DimJuin1+11)=AnnéeCalendrier,MONTH(DimJuin1+11)=6),DimJuin1+11,""),IF(AND(YEAR(DimJuin1+18)=AnnéeCalendrier,MONTH(DimJuin1+18)=6),DimJuin1+18,""))</f>
        <v>45091</v>
      </c>
      <c r="U35" s="29">
        <f>IF(DAY(DimJuin1)=1,IF(AND(YEAR(DimJuin1+12)=AnnéeCalendrier,MONTH(DimJuin1+12)=6),DimJuin1+12,""),IF(AND(YEAR(DimJuin1+19)=AnnéeCalendrier,MONTH(DimJuin1+19)=6),DimJuin1+19,""))</f>
        <v>45092</v>
      </c>
      <c r="V35" s="29">
        <f>IF(DAY(DimJuin1)=1,IF(AND(YEAR(DimJuin1+13)=AnnéeCalendrier,MONTH(DimJuin1+13)=6),DimJuin1+13,""),IF(AND(YEAR(DimJuin1+20)=AnnéeCalendrier,MONTH(DimJuin1+20)=6),DimJuin1+20,""))</f>
        <v>45093</v>
      </c>
      <c r="W35" s="29">
        <f>IF(DAY(DimJuin1)=1,IF(AND(YEAR(DimJuin1+14)=AnnéeCalendrier,MONTH(DimJuin1+14)=6),DimJuin1+14,""),IF(AND(YEAR(DimJuin1+21)=AnnéeCalendrier,MONTH(DimJuin1+21)=6),DimJuin1+21,""))</f>
        <v>45094</v>
      </c>
      <c r="X35" s="29">
        <f>IF(DAY(DimJuin1)=1,IF(AND(YEAR(DimJuin1+15)=AnnéeCalendrier,MONTH(DimJuin1+15)=6),DimJuin1+15,""),IF(AND(YEAR(DimJuin1+22)=AnnéeCalendrier,MONTH(DimJuin1+22)=6),DimJuin1+22,""))</f>
        <v>45095</v>
      </c>
      <c r="Y35" s="29">
        <f>IF(DAY(DimJuin1)=1,IF(AND(YEAR(DimJuin1+16)=AnnéeCalendrier,MONTH(DimJuin1+16)=6),DimJuin1+16,""),IF(AND(YEAR(DimJuin1+23)=AnnéeCalendrier,MONTH(DimJuin1+23)=6),DimJuin1+23,""))</f>
        <v>45096</v>
      </c>
      <c r="Z35" s="29">
        <f>IF(DAY(DimJuin1)=1,IF(AND(YEAR(DimJuin1+17)=AnnéeCalendrier,MONTH(DimJuin1+17)=6),DimJuin1+17,""),IF(AND(YEAR(DimJuin1+24)=AnnéeCalendrier,MONTH(DimJuin1+24)=6),DimJuin1+24,""))</f>
        <v>45097</v>
      </c>
      <c r="AA35" s="29">
        <f>IF(DAY(DimJuin1)=1,IF(AND(YEAR(DimJuin1+18)=AnnéeCalendrier,MONTH(DimJuin1+18)=6),DimJuin1+18,""),IF(AND(YEAR(DimJuin1+25)=AnnéeCalendrier,MONTH(DimJuin1+25)=6),DimJuin1+25,""))</f>
        <v>45098</v>
      </c>
      <c r="AB35" s="29">
        <f>IF(DAY(DimJuin1)=1,IF(AND(YEAR(DimJuin1+19)=AnnéeCalendrier,MONTH(DimJuin1+19)=6),DimJuin1+19,""),IF(AND(YEAR(DimJuin1+26)=AnnéeCalendrier,MONTH(DimJuin1+26)=6),DimJuin1+26,""))</f>
        <v>45099</v>
      </c>
      <c r="AC35" s="29">
        <f>IF(DAY(DimJuin1)=1,IF(AND(YEAR(DimJuin1+20)=AnnéeCalendrier,MONTH(DimJuin1+20)=6),DimJuin1+20,""),IF(AND(YEAR(DimJuin1+27)=AnnéeCalendrier,MONTH(DimJuin1+27)=6),DimJuin1+27,""))</f>
        <v>45100</v>
      </c>
      <c r="AD35" s="29">
        <f>IF(DAY(DimJuin1)=1,IF(AND(YEAR(DimJuin1+21)=AnnéeCalendrier,MONTH(DimJuin1+21)=6),DimJuin1+21,""),IF(AND(YEAR(DimJuin1+28)=AnnéeCalendrier,MONTH(DimJuin1+28)=6),DimJuin1+28,""))</f>
        <v>45101</v>
      </c>
      <c r="AE35" s="29">
        <f>IF(DAY(DimJuin1)=1,IF(AND(YEAR(DimJuin1+22)=AnnéeCalendrier,MONTH(DimJuin1+22)=6),DimJuin1+22,""),IF(AND(YEAR(DimJuin1+29)=AnnéeCalendrier,MONTH(DimJuin1+29)=6),DimJuin1+29,""))</f>
        <v>45102</v>
      </c>
      <c r="AF35" s="29">
        <f>IF(DAY(DimJuin1)=1,IF(AND(YEAR(DimJuin1+23)=AnnéeCalendrier,MONTH(DimJuin1+23)=6),DimJuin1+23,""),IF(AND(YEAR(DimJuin1+30)=AnnéeCalendrier,MONTH(DimJuin1+30)=6),DimJuin1+30,""))</f>
        <v>45103</v>
      </c>
      <c r="AG35" s="29">
        <f>IF(DAY(DimJuin1)=1,IF(AND(YEAR(DimJuin1+24)=AnnéeCalendrier,MONTH(DimJuin1+24)=6),DimJuin1+24,""),IF(AND(YEAR(DimJuin1+31)=AnnéeCalendrier,MONTH(DimJuin1+31)=6),DimJuin1+31,""))</f>
        <v>45104</v>
      </c>
      <c r="AH35" s="29">
        <f>IF(DAY(DimJuin1)=1,IF(AND(YEAR(DimJuin1+25)=AnnéeCalendrier,MONTH(DimJuin1+25)=6),DimJuin1+25,""),IF(AND(YEAR(DimJuin1+32)=AnnéeCalendrier,MONTH(DimJuin1+32)=6),DimJuin1+32,""))</f>
        <v>45105</v>
      </c>
      <c r="AI35" s="29">
        <f>IF(DAY(DimJuin1)=1,IF(AND(YEAR(DimJuin1+26)=AnnéeCalendrier,MONTH(DimJuin1+26)=6),DimJuin1+26,""),IF(AND(YEAR(DimJuin1+33)=AnnéeCalendrier,MONTH(DimJuin1+33)=6),DimJuin1+33,""))</f>
        <v>45106</v>
      </c>
      <c r="AJ35" s="29">
        <f>IF(DAY(DimJuin1)=1,IF(AND(YEAR(DimJuin1+27)=AnnéeCalendrier,MONTH(DimJuin1+27)=6),DimJuin1+27,""),IF(AND(YEAR(DimJuin1+34)=AnnéeCalendrier,MONTH(DimJuin1+34)=6),DimJuin1+34,""))</f>
        <v>45107</v>
      </c>
      <c r="AK35" s="29" t="str">
        <f>IF(DAY(DimJuin1)=1,IF(AND(YEAR(DimJuin1+28)=AnnéeCalendrier,MONTH(DimJuin1+28)=6),DimJuin1+28,""),IF(AND(YEAR(DimJuin1+35)=AnnéeCalendrier,MONTH(DimJuin1+35)=6),DimJuin1+35,""))</f>
        <v/>
      </c>
      <c r="AL35" s="29" t="str">
        <f>IF(DAY(DimJuin1)=1,IF(AND(YEAR(DimJuin1+29)=AnnéeCalendrier,MONTH(DimJuin1+29)=6),DimJuin1+29,""),IF(AND(YEAR(DimJuin1+36)=AnnéeCalendrier,MONTH(DimJuin1+36)=6),DimJuin1+36,""))</f>
        <v/>
      </c>
      <c r="AM35" s="30" t="str">
        <f>IF(DAY(DimJuin1)=1,IF(AND(YEAR(DimJuin1+30)=AnnéeCalendrier,MONTH(DimJuin1+30)=6),DimJuin1+30,""),IF(AND(YEAR(DimJuin1+37)=AnnéeCalendrier,MONTH(DimJuin1+37)=6),DimJuin1+37,""))</f>
        <v/>
      </c>
    </row>
    <row r="36" spans="2:39" s="31" customFormat="1" ht="18.95" customHeight="1" x14ac:dyDescent="0.25">
      <c r="B36" s="54"/>
      <c r="C36" s="32" t="s">
        <v>9</v>
      </c>
      <c r="D36" s="32" t="s">
        <v>10</v>
      </c>
      <c r="E36" s="32" t="s">
        <v>11</v>
      </c>
      <c r="F36" s="32" t="s">
        <v>12</v>
      </c>
      <c r="G36" s="32" t="s">
        <v>13</v>
      </c>
      <c r="H36" s="32" t="s">
        <v>7</v>
      </c>
      <c r="I36" s="32" t="s">
        <v>8</v>
      </c>
      <c r="J36" s="32" t="s">
        <v>9</v>
      </c>
      <c r="K36" s="32" t="s">
        <v>10</v>
      </c>
      <c r="L36" s="32" t="s">
        <v>11</v>
      </c>
      <c r="M36" s="32" t="s">
        <v>12</v>
      </c>
      <c r="N36" s="32" t="s">
        <v>13</v>
      </c>
      <c r="O36" s="32" t="s">
        <v>7</v>
      </c>
      <c r="P36" s="32" t="s">
        <v>8</v>
      </c>
      <c r="Q36" s="32" t="s">
        <v>9</v>
      </c>
      <c r="R36" s="32" t="s">
        <v>10</v>
      </c>
      <c r="S36" s="32" t="s">
        <v>11</v>
      </c>
      <c r="T36" s="32" t="s">
        <v>12</v>
      </c>
      <c r="U36" s="32" t="s">
        <v>13</v>
      </c>
      <c r="V36" s="32" t="s">
        <v>7</v>
      </c>
      <c r="W36" s="32" t="s">
        <v>8</v>
      </c>
      <c r="X36" s="32" t="s">
        <v>9</v>
      </c>
      <c r="Y36" s="32" t="s">
        <v>10</v>
      </c>
      <c r="Z36" s="32" t="s">
        <v>11</v>
      </c>
      <c r="AA36" s="32" t="s">
        <v>12</v>
      </c>
      <c r="AB36" s="32" t="s">
        <v>13</v>
      </c>
      <c r="AC36" s="32" t="s">
        <v>7</v>
      </c>
      <c r="AD36" s="32" t="s">
        <v>8</v>
      </c>
      <c r="AE36" s="32" t="s">
        <v>9</v>
      </c>
      <c r="AF36" s="32" t="s">
        <v>10</v>
      </c>
      <c r="AG36" s="32" t="s">
        <v>11</v>
      </c>
      <c r="AH36" s="32" t="s">
        <v>12</v>
      </c>
      <c r="AI36" s="32" t="s">
        <v>13</v>
      </c>
      <c r="AJ36" s="32" t="s">
        <v>7</v>
      </c>
      <c r="AK36" s="32" t="s">
        <v>8</v>
      </c>
      <c r="AL36" s="32" t="s">
        <v>9</v>
      </c>
      <c r="AM36" s="33" t="s">
        <v>10</v>
      </c>
    </row>
    <row r="37" spans="2:39" ht="18.95" customHeight="1" x14ac:dyDescent="0.25">
      <c r="B37" s="34" t="s">
        <v>22</v>
      </c>
      <c r="C37" s="38"/>
      <c r="D37" s="38"/>
      <c r="E37" s="38"/>
      <c r="F37" s="39"/>
      <c r="G37" s="39"/>
      <c r="H37" s="39"/>
      <c r="I37" s="35"/>
      <c r="J37" s="35"/>
      <c r="K37" s="39"/>
      <c r="L37" s="39"/>
      <c r="M37" s="39"/>
      <c r="N37" s="39"/>
      <c r="O37" s="39"/>
      <c r="P37" s="35"/>
      <c r="Q37" s="35"/>
      <c r="R37" s="39"/>
      <c r="S37" s="39"/>
      <c r="T37" s="39"/>
      <c r="U37" s="39"/>
      <c r="V37" s="39"/>
      <c r="W37" s="35"/>
      <c r="X37" s="35"/>
      <c r="Y37" s="39"/>
      <c r="Z37" s="39"/>
      <c r="AA37" s="39"/>
      <c r="AB37" s="39"/>
      <c r="AC37" s="36"/>
      <c r="AD37" s="35"/>
      <c r="AE37" s="35"/>
      <c r="AF37" s="36"/>
      <c r="AG37" s="39"/>
      <c r="AH37" s="39"/>
      <c r="AI37" s="39"/>
      <c r="AJ37" s="38"/>
      <c r="AK37" s="38"/>
      <c r="AL37" s="38"/>
      <c r="AM37" s="38"/>
    </row>
    <row r="38" spans="2:39" ht="18.95" customHeight="1" x14ac:dyDescent="0.25">
      <c r="B38" s="40" t="s">
        <v>23</v>
      </c>
      <c r="C38" s="44"/>
      <c r="D38" s="44"/>
      <c r="E38" s="44"/>
      <c r="F38" s="45"/>
      <c r="G38" s="45"/>
      <c r="H38" s="45"/>
      <c r="I38" s="41"/>
      <c r="J38" s="41"/>
      <c r="K38" s="45"/>
      <c r="L38" s="45"/>
      <c r="M38" s="45"/>
      <c r="N38" s="45"/>
      <c r="O38" s="45"/>
      <c r="P38" s="41"/>
      <c r="Q38" s="41"/>
      <c r="R38" s="45"/>
      <c r="S38" s="47"/>
      <c r="T38" s="45"/>
      <c r="U38" s="45"/>
      <c r="V38" s="45"/>
      <c r="W38" s="41"/>
      <c r="X38" s="41"/>
      <c r="Y38" s="45"/>
      <c r="Z38" s="45"/>
      <c r="AA38" s="45"/>
      <c r="AB38" s="45"/>
      <c r="AC38" s="42"/>
      <c r="AD38" s="41"/>
      <c r="AE38" s="41"/>
      <c r="AF38" s="42"/>
      <c r="AG38" s="45"/>
      <c r="AH38" s="45"/>
      <c r="AI38" s="45"/>
      <c r="AJ38" s="44"/>
      <c r="AK38" s="44"/>
      <c r="AL38" s="44"/>
      <c r="AM38" s="44"/>
    </row>
    <row r="39" spans="2:39" ht="18.95" customHeight="1" x14ac:dyDescent="0.25">
      <c r="B39" s="40" t="s">
        <v>24</v>
      </c>
      <c r="C39" s="44"/>
      <c r="D39" s="44"/>
      <c r="E39" s="44"/>
      <c r="F39" s="45"/>
      <c r="G39" s="45"/>
      <c r="H39" s="45"/>
      <c r="I39" s="41"/>
      <c r="J39" s="41"/>
      <c r="K39" s="45"/>
      <c r="L39" s="45"/>
      <c r="M39" s="45"/>
      <c r="N39" s="45"/>
      <c r="O39" s="45"/>
      <c r="P39" s="41"/>
      <c r="Q39" s="41"/>
      <c r="R39" s="45"/>
      <c r="S39" s="45"/>
      <c r="T39" s="45"/>
      <c r="U39" s="45"/>
      <c r="V39" s="45"/>
      <c r="W39" s="41"/>
      <c r="X39" s="41"/>
      <c r="Y39" s="45"/>
      <c r="Z39" s="45"/>
      <c r="AA39" s="45"/>
      <c r="AB39" s="45"/>
      <c r="AC39" s="42"/>
      <c r="AD39" s="41"/>
      <c r="AE39" s="41"/>
      <c r="AF39" s="42"/>
      <c r="AG39" s="45"/>
      <c r="AH39" s="45"/>
      <c r="AI39" s="45"/>
      <c r="AJ39" s="44"/>
      <c r="AK39" s="44"/>
      <c r="AL39" s="44"/>
      <c r="AM39" s="44"/>
    </row>
    <row r="40" spans="2:39" ht="12" customHeight="1" x14ac:dyDescent="0.25"/>
    <row r="41" spans="2:39" s="31" customFormat="1" ht="18.95" customHeight="1" x14ac:dyDescent="0.25">
      <c r="B41" s="53">
        <f>DATE(AnnéeCalendrier,7,1)</f>
        <v>45108</v>
      </c>
      <c r="C41" s="29" t="str">
        <f>IF(DAY(DimJuil1)=1,"",IF(AND(YEAR(DimJuil1+1)=AnnéeCalendrier,MONTH(DimJuil1+1)=7),DimJuil1+1,""))</f>
        <v/>
      </c>
      <c r="D41" s="29" t="str">
        <f>IF(DAY(DimJuil1)=1,"",IF(AND(YEAR(DimJuil1+2)=AnnéeCalendrier,MONTH(DimJuil1+2)=7),DimJuil1+2,""))</f>
        <v/>
      </c>
      <c r="E41" s="29" t="str">
        <f>IF(DAY(DimJuil1)=1,"",IF(AND(YEAR(DimJuil1+3)=AnnéeCalendrier,MONTH(DimJuil1+3)=7),DimJuil1+3,""))</f>
        <v/>
      </c>
      <c r="F41" s="29" t="str">
        <f>IF(DAY(DimJuil1)=1,"",IF(AND(YEAR(DimJuil1+4)=AnnéeCalendrier,MONTH(DimJuil1+4)=7),DimJuil1+4,""))</f>
        <v/>
      </c>
      <c r="G41" s="29" t="str">
        <f>IF(DAY(DimJuil1)=1,"",IF(AND(YEAR(DimJuil1+5)=AnnéeCalendrier,MONTH(DimJuil1+5)=7),DimJuil1+5,""))</f>
        <v/>
      </c>
      <c r="H41" s="29" t="str">
        <f>IF(DAY(DimJuil1)=1,"",IF(AND(YEAR(DimJuil1+6)=AnnéeCalendrier,MONTH(DimJuil1+6)=7),DimJuil1+6,""))</f>
        <v/>
      </c>
      <c r="I41" s="29">
        <f>IF(DAY(DimJuil1)=1,IF(AND(YEAR(DimJuil1)=AnnéeCalendrier,MONTH(DimJuil1)=7),DimJuil1,""),IF(AND(YEAR(DimJuil1+7)=AnnéeCalendrier,MONTH(DimJuil1+7)=7),DimJuil1+7,""))</f>
        <v>45108</v>
      </c>
      <c r="J41" s="29">
        <f>IF(DAY(DimJuil1)=1,IF(AND(YEAR(DimJuil1+1)=AnnéeCalendrier,MONTH(DimJuil1+1)=7),DimJuil1+1,""),IF(AND(YEAR(DimJuil1+8)=AnnéeCalendrier,MONTH(DimJuil1+8)=7),DimJuil1+8,""))</f>
        <v>45109</v>
      </c>
      <c r="K41" s="29">
        <f>IF(DAY(DimJuil1)=1,IF(AND(YEAR(DimJuil1+2)=AnnéeCalendrier,MONTH(DimJuil1+2)=7),DimJuil1+2,""),IF(AND(YEAR(DimJuil1+9)=AnnéeCalendrier,MONTH(DimJuil1+9)=7),DimJuil1+9,""))</f>
        <v>45110</v>
      </c>
      <c r="L41" s="29">
        <f>IF(DAY(DimJuil1)=1,IF(AND(YEAR(DimJuil1+3)=AnnéeCalendrier,MONTH(DimJuil1+3)=7),DimJuil1+3,""),IF(AND(YEAR(DimJuil1+10)=AnnéeCalendrier,MONTH(DimJuil1+10)=7),DimJuil1+10,""))</f>
        <v>45111</v>
      </c>
      <c r="M41" s="29">
        <f>IF(DAY(DimJuil1)=1,IF(AND(YEAR(DimJuil1+4)=AnnéeCalendrier,MONTH(DimJuil1+4)=7),DimJuil1+4,""),IF(AND(YEAR(DimJuil1+11)=AnnéeCalendrier,MONTH(DimJuil1+11)=7),DimJuil1+11,""))</f>
        <v>45112</v>
      </c>
      <c r="N41" s="29">
        <f>IF(DAY(DimJuil1)=1,IF(AND(YEAR(DimJuil1+5)=AnnéeCalendrier,MONTH(DimJuil1+5)=7),DimJuil1+5,""),IF(AND(YEAR(DimJuil1+12)=AnnéeCalendrier,MONTH(DimJuil1+12)=7),DimJuil1+12,""))</f>
        <v>45113</v>
      </c>
      <c r="O41" s="29">
        <f>IF(DAY(DimJuil1)=1,IF(AND(YEAR(DimJuil1+6)=AnnéeCalendrier,MONTH(DimJuil1+6)=7),DimJuil1+6,""),IF(AND(YEAR(DimJuil1+13)=AnnéeCalendrier,MONTH(DimJuil1+13)=7),DimJuil1+13,""))</f>
        <v>45114</v>
      </c>
      <c r="P41" s="29">
        <f>IF(DAY(DimJuil1)=1,IF(AND(YEAR(DimJuil1+7)=AnnéeCalendrier,MONTH(DimJuil1+7)=7),DimJuil1+7,""),IF(AND(YEAR(DimJuil1+14)=AnnéeCalendrier,MONTH(DimJuil1+14)=7),DimJuil1+14,""))</f>
        <v>45115</v>
      </c>
      <c r="Q41" s="29">
        <f>IF(DAY(DimJuil1)=1,IF(AND(YEAR(DimJuil1+8)=AnnéeCalendrier,MONTH(DimJuil1+8)=7),DimJuil1+8,""),IF(AND(YEAR(DimJuil1+15)=AnnéeCalendrier,MONTH(DimJuil1+15)=7),DimJuil1+15,""))</f>
        <v>45116</v>
      </c>
      <c r="R41" s="29">
        <f>IF(DAY(DimJuil1)=1,IF(AND(YEAR(DimJuil1+9)=AnnéeCalendrier,MONTH(DimJuil1+9)=7),DimJuil1+9,""),IF(AND(YEAR(DimJuil1+16)=AnnéeCalendrier,MONTH(DimJuil1+16)=7),DimJuil1+16,""))</f>
        <v>45117</v>
      </c>
      <c r="S41" s="29">
        <f>IF(DAY(DimJuil1)=1,IF(AND(YEAR(DimJuil1+10)=AnnéeCalendrier,MONTH(DimJuil1+10)=7),DimJuil1+10,""),IF(AND(YEAR(DimJuil1+17)=AnnéeCalendrier,MONTH(DimJuil1+17)=7),DimJuil1+17,""))</f>
        <v>45118</v>
      </c>
      <c r="T41" s="29">
        <f>IF(DAY(DimJuil1)=1,IF(AND(YEAR(DimJuil1+11)=AnnéeCalendrier,MONTH(DimJuil1+11)=7),DimJuil1+11,""),IF(AND(YEAR(DimJuil1+18)=AnnéeCalendrier,MONTH(DimJuil1+18)=7),DimJuil1+18,""))</f>
        <v>45119</v>
      </c>
      <c r="U41" s="29">
        <f>IF(DAY(DimJuil1)=1,IF(AND(YEAR(DimJuil1+12)=AnnéeCalendrier,MONTH(DimJuil1+12)=7),DimJuil1+12,""),IF(AND(YEAR(DimJuil1+19)=AnnéeCalendrier,MONTH(DimJuil1+19)=7),DimJuil1+19,""))</f>
        <v>45120</v>
      </c>
      <c r="V41" s="29">
        <f>IF(DAY(DimJuil1)=1,IF(AND(YEAR(DimJuil1+13)=AnnéeCalendrier,MONTH(DimJuil1+13)=7),DimJuil1+13,""),IF(AND(YEAR(DimJuil1+20)=AnnéeCalendrier,MONTH(DimJuil1+20)=7),DimJuil1+20,""))</f>
        <v>45121</v>
      </c>
      <c r="W41" s="29">
        <f>IF(DAY(DimJuil1)=1,IF(AND(YEAR(DimJuil1+14)=AnnéeCalendrier,MONTH(DimJuil1+14)=7),DimJuil1+14,""),IF(AND(YEAR(DimJuil1+21)=AnnéeCalendrier,MONTH(DimJuil1+21)=7),DimJuil1+21,""))</f>
        <v>45122</v>
      </c>
      <c r="X41" s="29">
        <f>IF(DAY(DimJuil1)=1,IF(AND(YEAR(DimJuil1+15)=AnnéeCalendrier,MONTH(DimJuil1+15)=7),DimJuil1+15,""),IF(AND(YEAR(DimJuil1+22)=AnnéeCalendrier,MONTH(DimJuil1+22)=7),DimJuil1+22,""))</f>
        <v>45123</v>
      </c>
      <c r="Y41" s="29">
        <f>IF(DAY(DimJuil1)=1,IF(AND(YEAR(DimJuil1+16)=AnnéeCalendrier,MONTH(DimJuil1+16)=7),DimJuil1+16,""),IF(AND(YEAR(DimJuil1+23)=AnnéeCalendrier,MONTH(DimJuil1+23)=7),DimJuil1+23,""))</f>
        <v>45124</v>
      </c>
      <c r="Z41" s="29">
        <f>IF(DAY(DimJuil1)=1,IF(AND(YEAR(DimJuil1+17)=AnnéeCalendrier,MONTH(DimJuil1+17)=7),DimJuil1+17,""),IF(AND(YEAR(DimJuil1+24)=AnnéeCalendrier,MONTH(DimJuil1+24)=7),DimJuil1+24,""))</f>
        <v>45125</v>
      </c>
      <c r="AA41" s="29">
        <f>IF(DAY(DimJuil1)=1,IF(AND(YEAR(DimJuil1+18)=AnnéeCalendrier,MONTH(DimJuil1+18)=7),DimJuil1+18,""),IF(AND(YEAR(DimJuil1+25)=AnnéeCalendrier,MONTH(DimJuil1+25)=7),DimJuil1+25,""))</f>
        <v>45126</v>
      </c>
      <c r="AB41" s="29">
        <f>IF(DAY(DimJuil1)=1,IF(AND(YEAR(DimJuil1+19)=AnnéeCalendrier,MONTH(DimJuil1+19)=7),DimJuil1+19,""),IF(AND(YEAR(DimJuil1+26)=AnnéeCalendrier,MONTH(DimJuil1+26)=7),DimJuil1+26,""))</f>
        <v>45127</v>
      </c>
      <c r="AC41" s="29">
        <f>IF(DAY(DimJuil1)=1,IF(AND(YEAR(DimJuil1+20)=AnnéeCalendrier,MONTH(DimJuil1+20)=7),DimJuil1+20,""),IF(AND(YEAR(DimJuil1+27)=AnnéeCalendrier,MONTH(DimJuil1+27)=7),DimJuil1+27,""))</f>
        <v>45128</v>
      </c>
      <c r="AD41" s="29">
        <f>IF(DAY(DimJuil1)=1,IF(AND(YEAR(DimJuil1+21)=AnnéeCalendrier,MONTH(DimJuil1+21)=7),DimJuil1+21,""),IF(AND(YEAR(DimJuil1+28)=AnnéeCalendrier,MONTH(DimJuil1+28)=7),DimJuil1+28,""))</f>
        <v>45129</v>
      </c>
      <c r="AE41" s="29">
        <f>IF(DAY(DimJuil1)=1,IF(AND(YEAR(DimJuil1+22)=AnnéeCalendrier,MONTH(DimJuil1+22)=7),DimJuil1+22,""),IF(AND(YEAR(DimJuil1+29)=AnnéeCalendrier,MONTH(DimJuil1+29)=7),DimJuil1+29,""))</f>
        <v>45130</v>
      </c>
      <c r="AF41" s="29">
        <f>IF(DAY(DimJuil1)=1,IF(AND(YEAR(DimJuil1+23)=AnnéeCalendrier,MONTH(DimJuil1+23)=7),DimJuil1+23,""),IF(AND(YEAR(DimJuil1+30)=AnnéeCalendrier,MONTH(DimJuil1+30)=7),DimJuil1+30,""))</f>
        <v>45131</v>
      </c>
      <c r="AG41" s="29">
        <f>IF(DAY(DimJuil1)=1,IF(AND(YEAR(DimJuil1+24)=AnnéeCalendrier,MONTH(DimJuil1+24)=7),DimJuil1+24,""),IF(AND(YEAR(DimJuil1+31)=AnnéeCalendrier,MONTH(DimJuil1+31)=7),DimJuil1+31,""))</f>
        <v>45132</v>
      </c>
      <c r="AH41" s="29">
        <f>IF(DAY(DimJuil1)=1,IF(AND(YEAR(DimJuil1+25)=AnnéeCalendrier,MONTH(DimJuil1+25)=7),DimJuil1+25,""),IF(AND(YEAR(DimJuil1+32)=AnnéeCalendrier,MONTH(DimJuil1+32)=7),DimJuil1+32,""))</f>
        <v>45133</v>
      </c>
      <c r="AI41" s="29">
        <f>IF(DAY(DimJuil1)=1,IF(AND(YEAR(DimJuil1+26)=AnnéeCalendrier,MONTH(DimJuil1+26)=7),DimJuil1+26,""),IF(AND(YEAR(DimJuil1+33)=AnnéeCalendrier,MONTH(DimJuil1+33)=7),DimJuil1+33,""))</f>
        <v>45134</v>
      </c>
      <c r="AJ41" s="29">
        <f>IF(DAY(DimJuil1)=1,IF(AND(YEAR(DimJuil1+27)=AnnéeCalendrier,MONTH(DimJuil1+27)=7),DimJuil1+27,""),IF(AND(YEAR(DimJuil1+34)=AnnéeCalendrier,MONTH(DimJuil1+34)=7),DimJuil1+34,""))</f>
        <v>45135</v>
      </c>
      <c r="AK41" s="29">
        <f>IF(DAY(DimJuil1)=1,IF(AND(YEAR(DimJuil1+28)=AnnéeCalendrier,MONTH(DimJuil1+28)=7),DimJuil1+28,""),IF(AND(YEAR(DimJuil1+35)=AnnéeCalendrier,MONTH(DimJuil1+35)=7),DimJuil1+35,""))</f>
        <v>45136</v>
      </c>
      <c r="AL41" s="29">
        <f>IF(DAY(DimJuil1)=1,IF(AND(YEAR(DimJuil1+29)=AnnéeCalendrier,MONTH(DimJuil1+29)=7),DimJuil1+29,""),IF(AND(YEAR(DimJuil1+36)=AnnéeCalendrier,MONTH(DimJuil1+36)=7),DimJuil1+36,""))</f>
        <v>45137</v>
      </c>
      <c r="AM41" s="30">
        <f>IF(DAY(DimJuil1)=1,IF(AND(YEAR(DimJuil1+30)=AnnéeCalendrier,MONTH(DimJuil1+30)=7),DimJuil1+30,""),IF(AND(YEAR(DimJuil1+37)=AnnéeCalendrier,MONTH(DimJuil1+37)=7),DimJuil1+37,""))</f>
        <v>45138</v>
      </c>
    </row>
    <row r="42" spans="2:39" s="31" customFormat="1" ht="18.95" customHeight="1" x14ac:dyDescent="0.25">
      <c r="B42" s="54"/>
      <c r="C42" s="32" t="s">
        <v>9</v>
      </c>
      <c r="D42" s="32" t="s">
        <v>10</v>
      </c>
      <c r="E42" s="32" t="s">
        <v>11</v>
      </c>
      <c r="F42" s="32" t="s">
        <v>12</v>
      </c>
      <c r="G42" s="32" t="s">
        <v>13</v>
      </c>
      <c r="H42" s="32" t="s">
        <v>7</v>
      </c>
      <c r="I42" s="32" t="s">
        <v>8</v>
      </c>
      <c r="J42" s="32" t="s">
        <v>9</v>
      </c>
      <c r="K42" s="32" t="s">
        <v>10</v>
      </c>
      <c r="L42" s="32" t="s">
        <v>11</v>
      </c>
      <c r="M42" s="32" t="s">
        <v>12</v>
      </c>
      <c r="N42" s="32" t="s">
        <v>13</v>
      </c>
      <c r="O42" s="32" t="s">
        <v>7</v>
      </c>
      <c r="P42" s="32" t="s">
        <v>8</v>
      </c>
      <c r="Q42" s="32" t="s">
        <v>9</v>
      </c>
      <c r="R42" s="32" t="s">
        <v>10</v>
      </c>
      <c r="S42" s="32" t="s">
        <v>11</v>
      </c>
      <c r="T42" s="32" t="s">
        <v>12</v>
      </c>
      <c r="U42" s="32" t="s">
        <v>13</v>
      </c>
      <c r="V42" s="32" t="s">
        <v>7</v>
      </c>
      <c r="W42" s="32" t="s">
        <v>8</v>
      </c>
      <c r="X42" s="32" t="s">
        <v>9</v>
      </c>
      <c r="Y42" s="32" t="s">
        <v>10</v>
      </c>
      <c r="Z42" s="32" t="s">
        <v>11</v>
      </c>
      <c r="AA42" s="32" t="s">
        <v>12</v>
      </c>
      <c r="AB42" s="32" t="s">
        <v>13</v>
      </c>
      <c r="AC42" s="32" t="s">
        <v>7</v>
      </c>
      <c r="AD42" s="32" t="s">
        <v>8</v>
      </c>
      <c r="AE42" s="32" t="s">
        <v>9</v>
      </c>
      <c r="AF42" s="32" t="s">
        <v>10</v>
      </c>
      <c r="AG42" s="32" t="s">
        <v>11</v>
      </c>
      <c r="AH42" s="32" t="s">
        <v>12</v>
      </c>
      <c r="AI42" s="32" t="s">
        <v>13</v>
      </c>
      <c r="AJ42" s="32" t="s">
        <v>7</v>
      </c>
      <c r="AK42" s="32" t="s">
        <v>8</v>
      </c>
      <c r="AL42" s="32" t="s">
        <v>9</v>
      </c>
      <c r="AM42" s="33" t="s">
        <v>10</v>
      </c>
    </row>
    <row r="43" spans="2:39" ht="18.95" customHeight="1" x14ac:dyDescent="0.25">
      <c r="B43" s="34" t="s">
        <v>22</v>
      </c>
      <c r="C43" s="38"/>
      <c r="D43" s="38"/>
      <c r="E43" s="38"/>
      <c r="F43" s="38"/>
      <c r="G43" s="38"/>
      <c r="H43" s="39"/>
      <c r="I43" s="35"/>
      <c r="J43" s="35"/>
      <c r="K43" s="39"/>
      <c r="L43" s="39"/>
      <c r="M43" s="39"/>
      <c r="N43" s="39"/>
      <c r="O43" s="39"/>
      <c r="P43" s="35"/>
      <c r="Q43" s="35"/>
      <c r="R43" s="39"/>
      <c r="S43" s="39"/>
      <c r="T43" s="39"/>
      <c r="U43" s="39"/>
      <c r="V43" s="39"/>
      <c r="W43" s="35"/>
      <c r="X43" s="35"/>
      <c r="Y43" s="39"/>
      <c r="Z43" s="39"/>
      <c r="AA43" s="39"/>
      <c r="AB43" s="39"/>
      <c r="AC43" s="39"/>
      <c r="AD43" s="35"/>
      <c r="AE43" s="35"/>
      <c r="AF43" s="39"/>
      <c r="AG43" s="39"/>
      <c r="AH43" s="39"/>
      <c r="AI43" s="39"/>
      <c r="AJ43" s="39"/>
      <c r="AK43" s="35"/>
      <c r="AL43" s="35"/>
      <c r="AM43" s="38"/>
    </row>
    <row r="44" spans="2:39" ht="18.95" customHeight="1" x14ac:dyDescent="0.25">
      <c r="B44" s="40" t="s">
        <v>23</v>
      </c>
      <c r="C44" s="44"/>
      <c r="D44" s="44"/>
      <c r="E44" s="44"/>
      <c r="F44" s="44"/>
      <c r="G44" s="44"/>
      <c r="H44" s="45"/>
      <c r="I44" s="41"/>
      <c r="J44" s="41"/>
      <c r="K44" s="45"/>
      <c r="L44" s="45"/>
      <c r="M44" s="45"/>
      <c r="N44" s="45"/>
      <c r="O44" s="45"/>
      <c r="P44" s="41"/>
      <c r="Q44" s="41"/>
      <c r="R44" s="45"/>
      <c r="S44" s="45"/>
      <c r="T44" s="45"/>
      <c r="U44" s="45"/>
      <c r="V44" s="45"/>
      <c r="W44" s="41"/>
      <c r="X44" s="41"/>
      <c r="Y44" s="45"/>
      <c r="Z44" s="45"/>
      <c r="AA44" s="45"/>
      <c r="AB44" s="45"/>
      <c r="AC44" s="45"/>
      <c r="AD44" s="41"/>
      <c r="AE44" s="41"/>
      <c r="AF44" s="45"/>
      <c r="AG44" s="45"/>
      <c r="AH44" s="45"/>
      <c r="AI44" s="45"/>
      <c r="AJ44" s="45"/>
      <c r="AK44" s="41"/>
      <c r="AL44" s="41"/>
      <c r="AM44" s="44"/>
    </row>
    <row r="45" spans="2:39" ht="18.95" customHeight="1" x14ac:dyDescent="0.25">
      <c r="B45" s="40" t="s">
        <v>24</v>
      </c>
      <c r="C45" s="44"/>
      <c r="D45" s="44"/>
      <c r="E45" s="44"/>
      <c r="F45" s="44"/>
      <c r="G45" s="44"/>
      <c r="H45" s="45"/>
      <c r="I45" s="41"/>
      <c r="J45" s="41"/>
      <c r="K45" s="45"/>
      <c r="L45" s="45"/>
      <c r="M45" s="45"/>
      <c r="N45" s="45"/>
      <c r="O45" s="45"/>
      <c r="P45" s="41"/>
      <c r="Q45" s="41"/>
      <c r="R45" s="45"/>
      <c r="S45" s="45"/>
      <c r="T45" s="45"/>
      <c r="U45" s="45"/>
      <c r="V45" s="45"/>
      <c r="W45" s="41"/>
      <c r="X45" s="41"/>
      <c r="Y45" s="45"/>
      <c r="Z45" s="45"/>
      <c r="AA45" s="45"/>
      <c r="AB45" s="45"/>
      <c r="AC45" s="45"/>
      <c r="AD45" s="41"/>
      <c r="AE45" s="41"/>
      <c r="AF45" s="45"/>
      <c r="AG45" s="45"/>
      <c r="AH45" s="45"/>
      <c r="AI45" s="45"/>
      <c r="AJ45" s="45"/>
      <c r="AK45" s="41"/>
      <c r="AL45" s="41"/>
      <c r="AM45" s="44"/>
    </row>
    <row r="46" spans="2:39" ht="12" customHeight="1" x14ac:dyDescent="0.25"/>
    <row r="47" spans="2:39" s="31" customFormat="1" ht="18.95" customHeight="1" x14ac:dyDescent="0.25">
      <c r="B47" s="53">
        <f>DATE(AnnéeCalendrier,8,1)</f>
        <v>45139</v>
      </c>
      <c r="C47" s="29" t="str">
        <f>IF(DAY(DimAoût1)=1,"",IF(AND(YEAR(DimAoût1+1)=AnnéeCalendrier,MONTH(DimAoût1+1)=8),DimAoût1+1,""))</f>
        <v/>
      </c>
      <c r="D47" s="29" t="str">
        <f>IF(DAY(DimAoût1)=1,"",IF(AND(YEAR(DimAoût1+2)=AnnéeCalendrier,MONTH(DimAoût1+2)=8),DimAoût1+2,""))</f>
        <v/>
      </c>
      <c r="E47" s="29">
        <f>IF(DAY(DimAoût1)=1,"",IF(AND(YEAR(DimAoût1+3)=AnnéeCalendrier,MONTH(DimAoût1+3)=8),DimAoût1+3,""))</f>
        <v>45139</v>
      </c>
      <c r="F47" s="29">
        <f>IF(DAY(DimAoût1)=1,"",IF(AND(YEAR(DimAoût1+4)=AnnéeCalendrier,MONTH(DimAoût1+4)=8),DimAoût1+4,""))</f>
        <v>45140</v>
      </c>
      <c r="G47" s="29">
        <f>IF(DAY(DimAoût1)=1,"",IF(AND(YEAR(DimAoût1+5)=AnnéeCalendrier,MONTH(DimAoût1+5)=8),DimAoût1+5,""))</f>
        <v>45141</v>
      </c>
      <c r="H47" s="29">
        <f>IF(DAY(DimAoût1)=1,"",IF(AND(YEAR(DimAoût1+6)=AnnéeCalendrier,MONTH(DimAoût1+6)=8),DimAoût1+6,""))</f>
        <v>45142</v>
      </c>
      <c r="I47" s="29">
        <f>IF(DAY(DimAoût1)=1,IF(AND(YEAR(DimAoût1)=AnnéeCalendrier,MONTH(DimAoût1)=8),DimAoût1,""),IF(AND(YEAR(DimAoût1+7)=AnnéeCalendrier,MONTH(DimAoût1+7)=8),DimAoût1+7,""))</f>
        <v>45143</v>
      </c>
      <c r="J47" s="29">
        <f>IF(DAY(DimAoût1)=1,IF(AND(YEAR(DimAoût1+1)=AnnéeCalendrier,MONTH(DimAoût1+1)=8),DimAoût1+1,""),IF(AND(YEAR(DimAoût1+8)=AnnéeCalendrier,MONTH(DimAoût1+8)=8),DimAoût1+8,""))</f>
        <v>45144</v>
      </c>
      <c r="K47" s="29">
        <f>IF(DAY(DimAoût1)=1,IF(AND(YEAR(DimAoût1+2)=AnnéeCalendrier,MONTH(DimAoût1+2)=8),DimAoût1+2,""),IF(AND(YEAR(DimAoût1+9)=AnnéeCalendrier,MONTH(DimAoût1+9)=8),DimAoût1+9,""))</f>
        <v>45145</v>
      </c>
      <c r="L47" s="29">
        <f>IF(DAY(DimAoût1)=1,IF(AND(YEAR(DimAoût1+3)=AnnéeCalendrier,MONTH(DimAoût1+3)=8),DimAoût1+3,""),IF(AND(YEAR(DimAoût1+10)=AnnéeCalendrier,MONTH(DimAoût1+10)=8),DimAoût1+10,""))</f>
        <v>45146</v>
      </c>
      <c r="M47" s="29">
        <f>IF(DAY(DimAoût1)=1,IF(AND(YEAR(DimAoût1+4)=AnnéeCalendrier,MONTH(DimAoût1+4)=8),DimAoût1+4,""),IF(AND(YEAR(DimAoût1+11)=AnnéeCalendrier,MONTH(DimAoût1+11)=8),DimAoût1+11,""))</f>
        <v>45147</v>
      </c>
      <c r="N47" s="29">
        <f>IF(DAY(DimAoût1)=1,IF(AND(YEAR(DimAoût1+5)=AnnéeCalendrier,MONTH(DimAoût1+5)=8),DimAoût1+5,""),IF(AND(YEAR(DimAoût1+12)=AnnéeCalendrier,MONTH(DimAoût1+12)=8),DimAoût1+12,""))</f>
        <v>45148</v>
      </c>
      <c r="O47" s="29">
        <f>IF(DAY(DimAoût1)=1,IF(AND(YEAR(DimAoût1+6)=AnnéeCalendrier,MONTH(DimAoût1+6)=8),DimAoût1+6,""),IF(AND(YEAR(DimAoût1+13)=AnnéeCalendrier,MONTH(DimAoût1+13)=8),DimAoût1+13,""))</f>
        <v>45149</v>
      </c>
      <c r="P47" s="29">
        <f>IF(DAY(DimAoût1)=1,IF(AND(YEAR(DimAoût1+7)=AnnéeCalendrier,MONTH(DimAoût1+7)=8),DimAoût1+7,""),IF(AND(YEAR(DimAoût1+14)=AnnéeCalendrier,MONTH(DimAoût1+14)=8),DimAoût1+14,""))</f>
        <v>45150</v>
      </c>
      <c r="Q47" s="29">
        <f>IF(DAY(DimAoût1)=1,IF(AND(YEAR(DimAoût1+8)=AnnéeCalendrier,MONTH(DimAoût1+8)=8),DimAoût1+8,""),IF(AND(YEAR(DimAoût1+15)=AnnéeCalendrier,MONTH(DimAoût1+15)=8),DimAoût1+15,""))</f>
        <v>45151</v>
      </c>
      <c r="R47" s="29">
        <f>IF(DAY(DimAoût1)=1,IF(AND(YEAR(DimAoût1+9)=AnnéeCalendrier,MONTH(DimAoût1+9)=8),DimAoût1+9,""),IF(AND(YEAR(DimAoût1+16)=AnnéeCalendrier,MONTH(DimAoût1+16)=8),DimAoût1+16,""))</f>
        <v>45152</v>
      </c>
      <c r="S47" s="29">
        <f>IF(DAY(DimAoût1)=1,IF(AND(YEAR(DimAoût1+10)=AnnéeCalendrier,MONTH(DimAoût1+10)=8),DimAoût1+10,""),IF(AND(YEAR(DimAoût1+17)=AnnéeCalendrier,MONTH(DimAoût1+17)=8),DimAoût1+17,""))</f>
        <v>45153</v>
      </c>
      <c r="T47" s="29">
        <f>IF(DAY(DimAoût1)=1,IF(AND(YEAR(DimAoût1+11)=AnnéeCalendrier,MONTH(DimAoût1+11)=8),DimAoût1+11,""),IF(AND(YEAR(DimAoût1+18)=AnnéeCalendrier,MONTH(DimAoût1+18)=8),DimAoût1+18,""))</f>
        <v>45154</v>
      </c>
      <c r="U47" s="29">
        <f>IF(DAY(DimAoût1)=1,IF(AND(YEAR(DimAoût1+12)=AnnéeCalendrier,MONTH(DimAoût1+12)=8),DimAoût1+12,""),IF(AND(YEAR(DimAoût1+19)=AnnéeCalendrier,MONTH(DimAoût1+19)=8),DimAoût1+19,""))</f>
        <v>45155</v>
      </c>
      <c r="V47" s="29">
        <f>IF(DAY(DimAoût1)=1,IF(AND(YEAR(DimAoût1+13)=AnnéeCalendrier,MONTH(DimAoût1+13)=8),DimAoût1+13,""),IF(AND(YEAR(DimAoût1+20)=AnnéeCalendrier,MONTH(DimAoût1+20)=8),DimAoût1+20,""))</f>
        <v>45156</v>
      </c>
      <c r="W47" s="29">
        <f>IF(DAY(DimAoût1)=1,IF(AND(YEAR(DimAoût1+14)=AnnéeCalendrier,MONTH(DimAoût1+14)=8),DimAoût1+14,""),IF(AND(YEAR(DimAoût1+21)=AnnéeCalendrier,MONTH(DimAoût1+21)=8),DimAoût1+21,""))</f>
        <v>45157</v>
      </c>
      <c r="X47" s="29">
        <f>IF(DAY(DimAoût1)=1,IF(AND(YEAR(DimAoût1+15)=AnnéeCalendrier,MONTH(DimAoût1+15)=8),DimAoût1+15,""),IF(AND(YEAR(DimAoût1+22)=AnnéeCalendrier,MONTH(DimAoût1+22)=8),DimAoût1+22,""))</f>
        <v>45158</v>
      </c>
      <c r="Y47" s="29">
        <f>IF(DAY(DimAoût1)=1,IF(AND(YEAR(DimAoût1+16)=AnnéeCalendrier,MONTH(DimAoût1+16)=8),DimAoût1+16,""),IF(AND(YEAR(DimAoût1+23)=AnnéeCalendrier,MONTH(DimAoût1+23)=8),DimAoût1+23,""))</f>
        <v>45159</v>
      </c>
      <c r="Z47" s="29">
        <f>IF(DAY(DimAoût1)=1,IF(AND(YEAR(DimAoût1+17)=AnnéeCalendrier,MONTH(DimAoût1+17)=8),DimAoût1+17,""),IF(AND(YEAR(DimAoût1+24)=AnnéeCalendrier,MONTH(DimAoût1+24)=8),DimAoût1+24,""))</f>
        <v>45160</v>
      </c>
      <c r="AA47" s="29">
        <f>IF(DAY(DimAoût1)=1,IF(AND(YEAR(DimAoût1+18)=AnnéeCalendrier,MONTH(DimAoût1+18)=8),DimAoût1+18,""),IF(AND(YEAR(DimAoût1+25)=AnnéeCalendrier,MONTH(DimAoût1+25)=8),DimAoût1+25,""))</f>
        <v>45161</v>
      </c>
      <c r="AB47" s="29">
        <f>IF(DAY(DimAoût1)=1,IF(AND(YEAR(DimAoût1+19)=AnnéeCalendrier,MONTH(DimAoût1+19)=8),DimAoût1+19,""),IF(AND(YEAR(DimAoût1+26)=AnnéeCalendrier,MONTH(DimAoût1+26)=8),DimAoût1+26,""))</f>
        <v>45162</v>
      </c>
      <c r="AC47" s="29">
        <f>IF(DAY(DimAoût1)=1,IF(AND(YEAR(DimAoût1+20)=AnnéeCalendrier,MONTH(DimAoût1+20)=8),DimAoût1+20,""),IF(AND(YEAR(DimAoût1+27)=AnnéeCalendrier,MONTH(DimAoût1+27)=8),DimAoût1+27,""))</f>
        <v>45163</v>
      </c>
      <c r="AD47" s="29">
        <f>IF(DAY(DimAoût1)=1,IF(AND(YEAR(DimAoût1+21)=AnnéeCalendrier,MONTH(DimAoût1+21)=8),DimAoût1+21,""),IF(AND(YEAR(DimAoût1+28)=AnnéeCalendrier,MONTH(DimAoût1+28)=8),DimAoût1+28,""))</f>
        <v>45164</v>
      </c>
      <c r="AE47" s="29">
        <f>IF(DAY(DimAoût1)=1,IF(AND(YEAR(DimAoût1+22)=AnnéeCalendrier,MONTH(DimAoût1+22)=8),DimAoût1+22,""),IF(AND(YEAR(DimAoût1+29)=AnnéeCalendrier,MONTH(DimAoût1+29)=8),DimAoût1+29,""))</f>
        <v>45165</v>
      </c>
      <c r="AF47" s="29">
        <f>IF(DAY(DimAoût1)=1,IF(AND(YEAR(DimAoût1+23)=AnnéeCalendrier,MONTH(DimAoût1+23)=8),DimAoût1+23,""),IF(AND(YEAR(DimAoût1+30)=AnnéeCalendrier,MONTH(DimAoût1+30)=8),DimAoût1+30,""))</f>
        <v>45166</v>
      </c>
      <c r="AG47" s="29">
        <f>IF(DAY(DimAoût1)=1,IF(AND(YEAR(DimAoût1+24)=AnnéeCalendrier,MONTH(DimAoût1+24)=8),DimAoût1+24,""),IF(AND(YEAR(DimAoût1+31)=AnnéeCalendrier,MONTH(DimAoût1+31)=8),DimAoût1+31,""))</f>
        <v>45167</v>
      </c>
      <c r="AH47" s="29">
        <f>IF(DAY(DimAoût1)=1,IF(AND(YEAR(DimAoût1+25)=AnnéeCalendrier,MONTH(DimAoût1+25)=8),DimAoût1+25,""),IF(AND(YEAR(DimAoût1+32)=AnnéeCalendrier,MONTH(DimAoût1+32)=8),DimAoût1+32,""))</f>
        <v>45168</v>
      </c>
      <c r="AI47" s="29">
        <f>IF(DAY(DimAoût1)=1,IF(AND(YEAR(DimAoût1+26)=AnnéeCalendrier,MONTH(DimAoût1+26)=8),DimAoût1+26,""),IF(AND(YEAR(DimAoût1+33)=AnnéeCalendrier,MONTH(DimAoût1+33)=8),DimAoût1+33,""))</f>
        <v>45169</v>
      </c>
      <c r="AJ47" s="29" t="str">
        <f>IF(DAY(DimAoût1)=1,IF(AND(YEAR(DimAoût1+27)=AnnéeCalendrier,MONTH(DimAoût1+27)=8),DimAoût1+27,""),IF(AND(YEAR(DimAoût1+34)=AnnéeCalendrier,MONTH(DimAoût1+34)=8),DimAoût1+34,""))</f>
        <v/>
      </c>
      <c r="AK47" s="29" t="str">
        <f>IF(DAY(DimAoût1)=1,IF(AND(YEAR(DimAoût1+28)=AnnéeCalendrier,MONTH(DimAoût1+28)=8),DimAoût1+28,""),IF(AND(YEAR(DimAoût1+35)=AnnéeCalendrier,MONTH(DimAoût1+35)=8),DimAoût1+35,""))</f>
        <v/>
      </c>
      <c r="AL47" s="29" t="str">
        <f>IF(DAY(DimAoût1)=1,IF(AND(YEAR(DimAoût1+29)=AnnéeCalendrier,MONTH(DimAoût1+29)=8),DimAoût1+29,""),IF(AND(YEAR(DimAoût1+36)=AnnéeCalendrier,MONTH(DimAoût1+36)=8),DimAoût1+36,""))</f>
        <v/>
      </c>
      <c r="AM47" s="30" t="str">
        <f>IF(DAY(DimAoût1)=1,IF(AND(YEAR(DimAoût1+30)=AnnéeCalendrier,MONTH(DimAoût1+30)=8),DimAoût1+30,""),IF(AND(YEAR(DimAoût1+37)=AnnéeCalendrier,MONTH(DimAoût1+37)=8),DimAoût1+37,""))</f>
        <v/>
      </c>
    </row>
    <row r="48" spans="2:39" s="31" customFormat="1" ht="18.95" customHeight="1" x14ac:dyDescent="0.25">
      <c r="B48" s="54"/>
      <c r="C48" s="32" t="s">
        <v>9</v>
      </c>
      <c r="D48" s="32" t="s">
        <v>10</v>
      </c>
      <c r="E48" s="32" t="s">
        <v>11</v>
      </c>
      <c r="F48" s="32" t="s">
        <v>12</v>
      </c>
      <c r="G48" s="32" t="s">
        <v>13</v>
      </c>
      <c r="H48" s="32" t="s">
        <v>7</v>
      </c>
      <c r="I48" s="32" t="s">
        <v>8</v>
      </c>
      <c r="J48" s="32" t="s">
        <v>9</v>
      </c>
      <c r="K48" s="32" t="s">
        <v>10</v>
      </c>
      <c r="L48" s="32" t="s">
        <v>11</v>
      </c>
      <c r="M48" s="32" t="s">
        <v>12</v>
      </c>
      <c r="N48" s="32" t="s">
        <v>13</v>
      </c>
      <c r="O48" s="32" t="s">
        <v>7</v>
      </c>
      <c r="P48" s="32" t="s">
        <v>8</v>
      </c>
      <c r="Q48" s="32" t="s">
        <v>9</v>
      </c>
      <c r="R48" s="32" t="s">
        <v>10</v>
      </c>
      <c r="S48" s="32" t="s">
        <v>11</v>
      </c>
      <c r="T48" s="32" t="s">
        <v>12</v>
      </c>
      <c r="U48" s="32" t="s">
        <v>13</v>
      </c>
      <c r="V48" s="32" t="s">
        <v>7</v>
      </c>
      <c r="W48" s="32" t="s">
        <v>8</v>
      </c>
      <c r="X48" s="32" t="s">
        <v>9</v>
      </c>
      <c r="Y48" s="32" t="s">
        <v>10</v>
      </c>
      <c r="Z48" s="32" t="s">
        <v>11</v>
      </c>
      <c r="AA48" s="32" t="s">
        <v>12</v>
      </c>
      <c r="AB48" s="32" t="s">
        <v>13</v>
      </c>
      <c r="AC48" s="32" t="s">
        <v>7</v>
      </c>
      <c r="AD48" s="32" t="s">
        <v>8</v>
      </c>
      <c r="AE48" s="32" t="s">
        <v>9</v>
      </c>
      <c r="AF48" s="32" t="s">
        <v>10</v>
      </c>
      <c r="AG48" s="32" t="s">
        <v>11</v>
      </c>
      <c r="AH48" s="32" t="s">
        <v>12</v>
      </c>
      <c r="AI48" s="32" t="s">
        <v>13</v>
      </c>
      <c r="AJ48" s="32" t="s">
        <v>7</v>
      </c>
      <c r="AK48" s="32" t="s">
        <v>8</v>
      </c>
      <c r="AL48" s="32" t="s">
        <v>9</v>
      </c>
      <c r="AM48" s="33" t="s">
        <v>10</v>
      </c>
    </row>
    <row r="49" spans="2:39" ht="18.95" customHeight="1" x14ac:dyDescent="0.25">
      <c r="B49" s="34" t="s">
        <v>22</v>
      </c>
      <c r="C49" s="38"/>
      <c r="D49" s="39"/>
      <c r="E49" s="39"/>
      <c r="F49" s="39"/>
      <c r="G49" s="39"/>
      <c r="H49" s="39"/>
      <c r="I49" s="35"/>
      <c r="J49" s="35"/>
      <c r="K49" s="39"/>
      <c r="L49" s="39"/>
      <c r="M49" s="39"/>
      <c r="N49" s="39"/>
      <c r="O49" s="39"/>
      <c r="P49" s="35"/>
      <c r="Q49" s="35"/>
      <c r="R49" s="39"/>
      <c r="S49" s="39"/>
      <c r="T49" s="39"/>
      <c r="U49" s="39"/>
      <c r="V49" s="39"/>
      <c r="W49" s="35"/>
      <c r="X49" s="35"/>
      <c r="Y49" s="39"/>
      <c r="Z49" s="39"/>
      <c r="AA49" s="39"/>
      <c r="AB49" s="39"/>
      <c r="AC49" s="39"/>
      <c r="AD49" s="35"/>
      <c r="AE49" s="35"/>
      <c r="AF49" s="39"/>
      <c r="AG49" s="39"/>
      <c r="AH49" s="39"/>
      <c r="AI49" s="38"/>
      <c r="AJ49" s="38"/>
      <c r="AK49" s="38"/>
      <c r="AL49" s="38"/>
      <c r="AM49" s="38"/>
    </row>
    <row r="50" spans="2:39" ht="18.95" customHeight="1" x14ac:dyDescent="0.25">
      <c r="B50" s="40" t="s">
        <v>23</v>
      </c>
      <c r="C50" s="44"/>
      <c r="D50" s="45"/>
      <c r="E50" s="45"/>
      <c r="F50" s="45"/>
      <c r="G50" s="45"/>
      <c r="H50" s="45"/>
      <c r="I50" s="41"/>
      <c r="J50" s="41"/>
      <c r="K50" s="45"/>
      <c r="L50" s="45"/>
      <c r="M50" s="45"/>
      <c r="N50" s="45"/>
      <c r="O50" s="45"/>
      <c r="P50" s="41"/>
      <c r="Q50" s="41"/>
      <c r="R50" s="45"/>
      <c r="S50" s="45"/>
      <c r="T50" s="45"/>
      <c r="U50" s="45"/>
      <c r="V50" s="45"/>
      <c r="W50" s="41"/>
      <c r="X50" s="41"/>
      <c r="Y50" s="45"/>
      <c r="Z50" s="45"/>
      <c r="AA50" s="45"/>
      <c r="AB50" s="45"/>
      <c r="AC50" s="45"/>
      <c r="AD50" s="41"/>
      <c r="AE50" s="41"/>
      <c r="AF50" s="45"/>
      <c r="AG50" s="45"/>
      <c r="AH50" s="45"/>
      <c r="AI50" s="44"/>
      <c r="AJ50" s="44"/>
      <c r="AK50" s="44"/>
      <c r="AL50" s="44"/>
      <c r="AM50" s="44"/>
    </row>
    <row r="51" spans="2:39" ht="18.95" customHeight="1" x14ac:dyDescent="0.25">
      <c r="B51" s="40" t="s">
        <v>24</v>
      </c>
      <c r="C51" s="44"/>
      <c r="D51" s="45"/>
      <c r="E51" s="45"/>
      <c r="F51" s="45"/>
      <c r="G51" s="45"/>
      <c r="H51" s="45"/>
      <c r="I51" s="41"/>
      <c r="J51" s="41"/>
      <c r="K51" s="45"/>
      <c r="L51" s="45"/>
      <c r="M51" s="45"/>
      <c r="N51" s="45"/>
      <c r="O51" s="45"/>
      <c r="P51" s="41"/>
      <c r="Q51" s="41"/>
      <c r="R51" s="45"/>
      <c r="S51" s="45"/>
      <c r="T51" s="45"/>
      <c r="U51" s="45"/>
      <c r="V51" s="45"/>
      <c r="W51" s="41"/>
      <c r="X51" s="41"/>
      <c r="Y51" s="45"/>
      <c r="Z51" s="45"/>
      <c r="AA51" s="45"/>
      <c r="AB51" s="45"/>
      <c r="AC51" s="45"/>
      <c r="AD51" s="41"/>
      <c r="AE51" s="41"/>
      <c r="AF51" s="45"/>
      <c r="AG51" s="45"/>
      <c r="AH51" s="45"/>
      <c r="AI51" s="44"/>
      <c r="AJ51" s="44"/>
      <c r="AK51" s="44"/>
      <c r="AL51" s="44"/>
      <c r="AM51" s="44"/>
    </row>
    <row r="52" spans="2:39" ht="12" customHeight="1" x14ac:dyDescent="0.25"/>
    <row r="53" spans="2:39" s="31" customFormat="1" ht="18.95" customHeight="1" x14ac:dyDescent="0.25">
      <c r="B53" s="53">
        <f>DATE(AnnéeCalendrier,9,1)</f>
        <v>45170</v>
      </c>
      <c r="C53" s="29" t="str">
        <f>IF(DAY(DimSept1)=1,"",IF(AND(YEAR(DimSept1+1)=AnnéeCalendrier,MONTH(DimSept1+1)=9),DimSept1+1,""))</f>
        <v/>
      </c>
      <c r="D53" s="29" t="str">
        <f>IF(DAY(DimSept1)=1,"",IF(AND(YEAR(DimSept1+2)=AnnéeCalendrier,MONTH(DimSept1+2)=9),DimSept1+2,""))</f>
        <v/>
      </c>
      <c r="E53" s="29" t="str">
        <f>IF(DAY(DimSept1)=1,"",IF(AND(YEAR(DimSept1+3)=AnnéeCalendrier,MONTH(DimSept1+3)=9),DimSept1+3,""))</f>
        <v/>
      </c>
      <c r="F53" s="29" t="str">
        <f>IF(DAY(DimSept1)=1,"",IF(AND(YEAR(DimSept1+4)=AnnéeCalendrier,MONTH(DimSept1+4)=9),DimSept1+4,""))</f>
        <v/>
      </c>
      <c r="G53" s="29" t="str">
        <f>IF(DAY(DimSept1)=1,"",IF(AND(YEAR(DimSept1+5)=AnnéeCalendrier,MONTH(DimSept1+5)=9),DimSept1+5,""))</f>
        <v/>
      </c>
      <c r="H53" s="29">
        <f>IF(DAY(DimSept1)=1,"",IF(AND(YEAR(DimSept1+6)=AnnéeCalendrier,MONTH(DimSept1+6)=9),DimSept1+6,""))</f>
        <v>45170</v>
      </c>
      <c r="I53" s="29">
        <f>IF(DAY(DimSept1)=1,IF(AND(YEAR(DimSept1)=AnnéeCalendrier,MONTH(DimSept1)=9),DimSept1,""),IF(AND(YEAR(DimSept1+7)=AnnéeCalendrier,MONTH(DimSept1+7)=9),DimSept1+7,""))</f>
        <v>45171</v>
      </c>
      <c r="J53" s="29">
        <f>IF(DAY(DimSept1)=1,IF(AND(YEAR(DimSept1+1)=AnnéeCalendrier,MONTH(DimSept1+1)=9),DimSept1+1,""),IF(AND(YEAR(DimSept1+8)=AnnéeCalendrier,MONTH(DimSept1+8)=9),DimSept1+8,""))</f>
        <v>45172</v>
      </c>
      <c r="K53" s="29">
        <f>IF(DAY(DimSept1)=1,IF(AND(YEAR(DimSept1+2)=AnnéeCalendrier,MONTH(DimSept1+2)=9),DimSept1+2,""),IF(AND(YEAR(DimSept1+9)=AnnéeCalendrier,MONTH(DimSept1+9)=9),DimSept1+9,""))</f>
        <v>45173</v>
      </c>
      <c r="L53" s="29">
        <f>IF(DAY(DimSept1)=1,IF(AND(YEAR(DimSept1+3)=AnnéeCalendrier,MONTH(DimSept1+3)=9),DimSept1+3,""),IF(AND(YEAR(DimSept1+10)=AnnéeCalendrier,MONTH(DimSept1+10)=9),DimSept1+10,""))</f>
        <v>45174</v>
      </c>
      <c r="M53" s="29">
        <f>IF(DAY(DimSept1)=1,IF(AND(YEAR(DimSept1+4)=AnnéeCalendrier,MONTH(DimSept1+4)=9),DimSept1+4,""),IF(AND(YEAR(DimSept1+11)=AnnéeCalendrier,MONTH(DimSept1+11)=9),DimSept1+11,""))</f>
        <v>45175</v>
      </c>
      <c r="N53" s="29">
        <f>IF(DAY(DimSept1)=1,IF(AND(YEAR(DimSept1+5)=AnnéeCalendrier,MONTH(DimSept1+5)=9),DimSept1+5,""),IF(AND(YEAR(DimSept1+12)=AnnéeCalendrier,MONTH(DimSept1+12)=9),DimSept1+12,""))</f>
        <v>45176</v>
      </c>
      <c r="O53" s="29">
        <f>IF(DAY(DimSept1)=1,IF(AND(YEAR(DimSept1+6)=AnnéeCalendrier,MONTH(DimSept1+6)=9),DimSept1+6,""),IF(AND(YEAR(DimSept1+13)=AnnéeCalendrier,MONTH(DimSept1+13)=9),DimSept1+13,""))</f>
        <v>45177</v>
      </c>
      <c r="P53" s="29">
        <f>IF(DAY(DimSept1)=1,IF(AND(YEAR(DimSept1+7)=AnnéeCalendrier,MONTH(DimSept1+7)=9),DimSept1+7,""),IF(AND(YEAR(DimSept1+14)=AnnéeCalendrier,MONTH(DimSept1+14)=9),DimSept1+14,""))</f>
        <v>45178</v>
      </c>
      <c r="Q53" s="29">
        <f>IF(DAY(DimSept1)=1,IF(AND(YEAR(DimSept1+8)=AnnéeCalendrier,MONTH(DimSept1+8)=9),DimSept1+8,""),IF(AND(YEAR(DimSept1+15)=AnnéeCalendrier,MONTH(DimSept1+15)=9),DimSept1+15,""))</f>
        <v>45179</v>
      </c>
      <c r="R53" s="29">
        <f>IF(DAY(DimSept1)=1,IF(AND(YEAR(DimSept1+9)=AnnéeCalendrier,MONTH(DimSept1+9)=9),DimSept1+9,""),IF(AND(YEAR(DimSept1+16)=AnnéeCalendrier,MONTH(DimSept1+16)=9),DimSept1+16,""))</f>
        <v>45180</v>
      </c>
      <c r="S53" s="29">
        <f>IF(DAY(DimSept1)=1,IF(AND(YEAR(DimSept1+10)=AnnéeCalendrier,MONTH(DimSept1+10)=9),DimSept1+10,""),IF(AND(YEAR(DimSept1+17)=AnnéeCalendrier,MONTH(DimSept1+17)=9),DimSept1+17,""))</f>
        <v>45181</v>
      </c>
      <c r="T53" s="29">
        <f>IF(DAY(DimSept1)=1,IF(AND(YEAR(DimSept1+11)=AnnéeCalendrier,MONTH(DimSept1+11)=9),DimSept1+11,""),IF(AND(YEAR(DimSept1+18)=AnnéeCalendrier,MONTH(DimSept1+18)=9),DimSept1+18,""))</f>
        <v>45182</v>
      </c>
      <c r="U53" s="29">
        <f>IF(DAY(DimSept1)=1,IF(AND(YEAR(DimSept1+12)=AnnéeCalendrier,MONTH(DimSept1+12)=9),DimSept1+12,""),IF(AND(YEAR(DimSept1+19)=AnnéeCalendrier,MONTH(DimSept1+19)=9),DimSept1+19,""))</f>
        <v>45183</v>
      </c>
      <c r="V53" s="29">
        <f>IF(DAY(DimSept1)=1,IF(AND(YEAR(DimSept1+13)=AnnéeCalendrier,MONTH(DimSept1+13)=9),DimSept1+13,""),IF(AND(YEAR(DimSept1+20)=AnnéeCalendrier,MONTH(DimSept1+20)=9),DimSept1+20,""))</f>
        <v>45184</v>
      </c>
      <c r="W53" s="29">
        <f>IF(DAY(DimSept1)=1,IF(AND(YEAR(DimSept1+14)=AnnéeCalendrier,MONTH(DimSept1+14)=9),DimSept1+14,""),IF(AND(YEAR(DimSept1+21)=AnnéeCalendrier,MONTH(DimSept1+21)=9),DimSept1+21,""))</f>
        <v>45185</v>
      </c>
      <c r="X53" s="29">
        <f>IF(DAY(DimSept1)=1,IF(AND(YEAR(DimSept1+15)=AnnéeCalendrier,MONTH(DimSept1+15)=9),DimSept1+15,""),IF(AND(YEAR(DimSept1+22)=AnnéeCalendrier,MONTH(DimSept1+22)=9),DimSept1+22,""))</f>
        <v>45186</v>
      </c>
      <c r="Y53" s="29">
        <f>IF(DAY(DimSept1)=1,IF(AND(YEAR(DimSept1+16)=AnnéeCalendrier,MONTH(DimSept1+16)=9),DimSept1+16,""),IF(AND(YEAR(DimSept1+23)=AnnéeCalendrier,MONTH(DimSept1+23)=9),DimSept1+23,""))</f>
        <v>45187</v>
      </c>
      <c r="Z53" s="29">
        <f>IF(DAY(DimSept1)=1,IF(AND(YEAR(DimSept1+17)=AnnéeCalendrier,MONTH(DimSept1+17)=9),DimSept1+17,""),IF(AND(YEAR(DimSept1+24)=AnnéeCalendrier,MONTH(DimSept1+24)=9),DimSept1+24,""))</f>
        <v>45188</v>
      </c>
      <c r="AA53" s="29">
        <f>IF(DAY(DimSept1)=1,IF(AND(YEAR(DimSept1+18)=AnnéeCalendrier,MONTH(DimSept1+18)=9),DimSept1+18,""),IF(AND(YEAR(DimSept1+25)=AnnéeCalendrier,MONTH(DimSept1+25)=9),DimSept1+25,""))</f>
        <v>45189</v>
      </c>
      <c r="AB53" s="29">
        <f>IF(DAY(DimSept1)=1,IF(AND(YEAR(DimSept1+19)=AnnéeCalendrier,MONTH(DimSept1+19)=9),DimSept1+19,""),IF(AND(YEAR(DimSept1+26)=AnnéeCalendrier,MONTH(DimSept1+26)=9),DimSept1+26,""))</f>
        <v>45190</v>
      </c>
      <c r="AC53" s="29">
        <f>IF(DAY(DimSept1)=1,IF(AND(YEAR(DimSept1+20)=AnnéeCalendrier,MONTH(DimSept1+20)=9),DimSept1+20,""),IF(AND(YEAR(DimSept1+27)=AnnéeCalendrier,MONTH(DimSept1+27)=9),DimSept1+27,""))</f>
        <v>45191</v>
      </c>
      <c r="AD53" s="29">
        <f>IF(DAY(DimSept1)=1,IF(AND(YEAR(DimSept1+21)=AnnéeCalendrier,MONTH(DimSept1+21)=9),DimSept1+21,""),IF(AND(YEAR(DimSept1+28)=AnnéeCalendrier,MONTH(DimSept1+28)=9),DimSept1+28,""))</f>
        <v>45192</v>
      </c>
      <c r="AE53" s="29">
        <f>IF(DAY(DimSept1)=1,IF(AND(YEAR(DimSept1+22)=AnnéeCalendrier,MONTH(DimSept1+22)=9),DimSept1+22,""),IF(AND(YEAR(DimSept1+29)=AnnéeCalendrier,MONTH(DimSept1+29)=9),DimSept1+29,""))</f>
        <v>45193</v>
      </c>
      <c r="AF53" s="29">
        <f>IF(DAY(DimSept1)=1,IF(AND(YEAR(DimSept1+23)=AnnéeCalendrier,MONTH(DimSept1+23)=9),DimSept1+23,""),IF(AND(YEAR(DimSept1+30)=AnnéeCalendrier,MONTH(DimSept1+30)=9),DimSept1+30,""))</f>
        <v>45194</v>
      </c>
      <c r="AG53" s="29">
        <f>IF(DAY(DimSept1)=1,IF(AND(YEAR(DimSept1+24)=AnnéeCalendrier,MONTH(DimSept1+24)=9),DimSept1+24,""),IF(AND(YEAR(DimSept1+31)=AnnéeCalendrier,MONTH(DimSept1+31)=9),DimSept1+31,""))</f>
        <v>45195</v>
      </c>
      <c r="AH53" s="29">
        <f>IF(DAY(DimSept1)=1,IF(AND(YEAR(DimSept1+25)=AnnéeCalendrier,MONTH(DimSept1+25)=9),DimSept1+25,""),IF(AND(YEAR(DimSept1+32)=AnnéeCalendrier,MONTH(DimSept1+32)=9),DimSept1+32,""))</f>
        <v>45196</v>
      </c>
      <c r="AI53" s="29">
        <f>IF(DAY(DimSept1)=1,IF(AND(YEAR(DimSept1+26)=AnnéeCalendrier,MONTH(DimSept1+26)=9),DimSept1+26,""),IF(AND(YEAR(DimSept1+33)=AnnéeCalendrier,MONTH(DimSept1+33)=9),DimSept1+33,""))</f>
        <v>45197</v>
      </c>
      <c r="AJ53" s="29">
        <f>IF(DAY(DimSept1)=1,IF(AND(YEAR(DimSept1+27)=AnnéeCalendrier,MONTH(DimSept1+27)=9),DimSept1+27,""),IF(AND(YEAR(DimSept1+34)=AnnéeCalendrier,MONTH(DimSept1+34)=9),DimSept1+34,""))</f>
        <v>45198</v>
      </c>
      <c r="AK53" s="29">
        <f>IF(DAY(DimSept1)=1,IF(AND(YEAR(DimSept1+28)=AnnéeCalendrier,MONTH(DimSept1+28)=9),DimSept1+28,""),IF(AND(YEAR(DimSept1+35)=AnnéeCalendrier,MONTH(DimSept1+35)=9),DimSept1+35,""))</f>
        <v>45199</v>
      </c>
      <c r="AL53" s="29" t="str">
        <f>IF(DAY(DimSept1)=1,IF(AND(YEAR(DimSept1+29)=AnnéeCalendrier,MONTH(DimSept1+29)=9),DimSept1+29,""),IF(AND(YEAR(DimSept1+36)=AnnéeCalendrier,MONTH(DimSept1+36)=9),DimSept1+36,""))</f>
        <v/>
      </c>
      <c r="AM53" s="30" t="str">
        <f>IF(DAY(DimSept1)=1,IF(AND(YEAR(DimSept1+30)=AnnéeCalendrier,MONTH(DimSept1+30)=9),DimSept1+30,""),IF(AND(YEAR(DimSept1+37)=AnnéeCalendrier,MONTH(DimSept1+37)=9),DimSept1+37,""))</f>
        <v/>
      </c>
    </row>
    <row r="54" spans="2:39" s="31" customFormat="1" ht="18.95" customHeight="1" x14ac:dyDescent="0.25">
      <c r="B54" s="54"/>
      <c r="C54" s="32" t="s">
        <v>9</v>
      </c>
      <c r="D54" s="32" t="s">
        <v>10</v>
      </c>
      <c r="E54" s="32" t="s">
        <v>11</v>
      </c>
      <c r="F54" s="32" t="s">
        <v>12</v>
      </c>
      <c r="G54" s="32" t="s">
        <v>13</v>
      </c>
      <c r="H54" s="32" t="s">
        <v>7</v>
      </c>
      <c r="I54" s="32" t="s">
        <v>8</v>
      </c>
      <c r="J54" s="32" t="s">
        <v>9</v>
      </c>
      <c r="K54" s="32" t="s">
        <v>10</v>
      </c>
      <c r="L54" s="32" t="s">
        <v>11</v>
      </c>
      <c r="M54" s="32" t="s">
        <v>12</v>
      </c>
      <c r="N54" s="32" t="s">
        <v>13</v>
      </c>
      <c r="O54" s="32" t="s">
        <v>7</v>
      </c>
      <c r="P54" s="32" t="s">
        <v>8</v>
      </c>
      <c r="Q54" s="32" t="s">
        <v>9</v>
      </c>
      <c r="R54" s="32" t="s">
        <v>10</v>
      </c>
      <c r="S54" s="32" t="s">
        <v>11</v>
      </c>
      <c r="T54" s="32" t="s">
        <v>12</v>
      </c>
      <c r="U54" s="32" t="s">
        <v>13</v>
      </c>
      <c r="V54" s="32" t="s">
        <v>7</v>
      </c>
      <c r="W54" s="32" t="s">
        <v>8</v>
      </c>
      <c r="X54" s="32" t="s">
        <v>9</v>
      </c>
      <c r="Y54" s="32" t="s">
        <v>10</v>
      </c>
      <c r="Z54" s="32" t="s">
        <v>11</v>
      </c>
      <c r="AA54" s="32" t="s">
        <v>12</v>
      </c>
      <c r="AB54" s="32" t="s">
        <v>13</v>
      </c>
      <c r="AC54" s="32" t="s">
        <v>7</v>
      </c>
      <c r="AD54" s="32" t="s">
        <v>8</v>
      </c>
      <c r="AE54" s="32" t="s">
        <v>9</v>
      </c>
      <c r="AF54" s="32" t="s">
        <v>10</v>
      </c>
      <c r="AG54" s="32" t="s">
        <v>11</v>
      </c>
      <c r="AH54" s="32" t="s">
        <v>12</v>
      </c>
      <c r="AI54" s="32" t="s">
        <v>13</v>
      </c>
      <c r="AJ54" s="32" t="s">
        <v>7</v>
      </c>
      <c r="AK54" s="32" t="s">
        <v>8</v>
      </c>
      <c r="AL54" s="32" t="s">
        <v>9</v>
      </c>
      <c r="AM54" s="33" t="s">
        <v>10</v>
      </c>
    </row>
    <row r="55" spans="2:39" ht="18.95" customHeight="1" x14ac:dyDescent="0.25">
      <c r="B55" s="34" t="s">
        <v>22</v>
      </c>
      <c r="C55" s="38"/>
      <c r="D55" s="38"/>
      <c r="E55" s="38"/>
      <c r="F55" s="38"/>
      <c r="G55" s="39"/>
      <c r="H55" s="39"/>
      <c r="I55" s="35"/>
      <c r="J55" s="35"/>
      <c r="K55" s="36"/>
      <c r="L55" s="39"/>
      <c r="M55" s="39"/>
      <c r="N55" s="39"/>
      <c r="O55" s="39"/>
      <c r="P55" s="35"/>
      <c r="Q55" s="35"/>
      <c r="R55" s="39"/>
      <c r="S55" s="39"/>
      <c r="T55" s="39"/>
      <c r="U55" s="39"/>
      <c r="V55" s="39"/>
      <c r="W55" s="35"/>
      <c r="X55" s="35"/>
      <c r="Y55" s="39"/>
      <c r="Z55" s="39"/>
      <c r="AA55" s="39"/>
      <c r="AB55" s="39"/>
      <c r="AC55" s="39"/>
      <c r="AD55" s="35"/>
      <c r="AE55" s="35"/>
      <c r="AF55" s="39"/>
      <c r="AG55" s="39"/>
      <c r="AH55" s="39"/>
      <c r="AI55" s="39"/>
      <c r="AJ55" s="39"/>
      <c r="AK55" s="38"/>
      <c r="AL55" s="38"/>
      <c r="AM55" s="38"/>
    </row>
    <row r="56" spans="2:39" ht="18.95" customHeight="1" x14ac:dyDescent="0.25">
      <c r="B56" s="40" t="s">
        <v>23</v>
      </c>
      <c r="C56" s="44"/>
      <c r="D56" s="44"/>
      <c r="E56" s="44"/>
      <c r="F56" s="44"/>
      <c r="G56" s="45"/>
      <c r="H56" s="45"/>
      <c r="I56" s="41"/>
      <c r="J56" s="41"/>
      <c r="K56" s="42"/>
      <c r="L56" s="45"/>
      <c r="M56" s="45"/>
      <c r="N56" s="45"/>
      <c r="O56" s="45"/>
      <c r="P56" s="41"/>
      <c r="Q56" s="41"/>
      <c r="R56" s="45"/>
      <c r="S56" s="45"/>
      <c r="T56" s="45"/>
      <c r="U56" s="45"/>
      <c r="V56" s="45"/>
      <c r="W56" s="41"/>
      <c r="X56" s="41"/>
      <c r="Y56" s="45"/>
      <c r="Z56" s="45"/>
      <c r="AA56" s="45"/>
      <c r="AB56" s="45"/>
      <c r="AC56" s="45"/>
      <c r="AD56" s="41"/>
      <c r="AE56" s="41"/>
      <c r="AF56" s="45"/>
      <c r="AG56" s="45"/>
      <c r="AH56" s="45"/>
      <c r="AI56" s="45"/>
      <c r="AJ56" s="45"/>
      <c r="AK56" s="44"/>
      <c r="AL56" s="44"/>
      <c r="AM56" s="44"/>
    </row>
    <row r="57" spans="2:39" ht="18.95" customHeight="1" x14ac:dyDescent="0.25">
      <c r="B57" s="40" t="s">
        <v>24</v>
      </c>
      <c r="C57" s="44"/>
      <c r="D57" s="44"/>
      <c r="E57" s="44"/>
      <c r="F57" s="44"/>
      <c r="G57" s="45"/>
      <c r="H57" s="45"/>
      <c r="I57" s="41"/>
      <c r="J57" s="41"/>
      <c r="K57" s="42"/>
      <c r="L57" s="45"/>
      <c r="M57" s="45"/>
      <c r="N57" s="45"/>
      <c r="O57" s="45"/>
      <c r="P57" s="41"/>
      <c r="Q57" s="41"/>
      <c r="R57" s="45"/>
      <c r="S57" s="45"/>
      <c r="T57" s="45"/>
      <c r="U57" s="45"/>
      <c r="V57" s="45"/>
      <c r="W57" s="41"/>
      <c r="X57" s="41"/>
      <c r="Y57" s="45"/>
      <c r="Z57" s="45"/>
      <c r="AA57" s="45"/>
      <c r="AB57" s="45"/>
      <c r="AC57" s="45"/>
      <c r="AD57" s="41"/>
      <c r="AE57" s="41"/>
      <c r="AF57" s="45"/>
      <c r="AG57" s="45"/>
      <c r="AH57" s="45"/>
      <c r="AI57" s="45"/>
      <c r="AJ57" s="45"/>
      <c r="AK57" s="44"/>
      <c r="AL57" s="44"/>
      <c r="AM57" s="44"/>
    </row>
    <row r="58" spans="2:39" ht="12" customHeight="1" x14ac:dyDescent="0.25">
      <c r="K58" s="48"/>
    </row>
    <row r="59" spans="2:39" s="31" customFormat="1" ht="18.95" customHeight="1" x14ac:dyDescent="0.25">
      <c r="B59" s="53">
        <f>DATE(AnnéeCalendrier,10,1)</f>
        <v>45200</v>
      </c>
      <c r="C59" s="29">
        <f>IF(DAY(DimOct1)=1,"",IF(AND(YEAR(DimOct1+1)=AnnéeCalendrier,MONTH(DimOct1+1)=10),DimOct1+1,""))</f>
        <v>45200</v>
      </c>
      <c r="D59" s="29">
        <f>IF(DAY(DimOct1)=1,"",IF(AND(YEAR(DimOct1+2)=AnnéeCalendrier,MONTH(DimOct1+2)=10),DimOct1+2,""))</f>
        <v>45201</v>
      </c>
      <c r="E59" s="29">
        <f>IF(DAY(DimOct1)=1,"",IF(AND(YEAR(DimOct1+3)=AnnéeCalendrier,MONTH(DimOct1+3)=10),DimOct1+3,""))</f>
        <v>45202</v>
      </c>
      <c r="F59" s="29">
        <f>IF(DAY(DimOct1)=1,"",IF(AND(YEAR(DimOct1+4)=AnnéeCalendrier,MONTH(DimOct1+4)=10),DimOct1+4,""))</f>
        <v>45203</v>
      </c>
      <c r="G59" s="29">
        <f>IF(DAY(DimOct1)=1,"",IF(AND(YEAR(DimOct1+5)=AnnéeCalendrier,MONTH(DimOct1+5)=10),DimOct1+5,""))</f>
        <v>45204</v>
      </c>
      <c r="H59" s="29">
        <f>IF(DAY(DimOct1)=1,"",IF(AND(YEAR(DimOct1+6)=AnnéeCalendrier,MONTH(DimOct1+6)=10),DimOct1+6,""))</f>
        <v>45205</v>
      </c>
      <c r="I59" s="29">
        <f>IF(DAY(DimOct1)=1,IF(AND(YEAR(DimOct1)=AnnéeCalendrier,MONTH(DimOct1)=10),DimOct1,""),IF(AND(YEAR(DimOct1+7)=AnnéeCalendrier,MONTH(DimOct1+7)=10),DimOct1+7,""))</f>
        <v>45206</v>
      </c>
      <c r="J59" s="29">
        <f>IF(DAY(DimOct1)=1,IF(AND(YEAR(DimOct1+1)=AnnéeCalendrier,MONTH(DimOct1+1)=10),DimOct1+1,""),IF(AND(YEAR(DimOct1+8)=AnnéeCalendrier,MONTH(DimOct1+8)=10),DimOct1+8,""))</f>
        <v>45207</v>
      </c>
      <c r="K59" s="29">
        <f>IF(DAY(DimOct1)=1,IF(AND(YEAR(DimOct1+2)=AnnéeCalendrier,MONTH(DimOct1+2)=10),DimOct1+2,""),IF(AND(YEAR(DimOct1+9)=AnnéeCalendrier,MONTH(DimOct1+9)=10),DimOct1+9,""))</f>
        <v>45208</v>
      </c>
      <c r="L59" s="29">
        <f>IF(DAY(DimOct1)=1,IF(AND(YEAR(DimOct1+3)=AnnéeCalendrier,MONTH(DimOct1+3)=10),DimOct1+3,""),IF(AND(YEAR(DimOct1+10)=AnnéeCalendrier,MONTH(DimOct1+10)=10),DimOct1+10,""))</f>
        <v>45209</v>
      </c>
      <c r="M59" s="29">
        <f>IF(DAY(DimOct1)=1,IF(AND(YEAR(DimOct1+4)=AnnéeCalendrier,MONTH(DimOct1+4)=10),DimOct1+4,""),IF(AND(YEAR(DimOct1+11)=AnnéeCalendrier,MONTH(DimOct1+11)=10),DimOct1+11,""))</f>
        <v>45210</v>
      </c>
      <c r="N59" s="29">
        <f>IF(DAY(DimOct1)=1,IF(AND(YEAR(DimOct1+5)=AnnéeCalendrier,MONTH(DimOct1+5)=10),DimOct1+5,""),IF(AND(YEAR(DimOct1+12)=AnnéeCalendrier,MONTH(DimOct1+12)=10),DimOct1+12,""))</f>
        <v>45211</v>
      </c>
      <c r="O59" s="29">
        <f>IF(DAY(DimOct1)=1,IF(AND(YEAR(DimOct1+6)=AnnéeCalendrier,MONTH(DimOct1+6)=10),DimOct1+6,""),IF(AND(YEAR(DimOct1+13)=AnnéeCalendrier,MONTH(DimOct1+13)=10),DimOct1+13,""))</f>
        <v>45212</v>
      </c>
      <c r="P59" s="29">
        <f>IF(DAY(DimOct1)=1,IF(AND(YEAR(DimOct1+7)=AnnéeCalendrier,MONTH(DimOct1+7)=10),DimOct1+7,""),IF(AND(YEAR(DimOct1+14)=AnnéeCalendrier,MONTH(DimOct1+14)=10),DimOct1+14,""))</f>
        <v>45213</v>
      </c>
      <c r="Q59" s="29">
        <f>IF(DAY(DimOct1)=1,IF(AND(YEAR(DimOct1+8)=AnnéeCalendrier,MONTH(DimOct1+8)=10),DimOct1+8,""),IF(AND(YEAR(DimOct1+15)=AnnéeCalendrier,MONTH(DimOct1+15)=10),DimOct1+15,""))</f>
        <v>45214</v>
      </c>
      <c r="R59" s="29">
        <f>IF(DAY(DimOct1)=1,IF(AND(YEAR(DimOct1+9)=AnnéeCalendrier,MONTH(DimOct1+9)=10),DimOct1+9,""),IF(AND(YEAR(DimOct1+16)=AnnéeCalendrier,MONTH(DimOct1+16)=10),DimOct1+16,""))</f>
        <v>45215</v>
      </c>
      <c r="S59" s="29">
        <f>IF(DAY(DimOct1)=1,IF(AND(YEAR(DimOct1+10)=AnnéeCalendrier,MONTH(DimOct1+10)=10),DimOct1+10,""),IF(AND(YEAR(DimOct1+17)=AnnéeCalendrier,MONTH(DimOct1+17)=10),DimOct1+17,""))</f>
        <v>45216</v>
      </c>
      <c r="T59" s="29">
        <f>IF(DAY(DimOct1)=1,IF(AND(YEAR(DimOct1+11)=AnnéeCalendrier,MONTH(DimOct1+11)=10),DimOct1+11,""),IF(AND(YEAR(DimOct1+18)=AnnéeCalendrier,MONTH(DimOct1+18)=10),DimOct1+18,""))</f>
        <v>45217</v>
      </c>
      <c r="U59" s="29">
        <f>IF(DAY(DimOct1)=1,IF(AND(YEAR(DimOct1+12)=AnnéeCalendrier,MONTH(DimOct1+12)=10),DimOct1+12,""),IF(AND(YEAR(DimOct1+19)=AnnéeCalendrier,MONTH(DimOct1+19)=10),DimOct1+19,""))</f>
        <v>45218</v>
      </c>
      <c r="V59" s="29">
        <f>IF(DAY(DimOct1)=1,IF(AND(YEAR(DimOct1+13)=AnnéeCalendrier,MONTH(DimOct1+13)=10),DimOct1+13,""),IF(AND(YEAR(DimOct1+20)=AnnéeCalendrier,MONTH(DimOct1+20)=10),DimOct1+20,""))</f>
        <v>45219</v>
      </c>
      <c r="W59" s="29">
        <f>IF(DAY(DimOct1)=1,IF(AND(YEAR(DimOct1+14)=AnnéeCalendrier,MONTH(DimOct1+14)=10),DimOct1+14,""),IF(AND(YEAR(DimOct1+21)=AnnéeCalendrier,MONTH(DimOct1+21)=10),DimOct1+21,""))</f>
        <v>45220</v>
      </c>
      <c r="X59" s="29">
        <f>IF(DAY(DimOct1)=1,IF(AND(YEAR(DimOct1+15)=AnnéeCalendrier,MONTH(DimOct1+15)=10),DimOct1+15,""),IF(AND(YEAR(DimOct1+22)=AnnéeCalendrier,MONTH(DimOct1+22)=10),DimOct1+22,""))</f>
        <v>45221</v>
      </c>
      <c r="Y59" s="29">
        <f>IF(DAY(DimOct1)=1,IF(AND(YEAR(DimOct1+16)=AnnéeCalendrier,MONTH(DimOct1+16)=10),DimOct1+16,""),IF(AND(YEAR(DimOct1+23)=AnnéeCalendrier,MONTH(DimOct1+23)=10),DimOct1+23,""))</f>
        <v>45222</v>
      </c>
      <c r="Z59" s="29">
        <f>IF(DAY(DimOct1)=1,IF(AND(YEAR(DimOct1+17)=AnnéeCalendrier,MONTH(DimOct1+17)=10),DimOct1+17,""),IF(AND(YEAR(DimOct1+24)=AnnéeCalendrier,MONTH(DimOct1+24)=10),DimOct1+24,""))</f>
        <v>45223</v>
      </c>
      <c r="AA59" s="29">
        <f>IF(DAY(DimOct1)=1,IF(AND(YEAR(DimOct1+18)=AnnéeCalendrier,MONTH(DimOct1+18)=10),DimOct1+18,""),IF(AND(YEAR(DimOct1+25)=AnnéeCalendrier,MONTH(DimOct1+25)=10),DimOct1+25,""))</f>
        <v>45224</v>
      </c>
      <c r="AB59" s="29">
        <f>IF(DAY(DimOct1)=1,IF(AND(YEAR(DimOct1+19)=AnnéeCalendrier,MONTH(DimOct1+19)=10),DimOct1+19,""),IF(AND(YEAR(DimOct1+26)=AnnéeCalendrier,MONTH(DimOct1+26)=10),DimOct1+26,""))</f>
        <v>45225</v>
      </c>
      <c r="AC59" s="29">
        <f>IF(DAY(DimOct1)=1,IF(AND(YEAR(DimOct1+20)=AnnéeCalendrier,MONTH(DimOct1+20)=10),DimOct1+20,""),IF(AND(YEAR(DimOct1+27)=AnnéeCalendrier,MONTH(DimOct1+27)=10),DimOct1+27,""))</f>
        <v>45226</v>
      </c>
      <c r="AD59" s="29">
        <f>IF(DAY(DimOct1)=1,IF(AND(YEAR(DimOct1+21)=AnnéeCalendrier,MONTH(DimOct1+21)=10),DimOct1+21,""),IF(AND(YEAR(DimOct1+28)=AnnéeCalendrier,MONTH(DimOct1+28)=10),DimOct1+28,""))</f>
        <v>45227</v>
      </c>
      <c r="AE59" s="29">
        <f>IF(DAY(DimOct1)=1,IF(AND(YEAR(DimOct1+22)=AnnéeCalendrier,MONTH(DimOct1+22)=10),DimOct1+22,""),IF(AND(YEAR(DimOct1+29)=AnnéeCalendrier,MONTH(DimOct1+29)=10),DimOct1+29,""))</f>
        <v>45228</v>
      </c>
      <c r="AF59" s="29">
        <f>IF(DAY(DimOct1)=1,IF(AND(YEAR(DimOct1+23)=AnnéeCalendrier,MONTH(DimOct1+23)=10),DimOct1+23,""),IF(AND(YEAR(DimOct1+30)=AnnéeCalendrier,MONTH(DimOct1+30)=10),DimOct1+30,""))</f>
        <v>45229</v>
      </c>
      <c r="AG59" s="29">
        <f>IF(DAY(DimOct1)=1,IF(AND(YEAR(DimOct1+24)=AnnéeCalendrier,MONTH(DimOct1+24)=10),DimOct1+24,""),IF(AND(YEAR(DimOct1+31)=AnnéeCalendrier,MONTH(DimOct1+31)=10),DimOct1+31,""))</f>
        <v>45230</v>
      </c>
      <c r="AH59" s="29" t="str">
        <f>IF(DAY(DimOct1)=1,IF(AND(YEAR(DimOct1+25)=AnnéeCalendrier,MONTH(DimOct1+25)=10),DimOct1+25,""),IF(AND(YEAR(DimOct1+32)=AnnéeCalendrier,MONTH(DimOct1+32)=10),DimOct1+32,""))</f>
        <v/>
      </c>
      <c r="AI59" s="29" t="str">
        <f>IF(DAY(DimOct1)=1,IF(AND(YEAR(DimOct1+26)=AnnéeCalendrier,MONTH(DimOct1+26)=10),DimOct1+26,""),IF(AND(YEAR(DimOct1+33)=AnnéeCalendrier,MONTH(DimOct1+33)=10),DimOct1+33,""))</f>
        <v/>
      </c>
      <c r="AJ59" s="29" t="str">
        <f>IF(DAY(DimOct1)=1,IF(AND(YEAR(DimOct1+27)=AnnéeCalendrier,MONTH(DimOct1+27)=10),DimOct1+27,""),IF(AND(YEAR(DimOct1+34)=AnnéeCalendrier,MONTH(DimOct1+34)=10),DimOct1+34,""))</f>
        <v/>
      </c>
      <c r="AK59" s="29" t="str">
        <f>IF(DAY(DimOct1)=1,IF(AND(YEAR(DimOct1+28)=AnnéeCalendrier,MONTH(DimOct1+28)=10),DimOct1+28,""),IF(AND(YEAR(DimOct1+35)=AnnéeCalendrier,MONTH(DimOct1+35)=10),DimOct1+35,""))</f>
        <v/>
      </c>
      <c r="AL59" s="29" t="str">
        <f>IF(DAY(DimOct1)=1,IF(AND(YEAR(DimOct1+29)=AnnéeCalendrier,MONTH(DimOct1+29)=10),DimOct1+29,""),IF(AND(YEAR(DimOct1+36)=AnnéeCalendrier,MONTH(DimOct1+36)=10),DimOct1+36,""))</f>
        <v/>
      </c>
      <c r="AM59" s="30" t="str">
        <f>IF(DAY(DimOct1)=1,IF(AND(YEAR(DimOct1+30)=AnnéeCalendrier,MONTH(DimOct1+30)=10),DimOct1+30,""),IF(AND(YEAR(DimOct1+37)=AnnéeCalendrier,MONTH(DimOct1+37)=10),DimOct1+37,""))</f>
        <v/>
      </c>
    </row>
    <row r="60" spans="2:39" s="31" customFormat="1" ht="18.95" customHeight="1" x14ac:dyDescent="0.25">
      <c r="B60" s="54"/>
      <c r="C60" s="32" t="s">
        <v>9</v>
      </c>
      <c r="D60" s="32" t="s">
        <v>10</v>
      </c>
      <c r="E60" s="32" t="s">
        <v>11</v>
      </c>
      <c r="F60" s="32" t="s">
        <v>12</v>
      </c>
      <c r="G60" s="32" t="s">
        <v>13</v>
      </c>
      <c r="H60" s="32" t="s">
        <v>7</v>
      </c>
      <c r="I60" s="32" t="s">
        <v>8</v>
      </c>
      <c r="J60" s="32" t="s">
        <v>9</v>
      </c>
      <c r="K60" s="32" t="s">
        <v>10</v>
      </c>
      <c r="L60" s="32" t="s">
        <v>11</v>
      </c>
      <c r="M60" s="32" t="s">
        <v>12</v>
      </c>
      <c r="N60" s="32" t="s">
        <v>13</v>
      </c>
      <c r="O60" s="32" t="s">
        <v>7</v>
      </c>
      <c r="P60" s="32" t="s">
        <v>8</v>
      </c>
      <c r="Q60" s="32" t="s">
        <v>9</v>
      </c>
      <c r="R60" s="32" t="s">
        <v>10</v>
      </c>
      <c r="S60" s="32" t="s">
        <v>11</v>
      </c>
      <c r="T60" s="32" t="s">
        <v>12</v>
      </c>
      <c r="U60" s="32" t="s">
        <v>13</v>
      </c>
      <c r="V60" s="32" t="s">
        <v>7</v>
      </c>
      <c r="W60" s="32" t="s">
        <v>8</v>
      </c>
      <c r="X60" s="32" t="s">
        <v>9</v>
      </c>
      <c r="Y60" s="32" t="s">
        <v>10</v>
      </c>
      <c r="Z60" s="32" t="s">
        <v>11</v>
      </c>
      <c r="AA60" s="32" t="s">
        <v>12</v>
      </c>
      <c r="AB60" s="32" t="s">
        <v>13</v>
      </c>
      <c r="AC60" s="32" t="s">
        <v>7</v>
      </c>
      <c r="AD60" s="32" t="s">
        <v>8</v>
      </c>
      <c r="AE60" s="32" t="s">
        <v>9</v>
      </c>
      <c r="AF60" s="32" t="s">
        <v>10</v>
      </c>
      <c r="AG60" s="32" t="s">
        <v>11</v>
      </c>
      <c r="AH60" s="32" t="s">
        <v>12</v>
      </c>
      <c r="AI60" s="32" t="s">
        <v>13</v>
      </c>
      <c r="AJ60" s="32" t="s">
        <v>7</v>
      </c>
      <c r="AK60" s="32" t="s">
        <v>8</v>
      </c>
      <c r="AL60" s="32" t="s">
        <v>9</v>
      </c>
      <c r="AM60" s="33" t="s">
        <v>10</v>
      </c>
    </row>
    <row r="61" spans="2:39" ht="18.95" customHeight="1" x14ac:dyDescent="0.25">
      <c r="B61" s="34" t="s">
        <v>22</v>
      </c>
      <c r="C61" s="38"/>
      <c r="D61" s="38"/>
      <c r="E61" s="38"/>
      <c r="F61" s="38"/>
      <c r="G61" s="38"/>
      <c r="H61" s="38"/>
      <c r="I61" s="35"/>
      <c r="J61" s="35"/>
      <c r="K61" s="36"/>
      <c r="L61" s="39"/>
      <c r="M61" s="39"/>
      <c r="N61" s="39"/>
      <c r="O61" s="39"/>
      <c r="P61" s="35"/>
      <c r="Q61" s="35"/>
      <c r="R61" s="39"/>
      <c r="S61" s="39"/>
      <c r="T61" s="39"/>
      <c r="U61" s="39"/>
      <c r="V61" s="39"/>
      <c r="W61" s="35"/>
      <c r="X61" s="35"/>
      <c r="Y61" s="39"/>
      <c r="Z61" s="39"/>
      <c r="AA61" s="39"/>
      <c r="AB61" s="39"/>
      <c r="AC61" s="39"/>
      <c r="AD61" s="35"/>
      <c r="AE61" s="35"/>
      <c r="AF61" s="39"/>
      <c r="AG61" s="39"/>
      <c r="AH61" s="39"/>
      <c r="AI61" s="39"/>
      <c r="AJ61" s="39"/>
      <c r="AK61" s="35"/>
      <c r="AL61" s="35"/>
      <c r="AM61" s="39"/>
    </row>
    <row r="62" spans="2:39" ht="18.95" customHeight="1" x14ac:dyDescent="0.25">
      <c r="B62" s="40" t="s">
        <v>23</v>
      </c>
      <c r="C62" s="44"/>
      <c r="D62" s="44"/>
      <c r="E62" s="44"/>
      <c r="F62" s="44"/>
      <c r="G62" s="44"/>
      <c r="H62" s="44"/>
      <c r="I62" s="41"/>
      <c r="J62" s="41"/>
      <c r="K62" s="42"/>
      <c r="L62" s="45"/>
      <c r="M62" s="45"/>
      <c r="N62" s="45"/>
      <c r="O62" s="45"/>
      <c r="P62" s="41"/>
      <c r="Q62" s="41"/>
      <c r="R62" s="45"/>
      <c r="S62" s="45"/>
      <c r="T62" s="45"/>
      <c r="U62" s="45"/>
      <c r="V62" s="45"/>
      <c r="W62" s="41"/>
      <c r="X62" s="41"/>
      <c r="Y62" s="45"/>
      <c r="Z62" s="45"/>
      <c r="AA62" s="45"/>
      <c r="AB62" s="45"/>
      <c r="AC62" s="45"/>
      <c r="AD62" s="41"/>
      <c r="AE62" s="41"/>
      <c r="AF62" s="45"/>
      <c r="AG62" s="45"/>
      <c r="AH62" s="45"/>
      <c r="AI62" s="45"/>
      <c r="AJ62" s="45"/>
      <c r="AK62" s="41"/>
      <c r="AL62" s="41"/>
      <c r="AM62" s="45"/>
    </row>
    <row r="63" spans="2:39" ht="18.95" customHeight="1" x14ac:dyDescent="0.25">
      <c r="B63" s="40" t="s">
        <v>24</v>
      </c>
      <c r="C63" s="44"/>
      <c r="D63" s="44"/>
      <c r="E63" s="44"/>
      <c r="F63" s="44"/>
      <c r="G63" s="44"/>
      <c r="H63" s="44"/>
      <c r="I63" s="41"/>
      <c r="J63" s="41"/>
      <c r="K63" s="42"/>
      <c r="L63" s="45"/>
      <c r="M63" s="45"/>
      <c r="N63" s="45"/>
      <c r="O63" s="45"/>
      <c r="P63" s="41"/>
      <c r="Q63" s="41"/>
      <c r="R63" s="45"/>
      <c r="S63" s="45"/>
      <c r="T63" s="45"/>
      <c r="U63" s="45"/>
      <c r="V63" s="45"/>
      <c r="W63" s="41"/>
      <c r="X63" s="41"/>
      <c r="Y63" s="45"/>
      <c r="Z63" s="45"/>
      <c r="AA63" s="45"/>
      <c r="AB63" s="45"/>
      <c r="AC63" s="45"/>
      <c r="AD63" s="41"/>
      <c r="AE63" s="41"/>
      <c r="AF63" s="45"/>
      <c r="AG63" s="45"/>
      <c r="AH63" s="45"/>
      <c r="AI63" s="45"/>
      <c r="AJ63" s="45"/>
      <c r="AK63" s="41"/>
      <c r="AL63" s="41"/>
      <c r="AM63" s="45"/>
    </row>
    <row r="64" spans="2:39" ht="12" customHeight="1" x14ac:dyDescent="0.25"/>
    <row r="65" spans="2:39" s="31" customFormat="1" ht="18.95" customHeight="1" x14ac:dyDescent="0.25">
      <c r="B65" s="53">
        <f>DATE(AnnéeCalendrier,11,1)</f>
        <v>45231</v>
      </c>
      <c r="C65" s="29" t="str">
        <f>IF(DAY(DimNov1)=1,"",IF(AND(YEAR(DimNov1+1)=AnnéeCalendrier,MONTH(DimNov1+1)=11),DimNov1+1,""))</f>
        <v/>
      </c>
      <c r="D65" s="29" t="str">
        <f>IF(DAY(DimNov1)=1,"",IF(AND(YEAR(DimNov1+2)=AnnéeCalendrier,MONTH(DimNov1+2)=11),DimNov1+2,""))</f>
        <v/>
      </c>
      <c r="E65" s="29" t="str">
        <f>IF(DAY(DimNov1)=1,"",IF(AND(YEAR(DimNov1+3)=AnnéeCalendrier,MONTH(DimNov1+3)=11),DimNov1+3,""))</f>
        <v/>
      </c>
      <c r="F65" s="29">
        <f>IF(DAY(DimNov1)=1,"",IF(AND(YEAR(DimNov1+4)=AnnéeCalendrier,MONTH(DimNov1+4)=11),DimNov1+4,""))</f>
        <v>45231</v>
      </c>
      <c r="G65" s="29">
        <f>IF(DAY(DimNov1)=1,"",IF(AND(YEAR(DimNov1+5)=AnnéeCalendrier,MONTH(DimNov1+5)=11),DimNov1+5,""))</f>
        <v>45232</v>
      </c>
      <c r="H65" s="29">
        <f>IF(DAY(DimNov1)=1,"",IF(AND(YEAR(DimNov1+6)=AnnéeCalendrier,MONTH(DimNov1+6)=11),DimNov1+6,""))</f>
        <v>45233</v>
      </c>
      <c r="I65" s="29">
        <f>IF(DAY(DimNov1)=1,IF(AND(YEAR(DimNov1)=AnnéeCalendrier,MONTH(DimNov1)=11),DimNov1,""),IF(AND(YEAR(DimNov1+7)=AnnéeCalendrier,MONTH(DimNov1+7)=11),DimNov1+7,""))</f>
        <v>45234</v>
      </c>
      <c r="J65" s="29">
        <f>IF(DAY(DimNov1)=1,IF(AND(YEAR(DimNov1+1)=AnnéeCalendrier,MONTH(DimNov1+1)=11),DimNov1+1,""),IF(AND(YEAR(DimNov1+8)=AnnéeCalendrier,MONTH(DimNov1+8)=11),DimNov1+8,""))</f>
        <v>45235</v>
      </c>
      <c r="K65" s="29">
        <f>IF(DAY(DimNov1)=1,IF(AND(YEAR(DimNov1+2)=AnnéeCalendrier,MONTH(DimNov1+2)=11),DimNov1+2,""),IF(AND(YEAR(DimNov1+9)=AnnéeCalendrier,MONTH(DimNov1+9)=11),DimNov1+9,""))</f>
        <v>45236</v>
      </c>
      <c r="L65" s="29">
        <f>IF(DAY(DimNov1)=1,IF(AND(YEAR(DimNov1+3)=AnnéeCalendrier,MONTH(DimNov1+3)=11),DimNov1+3,""),IF(AND(YEAR(DimNov1+10)=AnnéeCalendrier,MONTH(DimNov1+10)=11),DimNov1+10,""))</f>
        <v>45237</v>
      </c>
      <c r="M65" s="29">
        <f>IF(DAY(DimNov1)=1,IF(AND(YEAR(DimNov1+4)=AnnéeCalendrier,MONTH(DimNov1+4)=11),DimNov1+4,""),IF(AND(YEAR(DimNov1+11)=AnnéeCalendrier,MONTH(DimNov1+11)=11),DimNov1+11,""))</f>
        <v>45238</v>
      </c>
      <c r="N65" s="29">
        <f>IF(DAY(DimNov1)=1,IF(AND(YEAR(DimNov1+5)=AnnéeCalendrier,MONTH(DimNov1+5)=11),DimNov1+5,""),IF(AND(YEAR(DimNov1+12)=AnnéeCalendrier,MONTH(DimNov1+12)=11),DimNov1+12,""))</f>
        <v>45239</v>
      </c>
      <c r="O65" s="29">
        <f>IF(DAY(DimNov1)=1,IF(AND(YEAR(DimNov1+6)=AnnéeCalendrier,MONTH(DimNov1+6)=11),DimNov1+6,""),IF(AND(YEAR(DimNov1+13)=AnnéeCalendrier,MONTH(DimNov1+13)=11),DimNov1+13,""))</f>
        <v>45240</v>
      </c>
      <c r="P65" s="29">
        <f>IF(DAY(DimNov1)=1,IF(AND(YEAR(DimNov1+7)=AnnéeCalendrier,MONTH(DimNov1+7)=11),DimNov1+7,""),IF(AND(YEAR(DimNov1+14)=AnnéeCalendrier,MONTH(DimNov1+14)=11),DimNov1+14,""))</f>
        <v>45241</v>
      </c>
      <c r="Q65" s="29">
        <f>IF(DAY(DimNov1)=1,IF(AND(YEAR(DimNov1+8)=AnnéeCalendrier,MONTH(DimNov1+8)=11),DimNov1+8,""),IF(AND(YEAR(DimNov1+15)=AnnéeCalendrier,MONTH(DimNov1+15)=11),DimNov1+15,""))</f>
        <v>45242</v>
      </c>
      <c r="R65" s="29">
        <f>IF(DAY(DimNov1)=1,IF(AND(YEAR(DimNov1+9)=AnnéeCalendrier,MONTH(DimNov1+9)=11),DimNov1+9,""),IF(AND(YEAR(DimNov1+16)=AnnéeCalendrier,MONTH(DimNov1+16)=11),DimNov1+16,""))</f>
        <v>45243</v>
      </c>
      <c r="S65" s="29">
        <f>IF(DAY(DimNov1)=1,IF(AND(YEAR(DimNov1+10)=AnnéeCalendrier,MONTH(DimNov1+10)=11),DimNov1+10,""),IF(AND(YEAR(DimNov1+17)=AnnéeCalendrier,MONTH(DimNov1+17)=11),DimNov1+17,""))</f>
        <v>45244</v>
      </c>
      <c r="T65" s="29">
        <f>IF(DAY(DimNov1)=1,IF(AND(YEAR(DimNov1+11)=AnnéeCalendrier,MONTH(DimNov1+11)=11),DimNov1+11,""),IF(AND(YEAR(DimNov1+18)=AnnéeCalendrier,MONTH(DimNov1+18)=11),DimNov1+18,""))</f>
        <v>45245</v>
      </c>
      <c r="U65" s="29">
        <f>IF(DAY(DimNov1)=1,IF(AND(YEAR(DimNov1+12)=AnnéeCalendrier,MONTH(DimNov1+12)=11),DimNov1+12,""),IF(AND(YEAR(DimNov1+19)=AnnéeCalendrier,MONTH(DimNov1+19)=11),DimNov1+19,""))</f>
        <v>45246</v>
      </c>
      <c r="V65" s="29">
        <f>IF(DAY(DimNov1)=1,IF(AND(YEAR(DimNov1+13)=AnnéeCalendrier,MONTH(DimNov1+13)=11),DimNov1+13,""),IF(AND(YEAR(DimNov1+20)=AnnéeCalendrier,MONTH(DimNov1+20)=11),DimNov1+20,""))</f>
        <v>45247</v>
      </c>
      <c r="W65" s="29">
        <f>IF(DAY(DimNov1)=1,IF(AND(YEAR(DimNov1+14)=AnnéeCalendrier,MONTH(DimNov1+14)=11),DimNov1+14,""),IF(AND(YEAR(DimNov1+21)=AnnéeCalendrier,MONTH(DimNov1+21)=11),DimNov1+21,""))</f>
        <v>45248</v>
      </c>
      <c r="X65" s="29">
        <f>IF(DAY(DimNov1)=1,IF(AND(YEAR(DimNov1+15)=AnnéeCalendrier,MONTH(DimNov1+15)=11),DimNov1+15,""),IF(AND(YEAR(DimNov1+22)=AnnéeCalendrier,MONTH(DimNov1+22)=11),DimNov1+22,""))</f>
        <v>45249</v>
      </c>
      <c r="Y65" s="29">
        <f>IF(DAY(DimNov1)=1,IF(AND(YEAR(DimNov1+16)=AnnéeCalendrier,MONTH(DimNov1+16)=11),DimNov1+16,""),IF(AND(YEAR(DimNov1+23)=AnnéeCalendrier,MONTH(DimNov1+23)=11),DimNov1+23,""))</f>
        <v>45250</v>
      </c>
      <c r="Z65" s="29">
        <f>IF(DAY(DimNov1)=1,IF(AND(YEAR(DimNov1+17)=AnnéeCalendrier,MONTH(DimNov1+17)=11),DimNov1+17,""),IF(AND(YEAR(DimNov1+24)=AnnéeCalendrier,MONTH(DimNov1+24)=11),DimNov1+24,""))</f>
        <v>45251</v>
      </c>
      <c r="AA65" s="29">
        <f>IF(DAY(DimNov1)=1,IF(AND(YEAR(DimNov1+18)=AnnéeCalendrier,MONTH(DimNov1+18)=11),DimNov1+18,""),IF(AND(YEAR(DimNov1+25)=AnnéeCalendrier,MONTH(DimNov1+25)=11),DimNov1+25,""))</f>
        <v>45252</v>
      </c>
      <c r="AB65" s="29">
        <f>IF(DAY(DimNov1)=1,IF(AND(YEAR(DimNov1+19)=AnnéeCalendrier,MONTH(DimNov1+19)=11),DimNov1+19,""),IF(AND(YEAR(DimNov1+26)=AnnéeCalendrier,MONTH(DimNov1+26)=11),DimNov1+26,""))</f>
        <v>45253</v>
      </c>
      <c r="AC65" s="29">
        <f>IF(DAY(DimNov1)=1,IF(AND(YEAR(DimNov1+20)=AnnéeCalendrier,MONTH(DimNov1+20)=11),DimNov1+20,""),IF(AND(YEAR(DimNov1+27)=AnnéeCalendrier,MONTH(DimNov1+27)=11),DimNov1+27,""))</f>
        <v>45254</v>
      </c>
      <c r="AD65" s="29">
        <f>IF(DAY(DimNov1)=1,IF(AND(YEAR(DimNov1+21)=AnnéeCalendrier,MONTH(DimNov1+21)=11),DimNov1+21,""),IF(AND(YEAR(DimNov1+28)=AnnéeCalendrier,MONTH(DimNov1+28)=11),DimNov1+28,""))</f>
        <v>45255</v>
      </c>
      <c r="AE65" s="29">
        <f>IF(DAY(DimNov1)=1,IF(AND(YEAR(DimNov1+22)=AnnéeCalendrier,MONTH(DimNov1+22)=11),DimNov1+22,""),IF(AND(YEAR(DimNov1+29)=AnnéeCalendrier,MONTH(DimNov1+29)=11),DimNov1+29,""))</f>
        <v>45256</v>
      </c>
      <c r="AF65" s="29">
        <f>IF(DAY(DimNov1)=1,IF(AND(YEAR(DimNov1+23)=AnnéeCalendrier,MONTH(DimNov1+23)=11),DimNov1+23,""),IF(AND(YEAR(DimNov1+30)=AnnéeCalendrier,MONTH(DimNov1+30)=11),DimNov1+30,""))</f>
        <v>45257</v>
      </c>
      <c r="AG65" s="29">
        <f>IF(DAY(DimNov1)=1,IF(AND(YEAR(DimNov1+24)=AnnéeCalendrier,MONTH(DimNov1+24)=11),DimNov1+24,""),IF(AND(YEAR(DimNov1+31)=AnnéeCalendrier,MONTH(DimNov1+31)=11),DimNov1+31,""))</f>
        <v>45258</v>
      </c>
      <c r="AH65" s="29">
        <f>IF(DAY(DimNov1)=1,IF(AND(YEAR(DimNov1+25)=AnnéeCalendrier,MONTH(DimNov1+25)=11),DimNov1+25,""),IF(AND(YEAR(DimNov1+32)=AnnéeCalendrier,MONTH(DimNov1+32)=11),DimNov1+32,""))</f>
        <v>45259</v>
      </c>
      <c r="AI65" s="29">
        <f>IF(DAY(DimNov1)=1,IF(AND(YEAR(DimNov1+26)=AnnéeCalendrier,MONTH(DimNov1+26)=11),DimNov1+26,""),IF(AND(YEAR(DimNov1+33)=AnnéeCalendrier,MONTH(DimNov1+33)=11),DimNov1+33,""))</f>
        <v>45260</v>
      </c>
      <c r="AJ65" s="29" t="str">
        <f>IF(DAY(DimNov1)=1,IF(AND(YEAR(DimNov1+27)=AnnéeCalendrier,MONTH(DimNov1+27)=11),DimNov1+27,""),IF(AND(YEAR(DimNov1+34)=AnnéeCalendrier,MONTH(DimNov1+34)=11),DimNov1+34,""))</f>
        <v/>
      </c>
      <c r="AK65" s="29" t="str">
        <f>IF(DAY(DimNov1)=1,IF(AND(YEAR(DimNov1+28)=AnnéeCalendrier,MONTH(DimNov1+28)=11),DimNov1+28,""),IF(AND(YEAR(DimNov1+35)=AnnéeCalendrier,MONTH(DimNov1+35)=11),DimNov1+35,""))</f>
        <v/>
      </c>
      <c r="AL65" s="29" t="str">
        <f>IF(DAY(DimNov1)=1,IF(AND(YEAR(DimNov1+29)=AnnéeCalendrier,MONTH(DimNov1+29)=11),DimNov1+29,""),IF(AND(YEAR(DimNov1+36)=AnnéeCalendrier,MONTH(DimNov1+36)=11),DimNov1+36,""))</f>
        <v/>
      </c>
      <c r="AM65" s="30" t="str">
        <f>IF(DAY(DimNov1)=1,IF(AND(YEAR(DimNov1+30)=AnnéeCalendrier,MONTH(DimNov1+30)=11),DimNov1+30,""),IF(AND(YEAR(DimNov1+37)=AnnéeCalendrier,MONTH(DimNov1+37)=11),DimNov1+37,""))</f>
        <v/>
      </c>
    </row>
    <row r="66" spans="2:39" s="31" customFormat="1" ht="18.95" customHeight="1" x14ac:dyDescent="0.25">
      <c r="B66" s="54"/>
      <c r="C66" s="32" t="s">
        <v>9</v>
      </c>
      <c r="D66" s="32" t="s">
        <v>10</v>
      </c>
      <c r="E66" s="32" t="s">
        <v>11</v>
      </c>
      <c r="F66" s="32" t="s">
        <v>12</v>
      </c>
      <c r="G66" s="32" t="s">
        <v>13</v>
      </c>
      <c r="H66" s="32" t="s">
        <v>7</v>
      </c>
      <c r="I66" s="32" t="s">
        <v>8</v>
      </c>
      <c r="J66" s="32" t="s">
        <v>9</v>
      </c>
      <c r="K66" s="32" t="s">
        <v>10</v>
      </c>
      <c r="L66" s="32" t="s">
        <v>11</v>
      </c>
      <c r="M66" s="32" t="s">
        <v>12</v>
      </c>
      <c r="N66" s="32" t="s">
        <v>13</v>
      </c>
      <c r="O66" s="32" t="s">
        <v>7</v>
      </c>
      <c r="P66" s="32" t="s">
        <v>8</v>
      </c>
      <c r="Q66" s="32" t="s">
        <v>9</v>
      </c>
      <c r="R66" s="32" t="s">
        <v>10</v>
      </c>
      <c r="S66" s="32" t="s">
        <v>11</v>
      </c>
      <c r="T66" s="32" t="s">
        <v>12</v>
      </c>
      <c r="U66" s="32" t="s">
        <v>13</v>
      </c>
      <c r="V66" s="32" t="s">
        <v>7</v>
      </c>
      <c r="W66" s="32" t="s">
        <v>8</v>
      </c>
      <c r="X66" s="32" t="s">
        <v>9</v>
      </c>
      <c r="Y66" s="32" t="s">
        <v>10</v>
      </c>
      <c r="Z66" s="32" t="s">
        <v>11</v>
      </c>
      <c r="AA66" s="32" t="s">
        <v>12</v>
      </c>
      <c r="AB66" s="32" t="s">
        <v>13</v>
      </c>
      <c r="AC66" s="32" t="s">
        <v>7</v>
      </c>
      <c r="AD66" s="32" t="s">
        <v>8</v>
      </c>
      <c r="AE66" s="32" t="s">
        <v>9</v>
      </c>
      <c r="AF66" s="32" t="s">
        <v>10</v>
      </c>
      <c r="AG66" s="32" t="s">
        <v>11</v>
      </c>
      <c r="AH66" s="32" t="s">
        <v>12</v>
      </c>
      <c r="AI66" s="32" t="s">
        <v>13</v>
      </c>
      <c r="AJ66" s="32" t="s">
        <v>7</v>
      </c>
      <c r="AK66" s="32" t="s">
        <v>8</v>
      </c>
      <c r="AL66" s="32" t="s">
        <v>9</v>
      </c>
      <c r="AM66" s="33" t="s">
        <v>10</v>
      </c>
    </row>
    <row r="67" spans="2:39" ht="18.95" customHeight="1" x14ac:dyDescent="0.25">
      <c r="B67" s="34" t="s">
        <v>22</v>
      </c>
      <c r="C67" s="38"/>
      <c r="D67" s="38"/>
      <c r="E67" s="39"/>
      <c r="F67" s="39"/>
      <c r="G67" s="39"/>
      <c r="H67" s="39"/>
      <c r="I67" s="35"/>
      <c r="J67" s="35"/>
      <c r="K67" s="39"/>
      <c r="L67" s="39"/>
      <c r="M67" s="39"/>
      <c r="N67" s="39"/>
      <c r="O67" s="36"/>
      <c r="P67" s="35"/>
      <c r="Q67" s="35"/>
      <c r="R67" s="39"/>
      <c r="S67" s="39"/>
      <c r="T67" s="39"/>
      <c r="U67" s="39"/>
      <c r="V67" s="39"/>
      <c r="W67" s="35"/>
      <c r="X67" s="35"/>
      <c r="Y67" s="39"/>
      <c r="Z67" s="39"/>
      <c r="AA67" s="39"/>
      <c r="AB67" s="39"/>
      <c r="AC67" s="39"/>
      <c r="AD67" s="35"/>
      <c r="AE67" s="35"/>
      <c r="AF67" s="39"/>
      <c r="AG67" s="39"/>
      <c r="AH67" s="39"/>
      <c r="AI67" s="38"/>
      <c r="AJ67" s="38"/>
      <c r="AK67" s="38"/>
      <c r="AL67" s="38"/>
      <c r="AM67" s="38"/>
    </row>
    <row r="68" spans="2:39" ht="18.95" customHeight="1" x14ac:dyDescent="0.25">
      <c r="B68" s="40" t="s">
        <v>23</v>
      </c>
      <c r="C68" s="44"/>
      <c r="D68" s="44"/>
      <c r="E68" s="45"/>
      <c r="F68" s="45"/>
      <c r="G68" s="45"/>
      <c r="H68" s="45"/>
      <c r="I68" s="41"/>
      <c r="J68" s="41"/>
      <c r="K68" s="45"/>
      <c r="L68" s="45"/>
      <c r="M68" s="45"/>
      <c r="N68" s="45"/>
      <c r="O68" s="42"/>
      <c r="P68" s="41"/>
      <c r="Q68" s="41"/>
      <c r="R68" s="45"/>
      <c r="S68" s="45"/>
      <c r="T68" s="45"/>
      <c r="U68" s="45"/>
      <c r="V68" s="45"/>
      <c r="W68" s="41"/>
      <c r="X68" s="41"/>
      <c r="Y68" s="45"/>
      <c r="Z68" s="45"/>
      <c r="AA68" s="45"/>
      <c r="AB68" s="45"/>
      <c r="AC68" s="45"/>
      <c r="AD68" s="41"/>
      <c r="AE68" s="41"/>
      <c r="AF68" s="45"/>
      <c r="AG68" s="45"/>
      <c r="AH68" s="45"/>
      <c r="AI68" s="44"/>
      <c r="AJ68" s="44"/>
      <c r="AK68" s="44"/>
      <c r="AL68" s="44"/>
      <c r="AM68" s="44"/>
    </row>
    <row r="69" spans="2:39" ht="18.95" customHeight="1" x14ac:dyDescent="0.25">
      <c r="B69" s="40" t="s">
        <v>24</v>
      </c>
      <c r="C69" s="44"/>
      <c r="D69" s="44"/>
      <c r="E69" s="45"/>
      <c r="F69" s="45"/>
      <c r="G69" s="45"/>
      <c r="H69" s="45"/>
      <c r="I69" s="41"/>
      <c r="J69" s="41"/>
      <c r="K69" s="45"/>
      <c r="L69" s="45"/>
      <c r="M69" s="45"/>
      <c r="N69" s="45"/>
      <c r="O69" s="42"/>
      <c r="P69" s="41"/>
      <c r="Q69" s="41"/>
      <c r="R69" s="45"/>
      <c r="S69" s="45"/>
      <c r="T69" s="45"/>
      <c r="U69" s="45"/>
      <c r="V69" s="45"/>
      <c r="W69" s="41"/>
      <c r="X69" s="41"/>
      <c r="Y69" s="45"/>
      <c r="Z69" s="45"/>
      <c r="AA69" s="45"/>
      <c r="AB69" s="45"/>
      <c r="AC69" s="45"/>
      <c r="AD69" s="41"/>
      <c r="AE69" s="41"/>
      <c r="AF69" s="45"/>
      <c r="AG69" s="45"/>
      <c r="AH69" s="45"/>
      <c r="AI69" s="44"/>
      <c r="AJ69" s="44"/>
      <c r="AK69" s="44"/>
      <c r="AL69" s="44"/>
      <c r="AM69" s="44"/>
    </row>
    <row r="70" spans="2:39" ht="12" customHeight="1" x14ac:dyDescent="0.25"/>
    <row r="71" spans="2:39" s="31" customFormat="1" ht="18.95" customHeight="1" x14ac:dyDescent="0.25">
      <c r="B71" s="53">
        <f>DATE(AnnéeCalendrier,12,1)</f>
        <v>45261</v>
      </c>
      <c r="C71" s="29" t="str">
        <f>IF(DAY(DimDéc1)=1,"",IF(AND(YEAR(DimDéc1+1)=AnnéeCalendrier,MONTH(DimDéc1+1)=12),DimDéc1+1,""))</f>
        <v/>
      </c>
      <c r="D71" s="29" t="str">
        <f>IF(DAY(DimDéc1)=1,"",IF(AND(YEAR(DimDéc1+2)=AnnéeCalendrier,MONTH(DimDéc1+2)=12),DimDéc1+2,""))</f>
        <v/>
      </c>
      <c r="E71" s="29" t="str">
        <f>IF(DAY(DimDéc1)=1,"",IF(AND(YEAR(DimDéc1+3)=AnnéeCalendrier,MONTH(DimDéc1+3)=12),DimDéc1+3,""))</f>
        <v/>
      </c>
      <c r="F71" s="29" t="str">
        <f>IF(DAY(DimDéc1)=1,"",IF(AND(YEAR(DimDéc1+4)=AnnéeCalendrier,MONTH(DimDéc1+4)=12),DimDéc1+4,""))</f>
        <v/>
      </c>
      <c r="G71" s="29" t="str">
        <f>IF(DAY(DimDéc1)=1,"",IF(AND(YEAR(DimDéc1+5)=AnnéeCalendrier,MONTH(DimDéc1+5)=12),DimDéc1+5,""))</f>
        <v/>
      </c>
      <c r="H71" s="29">
        <f>IF(DAY(DimDéc1)=1,"",IF(AND(YEAR(DimDéc1+6)=AnnéeCalendrier,MONTH(DimDéc1+6)=12),DimDéc1+6,""))</f>
        <v>45261</v>
      </c>
      <c r="I71" s="29">
        <f>IF(DAY(DimDéc1)=1,IF(AND(YEAR(DimDéc1)=AnnéeCalendrier,MONTH(DimDéc1)=12),DimDéc1,""),IF(AND(YEAR(DimDéc1+7)=AnnéeCalendrier,MONTH(DimDéc1+7)=12),DimDéc1+7,""))</f>
        <v>45262</v>
      </c>
      <c r="J71" s="29">
        <f>IF(DAY(DimDéc1)=1,IF(AND(YEAR(DimDéc1+1)=AnnéeCalendrier,MONTH(DimDéc1+1)=12),DimDéc1+1,""),IF(AND(YEAR(DimDéc1+8)=AnnéeCalendrier,MONTH(DimDéc1+8)=12),DimDéc1+8,""))</f>
        <v>45263</v>
      </c>
      <c r="K71" s="29">
        <f>IF(DAY(DimDéc1)=1,IF(AND(YEAR(DimDéc1+2)=AnnéeCalendrier,MONTH(DimDéc1+2)=12),DimDéc1+2,""),IF(AND(YEAR(DimDéc1+9)=AnnéeCalendrier,MONTH(DimDéc1+9)=12),DimDéc1+9,""))</f>
        <v>45264</v>
      </c>
      <c r="L71" s="29">
        <f>IF(DAY(DimDéc1)=1,IF(AND(YEAR(DimDéc1+3)=AnnéeCalendrier,MONTH(DimDéc1+3)=12),DimDéc1+3,""),IF(AND(YEAR(DimDéc1+10)=AnnéeCalendrier,MONTH(DimDéc1+10)=12),DimDéc1+10,""))</f>
        <v>45265</v>
      </c>
      <c r="M71" s="29">
        <f>IF(DAY(DimDéc1)=1,IF(AND(YEAR(DimDéc1+4)=AnnéeCalendrier,MONTH(DimDéc1+4)=12),DimDéc1+4,""),IF(AND(YEAR(DimDéc1+11)=AnnéeCalendrier,MONTH(DimDéc1+11)=12),DimDéc1+11,""))</f>
        <v>45266</v>
      </c>
      <c r="N71" s="29">
        <f>IF(DAY(DimDéc1)=1,IF(AND(YEAR(DimDéc1+5)=AnnéeCalendrier,MONTH(DimDéc1+5)=12),DimDéc1+5,""),IF(AND(YEAR(DimDéc1+12)=AnnéeCalendrier,MONTH(DimDéc1+12)=12),DimDéc1+12,""))</f>
        <v>45267</v>
      </c>
      <c r="O71" s="29">
        <f>IF(DAY(DimDéc1)=1,IF(AND(YEAR(DimDéc1+6)=AnnéeCalendrier,MONTH(DimDéc1+6)=12),DimDéc1+6,""),IF(AND(YEAR(DimDéc1+13)=AnnéeCalendrier,MONTH(DimDéc1+13)=12),DimDéc1+13,""))</f>
        <v>45268</v>
      </c>
      <c r="P71" s="29">
        <f>IF(DAY(DimDéc1)=1,IF(AND(YEAR(DimDéc1+7)=AnnéeCalendrier,MONTH(DimDéc1+7)=12),DimDéc1+7,""),IF(AND(YEAR(DimDéc1+14)=AnnéeCalendrier,MONTH(DimDéc1+14)=12),DimDéc1+14,""))</f>
        <v>45269</v>
      </c>
      <c r="Q71" s="29">
        <f>IF(DAY(DimDéc1)=1,IF(AND(YEAR(DimDéc1+8)=AnnéeCalendrier,MONTH(DimDéc1+8)=12),DimDéc1+8,""),IF(AND(YEAR(DimDéc1+15)=AnnéeCalendrier,MONTH(DimDéc1+15)=12),DimDéc1+15,""))</f>
        <v>45270</v>
      </c>
      <c r="R71" s="29">
        <f>IF(DAY(DimDéc1)=1,IF(AND(YEAR(DimDéc1+9)=AnnéeCalendrier,MONTH(DimDéc1+9)=12),DimDéc1+9,""),IF(AND(YEAR(DimDéc1+16)=AnnéeCalendrier,MONTH(DimDéc1+16)=12),DimDéc1+16,""))</f>
        <v>45271</v>
      </c>
      <c r="S71" s="29">
        <f>IF(DAY(DimDéc1)=1,IF(AND(YEAR(DimDéc1+10)=AnnéeCalendrier,MONTH(DimDéc1+10)=12),DimDéc1+10,""),IF(AND(YEAR(DimDéc1+17)=AnnéeCalendrier,MONTH(DimDéc1+17)=12),DimDéc1+17,""))</f>
        <v>45272</v>
      </c>
      <c r="T71" s="29">
        <f>IF(DAY(DimDéc1)=1,IF(AND(YEAR(DimDéc1+11)=AnnéeCalendrier,MONTH(DimDéc1+11)=12),DimDéc1+11,""),IF(AND(YEAR(DimDéc1+18)=AnnéeCalendrier,MONTH(DimDéc1+18)=12),DimDéc1+18,""))</f>
        <v>45273</v>
      </c>
      <c r="U71" s="29">
        <f>IF(DAY(DimDéc1)=1,IF(AND(YEAR(DimDéc1+12)=AnnéeCalendrier,MONTH(DimDéc1+12)=12),DimDéc1+12,""),IF(AND(YEAR(DimDéc1+19)=AnnéeCalendrier,MONTH(DimDéc1+19)=12),DimDéc1+19,""))</f>
        <v>45274</v>
      </c>
      <c r="V71" s="29">
        <f>IF(DAY(DimDéc1)=1,IF(AND(YEAR(DimDéc1+13)=AnnéeCalendrier,MONTH(DimDéc1+13)=12),DimDéc1+13,""),IF(AND(YEAR(DimDéc1+20)=AnnéeCalendrier,MONTH(DimDéc1+20)=12),DimDéc1+20,""))</f>
        <v>45275</v>
      </c>
      <c r="W71" s="29">
        <f>IF(DAY(DimDéc1)=1,IF(AND(YEAR(DimDéc1+14)=AnnéeCalendrier,MONTH(DimDéc1+14)=12),DimDéc1+14,""),IF(AND(YEAR(DimDéc1+21)=AnnéeCalendrier,MONTH(DimDéc1+21)=12),DimDéc1+21,""))</f>
        <v>45276</v>
      </c>
      <c r="X71" s="29">
        <f>IF(DAY(DimDéc1)=1,IF(AND(YEAR(DimDéc1+15)=AnnéeCalendrier,MONTH(DimDéc1+15)=12),DimDéc1+15,""),IF(AND(YEAR(DimDéc1+22)=AnnéeCalendrier,MONTH(DimDéc1+22)=12),DimDéc1+22,""))</f>
        <v>45277</v>
      </c>
      <c r="Y71" s="29">
        <f>IF(DAY(DimDéc1)=1,IF(AND(YEAR(DimDéc1+16)=AnnéeCalendrier,MONTH(DimDéc1+16)=12),DimDéc1+16,""),IF(AND(YEAR(DimDéc1+23)=AnnéeCalendrier,MONTH(DimDéc1+23)=12),DimDéc1+23,""))</f>
        <v>45278</v>
      </c>
      <c r="Z71" s="29">
        <f>IF(DAY(DimDéc1)=1,IF(AND(YEAR(DimDéc1+17)=AnnéeCalendrier,MONTH(DimDéc1+17)=12),DimDéc1+17,""),IF(AND(YEAR(DimDéc1+24)=AnnéeCalendrier,MONTH(DimDéc1+24)=12),DimDéc1+24,""))</f>
        <v>45279</v>
      </c>
      <c r="AA71" s="29">
        <f>IF(DAY(DimDéc1)=1,IF(AND(YEAR(DimDéc1+18)=AnnéeCalendrier,MONTH(DimDéc1+18)=12),DimDéc1+18,""),IF(AND(YEAR(DimDéc1+25)=AnnéeCalendrier,MONTH(DimDéc1+25)=12),DimDéc1+25,""))</f>
        <v>45280</v>
      </c>
      <c r="AB71" s="29">
        <f>IF(DAY(DimDéc1)=1,IF(AND(YEAR(DimDéc1+19)=AnnéeCalendrier,MONTH(DimDéc1+19)=12),DimDéc1+19,""),IF(AND(YEAR(DimDéc1+26)=AnnéeCalendrier,MONTH(DimDéc1+26)=12),DimDéc1+26,""))</f>
        <v>45281</v>
      </c>
      <c r="AC71" s="29">
        <f>IF(DAY(DimDéc1)=1,IF(AND(YEAR(DimDéc1+20)=AnnéeCalendrier,MONTH(DimDéc1+20)=12),DimDéc1+20,""),IF(AND(YEAR(DimDéc1+27)=AnnéeCalendrier,MONTH(DimDéc1+27)=12),DimDéc1+27,""))</f>
        <v>45282</v>
      </c>
      <c r="AD71" s="29">
        <f>IF(DAY(DimDéc1)=1,IF(AND(YEAR(DimDéc1+21)=AnnéeCalendrier,MONTH(DimDéc1+21)=12),DimDéc1+21,""),IF(AND(YEAR(DimDéc1+28)=AnnéeCalendrier,MONTH(DimDéc1+28)=12),DimDéc1+28,""))</f>
        <v>45283</v>
      </c>
      <c r="AE71" s="29">
        <f>IF(DAY(DimDéc1)=1,IF(AND(YEAR(DimDéc1+22)=AnnéeCalendrier,MONTH(DimDéc1+22)=12),DimDéc1+22,""),IF(AND(YEAR(DimDéc1+29)=AnnéeCalendrier,MONTH(DimDéc1+29)=12),DimDéc1+29,""))</f>
        <v>45284</v>
      </c>
      <c r="AF71" s="29">
        <f>IF(DAY(DimDéc1)=1,IF(AND(YEAR(DimDéc1+23)=AnnéeCalendrier,MONTH(DimDéc1+23)=12),DimDéc1+23,""),IF(AND(YEAR(DimDéc1+30)=AnnéeCalendrier,MONTH(DimDéc1+30)=12),DimDéc1+30,""))</f>
        <v>45285</v>
      </c>
      <c r="AG71" s="29">
        <f>IF(DAY(DimDéc1)=1,IF(AND(YEAR(DimDéc1+24)=AnnéeCalendrier,MONTH(DimDéc1+24)=12),DimDéc1+24,""),IF(AND(YEAR(DimDéc1+31)=AnnéeCalendrier,MONTH(DimDéc1+31)=12),DimDéc1+31,""))</f>
        <v>45286</v>
      </c>
      <c r="AH71" s="29">
        <f>IF(DAY(DimDéc1)=1,IF(AND(YEAR(DimDéc1+25)=AnnéeCalendrier,MONTH(DimDéc1+25)=12),DimDéc1+25,""),IF(AND(YEAR(DimDéc1+32)=AnnéeCalendrier,MONTH(DimDéc1+32)=12),DimDéc1+32,""))</f>
        <v>45287</v>
      </c>
      <c r="AI71" s="29">
        <f>IF(DAY(DimDéc1)=1,IF(AND(YEAR(DimDéc1+26)=AnnéeCalendrier,MONTH(DimDéc1+26)=12),DimDéc1+26,""),IF(AND(YEAR(DimDéc1+33)=AnnéeCalendrier,MONTH(DimDéc1+33)=12),DimDéc1+33,""))</f>
        <v>45288</v>
      </c>
      <c r="AJ71" s="29">
        <f>IF(DAY(DimDéc1)=1,IF(AND(YEAR(DimDéc1+27)=AnnéeCalendrier,MONTH(DimDéc1+27)=12),DimDéc1+27,""),IF(AND(YEAR(DimDéc1+34)=AnnéeCalendrier,MONTH(DimDéc1+34)=12),DimDéc1+34,""))</f>
        <v>45289</v>
      </c>
      <c r="AK71" s="29">
        <f>IF(DAY(DimDéc1)=1,IF(AND(YEAR(DimDéc1+28)=AnnéeCalendrier,MONTH(DimDéc1+28)=12),DimDéc1+28,""),IF(AND(YEAR(DimDéc1+35)=AnnéeCalendrier,MONTH(DimDéc1+35)=12),DimDéc1+35,""))</f>
        <v>45290</v>
      </c>
      <c r="AL71" s="29">
        <f>IF(DAY(DimDéc1)=1,IF(AND(YEAR(DimDéc1+29)=AnnéeCalendrier,MONTH(DimDéc1+29)=12),DimDéc1+29,""),IF(AND(YEAR(DimDéc1+36)=AnnéeCalendrier,MONTH(DimDéc1+36)=12),DimDéc1+36,""))</f>
        <v>45291</v>
      </c>
      <c r="AM71" s="30" t="str">
        <f>IF(DAY(DimDéc1)=1,IF(AND(YEAR(DimDéc1+30)=AnnéeCalendrier,MONTH(DimDéc1+30)=12),DimDéc1+30,""),IF(AND(YEAR(DimDéc1+37)=AnnéeCalendrier,MONTH(DimDéc1+37)=12),DimDéc1+37,""))</f>
        <v/>
      </c>
    </row>
    <row r="72" spans="2:39" s="31" customFormat="1" ht="18.95" customHeight="1" x14ac:dyDescent="0.25">
      <c r="B72" s="54"/>
      <c r="C72" s="32" t="s">
        <v>9</v>
      </c>
      <c r="D72" s="32" t="s">
        <v>10</v>
      </c>
      <c r="E72" s="32" t="s">
        <v>11</v>
      </c>
      <c r="F72" s="32" t="s">
        <v>12</v>
      </c>
      <c r="G72" s="32" t="s">
        <v>13</v>
      </c>
      <c r="H72" s="32" t="s">
        <v>7</v>
      </c>
      <c r="I72" s="32" t="s">
        <v>8</v>
      </c>
      <c r="J72" s="32" t="s">
        <v>9</v>
      </c>
      <c r="K72" s="32" t="s">
        <v>10</v>
      </c>
      <c r="L72" s="32" t="s">
        <v>11</v>
      </c>
      <c r="M72" s="32" t="s">
        <v>12</v>
      </c>
      <c r="N72" s="32" t="s">
        <v>13</v>
      </c>
      <c r="O72" s="32" t="s">
        <v>7</v>
      </c>
      <c r="P72" s="32" t="s">
        <v>8</v>
      </c>
      <c r="Q72" s="32" t="s">
        <v>9</v>
      </c>
      <c r="R72" s="32" t="s">
        <v>10</v>
      </c>
      <c r="S72" s="32" t="s">
        <v>11</v>
      </c>
      <c r="T72" s="32" t="s">
        <v>12</v>
      </c>
      <c r="U72" s="32" t="s">
        <v>13</v>
      </c>
      <c r="V72" s="32" t="s">
        <v>7</v>
      </c>
      <c r="W72" s="32" t="s">
        <v>8</v>
      </c>
      <c r="X72" s="32" t="s">
        <v>9</v>
      </c>
      <c r="Y72" s="32" t="s">
        <v>10</v>
      </c>
      <c r="Z72" s="32" t="s">
        <v>11</v>
      </c>
      <c r="AA72" s="32" t="s">
        <v>12</v>
      </c>
      <c r="AB72" s="32" t="s">
        <v>13</v>
      </c>
      <c r="AC72" s="32" t="s">
        <v>7</v>
      </c>
      <c r="AD72" s="32" t="s">
        <v>8</v>
      </c>
      <c r="AE72" s="32" t="s">
        <v>9</v>
      </c>
      <c r="AF72" s="32" t="s">
        <v>10</v>
      </c>
      <c r="AG72" s="32" t="s">
        <v>11</v>
      </c>
      <c r="AH72" s="32" t="s">
        <v>12</v>
      </c>
      <c r="AI72" s="32" t="s">
        <v>13</v>
      </c>
      <c r="AJ72" s="32" t="s">
        <v>7</v>
      </c>
      <c r="AK72" s="32" t="s">
        <v>8</v>
      </c>
      <c r="AL72" s="32" t="s">
        <v>9</v>
      </c>
      <c r="AM72" s="33" t="s">
        <v>10</v>
      </c>
    </row>
    <row r="73" spans="2:39" ht="18.95" customHeight="1" x14ac:dyDescent="0.25">
      <c r="B73" s="34" t="s">
        <v>22</v>
      </c>
      <c r="C73" s="38"/>
      <c r="D73" s="38"/>
      <c r="E73" s="38"/>
      <c r="F73" s="38"/>
      <c r="G73" s="39"/>
      <c r="H73" s="39"/>
      <c r="I73" s="35"/>
      <c r="J73" s="35"/>
      <c r="K73" s="39"/>
      <c r="L73" s="39"/>
      <c r="M73" s="39"/>
      <c r="N73" s="39"/>
      <c r="O73" s="39"/>
      <c r="P73" s="35"/>
      <c r="Q73" s="35"/>
      <c r="R73" s="39"/>
      <c r="S73" s="39"/>
      <c r="T73" s="39"/>
      <c r="U73" s="39"/>
      <c r="V73" s="39"/>
      <c r="W73" s="35"/>
      <c r="X73" s="35"/>
      <c r="Y73" s="39"/>
      <c r="Z73" s="39"/>
      <c r="AA73" s="39"/>
      <c r="AB73" s="39"/>
      <c r="AC73" s="39"/>
      <c r="AD73" s="35"/>
      <c r="AE73" s="35"/>
      <c r="AF73" s="36"/>
      <c r="AG73" s="36"/>
      <c r="AH73" s="39"/>
      <c r="AI73" s="39"/>
      <c r="AJ73" s="39"/>
      <c r="AK73" s="35"/>
      <c r="AL73" s="37"/>
      <c r="AM73" s="49"/>
    </row>
    <row r="74" spans="2:39" ht="18.95" customHeight="1" x14ac:dyDescent="0.25">
      <c r="B74" s="40" t="s">
        <v>23</v>
      </c>
      <c r="C74" s="44"/>
      <c r="D74" s="44"/>
      <c r="E74" s="44"/>
      <c r="F74" s="44"/>
      <c r="G74" s="45"/>
      <c r="H74" s="45"/>
      <c r="I74" s="41"/>
      <c r="J74" s="41"/>
      <c r="K74" s="45"/>
      <c r="L74" s="45"/>
      <c r="M74" s="45"/>
      <c r="N74" s="45"/>
      <c r="O74" s="45"/>
      <c r="P74" s="41"/>
      <c r="Q74" s="41"/>
      <c r="R74" s="45"/>
      <c r="S74" s="45"/>
      <c r="T74" s="45"/>
      <c r="U74" s="45"/>
      <c r="V74" s="45"/>
      <c r="W74" s="41"/>
      <c r="X74" s="41"/>
      <c r="Y74" s="45"/>
      <c r="Z74" s="45"/>
      <c r="AA74" s="45"/>
      <c r="AB74" s="45"/>
      <c r="AC74" s="45"/>
      <c r="AD74" s="41"/>
      <c r="AE74" s="41"/>
      <c r="AF74" s="42"/>
      <c r="AG74" s="42"/>
      <c r="AH74" s="45"/>
      <c r="AI74" s="45"/>
      <c r="AJ74" s="45"/>
      <c r="AK74" s="41"/>
      <c r="AL74" s="43"/>
      <c r="AM74" s="50"/>
    </row>
    <row r="75" spans="2:39" ht="18.95" customHeight="1" x14ac:dyDescent="0.25">
      <c r="B75" s="40" t="s">
        <v>24</v>
      </c>
      <c r="C75" s="44"/>
      <c r="D75" s="44"/>
      <c r="E75" s="44"/>
      <c r="F75" s="44"/>
      <c r="G75" s="45"/>
      <c r="H75" s="45"/>
      <c r="I75" s="41"/>
      <c r="J75" s="41"/>
      <c r="K75" s="45"/>
      <c r="L75" s="45"/>
      <c r="M75" s="45"/>
      <c r="N75" s="45"/>
      <c r="O75" s="45"/>
      <c r="P75" s="41"/>
      <c r="Q75" s="41"/>
      <c r="R75" s="45"/>
      <c r="S75" s="45"/>
      <c r="T75" s="45"/>
      <c r="U75" s="45"/>
      <c r="V75" s="45"/>
      <c r="W75" s="41"/>
      <c r="X75" s="41"/>
      <c r="Y75" s="45"/>
      <c r="Z75" s="45"/>
      <c r="AA75" s="45"/>
      <c r="AB75" s="45"/>
      <c r="AC75" s="45"/>
      <c r="AD75" s="41"/>
      <c r="AE75" s="41"/>
      <c r="AF75" s="42"/>
      <c r="AG75" s="42"/>
      <c r="AH75" s="45"/>
      <c r="AI75" s="45"/>
      <c r="AJ75" s="45"/>
      <c r="AK75" s="41"/>
      <c r="AL75" s="43"/>
      <c r="AM75" s="50"/>
    </row>
    <row r="76" spans="2:39" ht="18.95" customHeight="1" x14ac:dyDescent="0.25">
      <c r="AM76" s="51"/>
    </row>
  </sheetData>
  <mergeCells count="13">
    <mergeCell ref="B71:B72"/>
    <mergeCell ref="B35:B36"/>
    <mergeCell ref="B41:B42"/>
    <mergeCell ref="B47:B48"/>
    <mergeCell ref="B53:B54"/>
    <mergeCell ref="B59:B60"/>
    <mergeCell ref="B65:B66"/>
    <mergeCell ref="B29:B30"/>
    <mergeCell ref="AH1:AM1"/>
    <mergeCell ref="B5:B6"/>
    <mergeCell ref="B11:B12"/>
    <mergeCell ref="B17:B18"/>
    <mergeCell ref="B23:B24"/>
  </mergeCells>
  <conditionalFormatting sqref="C5:AM5 C11:AM11 C17:AM17 C23:AM23 C29:AM29 C35:AM35 C41:AM41 C47:AM47 C53:AM53 C59:AM59 C65:AM65 C71:AM71">
    <cfRule type="expression" dxfId="5" priority="6">
      <formula>NOT(ISNUMBER(C5))</formula>
    </cfRule>
  </conditionalFormatting>
  <conditionalFormatting sqref="C6:AM6 C12:AM12 C18:AM18 C24:AM24 C30:AM30 C36:AM36 C42:AM42 C48:AM48 C54:AM54 C60:AM60 C66:AM66 C72:AM72">
    <cfRule type="expression" dxfId="4" priority="1" stopIfTrue="1">
      <formula>NOT(ISNUMBER(C5))</formula>
    </cfRule>
    <cfRule type="expression" dxfId="3" priority="5">
      <formula>OR(COUNTIF(C7:C9,1)&gt;1,COUNTIF(C7:C9,2)&gt;1,COUNTIF(C7:C9,3)&gt;1)</formula>
    </cfRule>
  </conditionalFormatting>
  <conditionalFormatting sqref="C37:AM39 C43:AM45 C49:AM51 C55:AM57 C61:AM63 C67:AM69 C73:AM75 C31:AM33 C25:AM27 C19:AM21 C13:AM15 C7:AM9">
    <cfRule type="cellIs" dxfId="2" priority="2" stopIfTrue="1" operator="equal">
      <formula>1</formula>
    </cfRule>
    <cfRule type="cellIs" dxfId="1" priority="3" stopIfTrue="1" operator="equal">
      <formula>2</formula>
    </cfRule>
    <cfRule type="cellIs" dxfId="0" priority="4" operator="equal">
      <formula>3</formula>
    </cfRule>
  </conditionalFormatting>
  <dataValidations count="2">
    <dataValidation allowBlank="1" showInputMessage="1" showErrorMessage="1" promptTitle="Calendrier d’horaire de travail" prompt="Avec les toupies, modifiez l'année civile. Le calendrier affiche automatiquement le planning quotidien pour 3 travaux. Configurez les détails de la tâche/l'équipe et le modèle dans Travaux &amp; équipes. _x000a_Les jours en rouge indiquent des conflits de planning." sqref="A1"/>
    <dataValidation allowBlank="1" showInputMessage="1" showErrorMessage="1" prompt="Utiliser les toupies pour modifier rapidement l’année du calendrier" sqref="AH1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84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63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53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Spinner 15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ompteur">
              <controlPr defaultSize="0" print="0" autoPict="0" altText="Utilisez le bouton de compteur pour modifier l’année civile ou modifiez l’année dans la cellule AH1">
                <anchor moveWithCells="1">
                  <from>
                    <xdr:col>33</xdr:col>
                    <xdr:colOff>57150</xdr:colOff>
                    <xdr:row>1</xdr:row>
                    <xdr:rowOff>314325</xdr:rowOff>
                  </from>
                  <to>
                    <xdr:col>33</xdr:col>
                    <xdr:colOff>57150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CISSS de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Forest</dc:creator>
  <cp:lastModifiedBy>Mélanie Forest</cp:lastModifiedBy>
  <dcterms:created xsi:type="dcterms:W3CDTF">2022-07-11T18:43:17Z</dcterms:created>
  <dcterms:modified xsi:type="dcterms:W3CDTF">2022-07-11T18:48:05Z</dcterms:modified>
</cp:coreProperties>
</file>