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ERV-SAGPLAST\ConceptionMécanique\Théophile\MISSION INGENIEUR\CALCULS\"/>
    </mc:Choice>
  </mc:AlternateContent>
  <xr:revisionPtr revIDLastSave="0" documentId="13_ncr:1_{27025857-79A7-46BF-8169-B6AC51D2D1AB}" xr6:coauthVersionLast="47" xr6:coauthVersionMax="47" xr10:uidLastSave="{00000000-0000-0000-0000-000000000000}"/>
  <bookViews>
    <workbookView xWindow="-120" yWindow="-120" windowWidth="29040" windowHeight="17640" activeTab="2" xr2:uid="{750D84C5-9EFE-443E-B2A4-7752CBFDE919}"/>
  </bookViews>
  <sheets>
    <sheet name="TRS" sheetId="2" r:id="rId1"/>
    <sheet name="DONNEES PROD" sheetId="3" r:id="rId2"/>
    <sheet name="JOURNAL DE PROD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4" l="1"/>
  <c r="C4" i="4"/>
  <c r="C5" i="4"/>
  <c r="C6" i="4"/>
  <c r="C7" i="4"/>
  <c r="C3" i="4"/>
  <c r="B3" i="4"/>
  <c r="M3" i="3"/>
  <c r="N17" i="3"/>
  <c r="F17" i="3"/>
  <c r="E17" i="3"/>
  <c r="L15" i="3"/>
  <c r="K15" i="3"/>
  <c r="J15" i="3"/>
  <c r="H15" i="3"/>
  <c r="I15" i="3" s="1"/>
  <c r="M15" i="3" s="1"/>
  <c r="L14" i="3"/>
  <c r="J14" i="3"/>
  <c r="K14" i="3" s="1"/>
  <c r="I14" i="3"/>
  <c r="M14" i="3" s="1"/>
  <c r="H14" i="3"/>
  <c r="L13" i="3"/>
  <c r="K13" i="3"/>
  <c r="J13" i="3"/>
  <c r="H13" i="3"/>
  <c r="I13" i="3" s="1"/>
  <c r="M13" i="3" s="1"/>
  <c r="L12" i="3"/>
  <c r="L17" i="3" s="1"/>
  <c r="O12" i="3" s="1"/>
  <c r="J12" i="3"/>
  <c r="J17" i="3" s="1"/>
  <c r="I12" i="3"/>
  <c r="M12" i="3" s="1"/>
  <c r="H12" i="3"/>
  <c r="H17" i="3" s="1"/>
  <c r="I17" i="3" s="1"/>
  <c r="M17" i="3" s="1"/>
  <c r="N8" i="3"/>
  <c r="L8" i="3"/>
  <c r="F8" i="3"/>
  <c r="E8" i="3"/>
  <c r="J7" i="3"/>
  <c r="K7" i="3" s="1"/>
  <c r="H7" i="3"/>
  <c r="I7" i="3" s="1"/>
  <c r="M7" i="3" s="1"/>
  <c r="J6" i="3"/>
  <c r="K6" i="3" s="1"/>
  <c r="I6" i="3"/>
  <c r="M6" i="3" s="1"/>
  <c r="H6" i="3"/>
  <c r="J5" i="3"/>
  <c r="K5" i="3" s="1"/>
  <c r="H5" i="3"/>
  <c r="I5" i="3" s="1"/>
  <c r="M5" i="3" s="1"/>
  <c r="K4" i="3"/>
  <c r="J4" i="3"/>
  <c r="H4" i="3"/>
  <c r="I4" i="3" s="1"/>
  <c r="M4" i="3" s="1"/>
  <c r="O3" i="3"/>
  <c r="J3" i="3"/>
  <c r="K3" i="3" s="1"/>
  <c r="I3" i="3"/>
  <c r="H3" i="3"/>
  <c r="M29" i="2"/>
  <c r="M31" i="2" s="1"/>
  <c r="N20" i="2"/>
  <c r="N15" i="2"/>
  <c r="N14" i="2"/>
  <c r="H8" i="3" l="1"/>
  <c r="I8" i="3" s="1"/>
  <c r="M8" i="3" s="1"/>
  <c r="K8" i="3"/>
  <c r="N9" i="2" s="1"/>
  <c r="C14" i="2" s="1"/>
  <c r="C13" i="2" s="1"/>
  <c r="J8" i="3"/>
  <c r="K12" i="3"/>
  <c r="K17" i="3" s="1"/>
  <c r="F14" i="2" l="1"/>
  <c r="C15" i="2"/>
  <c r="F13" i="2"/>
  <c r="F15" i="2" l="1"/>
  <c r="I14" i="2"/>
  <c r="I13" i="2" l="1"/>
  <c r="I15" i="2" s="1"/>
  <c r="D30" i="2" s="1"/>
</calcChain>
</file>

<file path=xl/sharedStrings.xml><?xml version="1.0" encoding="utf-8"?>
<sst xmlns="http://schemas.openxmlformats.org/spreadsheetml/2006/main" count="125" uniqueCount="68">
  <si>
    <t>OF 759.22A</t>
  </si>
  <si>
    <t xml:space="preserve">Calcul TRS </t>
  </si>
  <si>
    <t xml:space="preserve">Données d'entrée : </t>
  </si>
  <si>
    <t>Taux de disponibilité</t>
  </si>
  <si>
    <t>Taux de performance</t>
  </si>
  <si>
    <t>Taux de qualité</t>
  </si>
  <si>
    <t xml:space="preserve">Temps d'ouverture ligne </t>
  </si>
  <si>
    <t>min</t>
  </si>
  <si>
    <t>Td = Temps fontionnement/Temps requis</t>
  </si>
  <si>
    <t>Tp = Temps net/Temps de fonctionnement</t>
  </si>
  <si>
    <t>Tq = Temps utile/Temps net</t>
  </si>
  <si>
    <t xml:space="preserve">Pauses </t>
  </si>
  <si>
    <t>Essais</t>
  </si>
  <si>
    <t>Réunion</t>
  </si>
  <si>
    <t xml:space="preserve">Tf = </t>
  </si>
  <si>
    <t xml:space="preserve">Tn = </t>
  </si>
  <si>
    <t xml:space="preserve">Tu = </t>
  </si>
  <si>
    <t>maintenance préventive</t>
  </si>
  <si>
    <t xml:space="preserve">Tr = </t>
  </si>
  <si>
    <t>Tf =</t>
  </si>
  <si>
    <t>Pannes</t>
  </si>
  <si>
    <t xml:space="preserve">Td = </t>
  </si>
  <si>
    <t>Tp =</t>
  </si>
  <si>
    <t xml:space="preserve">Tq = </t>
  </si>
  <si>
    <t>réglages</t>
  </si>
  <si>
    <t>changement de prod</t>
  </si>
  <si>
    <t>micro-arrêts</t>
  </si>
  <si>
    <t xml:space="preserve">Détails : </t>
  </si>
  <si>
    <t xml:space="preserve">marche à vide </t>
  </si>
  <si>
    <t>Sous-cadence</t>
  </si>
  <si>
    <r>
      <rPr>
        <b/>
        <sz val="11"/>
        <color theme="1"/>
        <rFont val="Calibri"/>
        <family val="2"/>
        <scheme val="minor"/>
      </rPr>
      <t>Temps requis</t>
    </r>
    <r>
      <rPr>
        <sz val="11"/>
        <color theme="1"/>
        <rFont val="Calibri"/>
        <family val="2"/>
        <scheme val="minor"/>
      </rPr>
      <t xml:space="preserve"> = temps d'ouverture de la ligne - arrêts planifiés (pauses, essais, réunion, maintenance préventive…)</t>
    </r>
  </si>
  <si>
    <t>Non qualité</t>
  </si>
  <si>
    <r>
      <rPr>
        <b/>
        <sz val="11"/>
        <color theme="1"/>
        <rFont val="Calibri"/>
        <family val="2"/>
        <scheme val="minor"/>
      </rPr>
      <t>Temps de fonctionnement</t>
    </r>
    <r>
      <rPr>
        <sz val="11"/>
        <color theme="1"/>
        <rFont val="Calibri"/>
        <family val="2"/>
        <scheme val="minor"/>
      </rPr>
      <t xml:space="preserve"> = Temps requis - pannes, réglages, changement de prod ou de matière</t>
    </r>
  </si>
  <si>
    <r>
      <rPr>
        <b/>
        <sz val="11"/>
        <color theme="1"/>
        <rFont val="Calibri"/>
        <family val="2"/>
        <scheme val="minor"/>
      </rPr>
      <t>Temps net</t>
    </r>
    <r>
      <rPr>
        <sz val="11"/>
        <color theme="1"/>
        <rFont val="Calibri"/>
        <family val="2"/>
        <scheme val="minor"/>
      </rPr>
      <t xml:space="preserve"> = Temps de fonctionnement - micros arrêts, marche à vide, sous-cadence </t>
    </r>
  </si>
  <si>
    <r>
      <rPr>
        <b/>
        <sz val="11"/>
        <color theme="1"/>
        <rFont val="Calibri"/>
        <family val="2"/>
        <scheme val="minor"/>
      </rPr>
      <t>Temps utile</t>
    </r>
    <r>
      <rPr>
        <sz val="11"/>
        <color theme="1"/>
        <rFont val="Calibri"/>
        <family val="2"/>
        <scheme val="minor"/>
      </rPr>
      <t xml:space="preserve"> = Temps net - non qualité (Rebuts * cadence) OU temps requis * cadence</t>
    </r>
  </si>
  <si>
    <t>Non qualité = Rebuts * cadence</t>
  </si>
  <si>
    <t xml:space="preserve">Cadence </t>
  </si>
  <si>
    <t xml:space="preserve">150 ml </t>
  </si>
  <si>
    <t>Pièces/min</t>
  </si>
  <si>
    <t>Rebuts</t>
  </si>
  <si>
    <t>pièces</t>
  </si>
  <si>
    <t xml:space="preserve">250 ml </t>
  </si>
  <si>
    <t xml:space="preserve">TRS = </t>
  </si>
  <si>
    <t>Cadence</t>
  </si>
  <si>
    <t>pièces/min</t>
  </si>
  <si>
    <t>500 ml</t>
  </si>
  <si>
    <t xml:space="preserve">Nq = </t>
  </si>
  <si>
    <t xml:space="preserve">1000 ml </t>
  </si>
  <si>
    <t xml:space="preserve">2000 ml </t>
  </si>
  <si>
    <t>TRS</t>
  </si>
  <si>
    <t xml:space="preserve">500ML </t>
  </si>
  <si>
    <t xml:space="preserve">Date production </t>
  </si>
  <si>
    <t>Heure ouverture</t>
  </si>
  <si>
    <t>Heure début prod</t>
  </si>
  <si>
    <t xml:space="preserve">Réglage </t>
  </si>
  <si>
    <t>Arrêt</t>
  </si>
  <si>
    <t>Heure fin prod</t>
  </si>
  <si>
    <t>Temps prod</t>
  </si>
  <si>
    <t>Temps d'ouverture</t>
  </si>
  <si>
    <t>Nb pièces produites</t>
  </si>
  <si>
    <t>Tps de cycle (s)</t>
  </si>
  <si>
    <t>% Rebuts</t>
  </si>
  <si>
    <t>TOTAL</t>
  </si>
  <si>
    <t>OF 1052.22A</t>
  </si>
  <si>
    <t>Temps prod (min)</t>
  </si>
  <si>
    <t>Temps d'ouverture (min)</t>
  </si>
  <si>
    <t>DATE</t>
  </si>
  <si>
    <t>N°OF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</si>
</sst>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mm]"/>
    <numFmt numFmtId="165" formatCode="[$-F400]h:mm:ss\ AM/PM"/>
    <numFmt numFmtId="166" formatCode="[ss]"/>
    <numFmt numFmtId="167" formatCode="[h]:mm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6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4" fontId="0" fillId="0" borderId="10" xfId="0" applyNumberFormat="1" applyBorder="1" applyAlignment="1">
      <alignment horizontal="right"/>
    </xf>
    <xf numFmtId="0" fontId="0" fillId="0" borderId="11" xfId="0" applyBorder="1" applyAlignment="1">
      <alignment horizontal="right"/>
    </xf>
    <xf numFmtId="0" fontId="0" fillId="3" borderId="14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64" fontId="0" fillId="0" borderId="15" xfId="0" applyNumberFormat="1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14" xfId="0" applyBorder="1" applyAlignment="1">
      <alignment horizontal="center" vertical="center"/>
    </xf>
    <xf numFmtId="164" fontId="0" fillId="0" borderId="15" xfId="0" applyNumberFormat="1" applyBorder="1"/>
    <xf numFmtId="0" fontId="0" fillId="0" borderId="17" xfId="0" applyBorder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64" fontId="0" fillId="0" borderId="15" xfId="0" applyNumberFormat="1" applyBorder="1" applyAlignment="1">
      <alignment horizontal="right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9" xfId="0" applyFill="1" applyBorder="1" applyAlignment="1">
      <alignment horizontal="left" vertical="center"/>
    </xf>
    <xf numFmtId="0" fontId="0" fillId="3" borderId="10" xfId="0" applyFill="1" applyBorder="1" applyAlignment="1">
      <alignment horizontal="left" vertical="center"/>
    </xf>
    <xf numFmtId="0" fontId="0" fillId="3" borderId="11" xfId="0" applyFill="1" applyBorder="1" applyAlignment="1">
      <alignment horizontal="left" vertic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164" fontId="0" fillId="0" borderId="20" xfId="0" applyNumberFormat="1" applyBorder="1" applyAlignment="1">
      <alignment vertical="center"/>
    </xf>
    <xf numFmtId="0" fontId="0" fillId="0" borderId="21" xfId="0" applyBorder="1" applyAlignment="1">
      <alignment horizontal="right"/>
    </xf>
    <xf numFmtId="0" fontId="0" fillId="3" borderId="14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16" xfId="0" applyFill="1" applyBorder="1" applyAlignment="1">
      <alignment horizontal="left" vertical="center"/>
    </xf>
    <xf numFmtId="0" fontId="0" fillId="3" borderId="19" xfId="0" applyFill="1" applyBorder="1" applyAlignment="1">
      <alignment horizontal="left" vertical="center"/>
    </xf>
    <xf numFmtId="0" fontId="0" fillId="3" borderId="20" xfId="0" applyFill="1" applyBorder="1" applyAlignment="1">
      <alignment horizontal="left" vertical="center"/>
    </xf>
    <xf numFmtId="0" fontId="0" fillId="3" borderId="21" xfId="0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2" fillId="0" borderId="9" xfId="0" applyFont="1" applyBorder="1"/>
    <xf numFmtId="0" fontId="0" fillId="0" borderId="10" xfId="0" applyBorder="1" applyAlignment="1">
      <alignment horizontal="center"/>
    </xf>
    <xf numFmtId="0" fontId="6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10" fontId="0" fillId="0" borderId="3" xfId="1" applyNumberFormat="1" applyFont="1" applyBorder="1" applyAlignment="1">
      <alignment horizontal="center" vertical="center"/>
    </xf>
    <xf numFmtId="0" fontId="2" fillId="0" borderId="14" xfId="0" applyFont="1" applyBorder="1"/>
    <xf numFmtId="0" fontId="0" fillId="0" borderId="15" xfId="0" applyBorder="1" applyAlignment="1">
      <alignment horizont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10" fontId="0" fillId="0" borderId="4" xfId="1" applyNumberFormat="1" applyFont="1" applyBorder="1" applyAlignment="1">
      <alignment horizontal="center" vertical="center"/>
    </xf>
    <xf numFmtId="10" fontId="0" fillId="0" borderId="6" xfId="1" applyNumberFormat="1" applyFont="1" applyBorder="1" applyAlignment="1">
      <alignment horizontal="center" vertical="center"/>
    </xf>
    <xf numFmtId="0" fontId="2" fillId="0" borderId="32" xfId="0" applyFont="1" applyBorder="1"/>
    <xf numFmtId="2" fontId="0" fillId="0" borderId="33" xfId="0" applyNumberFormat="1" applyBorder="1" applyAlignment="1">
      <alignment horizontal="center"/>
    </xf>
    <xf numFmtId="0" fontId="0" fillId="0" borderId="34" xfId="0" applyBorder="1" applyAlignment="1">
      <alignment horizontal="right"/>
    </xf>
    <xf numFmtId="0" fontId="2" fillId="5" borderId="35" xfId="0" applyFont="1" applyFill="1" applyBorder="1"/>
    <xf numFmtId="164" fontId="0" fillId="5" borderId="36" xfId="0" applyNumberFormat="1" applyFill="1" applyBorder="1" applyAlignment="1">
      <alignment horizontal="center"/>
    </xf>
    <xf numFmtId="0" fontId="0" fillId="5" borderId="37" xfId="0" applyFill="1" applyBorder="1" applyAlignment="1">
      <alignment horizontal="right" vertical="center"/>
    </xf>
    <xf numFmtId="0" fontId="6" fillId="0" borderId="38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15" xfId="0" applyBorder="1"/>
    <xf numFmtId="14" fontId="0" fillId="0" borderId="15" xfId="0" applyNumberFormat="1" applyBorder="1"/>
    <xf numFmtId="165" fontId="0" fillId="0" borderId="15" xfId="0" applyNumberFormat="1" applyBorder="1"/>
    <xf numFmtId="1" fontId="0" fillId="0" borderId="15" xfId="0" applyNumberFormat="1" applyBorder="1"/>
    <xf numFmtId="166" fontId="0" fillId="0" borderId="15" xfId="0" applyNumberFormat="1" applyBorder="1"/>
    <xf numFmtId="0" fontId="0" fillId="0" borderId="15" xfId="0" applyBorder="1" applyAlignment="1">
      <alignment vertical="center"/>
    </xf>
    <xf numFmtId="10" fontId="0" fillId="0" borderId="15" xfId="1" applyNumberFormat="1" applyFont="1" applyBorder="1" applyAlignment="1">
      <alignment horizontal="center" vertical="center"/>
    </xf>
    <xf numFmtId="0" fontId="2" fillId="5" borderId="15" xfId="0" applyFont="1" applyFill="1" applyBorder="1"/>
    <xf numFmtId="164" fontId="2" fillId="5" borderId="15" xfId="0" applyNumberFormat="1" applyFont="1" applyFill="1" applyBorder="1"/>
    <xf numFmtId="165" fontId="2" fillId="5" borderId="15" xfId="0" applyNumberFormat="1" applyFont="1" applyFill="1" applyBorder="1"/>
    <xf numFmtId="164" fontId="2" fillId="5" borderId="15" xfId="0" applyNumberFormat="1" applyFont="1" applyFill="1" applyBorder="1" applyAlignment="1">
      <alignment horizontal="center"/>
    </xf>
    <xf numFmtId="167" fontId="2" fillId="5" borderId="15" xfId="0" applyNumberFormat="1" applyFont="1" applyFill="1" applyBorder="1"/>
    <xf numFmtId="1" fontId="2" fillId="5" borderId="15" xfId="0" applyNumberFormat="1" applyFont="1" applyFill="1" applyBorder="1"/>
    <xf numFmtId="166" fontId="2" fillId="5" borderId="15" xfId="0" applyNumberFormat="1" applyFont="1" applyFill="1" applyBorder="1"/>
    <xf numFmtId="165" fontId="0" fillId="0" borderId="0" xfId="0" applyNumberFormat="1"/>
    <xf numFmtId="1" fontId="0" fillId="0" borderId="0" xfId="0" applyNumberFormat="1"/>
    <xf numFmtId="167" fontId="0" fillId="0" borderId="0" xfId="0" applyNumberFormat="1"/>
    <xf numFmtId="0" fontId="3" fillId="0" borderId="0" xfId="0" applyFont="1" applyFill="1" applyBorder="1" applyAlignment="1">
      <alignment vertical="center"/>
    </xf>
    <xf numFmtId="0" fontId="0" fillId="0" borderId="0" xfId="0" applyFill="1" applyBorder="1"/>
    <xf numFmtId="0" fontId="5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" fontId="0" fillId="0" borderId="0" xfId="0" applyNumberFormat="1" applyFill="1" applyBorder="1" applyAlignment="1">
      <alignment vertical="center"/>
    </xf>
    <xf numFmtId="9" fontId="0" fillId="0" borderId="0" xfId="1" applyFon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243316-939C-469B-A478-68E85A614104}">
  <sheetPr codeName="Feuil1"/>
  <dimension ref="A2:S46"/>
  <sheetViews>
    <sheetView zoomScaleNormal="100" workbookViewId="0">
      <selection activeCell="N9" sqref="N9"/>
    </sheetView>
  </sheetViews>
  <sheetFormatPr baseColWidth="10" defaultRowHeight="15" x14ac:dyDescent="0.25"/>
  <cols>
    <col min="14" max="14" width="12" bestFit="1" customWidth="1"/>
  </cols>
  <sheetData>
    <row r="2" spans="2:18" ht="16.5" customHeight="1" x14ac:dyDescent="0.25"/>
    <row r="3" spans="2:18" ht="15.75" customHeight="1" x14ac:dyDescent="0.25">
      <c r="B3" t="s">
        <v>0</v>
      </c>
      <c r="C3" s="115"/>
      <c r="D3" s="115"/>
    </row>
    <row r="4" spans="2:18" ht="15" customHeight="1" x14ac:dyDescent="0.25">
      <c r="B4" s="115"/>
      <c r="C4" s="115"/>
      <c r="D4" s="115"/>
    </row>
    <row r="5" spans="2:18" ht="15.75" thickBot="1" x14ac:dyDescent="0.3"/>
    <row r="6" spans="2:18" x14ac:dyDescent="0.25">
      <c r="B6" s="1" t="s">
        <v>1</v>
      </c>
      <c r="C6" s="2"/>
      <c r="D6" s="2"/>
      <c r="E6" s="2"/>
      <c r="F6" s="2"/>
      <c r="G6" s="2"/>
      <c r="H6" s="2"/>
      <c r="I6" s="2"/>
      <c r="J6" s="3"/>
      <c r="L6" s="1" t="s">
        <v>2</v>
      </c>
      <c r="M6" s="2"/>
      <c r="N6" s="2"/>
      <c r="O6" s="3"/>
    </row>
    <row r="7" spans="2:18" ht="15.75" thickBot="1" x14ac:dyDescent="0.3">
      <c r="B7" s="4"/>
      <c r="C7" s="5"/>
      <c r="D7" s="5"/>
      <c r="E7" s="5"/>
      <c r="F7" s="5"/>
      <c r="G7" s="5"/>
      <c r="H7" s="5"/>
      <c r="I7" s="5"/>
      <c r="J7" s="6"/>
      <c r="L7" s="7"/>
      <c r="M7" s="8"/>
      <c r="N7" s="8"/>
      <c r="O7" s="9"/>
    </row>
    <row r="8" spans="2:18" ht="15.75" thickBot="1" x14ac:dyDescent="0.3">
      <c r="B8" s="10" t="s">
        <v>3</v>
      </c>
      <c r="C8" s="11"/>
      <c r="D8" s="12"/>
      <c r="E8" s="13" t="s">
        <v>4</v>
      </c>
      <c r="F8" s="11"/>
      <c r="G8" s="14"/>
      <c r="H8" s="10" t="s">
        <v>5</v>
      </c>
      <c r="I8" s="11"/>
      <c r="J8" s="12"/>
      <c r="L8" s="7"/>
      <c r="M8" s="8"/>
      <c r="N8" s="8"/>
      <c r="O8" s="9"/>
    </row>
    <row r="9" spans="2:18" x14ac:dyDescent="0.25">
      <c r="B9" s="15"/>
      <c r="C9" s="16"/>
      <c r="D9" s="17"/>
      <c r="E9" s="18"/>
      <c r="F9" s="16"/>
      <c r="G9" s="19"/>
      <c r="H9" s="15"/>
      <c r="I9" s="16"/>
      <c r="J9" s="17"/>
      <c r="L9" s="20" t="s">
        <v>6</v>
      </c>
      <c r="M9" s="21"/>
      <c r="N9" s="22">
        <f>'DONNEES PROD'!K8</f>
        <v>1.2444444444444445</v>
      </c>
      <c r="O9" s="23" t="s">
        <v>7</v>
      </c>
    </row>
    <row r="10" spans="2:18" x14ac:dyDescent="0.25">
      <c r="B10" s="24" t="s">
        <v>8</v>
      </c>
      <c r="C10" s="25"/>
      <c r="D10" s="26"/>
      <c r="E10" s="27" t="s">
        <v>9</v>
      </c>
      <c r="F10" s="25"/>
      <c r="G10" s="28"/>
      <c r="H10" s="24" t="s">
        <v>10</v>
      </c>
      <c r="I10" s="25"/>
      <c r="J10" s="26"/>
      <c r="L10" s="29" t="s">
        <v>11</v>
      </c>
      <c r="M10" s="30"/>
      <c r="N10" s="31">
        <v>0</v>
      </c>
      <c r="O10" s="32" t="s">
        <v>7</v>
      </c>
    </row>
    <row r="11" spans="2:18" x14ac:dyDescent="0.25">
      <c r="B11" s="24"/>
      <c r="C11" s="25"/>
      <c r="D11" s="26"/>
      <c r="E11" s="27"/>
      <c r="F11" s="25"/>
      <c r="G11" s="28"/>
      <c r="H11" s="24"/>
      <c r="I11" s="25"/>
      <c r="J11" s="26"/>
      <c r="L11" s="29" t="s">
        <v>12</v>
      </c>
      <c r="M11" s="30"/>
      <c r="N11" s="31">
        <v>0</v>
      </c>
      <c r="O11" s="32" t="s">
        <v>7</v>
      </c>
    </row>
    <row r="12" spans="2:18" x14ac:dyDescent="0.25">
      <c r="B12" s="24"/>
      <c r="C12" s="25"/>
      <c r="D12" s="26"/>
      <c r="E12" s="27"/>
      <c r="F12" s="25"/>
      <c r="G12" s="28"/>
      <c r="H12" s="24"/>
      <c r="I12" s="25"/>
      <c r="J12" s="26"/>
      <c r="L12" s="29" t="s">
        <v>13</v>
      </c>
      <c r="M12" s="30"/>
      <c r="N12" s="31">
        <v>0</v>
      </c>
      <c r="O12" s="32" t="s">
        <v>7</v>
      </c>
    </row>
    <row r="13" spans="2:18" x14ac:dyDescent="0.25">
      <c r="B13" s="33" t="s">
        <v>14</v>
      </c>
      <c r="C13" s="34">
        <f>C14-N14-N15-N16</f>
        <v>1.0798611111111112</v>
      </c>
      <c r="D13" s="32" t="s">
        <v>7</v>
      </c>
      <c r="E13" s="35" t="s">
        <v>15</v>
      </c>
      <c r="F13" s="34">
        <f>C13-N17-N18-N19</f>
        <v>1.0798611111111112</v>
      </c>
      <c r="G13" s="32" t="s">
        <v>7</v>
      </c>
      <c r="H13" s="33" t="s">
        <v>16</v>
      </c>
      <c r="I13" s="34">
        <f>I14-M32</f>
        <v>1.0548611111111112</v>
      </c>
      <c r="J13" s="32" t="s">
        <v>7</v>
      </c>
      <c r="L13" s="29" t="s">
        <v>17</v>
      </c>
      <c r="M13" s="30"/>
      <c r="N13" s="31">
        <v>0</v>
      </c>
      <c r="O13" s="32" t="s">
        <v>7</v>
      </c>
      <c r="P13" s="36"/>
    </row>
    <row r="14" spans="2:18" x14ac:dyDescent="0.25">
      <c r="B14" s="33" t="s">
        <v>18</v>
      </c>
      <c r="C14" s="34">
        <f>N9-N10-N11-N12-N13</f>
        <v>1.2444444444444445</v>
      </c>
      <c r="D14" s="32" t="s">
        <v>7</v>
      </c>
      <c r="E14" s="35" t="s">
        <v>19</v>
      </c>
      <c r="F14" s="34">
        <f>C13</f>
        <v>1.0798611111111112</v>
      </c>
      <c r="G14" s="32" t="s">
        <v>7</v>
      </c>
      <c r="H14" s="33" t="s">
        <v>15</v>
      </c>
      <c r="I14" s="34">
        <f>F13</f>
        <v>1.0798611111111112</v>
      </c>
      <c r="J14" s="32" t="s">
        <v>7</v>
      </c>
      <c r="L14" s="29" t="s">
        <v>20</v>
      </c>
      <c r="M14" s="30"/>
      <c r="N14" s="31">
        <f>'DONNEES PROD'!F8</f>
        <v>0.13055555555555556</v>
      </c>
      <c r="O14" s="32" t="s">
        <v>7</v>
      </c>
      <c r="P14" s="36"/>
      <c r="R14" s="37"/>
    </row>
    <row r="15" spans="2:18" ht="15.75" thickBot="1" x14ac:dyDescent="0.3">
      <c r="B15" s="38" t="s">
        <v>21</v>
      </c>
      <c r="C15" s="39">
        <f>C13/C14</f>
        <v>0.8677455357142857</v>
      </c>
      <c r="D15" s="40"/>
      <c r="E15" s="41" t="s">
        <v>22</v>
      </c>
      <c r="F15" s="39">
        <f>F13/F14</f>
        <v>1</v>
      </c>
      <c r="G15" s="42"/>
      <c r="H15" s="38" t="s">
        <v>23</v>
      </c>
      <c r="I15" s="39">
        <f>I13/I14</f>
        <v>0.97684887459807079</v>
      </c>
      <c r="J15" s="40"/>
      <c r="L15" s="29" t="s">
        <v>24</v>
      </c>
      <c r="M15" s="30"/>
      <c r="N15" s="31">
        <f>'DONNEES PROD'!E8</f>
        <v>3.4027777777777775E-2</v>
      </c>
      <c r="O15" s="32" t="s">
        <v>7</v>
      </c>
      <c r="P15" s="36"/>
      <c r="R15" s="37"/>
    </row>
    <row r="16" spans="2:18" x14ac:dyDescent="0.25">
      <c r="L16" s="29" t="s">
        <v>25</v>
      </c>
      <c r="M16" s="30"/>
      <c r="N16" s="31">
        <v>0</v>
      </c>
      <c r="O16" s="32" t="s">
        <v>7</v>
      </c>
      <c r="P16" s="36"/>
    </row>
    <row r="17" spans="2:19" ht="15.75" thickBot="1" x14ac:dyDescent="0.3">
      <c r="I17" s="36"/>
      <c r="J17" s="36"/>
      <c r="L17" s="29" t="s">
        <v>26</v>
      </c>
      <c r="M17" s="30"/>
      <c r="N17" s="43">
        <v>0</v>
      </c>
      <c r="O17" s="32" t="s">
        <v>7</v>
      </c>
      <c r="P17" s="36"/>
    </row>
    <row r="18" spans="2:19" x14ac:dyDescent="0.25">
      <c r="B18" s="1" t="s">
        <v>27</v>
      </c>
      <c r="C18" s="44"/>
      <c r="D18" s="44"/>
      <c r="E18" s="44"/>
      <c r="F18" s="44"/>
      <c r="G18" s="44"/>
      <c r="H18" s="44"/>
      <c r="I18" s="44"/>
      <c r="J18" s="45"/>
      <c r="L18" s="29" t="s">
        <v>28</v>
      </c>
      <c r="M18" s="30"/>
      <c r="N18" s="43">
        <v>0</v>
      </c>
      <c r="O18" s="32" t="s">
        <v>7</v>
      </c>
    </row>
    <row r="19" spans="2:19" ht="15.75" thickBot="1" x14ac:dyDescent="0.3">
      <c r="B19" s="46"/>
      <c r="C19" s="47"/>
      <c r="D19" s="47"/>
      <c r="E19" s="47"/>
      <c r="F19" s="47"/>
      <c r="G19" s="47"/>
      <c r="H19" s="47"/>
      <c r="I19" s="47"/>
      <c r="J19" s="48"/>
      <c r="L19" s="29" t="s">
        <v>29</v>
      </c>
      <c r="M19" s="30"/>
      <c r="N19" s="43">
        <v>0</v>
      </c>
      <c r="O19" s="32" t="s">
        <v>7</v>
      </c>
    </row>
    <row r="20" spans="2:19" ht="15.75" thickBot="1" x14ac:dyDescent="0.3">
      <c r="B20" s="49" t="s">
        <v>30</v>
      </c>
      <c r="C20" s="50"/>
      <c r="D20" s="50"/>
      <c r="E20" s="50"/>
      <c r="F20" s="50"/>
      <c r="G20" s="50"/>
      <c r="H20" s="50"/>
      <c r="I20" s="50"/>
      <c r="J20" s="51"/>
      <c r="L20" s="52" t="s">
        <v>31</v>
      </c>
      <c r="M20" s="53"/>
      <c r="N20" s="54">
        <f>M32</f>
        <v>2.4999999999999998E-2</v>
      </c>
      <c r="O20" s="55" t="s">
        <v>7</v>
      </c>
    </row>
    <row r="21" spans="2:19" x14ac:dyDescent="0.25">
      <c r="B21" s="56"/>
      <c r="C21" s="57"/>
      <c r="D21" s="57"/>
      <c r="E21" s="57"/>
      <c r="F21" s="57"/>
      <c r="G21" s="57"/>
      <c r="H21" s="57"/>
      <c r="I21" s="57"/>
      <c r="J21" s="58"/>
      <c r="L21" s="36"/>
      <c r="M21" s="36"/>
      <c r="N21" s="36"/>
      <c r="O21" s="36"/>
    </row>
    <row r="22" spans="2:19" x14ac:dyDescent="0.25">
      <c r="B22" s="56" t="s">
        <v>32</v>
      </c>
      <c r="C22" s="57"/>
      <c r="D22" s="57"/>
      <c r="E22" s="57"/>
      <c r="F22" s="57"/>
      <c r="G22" s="57"/>
      <c r="H22" s="57"/>
      <c r="I22" s="57"/>
      <c r="J22" s="58"/>
    </row>
    <row r="23" spans="2:19" x14ac:dyDescent="0.25">
      <c r="B23" s="56"/>
      <c r="C23" s="57"/>
      <c r="D23" s="57"/>
      <c r="E23" s="57"/>
      <c r="F23" s="57"/>
      <c r="G23" s="57"/>
      <c r="H23" s="57"/>
      <c r="I23" s="57"/>
      <c r="J23" s="58"/>
    </row>
    <row r="24" spans="2:19" x14ac:dyDescent="0.25">
      <c r="B24" s="56" t="s">
        <v>33</v>
      </c>
      <c r="C24" s="57"/>
      <c r="D24" s="57"/>
      <c r="E24" s="57"/>
      <c r="F24" s="57"/>
      <c r="G24" s="57"/>
      <c r="H24" s="57"/>
      <c r="I24" s="57"/>
      <c r="J24" s="58"/>
    </row>
    <row r="25" spans="2:19" x14ac:dyDescent="0.25">
      <c r="B25" s="56"/>
      <c r="C25" s="57"/>
      <c r="D25" s="57"/>
      <c r="E25" s="57"/>
      <c r="F25" s="57"/>
      <c r="G25" s="57"/>
      <c r="H25" s="57"/>
      <c r="I25" s="57"/>
      <c r="J25" s="58"/>
    </row>
    <row r="26" spans="2:19" ht="15.75" thickBot="1" x14ac:dyDescent="0.3">
      <c r="B26" s="56" t="s">
        <v>34</v>
      </c>
      <c r="C26" s="57"/>
      <c r="D26" s="57"/>
      <c r="E26" s="57"/>
      <c r="F26" s="57"/>
      <c r="G26" s="57"/>
      <c r="H26" s="57"/>
      <c r="I26" s="57"/>
      <c r="J26" s="58"/>
    </row>
    <row r="27" spans="2:19" ht="15.75" thickBot="1" x14ac:dyDescent="0.3">
      <c r="B27" s="59"/>
      <c r="C27" s="60"/>
      <c r="D27" s="60"/>
      <c r="E27" s="60"/>
      <c r="F27" s="60"/>
      <c r="G27" s="60"/>
      <c r="H27" s="60"/>
      <c r="I27" s="60"/>
      <c r="J27" s="61"/>
      <c r="L27" s="62" t="s">
        <v>35</v>
      </c>
      <c r="M27" s="63"/>
      <c r="N27" s="63"/>
      <c r="O27" s="64"/>
      <c r="Q27" s="65"/>
      <c r="R27" s="66" t="s">
        <v>36</v>
      </c>
      <c r="S27" s="67"/>
    </row>
    <row r="28" spans="2:19" ht="15.75" thickBot="1" x14ac:dyDescent="0.3">
      <c r="L28" s="68"/>
      <c r="M28" s="69"/>
      <c r="N28" s="69"/>
      <c r="O28" s="70"/>
      <c r="Q28" s="71" t="s">
        <v>37</v>
      </c>
      <c r="R28" s="72">
        <v>20</v>
      </c>
      <c r="S28" s="73" t="s">
        <v>38</v>
      </c>
    </row>
    <row r="29" spans="2:19" ht="15.75" thickBot="1" x14ac:dyDescent="0.3">
      <c r="L29" s="74" t="s">
        <v>39</v>
      </c>
      <c r="M29" s="75">
        <f>'DONNEES PROD'!N3</f>
        <v>812</v>
      </c>
      <c r="N29" s="75"/>
      <c r="O29" s="23" t="s">
        <v>40</v>
      </c>
      <c r="Q29" s="76" t="s">
        <v>41</v>
      </c>
      <c r="R29" s="77">
        <v>22</v>
      </c>
      <c r="S29" s="78"/>
    </row>
    <row r="30" spans="2:19" x14ac:dyDescent="0.25">
      <c r="B30" s="79" t="s">
        <v>42</v>
      </c>
      <c r="C30" s="80"/>
      <c r="D30" s="81">
        <f>(C15*F15*I15)</f>
        <v>0.84765625</v>
      </c>
      <c r="E30" s="82"/>
      <c r="L30" s="83" t="s">
        <v>43</v>
      </c>
      <c r="M30" s="84">
        <v>22</v>
      </c>
      <c r="N30" s="84"/>
      <c r="O30" s="32" t="s">
        <v>44</v>
      </c>
      <c r="Q30" s="76" t="s">
        <v>45</v>
      </c>
      <c r="R30" s="77">
        <v>22</v>
      </c>
      <c r="S30" s="78"/>
    </row>
    <row r="31" spans="2:19" ht="15.75" thickBot="1" x14ac:dyDescent="0.3">
      <c r="B31" s="85"/>
      <c r="C31" s="86"/>
      <c r="D31" s="87"/>
      <c r="E31" s="88"/>
      <c r="L31" s="89" t="s">
        <v>46</v>
      </c>
      <c r="M31" s="90">
        <f>M29/M30</f>
        <v>36.909090909090907</v>
      </c>
      <c r="N31" s="90"/>
      <c r="O31" s="91" t="s">
        <v>7</v>
      </c>
      <c r="Q31" s="76" t="s">
        <v>47</v>
      </c>
      <c r="R31" s="77">
        <v>22</v>
      </c>
      <c r="S31" s="78"/>
    </row>
    <row r="32" spans="2:19" ht="15.75" thickBot="1" x14ac:dyDescent="0.3">
      <c r="L32" s="92" t="s">
        <v>46</v>
      </c>
      <c r="M32" s="93">
        <v>2.4999999999999998E-2</v>
      </c>
      <c r="N32" s="93"/>
      <c r="O32" s="94" t="s">
        <v>7</v>
      </c>
      <c r="Q32" s="95" t="s">
        <v>48</v>
      </c>
      <c r="R32" s="96">
        <v>12</v>
      </c>
      <c r="S32" s="97"/>
    </row>
    <row r="35" spans="1:13" x14ac:dyDescent="0.25">
      <c r="A35" s="116"/>
      <c r="B35" s="116"/>
      <c r="C35" s="116"/>
      <c r="D35" s="116"/>
      <c r="E35" s="116"/>
      <c r="F35" s="116"/>
      <c r="G35" s="116"/>
      <c r="H35" s="116"/>
      <c r="I35" s="116"/>
      <c r="J35" s="116"/>
      <c r="K35" s="116"/>
      <c r="L35" s="116"/>
      <c r="M35" s="116"/>
    </row>
    <row r="36" spans="1:13" x14ac:dyDescent="0.25">
      <c r="A36" s="116"/>
      <c r="B36" s="116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</row>
    <row r="37" spans="1:13" ht="15" customHeight="1" x14ac:dyDescent="0.25">
      <c r="A37" s="116"/>
      <c r="B37" s="115"/>
      <c r="C37" s="115"/>
      <c r="D37" s="115"/>
      <c r="E37" s="116"/>
      <c r="F37" s="116"/>
      <c r="G37" s="116"/>
      <c r="H37" s="116"/>
      <c r="I37" s="116"/>
      <c r="J37" s="116"/>
      <c r="K37" s="116"/>
      <c r="L37" s="116"/>
      <c r="M37" s="116"/>
    </row>
    <row r="38" spans="1:13" ht="15" customHeight="1" x14ac:dyDescent="0.25">
      <c r="A38" s="116"/>
      <c r="B38" s="115"/>
      <c r="C38" s="115"/>
      <c r="D38" s="115"/>
      <c r="E38" s="116"/>
      <c r="F38" s="116"/>
      <c r="G38" s="116"/>
      <c r="H38" s="116"/>
      <c r="I38" s="116"/>
      <c r="J38" s="116"/>
      <c r="K38" s="116"/>
      <c r="L38" s="116"/>
      <c r="M38" s="116"/>
    </row>
    <row r="39" spans="1:13" x14ac:dyDescent="0.25">
      <c r="A39" s="116"/>
      <c r="B39" s="116"/>
      <c r="C39" s="116"/>
      <c r="D39" s="116"/>
      <c r="E39" s="116"/>
      <c r="F39" s="116"/>
      <c r="G39" s="116"/>
      <c r="H39" s="116"/>
      <c r="I39" s="116"/>
      <c r="J39" s="116"/>
      <c r="K39" s="116"/>
      <c r="L39" s="116"/>
      <c r="M39" s="116"/>
    </row>
    <row r="40" spans="1:13" ht="15" customHeight="1" x14ac:dyDescent="0.25">
      <c r="A40" s="116"/>
      <c r="B40" s="117"/>
      <c r="C40" s="117"/>
      <c r="D40" s="117"/>
      <c r="E40" s="117"/>
      <c r="F40" s="117"/>
      <c r="G40" s="117"/>
      <c r="H40" s="117"/>
      <c r="I40" s="117"/>
      <c r="J40" s="117"/>
      <c r="K40" s="118"/>
      <c r="L40" s="118"/>
      <c r="M40" s="116"/>
    </row>
    <row r="41" spans="1:13" ht="15" customHeight="1" x14ac:dyDescent="0.25">
      <c r="A41" s="116"/>
      <c r="B41" s="117"/>
      <c r="C41" s="117"/>
      <c r="D41" s="117"/>
      <c r="E41" s="117"/>
      <c r="F41" s="117"/>
      <c r="G41" s="117"/>
      <c r="H41" s="117"/>
      <c r="I41" s="117"/>
      <c r="J41" s="117"/>
      <c r="K41" s="118"/>
      <c r="L41" s="118"/>
      <c r="M41" s="116"/>
    </row>
    <row r="42" spans="1:13" x14ac:dyDescent="0.25">
      <c r="A42" s="116"/>
      <c r="B42" s="119"/>
      <c r="C42" s="120"/>
      <c r="D42" s="120"/>
      <c r="E42" s="121"/>
      <c r="F42" s="120"/>
      <c r="G42" s="120"/>
      <c r="H42" s="121"/>
      <c r="I42" s="120"/>
      <c r="J42" s="120"/>
      <c r="K42" s="122"/>
      <c r="L42" s="122"/>
      <c r="M42" s="116"/>
    </row>
    <row r="43" spans="1:13" x14ac:dyDescent="0.25">
      <c r="A43" s="116"/>
      <c r="B43" s="120"/>
      <c r="C43" s="120"/>
      <c r="D43" s="120"/>
      <c r="E43" s="120"/>
      <c r="F43" s="120"/>
      <c r="G43" s="120"/>
      <c r="H43" s="120"/>
      <c r="I43" s="120"/>
      <c r="J43" s="120"/>
      <c r="K43" s="122"/>
      <c r="L43" s="122"/>
      <c r="M43" s="116"/>
    </row>
    <row r="44" spans="1:13" x14ac:dyDescent="0.25">
      <c r="A44" s="116"/>
      <c r="B44" s="116"/>
      <c r="C44" s="116"/>
      <c r="D44" s="116"/>
      <c r="E44" s="116"/>
      <c r="F44" s="116"/>
      <c r="G44" s="116"/>
      <c r="H44" s="116"/>
      <c r="I44" s="116"/>
      <c r="J44" s="116"/>
      <c r="K44" s="116"/>
      <c r="L44" s="116"/>
      <c r="M44" s="116"/>
    </row>
    <row r="45" spans="1:13" x14ac:dyDescent="0.25">
      <c r="A45" s="116"/>
      <c r="B45" s="116"/>
      <c r="C45" s="116"/>
      <c r="D45" s="116"/>
      <c r="E45" s="116"/>
      <c r="F45" s="116"/>
      <c r="G45" s="116"/>
      <c r="H45" s="116"/>
      <c r="I45" s="116"/>
      <c r="J45" s="116"/>
      <c r="K45" s="116"/>
      <c r="L45" s="116"/>
      <c r="M45" s="116"/>
    </row>
    <row r="46" spans="1:13" x14ac:dyDescent="0.25">
      <c r="A46" s="116"/>
      <c r="B46" s="116"/>
      <c r="C46" s="116"/>
      <c r="D46" s="116"/>
      <c r="E46" s="116"/>
      <c r="F46" s="116"/>
      <c r="G46" s="116"/>
      <c r="H46" s="116"/>
      <c r="I46" s="116"/>
      <c r="J46" s="116"/>
      <c r="K46" s="116"/>
      <c r="L46" s="116"/>
      <c r="M46" s="116"/>
    </row>
  </sheetData>
  <mergeCells count="34">
    <mergeCell ref="R27:S27"/>
    <mergeCell ref="S28:S32"/>
    <mergeCell ref="M29:N29"/>
    <mergeCell ref="B30:C31"/>
    <mergeCell ref="D30:E31"/>
    <mergeCell ref="M30:N30"/>
    <mergeCell ref="M31:N31"/>
    <mergeCell ref="M32:N32"/>
    <mergeCell ref="B20:J21"/>
    <mergeCell ref="L20:M20"/>
    <mergeCell ref="B22:J23"/>
    <mergeCell ref="B24:J25"/>
    <mergeCell ref="B26:J27"/>
    <mergeCell ref="L27:O28"/>
    <mergeCell ref="L13:M13"/>
    <mergeCell ref="L14:M14"/>
    <mergeCell ref="L15:M15"/>
    <mergeCell ref="L16:M16"/>
    <mergeCell ref="L17:M17"/>
    <mergeCell ref="B18:J19"/>
    <mergeCell ref="L18:M18"/>
    <mergeCell ref="L19:M19"/>
    <mergeCell ref="B10:D12"/>
    <mergeCell ref="E10:G12"/>
    <mergeCell ref="H10:J12"/>
    <mergeCell ref="L10:M10"/>
    <mergeCell ref="L11:M11"/>
    <mergeCell ref="L12:M12"/>
    <mergeCell ref="B6:J7"/>
    <mergeCell ref="L6:O8"/>
    <mergeCell ref="B8:D9"/>
    <mergeCell ref="E8:G9"/>
    <mergeCell ref="H8:J9"/>
    <mergeCell ref="L9:M9"/>
  </mergeCells>
  <dataValidations count="1">
    <dataValidation type="list" errorStyle="warning" allowBlank="1" showInputMessage="1" showErrorMessage="1" promptTitle="Production " prompt="Quel est le flacon produit ? " sqref="M30:N30" xr:uid="{FDDE255A-A59B-4A0A-91E4-7AE9D78A8483}">
      <formula1>$R$28:$R$32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02D6E-BCD0-4262-B4F4-F92078CD8206}">
  <sheetPr codeName="Feuil2"/>
  <dimension ref="A1:O36"/>
  <sheetViews>
    <sheetView zoomScale="115" zoomScaleNormal="115" workbookViewId="0">
      <selection activeCell="G27" sqref="G27"/>
    </sheetView>
  </sheetViews>
  <sheetFormatPr baseColWidth="10" defaultRowHeight="15" x14ac:dyDescent="0.25"/>
  <cols>
    <col min="2" max="3" width="15.7109375" bestFit="1" customWidth="1"/>
    <col min="4" max="4" width="16.85546875" bestFit="1" customWidth="1"/>
    <col min="5" max="6" width="16.85546875" customWidth="1"/>
    <col min="7" max="7" width="13.85546875" bestFit="1" customWidth="1"/>
    <col min="10" max="10" width="17.85546875" bestFit="1" customWidth="1"/>
    <col min="11" max="11" width="17.85546875" customWidth="1"/>
    <col min="12" max="12" width="18.85546875" bestFit="1" customWidth="1"/>
    <col min="13" max="13" width="14.28515625" bestFit="1" customWidth="1"/>
  </cols>
  <sheetData>
    <row r="1" spans="1:15" x14ac:dyDescent="0.25">
      <c r="A1" s="98"/>
      <c r="B1" s="98" t="s">
        <v>0</v>
      </c>
      <c r="C1" s="98" t="s">
        <v>50</v>
      </c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</row>
    <row r="2" spans="1:15" x14ac:dyDescent="0.25">
      <c r="A2" s="98"/>
      <c r="B2" s="98" t="s">
        <v>51</v>
      </c>
      <c r="C2" s="98" t="s">
        <v>52</v>
      </c>
      <c r="D2" s="98" t="s">
        <v>53</v>
      </c>
      <c r="E2" s="98" t="s">
        <v>54</v>
      </c>
      <c r="F2" s="98" t="s">
        <v>55</v>
      </c>
      <c r="G2" s="98" t="s">
        <v>56</v>
      </c>
      <c r="H2" s="98" t="s">
        <v>57</v>
      </c>
      <c r="I2" s="98" t="s">
        <v>64</v>
      </c>
      <c r="J2" s="98" t="s">
        <v>58</v>
      </c>
      <c r="K2" s="98" t="s">
        <v>65</v>
      </c>
      <c r="L2" s="98" t="s">
        <v>59</v>
      </c>
      <c r="M2" s="98" t="s">
        <v>60</v>
      </c>
      <c r="N2" s="98" t="s">
        <v>39</v>
      </c>
      <c r="O2" s="98" t="s">
        <v>61</v>
      </c>
    </row>
    <row r="3" spans="1:15" x14ac:dyDescent="0.25">
      <c r="A3" s="98"/>
      <c r="B3" s="99">
        <v>44735</v>
      </c>
      <c r="C3" s="100">
        <v>0.5625</v>
      </c>
      <c r="D3" s="100">
        <v>0.56388888888888888</v>
      </c>
      <c r="E3" s="100">
        <v>0</v>
      </c>
      <c r="F3" s="100">
        <v>1.2499999999999999E-2</v>
      </c>
      <c r="G3" s="100">
        <v>0.68819444444444444</v>
      </c>
      <c r="H3" s="100">
        <f>(G3-D3)-F3</f>
        <v>0.11180555555555556</v>
      </c>
      <c r="I3" s="34">
        <f>H3</f>
        <v>0.11180555555555556</v>
      </c>
      <c r="J3" s="100">
        <f>(G3-C3)</f>
        <v>0.12569444444444444</v>
      </c>
      <c r="K3" s="34">
        <f>J3</f>
        <v>0.12569444444444444</v>
      </c>
      <c r="L3" s="101">
        <v>3336</v>
      </c>
      <c r="M3" s="102">
        <f>I3/(L3/6)</f>
        <v>2.0108912869704239E-4</v>
      </c>
      <c r="N3" s="103">
        <v>812</v>
      </c>
      <c r="O3" s="104">
        <f>(N3/L8)</f>
        <v>2.4362436243624361E-2</v>
      </c>
    </row>
    <row r="4" spans="1:15" x14ac:dyDescent="0.25">
      <c r="A4" s="98"/>
      <c r="B4" s="99">
        <v>44736</v>
      </c>
      <c r="C4" s="100">
        <v>0.33055555555555555</v>
      </c>
      <c r="D4" s="100">
        <v>0.33611111111111108</v>
      </c>
      <c r="E4" s="100">
        <v>1.2499999999999999E-2</v>
      </c>
      <c r="F4" s="100">
        <v>1.8055555555555557E-2</v>
      </c>
      <c r="G4" s="100">
        <v>0.64652777777777781</v>
      </c>
      <c r="H4" s="100">
        <f t="shared" ref="H4:H7" si="0">(G4-D4)-F4</f>
        <v>0.29236111111111118</v>
      </c>
      <c r="I4" s="34">
        <f t="shared" ref="I4:I7" si="1">H4</f>
        <v>0.29236111111111118</v>
      </c>
      <c r="J4" s="100">
        <f t="shared" ref="J4:J7" si="2">(G4-C4)</f>
        <v>0.31597222222222227</v>
      </c>
      <c r="K4" s="34">
        <f t="shared" ref="K4:K7" si="3">J4</f>
        <v>0.31597222222222227</v>
      </c>
      <c r="L4" s="101">
        <v>8793</v>
      </c>
      <c r="M4" s="102">
        <f t="shared" ref="M4:M7" si="4">I4/(L4/6)</f>
        <v>1.9949581106182954E-4</v>
      </c>
      <c r="N4" s="103"/>
      <c r="O4" s="104"/>
    </row>
    <row r="5" spans="1:15" x14ac:dyDescent="0.25">
      <c r="A5" s="98"/>
      <c r="B5" s="99">
        <v>44739</v>
      </c>
      <c r="C5" s="100">
        <v>0.3347222222222222</v>
      </c>
      <c r="D5" s="100">
        <v>0.34722222222222227</v>
      </c>
      <c r="E5" s="100">
        <v>1.9444444444444445E-2</v>
      </c>
      <c r="F5" s="100">
        <v>7.0833333333333331E-2</v>
      </c>
      <c r="G5" s="100">
        <v>0.62777777777777777</v>
      </c>
      <c r="H5" s="100">
        <f t="shared" si="0"/>
        <v>0.20972222222222217</v>
      </c>
      <c r="I5" s="34">
        <f t="shared" si="1"/>
        <v>0.20972222222222217</v>
      </c>
      <c r="J5" s="100">
        <f t="shared" si="2"/>
        <v>0.29305555555555557</v>
      </c>
      <c r="K5" s="34">
        <f t="shared" si="3"/>
        <v>0.29305555555555557</v>
      </c>
      <c r="L5" s="101">
        <v>6450</v>
      </c>
      <c r="M5" s="102">
        <f>I5/(L5/6)</f>
        <v>1.9509043927648574E-4</v>
      </c>
      <c r="N5" s="103"/>
      <c r="O5" s="104"/>
    </row>
    <row r="6" spans="1:15" x14ac:dyDescent="0.25">
      <c r="A6" s="98"/>
      <c r="B6" s="99">
        <v>44740</v>
      </c>
      <c r="C6" s="100">
        <v>0.33749999999999997</v>
      </c>
      <c r="D6" s="100">
        <v>0.34027777777777773</v>
      </c>
      <c r="E6" s="100">
        <v>2.0833333333333333E-3</v>
      </c>
      <c r="F6" s="100">
        <v>1.3194444444444444E-2</v>
      </c>
      <c r="G6" s="100">
        <v>0.68888888888888899</v>
      </c>
      <c r="H6" s="100">
        <f t="shared" si="0"/>
        <v>0.33541666666666681</v>
      </c>
      <c r="I6" s="34">
        <f t="shared" si="1"/>
        <v>0.33541666666666681</v>
      </c>
      <c r="J6" s="100">
        <f t="shared" si="2"/>
        <v>0.35138888888888903</v>
      </c>
      <c r="K6" s="34">
        <f t="shared" si="3"/>
        <v>0.35138888888888903</v>
      </c>
      <c r="L6" s="101">
        <v>10149</v>
      </c>
      <c r="M6" s="102">
        <f t="shared" si="4"/>
        <v>1.9829539856143469E-4</v>
      </c>
      <c r="N6" s="103"/>
      <c r="O6" s="104"/>
    </row>
    <row r="7" spans="1:15" x14ac:dyDescent="0.25">
      <c r="A7" s="98"/>
      <c r="B7" s="99">
        <v>44741</v>
      </c>
      <c r="C7" s="100">
        <v>0.33124999999999999</v>
      </c>
      <c r="D7" s="100">
        <v>0.3444444444444445</v>
      </c>
      <c r="E7" s="100">
        <v>0</v>
      </c>
      <c r="F7" s="100">
        <v>1.5972222222222224E-2</v>
      </c>
      <c r="G7" s="100">
        <v>0.48958333333333331</v>
      </c>
      <c r="H7" s="100">
        <f t="shared" si="0"/>
        <v>0.1291666666666666</v>
      </c>
      <c r="I7" s="34">
        <f t="shared" si="1"/>
        <v>0.1291666666666666</v>
      </c>
      <c r="J7" s="100">
        <f t="shared" si="2"/>
        <v>0.15833333333333333</v>
      </c>
      <c r="K7" s="34">
        <f t="shared" si="3"/>
        <v>0.15833333333333333</v>
      </c>
      <c r="L7" s="101">
        <v>4602</v>
      </c>
      <c r="M7" s="102">
        <f t="shared" si="4"/>
        <v>1.6840504128639712E-4</v>
      </c>
      <c r="N7" s="103"/>
      <c r="O7" s="104"/>
    </row>
    <row r="8" spans="1:15" x14ac:dyDescent="0.25">
      <c r="A8" s="105" t="s">
        <v>62</v>
      </c>
      <c r="B8" s="105"/>
      <c r="C8" s="106"/>
      <c r="D8" s="107"/>
      <c r="E8" s="108">
        <f>SUM(E3:E7)</f>
        <v>3.4027777777777775E-2</v>
      </c>
      <c r="F8" s="108">
        <f>SUM(F3:F7)</f>
        <v>0.13055555555555556</v>
      </c>
      <c r="G8" s="107"/>
      <c r="H8" s="107">
        <f>SUM(H3:H6)</f>
        <v>0.94930555555555574</v>
      </c>
      <c r="I8" s="106">
        <f>H8</f>
        <v>0.94930555555555574</v>
      </c>
      <c r="J8" s="109">
        <f>SUM(J3:J7)</f>
        <v>1.2444444444444445</v>
      </c>
      <c r="K8" s="106">
        <f>SUM(K3:K7)</f>
        <v>1.2444444444444445</v>
      </c>
      <c r="L8" s="110">
        <f>SUM(L3:L7)</f>
        <v>33330</v>
      </c>
      <c r="M8" s="111">
        <f>I8/(L8/6)</f>
        <v>1.7089208920892092E-4</v>
      </c>
      <c r="N8" s="105">
        <f>N3</f>
        <v>812</v>
      </c>
      <c r="O8" s="105"/>
    </row>
    <row r="9" spans="1:15" x14ac:dyDescent="0.25">
      <c r="C9" s="112"/>
      <c r="D9" s="112"/>
      <c r="E9" s="112"/>
      <c r="F9" s="112"/>
      <c r="G9" s="112"/>
      <c r="H9" s="112"/>
      <c r="I9" s="112"/>
      <c r="J9" s="112"/>
      <c r="K9" s="112"/>
      <c r="L9" s="113"/>
    </row>
    <row r="10" spans="1:15" x14ac:dyDescent="0.25">
      <c r="A10" s="98"/>
      <c r="B10" s="98" t="s">
        <v>63</v>
      </c>
      <c r="C10" s="98" t="s">
        <v>50</v>
      </c>
      <c r="D10" s="98"/>
      <c r="E10" s="98"/>
      <c r="F10" s="98"/>
      <c r="G10" s="98"/>
      <c r="H10" s="98"/>
      <c r="I10" s="98"/>
      <c r="J10" s="98"/>
      <c r="K10" s="98"/>
      <c r="L10" s="98"/>
      <c r="M10" s="98"/>
      <c r="N10" s="98"/>
      <c r="O10" s="98"/>
    </row>
    <row r="11" spans="1:15" x14ac:dyDescent="0.25">
      <c r="A11" s="98"/>
      <c r="B11" s="98" t="s">
        <v>51</v>
      </c>
      <c r="C11" s="98" t="s">
        <v>52</v>
      </c>
      <c r="D11" s="98" t="s">
        <v>53</v>
      </c>
      <c r="E11" s="98" t="s">
        <v>54</v>
      </c>
      <c r="F11" s="98" t="s">
        <v>55</v>
      </c>
      <c r="G11" s="98" t="s">
        <v>56</v>
      </c>
      <c r="H11" s="98" t="s">
        <v>57</v>
      </c>
      <c r="I11" s="98" t="s">
        <v>64</v>
      </c>
      <c r="J11" s="98" t="s">
        <v>58</v>
      </c>
      <c r="K11" s="98" t="s">
        <v>65</v>
      </c>
      <c r="L11" s="98" t="s">
        <v>59</v>
      </c>
      <c r="M11" s="98" t="s">
        <v>60</v>
      </c>
      <c r="N11" s="98" t="s">
        <v>39</v>
      </c>
      <c r="O11" s="98" t="s">
        <v>61</v>
      </c>
    </row>
    <row r="12" spans="1:15" x14ac:dyDescent="0.25">
      <c r="A12" s="98"/>
      <c r="B12" s="99">
        <v>44743</v>
      </c>
      <c r="C12" s="100">
        <v>0.45763888888888887</v>
      </c>
      <c r="D12" s="100">
        <v>0.4597222222222222</v>
      </c>
      <c r="E12" s="100">
        <v>1.3888888888888889E-3</v>
      </c>
      <c r="F12" s="100">
        <v>1.3194444444444444E-2</v>
      </c>
      <c r="G12" s="100">
        <v>0.64652777777777781</v>
      </c>
      <c r="H12" s="100">
        <f>(G12-D12)-F12</f>
        <v>0.17361111111111116</v>
      </c>
      <c r="I12" s="34">
        <f>H12</f>
        <v>0.17361111111111116</v>
      </c>
      <c r="J12" s="100">
        <f>(G12-C12)</f>
        <v>0.18888888888888894</v>
      </c>
      <c r="K12" s="34">
        <f>J12</f>
        <v>0.18888888888888894</v>
      </c>
      <c r="L12" s="101">
        <f>1763*3</f>
        <v>5289</v>
      </c>
      <c r="M12" s="102">
        <f>I12/(L12/6)</f>
        <v>1.9694964391504384E-4</v>
      </c>
      <c r="N12" s="103">
        <v>980</v>
      </c>
      <c r="O12" s="104">
        <f>(N12/L17)</f>
        <v>3.4948824934916731E-2</v>
      </c>
    </row>
    <row r="13" spans="1:15" x14ac:dyDescent="0.25">
      <c r="A13" s="98"/>
      <c r="B13" s="99">
        <v>44746</v>
      </c>
      <c r="C13" s="100">
        <v>0.33333333333333331</v>
      </c>
      <c r="D13" s="100">
        <v>0.34583333333333338</v>
      </c>
      <c r="E13" s="100">
        <v>1.1805555555555555E-2</v>
      </c>
      <c r="F13" s="100">
        <v>1.3194444444444444E-2</v>
      </c>
      <c r="G13" s="100">
        <v>0.68819444444444444</v>
      </c>
      <c r="H13" s="100">
        <f t="shared" ref="H13:H15" si="5">(G13-D13)-F13</f>
        <v>0.32916666666666661</v>
      </c>
      <c r="I13" s="34">
        <f t="shared" ref="I13:I15" si="6">H13</f>
        <v>0.32916666666666661</v>
      </c>
      <c r="J13" s="100">
        <f t="shared" ref="J13:J15" si="7">(G13-C13)</f>
        <v>0.35486111111111113</v>
      </c>
      <c r="K13" s="34">
        <f t="shared" ref="K13:K15" si="8">J13</f>
        <v>0.35486111111111113</v>
      </c>
      <c r="L13" s="101">
        <f>3424*3</f>
        <v>10272</v>
      </c>
      <c r="M13" s="102">
        <f t="shared" ref="M13:M15" si="9">I13/(L13/6)</f>
        <v>1.9227024922118376E-4</v>
      </c>
      <c r="N13" s="103"/>
      <c r="O13" s="104"/>
    </row>
    <row r="14" spans="1:15" x14ac:dyDescent="0.25">
      <c r="A14" s="98"/>
      <c r="B14" s="99">
        <v>44747</v>
      </c>
      <c r="C14" s="100">
        <v>0.3347222222222222</v>
      </c>
      <c r="D14" s="100">
        <v>0.3430555555555555</v>
      </c>
      <c r="E14" s="100">
        <v>6.9444444444444441E-3</v>
      </c>
      <c r="F14" s="100">
        <v>3.1944444444444449E-2</v>
      </c>
      <c r="G14" s="100">
        <v>0.68819444444444444</v>
      </c>
      <c r="H14" s="100">
        <f t="shared" si="5"/>
        <v>0.3131944444444445</v>
      </c>
      <c r="I14" s="34">
        <f t="shared" si="6"/>
        <v>0.3131944444444445</v>
      </c>
      <c r="J14" s="100">
        <f t="shared" si="7"/>
        <v>0.35347222222222224</v>
      </c>
      <c r="K14" s="34">
        <f t="shared" si="8"/>
        <v>0.35347222222222224</v>
      </c>
      <c r="L14" s="101">
        <f>3193*3</f>
        <v>9579</v>
      </c>
      <c r="M14" s="102">
        <f t="shared" si="9"/>
        <v>1.96175662038487E-4</v>
      </c>
      <c r="N14" s="103"/>
      <c r="O14" s="104"/>
    </row>
    <row r="15" spans="1:15" x14ac:dyDescent="0.25">
      <c r="A15" s="98"/>
      <c r="B15" s="99">
        <v>44748</v>
      </c>
      <c r="C15" s="100">
        <v>0.34097222222222223</v>
      </c>
      <c r="D15" s="100">
        <v>0.35347222222222219</v>
      </c>
      <c r="E15" s="100">
        <v>1.1805555555555555E-2</v>
      </c>
      <c r="F15" s="100">
        <v>2.0833333333333333E-3</v>
      </c>
      <c r="G15" s="100">
        <v>0.44027777777777777</v>
      </c>
      <c r="H15" s="100">
        <f t="shared" si="5"/>
        <v>8.472222222222224E-2</v>
      </c>
      <c r="I15" s="34">
        <f t="shared" si="6"/>
        <v>8.472222222222224E-2</v>
      </c>
      <c r="J15" s="100">
        <f t="shared" si="7"/>
        <v>9.9305555555555536E-2</v>
      </c>
      <c r="K15" s="34">
        <f t="shared" si="8"/>
        <v>9.9305555555555536E-2</v>
      </c>
      <c r="L15" s="101">
        <f>967*3</f>
        <v>2901</v>
      </c>
      <c r="M15" s="102">
        <f t="shared" si="9"/>
        <v>1.7522693324141105E-4</v>
      </c>
      <c r="N15" s="103"/>
      <c r="O15" s="104"/>
    </row>
    <row r="16" spans="1:15" x14ac:dyDescent="0.25">
      <c r="A16" s="98"/>
      <c r="B16" s="99"/>
      <c r="C16" s="100"/>
      <c r="D16" s="100"/>
      <c r="E16" s="100"/>
      <c r="F16" s="100"/>
      <c r="G16" s="100"/>
      <c r="H16" s="100"/>
      <c r="I16" s="34"/>
      <c r="J16" s="100"/>
      <c r="K16" s="34"/>
      <c r="L16" s="101"/>
      <c r="M16" s="102"/>
      <c r="N16" s="103"/>
      <c r="O16" s="104"/>
    </row>
    <row r="17" spans="1:15" x14ac:dyDescent="0.25">
      <c r="A17" s="105" t="s">
        <v>62</v>
      </c>
      <c r="B17" s="105"/>
      <c r="C17" s="106"/>
      <c r="D17" s="107"/>
      <c r="E17" s="108">
        <f>SUM(E12:E16)</f>
        <v>3.1944444444444442E-2</v>
      </c>
      <c r="F17" s="108">
        <f>SUM(F12:F16)</f>
        <v>6.0416666666666667E-2</v>
      </c>
      <c r="G17" s="107"/>
      <c r="H17" s="107">
        <f>SUM(H12:H15)</f>
        <v>0.90069444444444458</v>
      </c>
      <c r="I17" s="106">
        <f>H17</f>
        <v>0.90069444444444458</v>
      </c>
      <c r="J17" s="109">
        <f>SUM(J12:J16)</f>
        <v>0.9965277777777779</v>
      </c>
      <c r="K17" s="106">
        <f>SUM(K12:K16)</f>
        <v>0.9965277777777779</v>
      </c>
      <c r="L17" s="110">
        <f>SUM(L12:L16)</f>
        <v>28041</v>
      </c>
      <c r="M17" s="111">
        <f>I17/(L17/6)</f>
        <v>1.9272374974739373E-4</v>
      </c>
      <c r="N17" s="105">
        <f>N12</f>
        <v>980</v>
      </c>
      <c r="O17" s="105"/>
    </row>
    <row r="18" spans="1:15" x14ac:dyDescent="0.25">
      <c r="C18" s="112"/>
      <c r="D18" s="112"/>
      <c r="E18" s="112"/>
      <c r="F18" s="112"/>
      <c r="G18" s="112"/>
      <c r="H18" s="112"/>
      <c r="I18" s="112"/>
      <c r="J18" s="112"/>
      <c r="K18" s="112"/>
      <c r="L18" s="113"/>
    </row>
    <row r="19" spans="1:15" x14ac:dyDescent="0.25">
      <c r="C19" s="112"/>
      <c r="D19" s="112"/>
      <c r="E19" s="112"/>
      <c r="F19" s="112"/>
      <c r="G19" s="112"/>
      <c r="H19" s="112"/>
      <c r="I19" s="112"/>
      <c r="J19" s="112"/>
      <c r="K19" s="112"/>
      <c r="L19" s="113"/>
    </row>
    <row r="20" spans="1:15" x14ac:dyDescent="0.25">
      <c r="C20" s="112"/>
      <c r="D20" s="112"/>
      <c r="E20" s="112"/>
      <c r="F20" s="112"/>
      <c r="G20" s="112"/>
      <c r="H20" s="112"/>
      <c r="I20" s="112"/>
      <c r="J20" s="112"/>
      <c r="K20" s="112"/>
      <c r="L20" s="113"/>
    </row>
    <row r="21" spans="1:15" x14ac:dyDescent="0.25">
      <c r="C21" s="112"/>
      <c r="D21" s="112"/>
      <c r="E21" s="112"/>
      <c r="F21" s="112"/>
      <c r="G21" s="112"/>
      <c r="H21" s="112"/>
      <c r="I21" s="112"/>
      <c r="J21" s="112"/>
      <c r="K21" s="112"/>
      <c r="L21" s="113"/>
    </row>
    <row r="22" spans="1:15" x14ac:dyDescent="0.25">
      <c r="C22" s="112"/>
      <c r="D22" s="112"/>
      <c r="E22" s="112"/>
      <c r="F22" s="112"/>
      <c r="G22" s="112"/>
      <c r="H22" s="112"/>
      <c r="I22" s="112"/>
      <c r="J22" s="112"/>
      <c r="K22" s="112"/>
      <c r="L22" s="113"/>
    </row>
    <row r="23" spans="1:15" x14ac:dyDescent="0.25">
      <c r="C23" s="112"/>
      <c r="D23" s="112"/>
      <c r="E23" s="112"/>
      <c r="F23" s="112"/>
      <c r="G23" s="112"/>
      <c r="H23" s="112"/>
      <c r="I23" s="112"/>
      <c r="J23" s="112"/>
      <c r="K23" s="112"/>
      <c r="L23" s="113"/>
    </row>
    <row r="24" spans="1:15" x14ac:dyDescent="0.25">
      <c r="C24" s="112"/>
      <c r="D24" s="112"/>
      <c r="E24" s="112"/>
      <c r="F24" s="112"/>
      <c r="G24" s="112"/>
      <c r="H24" s="112"/>
      <c r="I24" s="112"/>
      <c r="J24" s="112"/>
      <c r="K24" s="112"/>
      <c r="L24" s="113"/>
    </row>
    <row r="25" spans="1:15" x14ac:dyDescent="0.25">
      <c r="C25" s="112"/>
      <c r="D25" s="112"/>
      <c r="E25" s="112"/>
      <c r="F25" s="112"/>
      <c r="G25" s="112"/>
      <c r="H25" s="112"/>
      <c r="I25" s="112"/>
      <c r="J25" s="112"/>
      <c r="K25" s="112"/>
      <c r="L25" s="113"/>
    </row>
    <row r="26" spans="1:15" x14ac:dyDescent="0.25">
      <c r="C26" s="112"/>
      <c r="D26" s="112"/>
      <c r="E26" s="112"/>
      <c r="F26" s="112"/>
      <c r="G26" s="112"/>
      <c r="H26" s="112"/>
      <c r="I26" s="112"/>
      <c r="J26" s="114"/>
      <c r="K26" s="112"/>
      <c r="L26" s="113"/>
    </row>
    <row r="27" spans="1:15" x14ac:dyDescent="0.25">
      <c r="C27" s="112"/>
      <c r="D27" s="112"/>
      <c r="E27" s="112"/>
      <c r="F27" s="112"/>
      <c r="G27" s="112"/>
      <c r="H27" s="112"/>
      <c r="I27" s="112"/>
      <c r="J27" s="112"/>
      <c r="K27" s="112"/>
      <c r="L27" s="113"/>
    </row>
    <row r="28" spans="1:15" x14ac:dyDescent="0.25">
      <c r="C28" s="112"/>
      <c r="D28" s="112"/>
      <c r="E28" s="112"/>
      <c r="F28" s="112"/>
      <c r="G28" s="112"/>
      <c r="H28" s="112"/>
      <c r="I28" s="112"/>
      <c r="J28" s="112"/>
      <c r="K28" s="112"/>
      <c r="L28" s="113"/>
    </row>
    <row r="29" spans="1:15" x14ac:dyDescent="0.25">
      <c r="C29" s="112"/>
      <c r="D29" s="112"/>
      <c r="E29" s="112"/>
      <c r="F29" s="112"/>
      <c r="G29" s="112"/>
      <c r="H29" s="112"/>
      <c r="I29" s="112"/>
      <c r="J29" s="112"/>
      <c r="K29" s="112"/>
      <c r="L29" s="113"/>
    </row>
    <row r="30" spans="1:15" x14ac:dyDescent="0.25">
      <c r="C30" s="112"/>
      <c r="D30" s="112"/>
      <c r="E30" s="112"/>
      <c r="F30" s="112"/>
      <c r="G30" s="112"/>
      <c r="H30" s="112"/>
      <c r="I30" s="112"/>
      <c r="J30" s="112"/>
      <c r="K30" s="112"/>
      <c r="L30" s="113"/>
    </row>
    <row r="31" spans="1:15" x14ac:dyDescent="0.25">
      <c r="C31" s="112"/>
      <c r="D31" s="112"/>
      <c r="E31" s="112"/>
      <c r="F31" s="112"/>
      <c r="G31" s="112"/>
      <c r="H31" s="112"/>
      <c r="I31" s="112"/>
      <c r="J31" s="112"/>
      <c r="K31" s="112"/>
    </row>
    <row r="32" spans="1:15" x14ac:dyDescent="0.25">
      <c r="C32" s="112"/>
      <c r="D32" s="112"/>
      <c r="E32" s="112"/>
      <c r="F32" s="112"/>
      <c r="G32" s="112"/>
      <c r="H32" s="112"/>
      <c r="I32" s="112"/>
      <c r="J32" s="112"/>
      <c r="K32" s="112"/>
    </row>
    <row r="33" spans="3:11" x14ac:dyDescent="0.25">
      <c r="C33" s="112"/>
      <c r="D33" s="112"/>
      <c r="E33" s="112"/>
      <c r="F33" s="112"/>
      <c r="G33" s="112"/>
      <c r="H33" s="112"/>
      <c r="I33" s="112"/>
      <c r="J33" s="112"/>
      <c r="K33" s="112"/>
    </row>
    <row r="34" spans="3:11" x14ac:dyDescent="0.25">
      <c r="C34" s="112"/>
      <c r="D34" s="112"/>
      <c r="E34" s="112"/>
      <c r="F34" s="112"/>
      <c r="G34" s="112"/>
      <c r="H34" s="112"/>
      <c r="I34" s="112"/>
      <c r="J34" s="112"/>
      <c r="K34" s="112"/>
    </row>
    <row r="35" spans="3:11" x14ac:dyDescent="0.25">
      <c r="C35" s="112"/>
      <c r="D35" s="112"/>
      <c r="E35" s="112"/>
      <c r="F35" s="112"/>
      <c r="G35" s="112"/>
      <c r="H35" s="112"/>
      <c r="I35" s="112"/>
      <c r="J35" s="112"/>
      <c r="K35" s="112"/>
    </row>
    <row r="36" spans="3:11" x14ac:dyDescent="0.25">
      <c r="C36" s="112"/>
      <c r="D36" s="112"/>
      <c r="E36" s="112"/>
      <c r="F36" s="112"/>
      <c r="G36" s="112"/>
      <c r="H36" s="112"/>
      <c r="I36" s="112"/>
      <c r="J36" s="112"/>
      <c r="K36" s="112"/>
    </row>
  </sheetData>
  <mergeCells count="2">
    <mergeCell ref="O3:O7"/>
    <mergeCell ref="O12:O1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1D8BD-288A-4817-98EB-77E5122A6FD1}">
  <sheetPr codeName="Feuil3"/>
  <dimension ref="B2:K43"/>
  <sheetViews>
    <sheetView tabSelected="1" workbookViewId="0">
      <selection activeCell="G41" sqref="G41"/>
    </sheetView>
  </sheetViews>
  <sheetFormatPr baseColWidth="10" defaultRowHeight="15" x14ac:dyDescent="0.25"/>
  <sheetData>
    <row r="2" spans="2:11" x14ac:dyDescent="0.25">
      <c r="B2" s="65" t="s">
        <v>67</v>
      </c>
      <c r="C2" s="65" t="s">
        <v>66</v>
      </c>
      <c r="D2" s="65" t="s">
        <v>49</v>
      </c>
      <c r="F2" s="65"/>
      <c r="G2" s="65"/>
      <c r="H2" s="65"/>
      <c r="I2" s="65"/>
      <c r="J2" s="65"/>
      <c r="K2" s="65"/>
    </row>
    <row r="3" spans="2:11" x14ac:dyDescent="0.25">
      <c r="B3" s="124" t="str">
        <f>'DONNEES PROD'!B1</f>
        <v>OF 759.22A</v>
      </c>
      <c r="C3" s="123">
        <f>'DONNEES PROD'!B3</f>
        <v>44735</v>
      </c>
      <c r="D3" s="125">
        <f>TRS!D30</f>
        <v>0.84765625</v>
      </c>
      <c r="F3" s="65"/>
      <c r="G3" s="65"/>
      <c r="H3" s="65"/>
      <c r="I3" s="65"/>
      <c r="J3" s="65"/>
      <c r="K3" s="65"/>
    </row>
    <row r="4" spans="2:11" x14ac:dyDescent="0.25">
      <c r="B4" s="124"/>
      <c r="C4" s="123">
        <f>'DONNEES PROD'!B4</f>
        <v>44736</v>
      </c>
      <c r="D4" s="124"/>
      <c r="F4" s="65"/>
      <c r="G4" s="65"/>
      <c r="H4" s="65"/>
      <c r="I4" s="65"/>
      <c r="J4" s="65"/>
      <c r="K4" s="65"/>
    </row>
    <row r="5" spans="2:11" x14ac:dyDescent="0.25">
      <c r="B5" s="124"/>
      <c r="C5" s="123">
        <f>'DONNEES PROD'!B5</f>
        <v>44739</v>
      </c>
      <c r="D5" s="124"/>
      <c r="F5" s="65"/>
      <c r="G5" s="65"/>
      <c r="H5" s="65"/>
      <c r="I5" s="65"/>
      <c r="J5" s="65"/>
      <c r="K5" s="65"/>
    </row>
    <row r="6" spans="2:11" x14ac:dyDescent="0.25">
      <c r="B6" s="124"/>
      <c r="C6" s="123">
        <f>'DONNEES PROD'!B6</f>
        <v>44740</v>
      </c>
      <c r="D6" s="124"/>
      <c r="F6" s="65"/>
      <c r="G6" s="65"/>
      <c r="H6" s="65"/>
      <c r="I6" s="65"/>
      <c r="J6" s="65"/>
      <c r="K6" s="65"/>
    </row>
    <row r="7" spans="2:11" x14ac:dyDescent="0.25">
      <c r="B7" s="124"/>
      <c r="C7" s="123">
        <f>'DONNEES PROD'!B7</f>
        <v>44741</v>
      </c>
      <c r="D7" s="124"/>
      <c r="F7" s="65"/>
      <c r="G7" s="65"/>
      <c r="H7" s="65"/>
      <c r="I7" s="65"/>
      <c r="J7" s="65"/>
      <c r="K7" s="65"/>
    </row>
    <row r="8" spans="2:11" x14ac:dyDescent="0.25">
      <c r="B8" s="65" t="s">
        <v>67</v>
      </c>
      <c r="C8" s="65" t="s">
        <v>66</v>
      </c>
      <c r="D8" s="65" t="s">
        <v>49</v>
      </c>
      <c r="E8" s="65"/>
      <c r="F8" s="65"/>
      <c r="G8" s="65"/>
      <c r="H8" s="65"/>
      <c r="I8" s="65"/>
      <c r="J8" s="65"/>
      <c r="K8" s="65"/>
    </row>
    <row r="9" spans="2:11" x14ac:dyDescent="0.25">
      <c r="B9" s="124"/>
      <c r="C9" s="123"/>
      <c r="D9" s="125"/>
      <c r="E9" s="65"/>
      <c r="F9" s="65"/>
      <c r="G9" s="65"/>
      <c r="H9" s="65"/>
      <c r="I9" s="65"/>
      <c r="J9" s="65"/>
      <c r="K9" s="65"/>
    </row>
    <row r="10" spans="2:11" x14ac:dyDescent="0.25">
      <c r="B10" s="124"/>
      <c r="C10" s="123"/>
      <c r="D10" s="124"/>
      <c r="E10" s="65"/>
      <c r="F10" s="65"/>
      <c r="G10" s="65"/>
      <c r="H10" s="65"/>
      <c r="I10" s="65"/>
      <c r="J10" s="65"/>
      <c r="K10" s="65"/>
    </row>
    <row r="11" spans="2:11" x14ac:dyDescent="0.25">
      <c r="B11" s="124"/>
      <c r="C11" s="123"/>
      <c r="D11" s="124"/>
      <c r="E11" s="65"/>
      <c r="F11" s="65"/>
      <c r="G11" s="65"/>
      <c r="H11" s="65"/>
      <c r="I11" s="65"/>
      <c r="J11" s="65"/>
      <c r="K11" s="65"/>
    </row>
    <row r="12" spans="2:11" x14ac:dyDescent="0.25">
      <c r="B12" s="124"/>
      <c r="C12" s="123"/>
      <c r="D12" s="124"/>
      <c r="E12" s="65"/>
      <c r="F12" s="65"/>
      <c r="G12" s="65"/>
      <c r="H12" s="65"/>
      <c r="I12" s="65"/>
      <c r="J12" s="65"/>
      <c r="K12" s="65"/>
    </row>
    <row r="13" spans="2:11" x14ac:dyDescent="0.25">
      <c r="B13" s="124"/>
      <c r="C13" s="123"/>
      <c r="D13" s="124"/>
      <c r="E13" s="65"/>
      <c r="F13" s="65"/>
      <c r="G13" s="65"/>
      <c r="H13" s="65"/>
      <c r="I13" s="65"/>
      <c r="J13" s="65"/>
      <c r="K13" s="65"/>
    </row>
    <row r="14" spans="2:11" x14ac:dyDescent="0.25">
      <c r="B14" s="65" t="s">
        <v>67</v>
      </c>
      <c r="C14" s="65" t="s">
        <v>66</v>
      </c>
      <c r="D14" s="65" t="s">
        <v>49</v>
      </c>
      <c r="E14" s="65"/>
      <c r="F14" s="65"/>
      <c r="G14" s="65"/>
      <c r="H14" s="65"/>
      <c r="I14" s="65"/>
      <c r="J14" s="65"/>
      <c r="K14" s="65"/>
    </row>
    <row r="15" spans="2:11" x14ac:dyDescent="0.25">
      <c r="B15" s="124"/>
      <c r="C15" s="123"/>
      <c r="D15" s="125"/>
      <c r="E15" s="65"/>
      <c r="F15" s="65"/>
      <c r="G15" s="65"/>
      <c r="H15" s="65"/>
      <c r="I15" s="65"/>
      <c r="J15" s="65"/>
      <c r="K15" s="65"/>
    </row>
    <row r="16" spans="2:11" x14ac:dyDescent="0.25">
      <c r="B16" s="124"/>
      <c r="C16" s="123"/>
      <c r="D16" s="124"/>
    </row>
    <row r="17" spans="2:4" x14ac:dyDescent="0.25">
      <c r="B17" s="124"/>
      <c r="C17" s="123"/>
      <c r="D17" s="124"/>
    </row>
    <row r="18" spans="2:4" x14ac:dyDescent="0.25">
      <c r="B18" s="124"/>
      <c r="C18" s="123"/>
      <c r="D18" s="124"/>
    </row>
    <row r="19" spans="2:4" x14ac:dyDescent="0.25">
      <c r="B19" s="124"/>
      <c r="C19" s="123"/>
      <c r="D19" s="124"/>
    </row>
    <row r="20" spans="2:4" x14ac:dyDescent="0.25">
      <c r="B20" s="65" t="s">
        <v>67</v>
      </c>
      <c r="C20" s="65" t="s">
        <v>66</v>
      </c>
      <c r="D20" s="65" t="s">
        <v>49</v>
      </c>
    </row>
    <row r="21" spans="2:4" x14ac:dyDescent="0.25">
      <c r="B21" s="124"/>
      <c r="C21" s="123"/>
      <c r="D21" s="125"/>
    </row>
    <row r="22" spans="2:4" x14ac:dyDescent="0.25">
      <c r="B22" s="124"/>
      <c r="C22" s="123"/>
      <c r="D22" s="124"/>
    </row>
    <row r="23" spans="2:4" x14ac:dyDescent="0.25">
      <c r="B23" s="124"/>
      <c r="C23" s="123"/>
      <c r="D23" s="124"/>
    </row>
    <row r="24" spans="2:4" x14ac:dyDescent="0.25">
      <c r="B24" s="124"/>
      <c r="C24" s="123"/>
      <c r="D24" s="124"/>
    </row>
    <row r="25" spans="2:4" x14ac:dyDescent="0.25">
      <c r="B25" s="124"/>
      <c r="C25" s="123"/>
      <c r="D25" s="124"/>
    </row>
    <row r="26" spans="2:4" x14ac:dyDescent="0.25">
      <c r="B26" s="65" t="s">
        <v>67</v>
      </c>
      <c r="C26" s="65" t="s">
        <v>66</v>
      </c>
      <c r="D26" s="65" t="s">
        <v>49</v>
      </c>
    </row>
    <row r="27" spans="2:4" x14ac:dyDescent="0.25">
      <c r="B27" s="124"/>
      <c r="C27" s="123"/>
      <c r="D27" s="125"/>
    </row>
    <row r="28" spans="2:4" x14ac:dyDescent="0.25">
      <c r="B28" s="124"/>
      <c r="C28" s="123"/>
      <c r="D28" s="124"/>
    </row>
    <row r="29" spans="2:4" x14ac:dyDescent="0.25">
      <c r="B29" s="124"/>
      <c r="C29" s="123"/>
      <c r="D29" s="124"/>
    </row>
    <row r="30" spans="2:4" x14ac:dyDescent="0.25">
      <c r="B30" s="124"/>
      <c r="C30" s="123"/>
      <c r="D30" s="124"/>
    </row>
    <row r="31" spans="2:4" x14ac:dyDescent="0.25">
      <c r="B31" s="124"/>
      <c r="C31" s="123"/>
      <c r="D31" s="124"/>
    </row>
    <row r="32" spans="2:4" x14ac:dyDescent="0.25">
      <c r="B32" s="65" t="s">
        <v>67</v>
      </c>
      <c r="C32" s="65" t="s">
        <v>66</v>
      </c>
      <c r="D32" s="65" t="s">
        <v>49</v>
      </c>
    </row>
    <row r="33" spans="2:4" x14ac:dyDescent="0.25">
      <c r="B33" s="124"/>
      <c r="C33" s="123"/>
      <c r="D33" s="125"/>
    </row>
    <row r="34" spans="2:4" x14ac:dyDescent="0.25">
      <c r="B34" s="124"/>
      <c r="C34" s="123"/>
      <c r="D34" s="124"/>
    </row>
    <row r="35" spans="2:4" x14ac:dyDescent="0.25">
      <c r="B35" s="124"/>
      <c r="C35" s="123"/>
      <c r="D35" s="124"/>
    </row>
    <row r="36" spans="2:4" x14ac:dyDescent="0.25">
      <c r="B36" s="124"/>
      <c r="C36" s="123"/>
      <c r="D36" s="124"/>
    </row>
    <row r="37" spans="2:4" x14ac:dyDescent="0.25">
      <c r="B37" s="124"/>
      <c r="C37" s="123"/>
      <c r="D37" s="124"/>
    </row>
    <row r="38" spans="2:4" x14ac:dyDescent="0.25">
      <c r="B38" s="65" t="s">
        <v>67</v>
      </c>
      <c r="C38" s="65" t="s">
        <v>66</v>
      </c>
      <c r="D38" s="65" t="s">
        <v>49</v>
      </c>
    </row>
    <row r="39" spans="2:4" x14ac:dyDescent="0.25">
      <c r="B39" s="124"/>
      <c r="C39" s="123"/>
      <c r="D39" s="125"/>
    </row>
    <row r="40" spans="2:4" x14ac:dyDescent="0.25">
      <c r="B40" s="124"/>
      <c r="C40" s="123"/>
      <c r="D40" s="124"/>
    </row>
    <row r="41" spans="2:4" x14ac:dyDescent="0.25">
      <c r="B41" s="124"/>
      <c r="C41" s="123"/>
      <c r="D41" s="124"/>
    </row>
    <row r="42" spans="2:4" x14ac:dyDescent="0.25">
      <c r="B42" s="124"/>
      <c r="C42" s="123"/>
      <c r="D42" s="124"/>
    </row>
    <row r="43" spans="2:4" x14ac:dyDescent="0.25">
      <c r="B43" s="124"/>
      <c r="C43" s="123"/>
      <c r="D43" s="124"/>
    </row>
  </sheetData>
  <mergeCells count="14">
    <mergeCell ref="B39:B43"/>
    <mergeCell ref="D39:D43"/>
    <mergeCell ref="B21:B25"/>
    <mergeCell ref="D21:D25"/>
    <mergeCell ref="B27:B31"/>
    <mergeCell ref="D27:D31"/>
    <mergeCell ref="B33:B37"/>
    <mergeCell ref="D33:D37"/>
    <mergeCell ref="B3:B7"/>
    <mergeCell ref="D3:D7"/>
    <mergeCell ref="B9:B13"/>
    <mergeCell ref="D9:D13"/>
    <mergeCell ref="B15:B19"/>
    <mergeCell ref="D15:D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TRS</vt:lpstr>
      <vt:lpstr>DONNEES PROD</vt:lpstr>
      <vt:lpstr>JOURNAL DE PROD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UserPC</dc:creator>
  <cp:lastModifiedBy>UserPC</cp:lastModifiedBy>
  <dcterms:created xsi:type="dcterms:W3CDTF">2022-07-12T07:25:38Z</dcterms:created>
  <dcterms:modified xsi:type="dcterms:W3CDTF">2022-07-12T08:20:15Z</dcterms:modified>
</cp:coreProperties>
</file>