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/>
  </bookViews>
  <sheets>
    <sheet name="BILAN" sheetId="2" r:id="rId1"/>
    <sheet name="TCD" sheetId="3" r:id="rId2"/>
  </sheets>
  <externalReferences>
    <externalReference r:id="rId3"/>
  </externalReferences>
  <definedNames>
    <definedName name="_xlnm.Print_Area" localSheetId="0">BILAN!$A$1:$K$50</definedName>
  </definedNames>
  <calcPr calcId="152511"/>
  <pivotCaches>
    <pivotCache cacheId="111" r:id="rId4"/>
    <pivotCache cacheId="112" r:id="rId5"/>
    <pivotCache cacheId="113" r:id="rId6"/>
  </pivotCaches>
</workbook>
</file>

<file path=xl/calcChain.xml><?xml version="1.0" encoding="utf-8"?>
<calcChain xmlns="http://schemas.openxmlformats.org/spreadsheetml/2006/main">
  <c r="B1" i="3" l="1"/>
  <c r="P1" i="3"/>
  <c r="P2" i="3" s="1"/>
  <c r="E1" i="2"/>
  <c r="B5" i="2"/>
  <c r="D5" i="2"/>
  <c r="F5" i="2"/>
  <c r="B6" i="2"/>
  <c r="D6" i="2"/>
  <c r="F6" i="2"/>
  <c r="B7" i="2"/>
  <c r="D7" i="2"/>
  <c r="F7" i="2"/>
  <c r="H7" i="2" s="1"/>
  <c r="B8" i="2"/>
  <c r="D8" i="2"/>
  <c r="F8" i="2"/>
  <c r="B9" i="2"/>
  <c r="D9" i="2"/>
  <c r="F9" i="2"/>
  <c r="H9" i="2" s="1"/>
  <c r="B10" i="2"/>
  <c r="D10" i="2"/>
  <c r="F10" i="2"/>
  <c r="H10" i="2" s="1"/>
  <c r="B11" i="2"/>
  <c r="D11" i="2"/>
  <c r="F11" i="2"/>
  <c r="H11" i="2" s="1"/>
  <c r="B12" i="2"/>
  <c r="F12" i="2"/>
  <c r="G12" i="2"/>
  <c r="H12" i="2"/>
  <c r="I12" i="2"/>
  <c r="B13" i="2"/>
  <c r="D13" i="2"/>
  <c r="F13" i="2"/>
  <c r="H13" i="2" s="1"/>
  <c r="G13" i="2"/>
  <c r="B14" i="2"/>
  <c r="D14" i="2"/>
  <c r="F14" i="2"/>
  <c r="H14" i="2" s="1"/>
  <c r="G14" i="2"/>
  <c r="I14" i="2" s="1"/>
  <c r="B15" i="2"/>
  <c r="D15" i="2"/>
  <c r="F15" i="2"/>
  <c r="G15" i="2"/>
  <c r="H15" i="2"/>
  <c r="B16" i="2"/>
  <c r="D16" i="2"/>
  <c r="F16" i="2"/>
  <c r="H16" i="2" s="1"/>
  <c r="I16" i="2" s="1"/>
  <c r="G16" i="2"/>
  <c r="B17" i="2"/>
  <c r="D17" i="2"/>
  <c r="F17" i="2"/>
  <c r="H17" i="2" s="1"/>
  <c r="G17" i="2"/>
  <c r="B18" i="2"/>
  <c r="D18" i="2"/>
  <c r="F18" i="2"/>
  <c r="H18" i="2" s="1"/>
  <c r="G18" i="2"/>
  <c r="B19" i="2"/>
  <c r="D19" i="2"/>
  <c r="F19" i="2"/>
  <c r="G19" i="2"/>
  <c r="H19" i="2"/>
  <c r="I19" i="2"/>
  <c r="B20" i="2"/>
  <c r="C20" i="2"/>
  <c r="F20" i="2"/>
  <c r="H20" i="2" s="1"/>
  <c r="G20" i="2"/>
  <c r="B21" i="2"/>
  <c r="F21" i="2"/>
  <c r="H21" i="2" s="1"/>
  <c r="G21" i="2"/>
  <c r="I21" i="2" s="1"/>
  <c r="B22" i="2"/>
  <c r="C22" i="2"/>
  <c r="F22" i="2"/>
  <c r="G22" i="2"/>
  <c r="H22" i="2"/>
  <c r="B23" i="2"/>
  <c r="D23" i="2"/>
  <c r="F23" i="2"/>
  <c r="H23" i="2" s="1"/>
  <c r="G23" i="2"/>
  <c r="B24" i="2"/>
  <c r="C24" i="2"/>
  <c r="D24" i="2"/>
  <c r="F24" i="2"/>
  <c r="H24" i="2" s="1"/>
  <c r="G24" i="2"/>
  <c r="B25" i="2"/>
  <c r="C25" i="2"/>
  <c r="D25" i="2"/>
  <c r="F25" i="2"/>
  <c r="H25" i="2" s="1"/>
  <c r="G25" i="2"/>
  <c r="B26" i="2"/>
  <c r="C26" i="2"/>
  <c r="D26" i="2"/>
  <c r="F26" i="2"/>
  <c r="G26" i="2"/>
  <c r="H26" i="2"/>
  <c r="B27" i="2"/>
  <c r="C27" i="2"/>
  <c r="D27" i="2"/>
  <c r="F27" i="2"/>
  <c r="H27" i="2" s="1"/>
  <c r="G27" i="2"/>
  <c r="B28" i="2"/>
  <c r="C28" i="2"/>
  <c r="D28" i="2"/>
  <c r="F28" i="2"/>
  <c r="H28" i="2" s="1"/>
  <c r="G28" i="2"/>
  <c r="B29" i="2"/>
  <c r="C29" i="2"/>
  <c r="D29" i="2"/>
  <c r="F29" i="2"/>
  <c r="H29" i="2" s="1"/>
  <c r="G29" i="2"/>
  <c r="I29" i="2" s="1"/>
  <c r="B30" i="2"/>
  <c r="C30" i="2"/>
  <c r="D30" i="2"/>
  <c r="F30" i="2"/>
  <c r="H30" i="2" s="1"/>
  <c r="G30" i="2"/>
  <c r="B31" i="2"/>
  <c r="C31" i="2"/>
  <c r="D31" i="2"/>
  <c r="F31" i="2"/>
  <c r="G31" i="2"/>
  <c r="I31" i="2" s="1"/>
  <c r="H31" i="2"/>
  <c r="B32" i="2"/>
  <c r="C32" i="2"/>
  <c r="D32" i="2"/>
  <c r="F32" i="2"/>
  <c r="H32" i="2" s="1"/>
  <c r="G32" i="2"/>
  <c r="B33" i="2"/>
  <c r="C33" i="2"/>
  <c r="D33" i="2"/>
  <c r="F33" i="2"/>
  <c r="H33" i="2" s="1"/>
  <c r="G33" i="2"/>
  <c r="I33" i="2" s="1"/>
  <c r="B34" i="2"/>
  <c r="C34" i="2"/>
  <c r="D34" i="2"/>
  <c r="F34" i="2"/>
  <c r="H34" i="2" s="1"/>
  <c r="G34" i="2"/>
  <c r="B35" i="2"/>
  <c r="C35" i="2"/>
  <c r="D35" i="2"/>
  <c r="F35" i="2"/>
  <c r="G35" i="2"/>
  <c r="H35" i="2"/>
  <c r="I35" i="2"/>
  <c r="B36" i="2"/>
  <c r="C36" i="2"/>
  <c r="D36" i="2"/>
  <c r="F36" i="2"/>
  <c r="H36" i="2" s="1"/>
  <c r="G36" i="2"/>
  <c r="B37" i="2"/>
  <c r="C37" i="2"/>
  <c r="D37" i="2"/>
  <c r="F37" i="2"/>
  <c r="H37" i="2" s="1"/>
  <c r="G37" i="2"/>
  <c r="B38" i="2"/>
  <c r="C38" i="2"/>
  <c r="D38" i="2"/>
  <c r="F38" i="2"/>
  <c r="G38" i="2"/>
  <c r="H38" i="2"/>
  <c r="B39" i="2"/>
  <c r="C39" i="2"/>
  <c r="D39" i="2"/>
  <c r="F39" i="2"/>
  <c r="H39" i="2" s="1"/>
  <c r="G39" i="2"/>
  <c r="B40" i="2"/>
  <c r="C40" i="2"/>
  <c r="D40" i="2"/>
  <c r="F40" i="2"/>
  <c r="H40" i="2" s="1"/>
  <c r="G40" i="2"/>
  <c r="B41" i="2"/>
  <c r="C41" i="2"/>
  <c r="D41" i="2"/>
  <c r="F41" i="2"/>
  <c r="H41" i="2" s="1"/>
  <c r="G41" i="2"/>
  <c r="B42" i="2"/>
  <c r="C42" i="2"/>
  <c r="D42" i="2"/>
  <c r="F42" i="2"/>
  <c r="G42" i="2"/>
  <c r="H42" i="2"/>
  <c r="B43" i="2"/>
  <c r="C43" i="2"/>
  <c r="D43" i="2"/>
  <c r="F43" i="2"/>
  <c r="H43" i="2" s="1"/>
  <c r="G43" i="2"/>
  <c r="B44" i="2"/>
  <c r="C44" i="2"/>
  <c r="D44" i="2"/>
  <c r="F44" i="2"/>
  <c r="H44" i="2" s="1"/>
  <c r="G44" i="2"/>
  <c r="B45" i="2"/>
  <c r="C45" i="2"/>
  <c r="D45" i="2"/>
  <c r="F45" i="2"/>
  <c r="H45" i="2" s="1"/>
  <c r="G45" i="2"/>
  <c r="I45" i="2" s="1"/>
  <c r="B46" i="2"/>
  <c r="C46" i="2"/>
  <c r="D46" i="2"/>
  <c r="F46" i="2"/>
  <c r="H46" i="2" s="1"/>
  <c r="G46" i="2"/>
  <c r="B47" i="2"/>
  <c r="C47" i="2"/>
  <c r="D47" i="2"/>
  <c r="F47" i="2"/>
  <c r="G47" i="2"/>
  <c r="H47" i="2"/>
  <c r="B48" i="2"/>
  <c r="C48" i="2"/>
  <c r="D48" i="2"/>
  <c r="F48" i="2"/>
  <c r="H48" i="2" s="1"/>
  <c r="G48" i="2"/>
  <c r="I39" i="2" l="1"/>
  <c r="I36" i="2"/>
  <c r="I13" i="2"/>
  <c r="I23" i="2"/>
  <c r="I20" i="2"/>
  <c r="I47" i="2"/>
  <c r="I43" i="2"/>
  <c r="I37" i="2"/>
  <c r="I17" i="2"/>
  <c r="C6" i="2"/>
  <c r="G7" i="2"/>
  <c r="I7" i="2" s="1"/>
  <c r="C11" i="2"/>
  <c r="C18" i="2"/>
  <c r="D22" i="2"/>
  <c r="C7" i="2"/>
  <c r="G9" i="2"/>
  <c r="C13" i="2"/>
  <c r="C16" i="2"/>
  <c r="C23" i="2"/>
  <c r="G5" i="2"/>
  <c r="G8" i="2"/>
  <c r="I8" i="2" s="1"/>
  <c r="C9" i="2"/>
  <c r="G10" i="2"/>
  <c r="I10" i="2" s="1"/>
  <c r="C12" i="2"/>
  <c r="C14" i="2"/>
  <c r="C19" i="2"/>
  <c r="D20" i="2"/>
  <c r="C21" i="2"/>
  <c r="C5" i="2"/>
  <c r="G6" i="2"/>
  <c r="C8" i="2"/>
  <c r="H8" i="2"/>
  <c r="C10" i="2"/>
  <c r="G11" i="2"/>
  <c r="I11" i="2" s="1"/>
  <c r="D12" i="2"/>
  <c r="C15" i="2"/>
  <c r="D21" i="2"/>
  <c r="I27" i="2"/>
  <c r="I34" i="2"/>
  <c r="I18" i="2"/>
  <c r="I40" i="2"/>
  <c r="I38" i="2"/>
  <c r="I24" i="2"/>
  <c r="I22" i="2"/>
  <c r="I15" i="2"/>
  <c r="H6" i="2"/>
  <c r="I44" i="2"/>
  <c r="I42" i="2"/>
  <c r="I28" i="2"/>
  <c r="I26" i="2"/>
  <c r="H5" i="2"/>
  <c r="I48" i="2"/>
  <c r="I46" i="2"/>
  <c r="I32" i="2"/>
  <c r="I30" i="2"/>
  <c r="I9" i="2"/>
  <c r="I41" i="2"/>
  <c r="I25" i="2"/>
  <c r="I5" i="2" l="1"/>
  <c r="I6" i="2"/>
</calcChain>
</file>

<file path=xl/sharedStrings.xml><?xml version="1.0" encoding="utf-8"?>
<sst xmlns="http://schemas.openxmlformats.org/spreadsheetml/2006/main" count="64" uniqueCount="54">
  <si>
    <t>TOTAL PROD</t>
  </si>
  <si>
    <t>PAL / H</t>
  </si>
  <si>
    <t>Identifiant</t>
  </si>
  <si>
    <t>COLIS /H</t>
  </si>
  <si>
    <t>CHARG</t>
  </si>
  <si>
    <t>RECEP</t>
  </si>
  <si>
    <t>PROD CARISTE / Heure</t>
  </si>
  <si>
    <t>Lucas MAROLANY EMB</t>
  </si>
  <si>
    <t>Cyril MENDIANT EMB</t>
  </si>
  <si>
    <t>Roman ALLART EMB</t>
  </si>
  <si>
    <t>Mehdi CHEKALIL EMB</t>
  </si>
  <si>
    <t>Sylvain GILLOT EMB</t>
  </si>
  <si>
    <t>Omega SIEKE EMB</t>
  </si>
  <si>
    <t>Michael DOMBRY EMB</t>
  </si>
  <si>
    <t>Mathias DASILVA EMB</t>
  </si>
  <si>
    <t>Mohamed ZIBOU EMB</t>
  </si>
  <si>
    <t>Didier THIMOTHE</t>
  </si>
  <si>
    <t>Mahamadou DIARRA EMB</t>
  </si>
  <si>
    <t>Christophe CHERINO</t>
  </si>
  <si>
    <t>Ludovic DOYEN EMB</t>
  </si>
  <si>
    <t>Steevie TISAL</t>
  </si>
  <si>
    <t>Leonard DELETANG EMB</t>
  </si>
  <si>
    <t>MONTANT</t>
  </si>
  <si>
    <t>PALETTES</t>
  </si>
  <si>
    <t>%</t>
  </si>
  <si>
    <t>Steve ROUSSILLON</t>
  </si>
  <si>
    <t>Siaka COULIBALY EMB</t>
  </si>
  <si>
    <t>Kevin ARNOULT EMB</t>
  </si>
  <si>
    <t>GRILLE POUR PRIMES</t>
  </si>
  <si>
    <t>Interim 07 PEPSI</t>
  </si>
  <si>
    <t>INTERIM 33 EMB</t>
  </si>
  <si>
    <t>James RESCANIERES</t>
  </si>
  <si>
    <t>INTERIM 29 EMB</t>
  </si>
  <si>
    <t>Siaka COULIBALY</t>
  </si>
  <si>
    <t>Patrick DUPERCHE EMB</t>
  </si>
  <si>
    <t>INTERIM 5 EMB</t>
  </si>
  <si>
    <t>Patrick DUPERCHE</t>
  </si>
  <si>
    <t>Jimmy RESCANIERES EMB</t>
  </si>
  <si>
    <t>Herve MUNOT EMB</t>
  </si>
  <si>
    <t>Jimmy RESCANIERES</t>
  </si>
  <si>
    <t>James RESCANIERES EMB</t>
  </si>
  <si>
    <t>Christophe CHERINO EMB</t>
  </si>
  <si>
    <t>Bruno COURTOIS</t>
  </si>
  <si>
    <t>Bruno COURTOIS EMB</t>
  </si>
  <si>
    <t>au</t>
  </si>
  <si>
    <t>Somme de Nombre de supports chargés</t>
  </si>
  <si>
    <t>Étiquettes de lignes</t>
  </si>
  <si>
    <t>Somme de Supports Réceptionnés</t>
  </si>
  <si>
    <t>Somme de DPP-DPS  ( Nb COLIS )</t>
  </si>
  <si>
    <t>Somme de TOTAL  ( Nb SUPP )</t>
  </si>
  <si>
    <t xml:space="preserve">Période du </t>
  </si>
  <si>
    <t xml:space="preserve">Nombre d'heures travaillées : </t>
  </si>
  <si>
    <t>PALETTES CHARGEES</t>
  </si>
  <si>
    <t xml:space="preserve">Jours travaillés sur la période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</si>
</sst>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rgb="FF9C1D3D"/>
      <name val="Courier New"/>
      <family val="3"/>
    </font>
    <font>
      <b/>
      <u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">
        <color indexed="64"/>
      </bottom>
      <diagonal/>
    </border>
    <border>
      <left/>
      <right/>
      <top style="mediumDashed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Dashed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/>
      <diagonal/>
    </border>
    <border>
      <left style="mediumDashed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2" fillId="0" borderId="0" xfId="0" applyNumberFormat="1" applyFont="1" applyFill="1" applyBorder="1"/>
    <xf numFmtId="1" fontId="0" fillId="0" borderId="0" xfId="0" applyNumberFormat="1" applyFill="1" applyBorder="1"/>
    <xf numFmtId="1" fontId="2" fillId="0" borderId="3" xfId="0" applyNumberFormat="1" applyFont="1" applyBorder="1" applyAlignment="1">
      <alignment horizontal="right"/>
    </xf>
    <xf numFmtId="1" fontId="2" fillId="0" borderId="4" xfId="0" applyNumberFormat="1" applyFont="1" applyBorder="1" applyAlignment="1">
      <alignment horizontal="right"/>
    </xf>
    <xf numFmtId="0" fontId="0" fillId="3" borderId="3" xfId="0" applyFill="1" applyBorder="1"/>
    <xf numFmtId="1" fontId="2" fillId="0" borderId="5" xfId="0" applyNumberFormat="1" applyFont="1" applyBorder="1" applyAlignment="1">
      <alignment horizontal="right"/>
    </xf>
    <xf numFmtId="1" fontId="2" fillId="0" borderId="6" xfId="0" applyNumberFormat="1" applyFont="1" applyBorder="1"/>
    <xf numFmtId="1" fontId="2" fillId="0" borderId="7" xfId="0" applyNumberFormat="1" applyFont="1" applyBorder="1" applyAlignment="1">
      <alignment horizontal="right"/>
    </xf>
    <xf numFmtId="1" fontId="2" fillId="0" borderId="0" xfId="0" applyNumberFormat="1" applyFont="1" applyBorder="1" applyAlignment="1">
      <alignment horizontal="right"/>
    </xf>
    <xf numFmtId="0" fontId="0" fillId="3" borderId="7" xfId="0" applyFill="1" applyBorder="1"/>
    <xf numFmtId="1" fontId="2" fillId="0" borderId="8" xfId="0" applyNumberFormat="1" applyFont="1" applyBorder="1" applyAlignment="1">
      <alignment horizontal="right"/>
    </xf>
    <xf numFmtId="1" fontId="2" fillId="0" borderId="9" xfId="0" applyNumberFormat="1" applyFont="1" applyBorder="1"/>
    <xf numFmtId="0" fontId="0" fillId="2" borderId="0" xfId="0" applyFill="1" applyAlignment="1">
      <alignment horizontal="center"/>
    </xf>
    <xf numFmtId="1" fontId="2" fillId="0" borderId="10" xfId="0" applyNumberFormat="1" applyFont="1" applyBorder="1" applyAlignment="1">
      <alignment horizontal="right"/>
    </xf>
    <xf numFmtId="1" fontId="2" fillId="0" borderId="11" xfId="0" applyNumberFormat="1" applyFont="1" applyBorder="1" applyAlignment="1">
      <alignment horizontal="right"/>
    </xf>
    <xf numFmtId="0" fontId="0" fillId="3" borderId="10" xfId="0" applyFill="1" applyBorder="1"/>
    <xf numFmtId="1" fontId="2" fillId="0" borderId="12" xfId="0" applyNumberFormat="1" applyFont="1" applyBorder="1" applyAlignment="1">
      <alignment horizontal="right"/>
    </xf>
    <xf numFmtId="1" fontId="2" fillId="0" borderId="13" xfId="0" applyNumberFormat="1" applyFont="1" applyBorder="1"/>
    <xf numFmtId="0" fontId="3" fillId="0" borderId="0" xfId="0" applyFont="1" applyFill="1" applyBorder="1" applyAlignment="1"/>
    <xf numFmtId="0" fontId="3" fillId="0" borderId="14" xfId="0" applyFont="1" applyFill="1" applyBorder="1" applyAlignment="1"/>
    <xf numFmtId="0" fontId="1" fillId="0" borderId="12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0" xfId="0" applyFont="1" applyBorder="1"/>
    <xf numFmtId="0" fontId="4" fillId="0" borderId="1" xfId="0" applyFont="1" applyBorder="1" applyAlignment="1"/>
    <xf numFmtId="0" fontId="3" fillId="0" borderId="17" xfId="0" applyFont="1" applyBorder="1" applyAlignment="1">
      <alignment horizontal="center"/>
    </xf>
    <xf numFmtId="0" fontId="3" fillId="0" borderId="14" xfId="0" applyFont="1" applyBorder="1" applyAlignment="1">
      <alignment vertical="center"/>
    </xf>
    <xf numFmtId="0" fontId="3" fillId="0" borderId="18" xfId="0" applyFont="1" applyBorder="1" applyAlignment="1"/>
    <xf numFmtId="0" fontId="5" fillId="0" borderId="0" xfId="0" applyFont="1"/>
    <xf numFmtId="0" fontId="0" fillId="0" borderId="22" xfId="0" applyBorder="1"/>
    <xf numFmtId="0" fontId="0" fillId="0" borderId="23" xfId="0" applyBorder="1"/>
    <xf numFmtId="0" fontId="0" fillId="0" borderId="25" xfId="0" applyBorder="1"/>
    <xf numFmtId="1" fontId="0" fillId="0" borderId="0" xfId="0" applyNumberFormat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horizontal="left"/>
    </xf>
    <xf numFmtId="0" fontId="7" fillId="0" borderId="26" xfId="0" applyFont="1" applyBorder="1" applyAlignment="1">
      <alignment horizontal="center"/>
    </xf>
    <xf numFmtId="9" fontId="7" fillId="0" borderId="26" xfId="0" applyNumberFormat="1" applyFont="1" applyBorder="1" applyAlignment="1">
      <alignment horizontal="center"/>
    </xf>
    <xf numFmtId="0" fontId="4" fillId="0" borderId="0" xfId="0" applyFont="1"/>
    <xf numFmtId="0" fontId="1" fillId="5" borderId="0" xfId="0" applyFont="1" applyFill="1" applyBorder="1" applyAlignment="1">
      <alignment horizontal="center" vertical="center"/>
    </xf>
    <xf numFmtId="0" fontId="0" fillId="0" borderId="0" xfId="0" pivotButton="1"/>
    <xf numFmtId="0" fontId="8" fillId="0" borderId="0" xfId="0" applyFont="1" applyAlignment="1"/>
    <xf numFmtId="0" fontId="9" fillId="0" borderId="3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31" xfId="0" applyFont="1" applyBorder="1" applyAlignment="1">
      <alignment horizontal="left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10" fillId="6" borderId="0" xfId="0" applyFont="1" applyFill="1" applyBorder="1" applyAlignment="1">
      <alignment vertical="center"/>
    </xf>
    <xf numFmtId="0" fontId="6" fillId="0" borderId="24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7" fillId="4" borderId="29" xfId="0" applyFont="1" applyFill="1" applyBorder="1" applyAlignment="1">
      <alignment horizontal="center"/>
    </xf>
    <xf numFmtId="0" fontId="7" fillId="4" borderId="28" xfId="0" applyFont="1" applyFill="1" applyBorder="1" applyAlignment="1">
      <alignment horizontal="center"/>
    </xf>
    <xf numFmtId="0" fontId="7" fillId="4" borderId="27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180975</xdr:colOff>
          <xdr:row>0</xdr:row>
          <xdr:rowOff>123825</xdr:rowOff>
        </xdr:from>
        <xdr:to>
          <xdr:col>13</xdr:col>
          <xdr:colOff>609600</xdr:colOff>
          <xdr:row>2</xdr:row>
          <xdr:rowOff>123825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180975</xdr:colOff>
          <xdr:row>2</xdr:row>
          <xdr:rowOff>171450</xdr:rowOff>
        </xdr:from>
        <xdr:to>
          <xdr:col>13</xdr:col>
          <xdr:colOff>628650</xdr:colOff>
          <xdr:row>5</xdr:row>
          <xdr:rowOff>171450</xdr:rowOff>
        </xdr:to>
        <xdr:sp macro="" textlink="">
          <xdr:nvSpPr>
            <xdr:cNvPr id="1026" name="CommandButton2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10</xdr:col>
      <xdr:colOff>0</xdr:colOff>
      <xdr:row>0</xdr:row>
      <xdr:rowOff>0</xdr:rowOff>
    </xdr:from>
    <xdr:ext cx="304800" cy="308722"/>
    <xdr:sp macro="" textlink="">
      <xdr:nvSpPr>
        <xdr:cNvPr id="4" name="AutoShape 3" descr="Media Center - GXO | Supply Chain Management | 3PL Contract Logistics"/>
        <xdr:cNvSpPr>
          <a:spLocks noChangeAspect="1" noChangeArrowheads="1"/>
        </xdr:cNvSpPr>
      </xdr:nvSpPr>
      <xdr:spPr bwMode="auto">
        <a:xfrm>
          <a:off x="7620000" y="0"/>
          <a:ext cx="304800" cy="308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101656</xdr:colOff>
      <xdr:row>0</xdr:row>
      <xdr:rowOff>99250</xdr:rowOff>
    </xdr:from>
    <xdr:ext cx="784118" cy="375397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656" y="99250"/>
          <a:ext cx="784118" cy="375397"/>
        </a:xfrm>
        <a:prstGeom prst="rect">
          <a:avLst/>
        </a:prstGeom>
        <a:solidFill>
          <a:srgbClr val="FFFFFF"/>
        </a:solidFill>
      </xdr:spPr>
    </xdr:pic>
    <xdr:clientData/>
  </xdr:oneCellAnchor>
  <xdr:oneCellAnchor>
    <xdr:from>
      <xdr:col>9</xdr:col>
      <xdr:colOff>358590</xdr:colOff>
      <xdr:row>0</xdr:row>
      <xdr:rowOff>81734</xdr:rowOff>
    </xdr:from>
    <xdr:ext cx="1247054" cy="404395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16590" y="81734"/>
          <a:ext cx="1247054" cy="40439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180975</xdr:colOff>
          <xdr:row>5</xdr:row>
          <xdr:rowOff>228600</xdr:rowOff>
        </xdr:from>
        <xdr:to>
          <xdr:col>13</xdr:col>
          <xdr:colOff>638175</xdr:colOff>
          <xdr:row>8</xdr:row>
          <xdr:rowOff>228600</xdr:rowOff>
        </xdr:to>
        <xdr:sp macro="" textlink="">
          <xdr:nvSpPr>
            <xdr:cNvPr id="1027" name="CommandButton2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212912</xdr:colOff>
      <xdr:row>11</xdr:row>
      <xdr:rowOff>22412</xdr:rowOff>
    </xdr:from>
    <xdr:to>
      <xdr:col>15</xdr:col>
      <xdr:colOff>44824</xdr:colOff>
      <xdr:row>17</xdr:row>
      <xdr:rowOff>56030</xdr:rowOff>
    </xdr:to>
    <xdr:sp macro="" textlink="">
      <xdr:nvSpPr>
        <xdr:cNvPr id="2" name="ZoneTexte 1"/>
        <xdr:cNvSpPr txBox="1"/>
      </xdr:nvSpPr>
      <xdr:spPr>
        <a:xfrm>
          <a:off x="9278471" y="2857500"/>
          <a:ext cx="4168588" cy="14455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</a:t>
          </a:r>
          <a:r>
            <a:rPr lang="fr-FR" sz="1100" baseline="0"/>
            <a:t> faut que dans cette colonne, il y ait tous les noms présents dans les TCD noir et jaune (voir page TCD), sans doublons. Il me faut donc tous les identifiants uniques des deux TCD à la suite. </a:t>
          </a:r>
        </a:p>
        <a:p>
          <a:r>
            <a:rPr lang="fr-FR" sz="1100" baseline="0"/>
            <a:t>(Bruno COURTOIS EMB = Bruno COURTOIS), le "EMB" à la fin doit être enlevée (je l'ai déja enlevée avec une formule).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1255059</xdr:colOff>
      <xdr:row>7</xdr:row>
      <xdr:rowOff>224118</xdr:rowOff>
    </xdr:from>
    <xdr:to>
      <xdr:col>10</xdr:col>
      <xdr:colOff>168088</xdr:colOff>
      <xdr:row>12</xdr:row>
      <xdr:rowOff>201706</xdr:rowOff>
    </xdr:to>
    <xdr:cxnSp macro="">
      <xdr:nvCxnSpPr>
        <xdr:cNvPr id="7" name="Connecteur droit avec flèche 6"/>
        <xdr:cNvCxnSpPr/>
      </xdr:nvCxnSpPr>
      <xdr:spPr>
        <a:xfrm flipH="1" flipV="1">
          <a:off x="5154706" y="2117912"/>
          <a:ext cx="4078941" cy="11542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SSIER%20CLIENTS\PEPSICO\AUDRY\PROD%20PEPS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BDD-Expé"/>
      <sheetName val="BDD-Récep"/>
      <sheetName val="BDD-Cariste"/>
      <sheetName val="BILAN"/>
    </sheetNames>
    <sheetDataSet>
      <sheetData sheetId="0" refreshError="1"/>
      <sheetData sheetId="1">
        <row r="2">
          <cell r="A2">
            <v>44837</v>
          </cell>
          <cell r="B2">
            <v>44837</v>
          </cell>
        </row>
      </sheetData>
      <sheetData sheetId="2" refreshError="1"/>
      <sheetData sheetId="3">
        <row r="2">
          <cell r="A2">
            <v>44837</v>
          </cell>
          <cell r="B2">
            <v>44837</v>
          </cell>
        </row>
      </sheetData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EPSI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EPSI.xlsm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EPSI.xlsm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838.605766435183" createdVersion="5" refreshedVersion="5" minRefreshableVersion="3" recordCount="8">
  <cacheSource type="worksheet">
    <worksheetSource ref="A1:E9" sheet="BDD-Récep" r:id="rId2"/>
  </cacheSource>
  <cacheFields count="5">
    <cacheField name="Du" numFmtId="14">
      <sharedItems containsNonDate="0" containsDate="1" containsString="0" containsBlank="1" minDate="2022-10-03T00:00:00" maxDate="2022-10-04T00:00:00"/>
    </cacheField>
    <cacheField name="Au" numFmtId="14">
      <sharedItems containsNonDate="0" containsDate="1" containsString="0" containsBlank="1" minDate="2022-10-03T00:00:00" maxDate="2022-10-04T00:00:00"/>
    </cacheField>
    <cacheField name="Utilisateur" numFmtId="0">
      <sharedItems containsBlank="1"/>
    </cacheField>
    <cacheField name="Nom" numFmtId="0">
      <sharedItems containsBlank="1" count="17">
        <s v="Bruno COURTOIS EMB"/>
        <s v="James RESCANIERES EMB"/>
        <s v="Jimmy RESCANIERES EMB"/>
        <s v="Patrick DUPERCHE EMB"/>
        <s v="Mehdi CHEKALIL EMB"/>
        <s v="Roman ALLART EMB"/>
        <s v="Siaka COULIBALY EMB"/>
        <m/>
        <s v="INTERIM 07 PEPSI           EMB" u="1"/>
        <s v="Bruno COURTOIS             EMB" u="1"/>
        <s v="James RESCANIERES          EMB" u="1"/>
        <s v="Siaka COULIBALLY           EMB" u="1"/>
        <s v="Roman ALLART               EMB" u="1"/>
        <s v="Mehdi CHEKALIL             EMB" u="1"/>
        <s v="Siaka COULIBALLY EMB" u="1"/>
        <s v="Jimmy RESCANIERES          EMB" u="1"/>
        <s v="Patrick DUPERCHE           EMB" u="1"/>
      </sharedItems>
    </cacheField>
    <cacheField name="Supports Réceptionnés" numFmtId="0">
      <sharedItems containsString="0" containsBlank="1" containsNumber="1" containsInteger="1" minValue="25" maxValue="16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4838.605766550929" createdVersion="5" refreshedVersion="5" minRefreshableVersion="3" recordCount="21">
  <cacheSource type="worksheet">
    <worksheetSource ref="A1:I22" sheet="BDD-Cariste" r:id="rId2"/>
  </cacheSource>
  <cacheFields count="9">
    <cacheField name="Date début" numFmtId="14">
      <sharedItems containsSemiMixedTypes="0" containsNonDate="0" containsDate="1" containsString="0" minDate="2022-10-03T00:00:00" maxDate="2022-10-04T00:00:00"/>
    </cacheField>
    <cacheField name="Date fin" numFmtId="14">
      <sharedItems containsSemiMixedTypes="0" containsNonDate="0" containsDate="1" containsString="0" minDate="2022-10-03T00:00:00" maxDate="2022-10-04T00:00:00"/>
    </cacheField>
    <cacheField name="Utilisateur" numFmtId="0">
      <sharedItems/>
    </cacheField>
    <cacheField name="Nom" numFmtId="0">
      <sharedItems containsBlank="1" count="53">
        <s v="Bruno COURTOIS EMB"/>
        <s v="Christophe CHERINO EMB"/>
        <s v="El�onore BLANGIS ADM"/>
        <s v="Gestion stock MARLY ADM"/>
        <s v="Herve MUNOT EMB"/>
        <s v="INTERIM 5 EMB"/>
        <s v="INTERIM 29 EMB"/>
        <s v="INTERIM 33 EMB"/>
        <s v="Kevin ARNOULT EMB"/>
        <s v="Leonard DELETANG EMB"/>
        <s v="Ludovic DOYEN EMB"/>
        <s v="Mahamadou DIARRA EMB"/>
        <s v="Mohamed ZIBOU EMB"/>
        <s v="Mathias DASILVA EMB"/>
        <s v="Michael DOMBRY EMB"/>
        <s v="Omega SIEKE EMB"/>
        <s v="Sylvain GILLOT EMB"/>
        <s v="Mehdi CHEKALIL EMB"/>
        <s v="Roman ALLART EMB"/>
        <s v="Cyril MENDIANT EMB"/>
        <s v="Lucas MAROLANY EMB"/>
        <m u="1"/>
        <s v="Mahamadou DIARRA           EMB" u="1"/>
        <s v="Jordan SOTTIZON            EMB" u="1"/>
        <s v="INTERIM 03 PEPSI           EMB" u="1"/>
        <s v="INTERIM 05 PEPSI           EMB" u="1"/>
        <s v="INTERIM 07 PEPSI           EMB" u="1"/>
        <s v="INTERIM 29                 EMB" u="1"/>
        <s v="INTERIM 33                 EMB" u="1"/>
        <s v="INTERIM 5                  EMB" u="1"/>
        <s v="Micka?l ETIENNE            EMB" u="1"/>
        <s v="Sophie KUSIAK              ADM" u="1"/>
        <s v="Sylvain GILLOT             EMB" u="1"/>
        <s v="Herv? MUNOT                EMB" u="1"/>
        <s v="Herve MUNOT                EMB" u="1"/>
        <s v="Mohamed ZIBOU              EMB" u="1"/>
        <s v="Michael DOMBRY             EMB" u="1"/>
        <s v="S?bastien DEHORS           ADM" u="1"/>
        <s v="Omega SIEKE                EMB" u="1"/>
        <s v="Tarik SAYDAWI              EMB" u="1"/>
        <s v="Ludovic DOYEN              EMB" u="1"/>
        <s v="El?onore BLANGIS           ADM" u="1"/>
        <s v="Roman ALLART               EMB" u="1"/>
        <s v="Leonard DELETANG           EMB" u="1"/>
        <s v="Christelle MARSAUD         ADM" u="1"/>
        <s v="Gestion stock MARLY        ADM" u="1"/>
        <s v="L?onard DELETANG           EMB" u="1"/>
        <s v="Mehdi CHEKALIL             EMB" u="1"/>
        <s v="Pepsico Embarqu? 01        EMB" u="1"/>
        <s v="Pepsico Embarqu? 04        EMB" u="1"/>
        <s v="Pepsico Embarqu? 05        EMB" u="1"/>
        <s v="kusiak                     ADM" u="1"/>
        <s v="Christophe CHERINO         EMB" u="1"/>
      </sharedItems>
    </cacheField>
    <cacheField name="Stockage  ( Nb SUPP )" numFmtId="0">
      <sharedItems containsSemiMixedTypes="0" containsString="0" containsNumber="1" containsInteger="1" minValue="0" maxValue="250"/>
    </cacheField>
    <cacheField name="PCC  ( Nb SUPP )" numFmtId="0">
      <sharedItems containsSemiMixedTypes="0" containsString="0" containsNumber="1" containsInteger="1" minValue="0" maxValue="117"/>
    </cacheField>
    <cacheField name="RCC  ( Nb SUPP )" numFmtId="0">
      <sharedItems containsSemiMixedTypes="0" containsString="0" containsNumber="1" containsInteger="1" minValue="0" maxValue="26"/>
    </cacheField>
    <cacheField name="TOTAL  ( Nb SUPP )" numFmtId="0">
      <sharedItems containsSemiMixedTypes="0" containsString="0" containsNumber="1" containsInteger="1" minValue="0" maxValue="250"/>
    </cacheField>
    <cacheField name="DPP-DPS  ( Nb COLIS )" numFmtId="0">
      <sharedItems containsSemiMixedTypes="0" containsString="0" containsNumber="1" containsInteger="1" minValue="0" maxValue="11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uteur" refreshedDate="44838.605766782406" createdVersion="5" refreshedVersion="5" minRefreshableVersion="3" recordCount="16">
  <cacheSource type="worksheet">
    <worksheetSource ref="A1:E17" sheet="BDD-Expé" r:id="rId2"/>
  </cacheSource>
  <cacheFields count="5">
    <cacheField name="Du" numFmtId="0">
      <sharedItems containsNonDate="0" containsDate="1" containsString="0" containsBlank="1" minDate="2022-10-03T00:00:00" maxDate="2022-10-04T00:00:00"/>
    </cacheField>
    <cacheField name="Au" numFmtId="0">
      <sharedItems containsNonDate="0" containsDate="1" containsString="0" containsBlank="1" minDate="2022-10-03T00:00:00" maxDate="2022-10-04T00:00:00"/>
    </cacheField>
    <cacheField name="Code personne" numFmtId="0">
      <sharedItems containsBlank="1"/>
    </cacheField>
    <cacheField name="Nom" numFmtId="0">
      <sharedItems containsBlank="1" count="12">
        <s v="Bruno COURTOIS"/>
        <s v="Christophe CHERINO"/>
        <s v="Didier THIMOTHE"/>
        <s v="James RESCANIERES"/>
        <s v="Jimmy RESCANIERES"/>
        <s v="Patrick DUPERCHE"/>
        <s v="Interim 07 PEPSI"/>
        <s v="Steve ROUSSILLON"/>
        <s v="Siaka COULIBALY"/>
        <s v="Steevie TISAL"/>
        <m/>
        <s v="Int?rim 07 PEPSI" u="1"/>
      </sharedItems>
    </cacheField>
    <cacheField name="Nombre de supports chargés" numFmtId="0">
      <sharedItems containsString="0" containsBlank="1" containsNumber="1" containsInteger="1" minValue="1" maxValue="14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d v="2022-10-03T00:00:00"/>
    <d v="2022-10-03T00:00:00"/>
    <s v="R044BCOE"/>
    <x v="0"/>
    <n v="25"/>
  </r>
  <r>
    <d v="2022-10-03T00:00:00"/>
    <d v="2022-10-03T00:00:00"/>
    <s v="R044JARE"/>
    <x v="1"/>
    <n v="132"/>
  </r>
  <r>
    <d v="2022-10-03T00:00:00"/>
    <d v="2022-10-03T00:00:00"/>
    <s v="R044JIRE"/>
    <x v="2"/>
    <n v="130"/>
  </r>
  <r>
    <d v="2022-10-03T00:00:00"/>
    <d v="2022-10-03T00:00:00"/>
    <s v="R044PADE"/>
    <x v="3"/>
    <n v="32"/>
  </r>
  <r>
    <d v="2022-10-03T00:00:00"/>
    <d v="2022-10-03T00:00:00"/>
    <s v="R044P02E"/>
    <x v="4"/>
    <n v="161"/>
  </r>
  <r>
    <d v="2022-10-03T00:00:00"/>
    <d v="2022-10-03T00:00:00"/>
    <s v="R044P07E"/>
    <x v="5"/>
    <n v="33"/>
  </r>
  <r>
    <d v="2022-10-03T00:00:00"/>
    <d v="2022-10-03T00:00:00"/>
    <s v="R044SCOE"/>
    <x v="6"/>
    <n v="33"/>
  </r>
  <r>
    <m/>
    <m/>
    <m/>
    <x v="7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1">
  <r>
    <d v="2022-10-03T00:00:00"/>
    <d v="2022-10-03T00:00:00"/>
    <s v="R044BCOE"/>
    <x v="0"/>
    <n v="23"/>
    <n v="0"/>
    <n v="0"/>
    <n v="23"/>
    <n v="0"/>
  </r>
  <r>
    <d v="2022-10-03T00:00:00"/>
    <d v="2022-10-03T00:00:00"/>
    <s v="R044CCHE"/>
    <x v="1"/>
    <n v="107"/>
    <n v="0"/>
    <n v="0"/>
    <n v="107"/>
    <n v="0"/>
  </r>
  <r>
    <d v="2022-10-03T00:00:00"/>
    <d v="2022-10-03T00:00:00"/>
    <s v="R044EBLA"/>
    <x v="2"/>
    <n v="3"/>
    <n v="0"/>
    <n v="0"/>
    <n v="3"/>
    <n v="0"/>
  </r>
  <r>
    <d v="2022-10-03T00:00:00"/>
    <d v="2022-10-03T00:00:00"/>
    <s v="R044GMAA"/>
    <x v="3"/>
    <n v="106"/>
    <n v="0"/>
    <n v="0"/>
    <n v="106"/>
    <n v="0"/>
  </r>
  <r>
    <d v="2022-10-03T00:00:00"/>
    <d v="2022-10-03T00:00:00"/>
    <s v="R044HMUE"/>
    <x v="4"/>
    <n v="142"/>
    <n v="0"/>
    <n v="0"/>
    <n v="142"/>
    <n v="0"/>
  </r>
  <r>
    <d v="2022-10-03T00:00:00"/>
    <d v="2022-10-03T00:00:00"/>
    <s v="R044I05E"/>
    <x v="5"/>
    <n v="8"/>
    <n v="0"/>
    <n v="0"/>
    <n v="8"/>
    <n v="0"/>
  </r>
  <r>
    <d v="2022-10-03T00:00:00"/>
    <d v="2022-10-03T00:00:00"/>
    <s v="R044I29E"/>
    <x v="6"/>
    <n v="54"/>
    <n v="0"/>
    <n v="0"/>
    <n v="54"/>
    <n v="0"/>
  </r>
  <r>
    <d v="2022-10-03T00:00:00"/>
    <d v="2022-10-03T00:00:00"/>
    <s v="R044I33E"/>
    <x v="7"/>
    <n v="250"/>
    <n v="0"/>
    <n v="0"/>
    <n v="250"/>
    <n v="0"/>
  </r>
  <r>
    <d v="2022-10-03T00:00:00"/>
    <d v="2022-10-03T00:00:00"/>
    <s v="R044KARE"/>
    <x v="8"/>
    <n v="2"/>
    <n v="0"/>
    <n v="0"/>
    <n v="2"/>
    <n v="0"/>
  </r>
  <r>
    <d v="2022-10-03T00:00:00"/>
    <d v="2022-10-03T00:00:00"/>
    <s v="R044LDEE"/>
    <x v="9"/>
    <n v="2"/>
    <n v="0"/>
    <n v="0"/>
    <n v="2"/>
    <n v="320"/>
  </r>
  <r>
    <d v="2022-10-03T00:00:00"/>
    <d v="2022-10-03T00:00:00"/>
    <s v="R044LDOE"/>
    <x v="10"/>
    <n v="193"/>
    <n v="0"/>
    <n v="0"/>
    <n v="193"/>
    <n v="0"/>
  </r>
  <r>
    <d v="2022-10-03T00:00:00"/>
    <d v="2022-10-03T00:00:00"/>
    <s v="R044MDIE"/>
    <x v="11"/>
    <n v="0"/>
    <n v="117"/>
    <n v="6"/>
    <n v="123"/>
    <n v="0"/>
  </r>
  <r>
    <d v="2022-10-03T00:00:00"/>
    <d v="2022-10-03T00:00:00"/>
    <s v="R044MZIE"/>
    <x v="12"/>
    <n v="109"/>
    <n v="0"/>
    <n v="0"/>
    <n v="109"/>
    <n v="0"/>
  </r>
  <r>
    <d v="2022-10-03T00:00:00"/>
    <d v="2022-10-03T00:00:00"/>
    <s v="R044PEPE01"/>
    <x v="13"/>
    <n v="10"/>
    <n v="99"/>
    <n v="26"/>
    <n v="135"/>
    <n v="0"/>
  </r>
  <r>
    <d v="2022-10-03T00:00:00"/>
    <d v="2022-10-03T00:00:00"/>
    <s v="R044PEPE03"/>
    <x v="14"/>
    <n v="100"/>
    <n v="32"/>
    <n v="0"/>
    <n v="132"/>
    <n v="0"/>
  </r>
  <r>
    <d v="2022-10-03T00:00:00"/>
    <d v="2022-10-03T00:00:00"/>
    <s v="R044PEPE04"/>
    <x v="15"/>
    <n v="67"/>
    <n v="57"/>
    <n v="0"/>
    <n v="124"/>
    <n v="0"/>
  </r>
  <r>
    <d v="2022-10-03T00:00:00"/>
    <d v="2022-10-03T00:00:00"/>
    <s v="R044PEPE05"/>
    <x v="16"/>
    <n v="146"/>
    <n v="28"/>
    <n v="0"/>
    <n v="174"/>
    <n v="0"/>
  </r>
  <r>
    <d v="2022-10-03T00:00:00"/>
    <d v="2022-10-03T00:00:00"/>
    <s v="R044P02E"/>
    <x v="17"/>
    <n v="0"/>
    <n v="0"/>
    <n v="0"/>
    <n v="0"/>
    <n v="269"/>
  </r>
  <r>
    <d v="2022-10-03T00:00:00"/>
    <d v="2022-10-03T00:00:00"/>
    <s v="R044P07E"/>
    <x v="18"/>
    <n v="106"/>
    <n v="28"/>
    <n v="0"/>
    <n v="134"/>
    <n v="84"/>
  </r>
  <r>
    <d v="2022-10-03T00:00:00"/>
    <d v="2022-10-03T00:00:00"/>
    <s v="R044P08E"/>
    <x v="19"/>
    <n v="0"/>
    <n v="0"/>
    <n v="0"/>
    <n v="0"/>
    <n v="1176"/>
  </r>
  <r>
    <d v="2022-10-03T00:00:00"/>
    <d v="2022-10-03T00:00:00"/>
    <s v="R044P09E"/>
    <x v="20"/>
    <n v="104"/>
    <n v="18"/>
    <n v="0"/>
    <n v="122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6">
  <r>
    <d v="2022-10-03T00:00:00"/>
    <d v="2022-10-03T00:00:00"/>
    <s v="BCOURT"/>
    <x v="0"/>
    <n v="122"/>
  </r>
  <r>
    <d v="2022-10-03T00:00:00"/>
    <d v="2022-10-03T00:00:00"/>
    <s v="CCHERI"/>
    <x v="1"/>
    <n v="28"/>
  </r>
  <r>
    <d v="2022-10-03T00:00:00"/>
    <d v="2022-10-03T00:00:00"/>
    <s v="DIDIER"/>
    <x v="2"/>
    <n v="1"/>
  </r>
  <r>
    <d v="2022-10-03T00:00:00"/>
    <d v="2022-10-03T00:00:00"/>
    <s v="JARESC"/>
    <x v="3"/>
    <n v="111"/>
  </r>
  <r>
    <d v="2022-10-03T00:00:00"/>
    <d v="2022-10-03T00:00:00"/>
    <s v="JIRESC"/>
    <x v="4"/>
    <n v="52"/>
  </r>
  <r>
    <d v="2022-10-03T00:00:00"/>
    <d v="2022-10-03T00:00:00"/>
    <s v="PDUPER"/>
    <x v="5"/>
    <n v="113"/>
  </r>
  <r>
    <d v="2022-10-03T00:00:00"/>
    <d v="2022-10-03T00:00:00"/>
    <s v="P07"/>
    <x v="6"/>
    <n v="17"/>
  </r>
  <r>
    <d v="2022-10-03T00:00:00"/>
    <d v="2022-10-03T00:00:00"/>
    <s v="ROUSSI"/>
    <x v="7"/>
    <n v="17"/>
  </r>
  <r>
    <d v="2022-10-03T00:00:00"/>
    <d v="2022-10-03T00:00:00"/>
    <s v="SC"/>
    <x v="8"/>
    <n v="147"/>
  </r>
  <r>
    <d v="2022-10-03T00:00:00"/>
    <d v="2022-10-03T00:00:00"/>
    <s v="STEEV"/>
    <x v="9"/>
    <n v="47"/>
  </r>
  <r>
    <m/>
    <m/>
    <m/>
    <x v="10"/>
    <m/>
  </r>
  <r>
    <m/>
    <m/>
    <m/>
    <x v="10"/>
    <m/>
  </r>
  <r>
    <m/>
    <m/>
    <m/>
    <x v="10"/>
    <m/>
  </r>
  <r>
    <m/>
    <m/>
    <m/>
    <x v="10"/>
    <m/>
  </r>
  <r>
    <m/>
    <m/>
    <m/>
    <x v="10"/>
    <m/>
  </r>
  <r>
    <m/>
    <m/>
    <m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11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B3:D22" firstHeaderRow="0" firstDataRow="1" firstDataCol="1"/>
  <pivotFields count="9">
    <pivotField showAll="0"/>
    <pivotField showAll="0"/>
    <pivotField showAll="0"/>
    <pivotField axis="axisRow" showAll="0">
      <items count="54">
        <item m="1" x="44"/>
        <item m="1" x="52"/>
        <item m="1" x="45"/>
        <item m="1" x="33"/>
        <item m="1" x="24"/>
        <item m="1" x="25"/>
        <item m="1" x="26"/>
        <item m="1" x="28"/>
        <item m="1" x="29"/>
        <item m="1" x="23"/>
        <item m="1" x="51"/>
        <item m="1" x="46"/>
        <item m="1" x="40"/>
        <item m="1" x="22"/>
        <item m="1" x="30"/>
        <item m="1" x="35"/>
        <item m="1" x="48"/>
        <item m="1" x="49"/>
        <item m="1" x="50"/>
        <item m="1" x="37"/>
        <item m="1" x="39"/>
        <item m="1" x="41"/>
        <item m="1" x="34"/>
        <item m="1" x="27"/>
        <item m="1" x="43"/>
        <item m="1" x="36"/>
        <item m="1" x="38"/>
        <item m="1" x="32"/>
        <item m="1" x="47"/>
        <item m="1" x="42"/>
        <item m="1" x="31"/>
        <item m="1" x="2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showAll="0"/>
    <pivotField showAll="0"/>
    <pivotField showAll="0"/>
    <pivotField dataField="1" showAll="0"/>
    <pivotField dataField="1" showAll="0"/>
  </pivotFields>
  <rowFields count="1">
    <field x="3"/>
  </rowFields>
  <rowItems count="19">
    <i>
      <x v="32"/>
    </i>
    <i>
      <x v="33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</rowItems>
  <colFields count="1">
    <field x="-2"/>
  </colFields>
  <colItems count="2">
    <i>
      <x/>
    </i>
    <i i="1">
      <x v="1"/>
    </i>
  </colItems>
  <dataFields count="2">
    <dataField name="Somme de TOTAL  ( Nb SUPP )" fld="7" baseField="0" baseItem="0"/>
    <dataField name="Somme de DPP-DPS  ( Nb COLIS )" fld="8" baseField="0" baseItem="0"/>
  </dataFields>
  <pivotTableStyleInfo name="PivotStyleMedium9" showRowHeaders="1" showColHeaders="1" showRowStripes="0" showColStripes="0" showLastColumn="1"/>
  <filters count="1">
    <filter fld="3" type="captionEndsWith" evalOrder="-1" id="1" stringValue1="EMB">
      <autoFilter ref="A1">
        <filterColumn colId="0">
          <customFilters>
            <customFilter val="*EMB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1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F3:G10" firstHeaderRow="1" firstDataRow="1" firstDataCol="1"/>
  <pivotFields count="5">
    <pivotField showAll="0" insertBlankRow="1"/>
    <pivotField showAll="0" insertBlankRow="1"/>
    <pivotField showAll="0" insertBlankRow="1"/>
    <pivotField axis="axisRow" showAll="0" insertBlankRow="1">
      <items count="18">
        <item m="1" x="9"/>
        <item m="1" x="8"/>
        <item m="1" x="15"/>
        <item m="1" x="11"/>
        <item x="7"/>
        <item m="1" x="10"/>
        <item m="1" x="16"/>
        <item m="1" x="13"/>
        <item m="1" x="12"/>
        <item x="0"/>
        <item x="1"/>
        <item x="2"/>
        <item x="3"/>
        <item x="4"/>
        <item x="5"/>
        <item m="1" x="14"/>
        <item x="6"/>
        <item t="default"/>
      </items>
    </pivotField>
    <pivotField dataField="1" showAll="0" insertBlankRow="1"/>
  </pivotFields>
  <rowFields count="1">
    <field x="3"/>
  </rowFields>
  <rowItems count="7">
    <i>
      <x v="9"/>
    </i>
    <i>
      <x v="10"/>
    </i>
    <i>
      <x v="11"/>
    </i>
    <i>
      <x v="12"/>
    </i>
    <i>
      <x v="13"/>
    </i>
    <i>
      <x v="14"/>
    </i>
    <i>
      <x v="16"/>
    </i>
  </rowItems>
  <colItems count="1">
    <i/>
  </colItems>
  <dataFields count="1">
    <dataField name="Somme de Supports Réceptionnés" fld="4" baseField="3" baseItem="2"/>
  </dataFields>
  <pivotTableStyleInfo name="PivotStyleMedium9" showRowHeaders="1" showColHeaders="1" showRowStripes="0" showColStripes="0" showLastColumn="1"/>
  <filters count="1">
    <filter fld="3" type="captionNotEqual" evalOrder="-1" id="1" stringValue1="(vide)">
      <autoFilter ref="A1">
        <filterColumn colId="0">
          <customFilters>
            <customFilter operator="notEqual" val="(vide)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13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I3:J13" firstHeaderRow="1" firstDataRow="1" firstDataCol="1"/>
  <pivotFields count="5">
    <pivotField showAll="0"/>
    <pivotField showAll="0"/>
    <pivotField showAll="0"/>
    <pivotField axis="axisRow" showAll="0">
      <items count="13">
        <item x="0"/>
        <item m="1" x="11"/>
        <item x="4"/>
        <item x="5"/>
        <item x="8"/>
        <item x="10"/>
        <item x="3"/>
        <item x="6"/>
        <item x="7"/>
        <item x="9"/>
        <item x="1"/>
        <item x="2"/>
        <item t="default"/>
      </items>
    </pivotField>
    <pivotField dataField="1" showAll="0"/>
  </pivotFields>
  <rowFields count="1">
    <field x="3"/>
  </rowFields>
  <rowItems count="10">
    <i>
      <x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Nombre de supports chargés" fld="4" baseField="3" baseItem="0"/>
  </dataFields>
  <pivotTableStyleInfo name="PivotStyleMedium9" showRowHeaders="1" showColHeaders="1" showRowStripes="0" showColStripes="0" showLastColumn="1"/>
  <filters count="1">
    <filter fld="3" type="captionNotEqual" evalOrder="-1" id="1" stringValue1="(vide)">
      <autoFilter ref="A1">
        <filterColumn colId="0">
          <customFilters>
            <customFilter operator="notEqual" val="(vide)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J247"/>
  <sheetViews>
    <sheetView showGridLines="0" tabSelected="1" zoomScale="85" zoomScaleNormal="85" workbookViewId="0">
      <selection activeCell="I2" sqref="I2"/>
    </sheetView>
  </sheetViews>
  <sheetFormatPr baseColWidth="10" defaultRowHeight="15" x14ac:dyDescent="0.25"/>
  <cols>
    <col min="1" max="1" width="9.42578125" customWidth="1"/>
    <col min="2" max="2" width="19" customWidth="1"/>
    <col min="4" max="4" width="12" bestFit="1" customWidth="1"/>
    <col min="5" max="5" width="6.7109375" customWidth="1"/>
    <col min="6" max="6" width="23" customWidth="1"/>
    <col min="7" max="7" width="13.85546875" customWidth="1"/>
    <col min="8" max="8" width="15.5703125" customWidth="1"/>
    <col min="9" max="9" width="17.85546875" customWidth="1"/>
    <col min="10" max="10" width="7.28515625" customWidth="1"/>
    <col min="11" max="11" width="19.28515625" customWidth="1"/>
    <col min="12" max="12" width="11.42578125" style="1" customWidth="1"/>
    <col min="13" max="16" width="11.42578125" style="1"/>
    <col min="17" max="17" width="29.85546875" style="1" bestFit="1" customWidth="1"/>
    <col min="18" max="18" width="10.28515625" style="1" bestFit="1" customWidth="1"/>
    <col min="19" max="36" width="11.42578125" style="1"/>
  </cols>
  <sheetData>
    <row r="1" spans="1:11" ht="22.5" thickTop="1" thickBot="1" x14ac:dyDescent="0.4">
      <c r="A1" s="38"/>
      <c r="B1" s="37"/>
      <c r="C1" s="37"/>
      <c r="D1" s="37"/>
      <c r="E1" s="55" t="str">
        <f>CONCATENATE("BILAN PROD DU"&amp;" " &amp;TEXT('[1]BDD-Expé'!B2,"jj-mm-aaaa"))</f>
        <v>BILAN PROD DU 03-10-2022</v>
      </c>
      <c r="F1" s="55"/>
      <c r="G1" s="55"/>
      <c r="H1" s="55"/>
      <c r="I1" s="37"/>
      <c r="J1" s="37"/>
      <c r="K1" s="36"/>
    </row>
    <row r="2" spans="1:11" ht="31.5" customHeight="1" thickBot="1" x14ac:dyDescent="0.3">
      <c r="A2" s="5"/>
      <c r="B2" s="4"/>
      <c r="C2" s="4"/>
      <c r="D2" s="4"/>
      <c r="E2" s="4"/>
      <c r="F2" s="4"/>
      <c r="G2" s="4"/>
      <c r="H2" s="4"/>
      <c r="I2" s="35"/>
      <c r="J2" s="4"/>
      <c r="K2" s="3"/>
    </row>
    <row r="3" spans="1:11" ht="19.5" thickBot="1" x14ac:dyDescent="0.35">
      <c r="A3" s="5"/>
      <c r="B3" s="56" t="s">
        <v>6</v>
      </c>
      <c r="C3" s="57"/>
      <c r="D3" s="58"/>
      <c r="E3" s="4"/>
      <c r="F3" s="34"/>
      <c r="G3" s="33" t="s">
        <v>5</v>
      </c>
      <c r="H3" s="32" t="s">
        <v>4</v>
      </c>
      <c r="K3" s="31"/>
    </row>
    <row r="4" spans="1:11" ht="19.5" thickBot="1" x14ac:dyDescent="0.35">
      <c r="A4" s="5"/>
      <c r="B4" s="30" t="s">
        <v>2</v>
      </c>
      <c r="C4" s="29" t="s">
        <v>1</v>
      </c>
      <c r="D4" s="28" t="s">
        <v>3</v>
      </c>
      <c r="E4" s="4"/>
      <c r="F4" s="27" t="s">
        <v>2</v>
      </c>
      <c r="G4" s="27" t="s">
        <v>1</v>
      </c>
      <c r="H4" s="26" t="s">
        <v>1</v>
      </c>
      <c r="I4" s="25" t="s">
        <v>0</v>
      </c>
      <c r="J4" s="24"/>
      <c r="K4" s="3"/>
    </row>
    <row r="5" spans="1:11" ht="18.75" x14ac:dyDescent="0.3">
      <c r="A5" s="5"/>
      <c r="B5" s="21" t="str">
        <f>IF(TCD!B4&gt;0,TCD!B4,"")</f>
        <v>Bruno COURTOIS EMB</v>
      </c>
      <c r="C5" s="23">
        <f>IF(TCD!C4&gt;0,TCD!C4/TCD!$P$2,"")</f>
        <v>3.59375</v>
      </c>
      <c r="D5" s="22" t="str">
        <f>IF(TCD!D4&gt;0,TCD!D4/TCD!$P$2,"")</f>
        <v/>
      </c>
      <c r="E5" s="4"/>
      <c r="F5" s="21" t="str">
        <f>IFERROR(IF(RIGHT(TCD!F4,3)="EMB",LEFT(TCD!F4,LEN(TCD!F4)-4),TCD!F4),"")</f>
        <v>Bruno COURTOIS</v>
      </c>
      <c r="G5" s="20">
        <f>IF(TCD!G4&gt;0,TCD!G4/TCD!$P$2,"")</f>
        <v>3.90625</v>
      </c>
      <c r="H5" s="19">
        <f>IFERROR(IF(VLOOKUP(F5,TCD!$I$4:$J$36,2,FALSE)&lt;&gt;0,VLOOKUP(BILAN!F5,TCD!$I$4:$J$33,2,FALSE)/TCD!$P$2,1),"")</f>
        <v>19.0625</v>
      </c>
      <c r="I5" s="7">
        <f t="shared" ref="I5:I48" si="0">IF(G5="",H5,IF(H5="",G5,H5+G5))</f>
        <v>22.96875</v>
      </c>
      <c r="J5" s="6"/>
      <c r="K5" s="3"/>
    </row>
    <row r="6" spans="1:11" ht="18.75" x14ac:dyDescent="0.3">
      <c r="A6" s="5"/>
      <c r="B6" s="15" t="str">
        <f>IF(TCD!B5&gt;0,TCD!B5,"")</f>
        <v>Christophe CHERINO EMB</v>
      </c>
      <c r="C6" s="17">
        <f>IF(TCD!C5&gt;0,TCD!C5/TCD!$P$2,"")</f>
        <v>16.71875</v>
      </c>
      <c r="D6" s="16" t="str">
        <f>IF(TCD!D5&gt;0,TCD!D5/TCD!$P$2,"")</f>
        <v/>
      </c>
      <c r="E6" s="4"/>
      <c r="F6" s="15" t="str">
        <f>IFERROR(IF(RIGHT(TCD!F5,3)="EMB",LEFT(TCD!F5,LEN(TCD!F5)-4),TCD!F5),"")</f>
        <v>James RESCANIERES</v>
      </c>
      <c r="G6" s="14">
        <f>IF(TCD!G5&gt;0,TCD!G5/TCD!$P$2,"")</f>
        <v>20.625</v>
      </c>
      <c r="H6" s="13">
        <f>IFERROR(IF(VLOOKUP(F6,TCD!$I$4:$J$36,2,FALSE)&lt;&gt;0,VLOOKUP(BILAN!F6,TCD!$I$4:$J$33,2,FALSE)/TCD!$P$2,1),"")</f>
        <v>17.34375</v>
      </c>
      <c r="I6" s="7">
        <f t="shared" si="0"/>
        <v>37.96875</v>
      </c>
      <c r="J6" s="6"/>
      <c r="K6" s="3"/>
    </row>
    <row r="7" spans="1:11" ht="18.75" x14ac:dyDescent="0.3">
      <c r="A7" s="5"/>
      <c r="B7" s="15" t="str">
        <f>IF(TCD!B6&gt;0,TCD!B6,"")</f>
        <v>Herve MUNOT EMB</v>
      </c>
      <c r="C7" s="17">
        <f>IF(TCD!C6&gt;0,TCD!C6/TCD!$P$2,"")</f>
        <v>22.1875</v>
      </c>
      <c r="D7" s="16" t="str">
        <f>IF(TCD!D6&gt;0,TCD!D6/TCD!$P$2,"")</f>
        <v/>
      </c>
      <c r="E7" s="4"/>
      <c r="F7" s="15" t="str">
        <f>IFERROR(IF(RIGHT(TCD!F6,3)="EMB",LEFT(TCD!F6,LEN(TCD!F6)-4),TCD!F6),"")</f>
        <v>Jimmy RESCANIERES</v>
      </c>
      <c r="G7" s="14">
        <f>IF(TCD!G6&gt;0,TCD!G6/TCD!$P$2,"")</f>
        <v>20.3125</v>
      </c>
      <c r="H7" s="13">
        <f>IFERROR(IF(VLOOKUP(F7,TCD!$I$4:$J$36,2,FALSE)&lt;&gt;0,VLOOKUP(BILAN!F7,TCD!$I$4:$J$33,2,FALSE)/TCD!$P$2,1),"")</f>
        <v>8.125</v>
      </c>
      <c r="I7" s="7">
        <f t="shared" si="0"/>
        <v>28.4375</v>
      </c>
      <c r="J7" s="6"/>
      <c r="K7" s="3"/>
    </row>
    <row r="8" spans="1:11" ht="18.75" x14ac:dyDescent="0.3">
      <c r="A8" s="5"/>
      <c r="B8" s="15" t="str">
        <f>IF(TCD!B7&gt;0,TCD!B7,"")</f>
        <v>INTERIM 5 EMB</v>
      </c>
      <c r="C8" s="17">
        <f>IF(TCD!C7&gt;0,TCD!C7/TCD!$P$2,"")</f>
        <v>1.25</v>
      </c>
      <c r="D8" s="16" t="str">
        <f>IF(TCD!D7&gt;0,TCD!D7/TCD!$P$2,"")</f>
        <v/>
      </c>
      <c r="E8" s="4"/>
      <c r="F8" s="15" t="str">
        <f>IFERROR(IF(RIGHT(TCD!F7,3)="EMB",LEFT(TCD!F7,LEN(TCD!F7)-4),TCD!F7),"")</f>
        <v>Patrick DUPERCHE</v>
      </c>
      <c r="G8" s="14">
        <f>IF(TCD!G7&gt;0,TCD!G7/TCD!$P$2,"")</f>
        <v>5</v>
      </c>
      <c r="H8" s="13">
        <f>IFERROR(IF(VLOOKUP(F8,TCD!$I$4:$J$36,2,FALSE)&lt;&gt;0,VLOOKUP(BILAN!F8,TCD!$I$4:$J$33,2,FALSE)/TCD!$P$2,1),"")</f>
        <v>17.65625</v>
      </c>
      <c r="I8" s="7">
        <f t="shared" si="0"/>
        <v>22.65625</v>
      </c>
      <c r="J8" s="6"/>
      <c r="K8" s="3"/>
    </row>
    <row r="9" spans="1:11" ht="18.75" x14ac:dyDescent="0.3">
      <c r="A9" s="5"/>
      <c r="B9" s="15" t="str">
        <f>IF(TCD!B8&gt;0,TCD!B8,"")</f>
        <v>INTERIM 29 EMB</v>
      </c>
      <c r="C9" s="17">
        <f>IF(TCD!C8&gt;0,TCD!C8/TCD!$P$2,"")</f>
        <v>8.4375</v>
      </c>
      <c r="D9" s="16" t="str">
        <f>IF(TCD!D8&gt;0,TCD!D8/TCD!$P$2,"")</f>
        <v/>
      </c>
      <c r="E9" s="4"/>
      <c r="F9" s="15" t="str">
        <f>IFERROR(IF(RIGHT(TCD!F8,3)="EMB",LEFT(TCD!F8,LEN(TCD!F8)-4),TCD!F8),"")</f>
        <v>Mehdi CHEKALIL</v>
      </c>
      <c r="G9" s="14">
        <f>IF(TCD!G8&gt;0,TCD!G8/TCD!$P$2,"")</f>
        <v>25.15625</v>
      </c>
      <c r="H9" s="13" t="str">
        <f>IFERROR(IF(VLOOKUP(F9,TCD!$I$4:$J$36,2,FALSE)&lt;&gt;0,VLOOKUP(BILAN!F9,TCD!$I$4:$J$33,2,FALSE)/TCD!$P$2,1),"")</f>
        <v/>
      </c>
      <c r="I9" s="7">
        <f t="shared" si="0"/>
        <v>25.15625</v>
      </c>
      <c r="J9" s="6"/>
      <c r="K9" s="3"/>
    </row>
    <row r="10" spans="1:11" ht="18.75" x14ac:dyDescent="0.3">
      <c r="A10" s="5"/>
      <c r="B10" s="15" t="str">
        <f>IF(TCD!B9&gt;0,TCD!B9,"")</f>
        <v>INTERIM 33 EMB</v>
      </c>
      <c r="C10" s="17">
        <f>IF(TCD!C9&gt;0,TCD!C9/TCD!$P$2,"")</f>
        <v>39.0625</v>
      </c>
      <c r="D10" s="16" t="str">
        <f>IF(TCD!D9&gt;0,TCD!D9/TCD!$P$2,"")</f>
        <v/>
      </c>
      <c r="E10" s="4"/>
      <c r="F10" s="15" t="str">
        <f>IFERROR(IF(RIGHT(TCD!F9,3)="EMB",LEFT(TCD!F9,LEN(TCD!F9)-4),TCD!F9),"")</f>
        <v>Roman ALLART</v>
      </c>
      <c r="G10" s="14">
        <f>IF(TCD!G9&gt;0,TCD!G9/TCD!$P$2,"")</f>
        <v>5.15625</v>
      </c>
      <c r="H10" s="13" t="str">
        <f>IFERROR(IF(VLOOKUP(F10,TCD!$I$4:$J$36,2,FALSE)&lt;&gt;0,VLOOKUP(BILAN!F10,TCD!$I$4:$J$33,2,FALSE)/TCD!$P$2,1),"")</f>
        <v/>
      </c>
      <c r="I10" s="7">
        <f t="shared" si="0"/>
        <v>5.15625</v>
      </c>
      <c r="J10" s="6"/>
      <c r="K10" s="3"/>
    </row>
    <row r="11" spans="1:11" ht="18.75" x14ac:dyDescent="0.3">
      <c r="A11" s="5"/>
      <c r="B11" s="15" t="str">
        <f>IF(TCD!B10&gt;0,TCD!B10,"")</f>
        <v>Kevin ARNOULT EMB</v>
      </c>
      <c r="C11" s="17">
        <f>IF(TCD!C10&gt;0,TCD!C10/TCD!$P$2,"")</f>
        <v>0.3125</v>
      </c>
      <c r="D11" s="16" t="str">
        <f>IF(TCD!D10&gt;0,TCD!D10/TCD!$P$2,"")</f>
        <v/>
      </c>
      <c r="E11" s="4"/>
      <c r="F11" s="15" t="str">
        <f>IFERROR(IF(RIGHT(TCD!F10,3)="EMB",LEFT(TCD!F10,LEN(TCD!F10)-4),TCD!F10),"")</f>
        <v>Siaka COULIBALY</v>
      </c>
      <c r="G11" s="14">
        <f>IF(TCD!G10&gt;0,TCD!G10/TCD!$P$2,"")</f>
        <v>5.15625</v>
      </c>
      <c r="H11" s="13">
        <f>IFERROR(IF(VLOOKUP(F11,TCD!$I$4:$J$36,2,FALSE)&lt;&gt;0,VLOOKUP(BILAN!F11,TCD!$I$4:$J$33,2,FALSE)/TCD!$P$2,1),"")</f>
        <v>22.96875</v>
      </c>
      <c r="I11" s="7">
        <f t="shared" si="0"/>
        <v>28.125</v>
      </c>
      <c r="J11" s="6"/>
      <c r="K11" s="3"/>
    </row>
    <row r="12" spans="1:11" ht="18.75" x14ac:dyDescent="0.3">
      <c r="A12" s="5"/>
      <c r="B12" s="15" t="str">
        <f>IF(TCD!B11&gt;0,TCD!B11,"")</f>
        <v>Leonard DELETANG EMB</v>
      </c>
      <c r="C12" s="17">
        <f>IF(TCD!C11&gt;0,TCD!C11/TCD!$P$2,"")</f>
        <v>0.3125</v>
      </c>
      <c r="D12" s="16">
        <f>IF(TCD!D11&gt;0,TCD!D11/TCD!$P$2,"")</f>
        <v>50</v>
      </c>
      <c r="E12" s="4"/>
      <c r="F12" s="15">
        <f>IFERROR(IF(RIGHT(TCD!F11,3)="EMB",LEFT(TCD!F11,LEN(TCD!F11)-4),TCD!F11),"")</f>
        <v>0</v>
      </c>
      <c r="G12" s="14" t="str">
        <f>IF(TCD!G11&gt;0,TCD!G11/TCD!$P$2,"")</f>
        <v/>
      </c>
      <c r="H12" s="13" t="str">
        <f>IFERROR(IF(VLOOKUP(F12,TCD!$I$4:$J$36,2,FALSE)&lt;&gt;0,VLOOKUP(BILAN!F12,TCD!$I$4:$J$33,2,FALSE)/TCD!$P$2,1),"")</f>
        <v/>
      </c>
      <c r="I12" s="7" t="str">
        <f t="shared" si="0"/>
        <v/>
      </c>
      <c r="J12" s="6"/>
      <c r="K12" s="3"/>
    </row>
    <row r="13" spans="1:11" ht="18.75" x14ac:dyDescent="0.3">
      <c r="A13" s="5"/>
      <c r="B13" s="15" t="str">
        <f>IF(TCD!B12&gt;0,TCD!B12,"")</f>
        <v>Ludovic DOYEN EMB</v>
      </c>
      <c r="C13" s="17">
        <f>IF(TCD!C12&gt;0,TCD!C12/TCD!$P$2,"")</f>
        <v>30.15625</v>
      </c>
      <c r="D13" s="16" t="str">
        <f>IF(TCD!D12&gt;0,TCD!D12/TCD!$P$2,"")</f>
        <v/>
      </c>
      <c r="E13" s="4"/>
      <c r="F13" s="15">
        <f>IFERROR(IF(RIGHT(TCD!F12,3)="EMB",LEFT(TCD!F12,LEN(TCD!F12)-4),TCD!F12),"")</f>
        <v>0</v>
      </c>
      <c r="G13" s="14" t="str">
        <f>IF(TCD!G12&gt;0,TCD!G12/TCD!$P$2,"")</f>
        <v/>
      </c>
      <c r="H13" s="13" t="str">
        <f>IFERROR(IF(VLOOKUP(F13,TCD!$I$4:$J$36,2,FALSE)&lt;&gt;0,VLOOKUP(BILAN!F13,TCD!$I$4:$J$33,2,FALSE)/TCD!$P$2,1),"")</f>
        <v/>
      </c>
      <c r="I13" s="7" t="str">
        <f t="shared" si="0"/>
        <v/>
      </c>
      <c r="J13" s="6"/>
      <c r="K13" s="3"/>
    </row>
    <row r="14" spans="1:11" ht="18.75" x14ac:dyDescent="0.3">
      <c r="A14" s="5"/>
      <c r="B14" s="15" t="str">
        <f>IF(TCD!B13&gt;0,TCD!B13,"")</f>
        <v>Mahamadou DIARRA EMB</v>
      </c>
      <c r="C14" s="17">
        <f>IF(TCD!C13&gt;0,TCD!C13/TCD!$P$2,"")</f>
        <v>19.21875</v>
      </c>
      <c r="D14" s="16" t="str">
        <f>IF(TCD!D13&gt;0,TCD!D13/TCD!$P$2,"")</f>
        <v/>
      </c>
      <c r="E14" s="4"/>
      <c r="F14" s="15">
        <f>IFERROR(IF(RIGHT(TCD!F13,3)="EMB",LEFT(TCD!F13,LEN(TCD!F13)-4),TCD!F13),"")</f>
        <v>0</v>
      </c>
      <c r="G14" s="14" t="str">
        <f>IF(TCD!G13&gt;0,TCD!G13/TCD!$P$2,"")</f>
        <v/>
      </c>
      <c r="H14" s="13" t="str">
        <f>IFERROR(IF(VLOOKUP(F14,TCD!$I$4:$J$36,2,FALSE)&lt;&gt;0,VLOOKUP(BILAN!F14,TCD!$I$4:$J$33,2,FALSE)/TCD!$P$2,1),"")</f>
        <v/>
      </c>
      <c r="I14" s="7" t="str">
        <f t="shared" si="0"/>
        <v/>
      </c>
      <c r="J14" s="6"/>
      <c r="K14" s="3"/>
    </row>
    <row r="15" spans="1:11" ht="18.75" x14ac:dyDescent="0.3">
      <c r="A15" s="5"/>
      <c r="B15" s="15" t="str">
        <f>IF(TCD!B14&gt;0,TCD!B14,"")</f>
        <v>Mohamed ZIBOU EMB</v>
      </c>
      <c r="C15" s="17">
        <f>IF(TCD!C14&gt;0,TCD!C14/TCD!$P$2,"")</f>
        <v>17.03125</v>
      </c>
      <c r="D15" s="16" t="str">
        <f>IF(TCD!D14&gt;0,TCD!D14/TCD!$P$2,"")</f>
        <v/>
      </c>
      <c r="E15" s="4"/>
      <c r="F15" s="15">
        <f>IFERROR(IF(RIGHT(TCD!F14,3)="EMB",LEFT(TCD!F14,LEN(TCD!F14)-4),TCD!F14),"")</f>
        <v>0</v>
      </c>
      <c r="G15" s="14" t="str">
        <f>IF(TCD!G14&gt;0,TCD!G14/TCD!$P$2,"")</f>
        <v/>
      </c>
      <c r="H15" s="13" t="str">
        <f>IFERROR(IF(VLOOKUP(F15,TCD!$I$4:$J$36,2,FALSE)&lt;&gt;0,VLOOKUP(BILAN!F15,TCD!$I$4:$J$33,2,FALSE)/TCD!$P$2,1),"")</f>
        <v/>
      </c>
      <c r="I15" s="7" t="str">
        <f t="shared" si="0"/>
        <v/>
      </c>
      <c r="J15" s="6"/>
      <c r="K15" s="3"/>
    </row>
    <row r="16" spans="1:11" ht="18.75" x14ac:dyDescent="0.3">
      <c r="A16" s="5"/>
      <c r="B16" s="15" t="str">
        <f>IF(TCD!B15&gt;0,TCD!B15,"")</f>
        <v>Mathias DASILVA EMB</v>
      </c>
      <c r="C16" s="17">
        <f>IF(TCD!C15&gt;0,TCD!C15/TCD!$P$2,"")</f>
        <v>21.09375</v>
      </c>
      <c r="D16" s="16" t="str">
        <f>IF(TCD!D15&gt;0,TCD!D15/TCD!$P$2,"")</f>
        <v/>
      </c>
      <c r="E16" s="4"/>
      <c r="F16" s="15">
        <f>IFERROR(IF(RIGHT(TCD!F15,3)="EMB",LEFT(TCD!F15,LEN(TCD!F15)-4),TCD!F15),"")</f>
        <v>0</v>
      </c>
      <c r="G16" s="14" t="str">
        <f>IF(TCD!G15&gt;0,TCD!G15/TCD!$P$2,"")</f>
        <v/>
      </c>
      <c r="H16" s="13" t="str">
        <f>IFERROR(IF(VLOOKUP(F16,TCD!$I$4:$J$36,2,FALSE)&lt;&gt;0,VLOOKUP(BILAN!F16,TCD!$I$4:$J$33,2,FALSE)/TCD!$P$2,1),"")</f>
        <v/>
      </c>
      <c r="I16" s="7" t="str">
        <f t="shared" si="0"/>
        <v/>
      </c>
      <c r="J16" s="6"/>
      <c r="K16" s="3"/>
    </row>
    <row r="17" spans="1:13" ht="18.75" x14ac:dyDescent="0.3">
      <c r="A17" s="5"/>
      <c r="B17" s="15" t="str">
        <f>IF(TCD!B16&gt;0,TCD!B16,"")</f>
        <v>Michael DOMBRY EMB</v>
      </c>
      <c r="C17" s="17">
        <v>0</v>
      </c>
      <c r="D17" s="16" t="str">
        <f>IF(TCD!D16&gt;0,TCD!D16/TCD!$P$2,"")</f>
        <v/>
      </c>
      <c r="E17" s="4"/>
      <c r="F17" s="15">
        <f>IFERROR(IF(RIGHT(TCD!F16,3)="EMB",LEFT(TCD!F16,LEN(TCD!F16)-4),TCD!F16),"")</f>
        <v>0</v>
      </c>
      <c r="G17" s="14" t="str">
        <f>IF(TCD!G16&gt;0,TCD!G16/TCD!$P$2,"")</f>
        <v/>
      </c>
      <c r="H17" s="13" t="str">
        <f>IFERROR(IF(VLOOKUP(F17,TCD!$I$4:$J$36,2,FALSE)&lt;&gt;0,VLOOKUP(BILAN!F17,TCD!$I$4:$J$33,2,FALSE)/TCD!$P$2,1),"")</f>
        <v/>
      </c>
      <c r="I17" s="7" t="str">
        <f t="shared" si="0"/>
        <v/>
      </c>
      <c r="J17" s="6"/>
      <c r="K17" s="3"/>
      <c r="M17" s="18"/>
    </row>
    <row r="18" spans="1:13" ht="18.75" x14ac:dyDescent="0.3">
      <c r="A18" s="5"/>
      <c r="B18" s="15" t="str">
        <f>IF(TCD!B17&gt;0,TCD!B17,"")</f>
        <v>Omega SIEKE EMB</v>
      </c>
      <c r="C18" s="17">
        <f>IF(TCD!C17&gt;0,TCD!C17/TCD!$P$2,"")</f>
        <v>19.375</v>
      </c>
      <c r="D18" s="16" t="str">
        <f>IF(TCD!D17&gt;0,TCD!D17/TCD!$P$2,"")</f>
        <v/>
      </c>
      <c r="E18" s="4"/>
      <c r="F18" s="15">
        <f>IFERROR(IF(RIGHT(TCD!F17,3)="EMB",LEFT(TCD!F17,LEN(TCD!F17)-4),TCD!F17),"")</f>
        <v>0</v>
      </c>
      <c r="G18" s="14" t="str">
        <f>IF(TCD!G17&gt;0,TCD!G17/TCD!$P$2,"")</f>
        <v/>
      </c>
      <c r="H18" s="13" t="str">
        <f>IFERROR(IF(VLOOKUP(F18,TCD!$I$4:$J$36,2,FALSE)&lt;&gt;0,VLOOKUP(BILAN!F18,TCD!$I$4:$J$33,2,FALSE)/TCD!$P$2,1),"")</f>
        <v/>
      </c>
      <c r="I18" s="7" t="str">
        <f t="shared" si="0"/>
        <v/>
      </c>
      <c r="J18" s="6"/>
      <c r="K18" s="3"/>
    </row>
    <row r="19" spans="1:13" ht="18.75" x14ac:dyDescent="0.3">
      <c r="A19" s="5"/>
      <c r="B19" s="15" t="str">
        <f>IF(TCD!B18&gt;0,TCD!B18,"")</f>
        <v>Sylvain GILLOT EMB</v>
      </c>
      <c r="C19" s="17">
        <f>IF(TCD!C18&gt;0,TCD!C18/TCD!$P$2,"")</f>
        <v>27.1875</v>
      </c>
      <c r="D19" s="16" t="str">
        <f>IF(TCD!D18&gt;0,TCD!D18/TCD!$P$2,"")</f>
        <v/>
      </c>
      <c r="E19" s="4"/>
      <c r="F19" s="15">
        <f>IFERROR(IF(RIGHT(TCD!F18,3)="EMB",LEFT(TCD!F18,LEN(TCD!F18)-4),TCD!F18),"")</f>
        <v>0</v>
      </c>
      <c r="G19" s="14" t="str">
        <f>IF(TCD!G18&gt;0,TCD!G18/TCD!$P$2,"")</f>
        <v/>
      </c>
      <c r="H19" s="13" t="str">
        <f>IFERROR(IF(VLOOKUP(F19,TCD!$I$4:$J$36,2,FALSE)&lt;&gt;0,VLOOKUP(BILAN!F19,TCD!$I$4:$J$33,2,FALSE)/TCD!$P$2,1),"")</f>
        <v/>
      </c>
      <c r="I19" s="7" t="str">
        <f t="shared" si="0"/>
        <v/>
      </c>
      <c r="J19" s="6"/>
      <c r="K19" s="3"/>
    </row>
    <row r="20" spans="1:13" ht="18.75" x14ac:dyDescent="0.3">
      <c r="A20" s="5"/>
      <c r="B20" s="15" t="str">
        <f>IF(TCD!B19&gt;0,TCD!B19,"")</f>
        <v>Mehdi CHEKALIL EMB</v>
      </c>
      <c r="C20" s="17" t="str">
        <f>IF(TCD!C19&gt;0,TCD!C19/TCD!$P$2,"")</f>
        <v/>
      </c>
      <c r="D20" s="16">
        <f>IF(TCD!D19&gt;0,TCD!D19/TCD!$P$2,"")</f>
        <v>42.03125</v>
      </c>
      <c r="E20" s="4"/>
      <c r="F20" s="15">
        <f>IFERROR(IF(RIGHT(TCD!F19,3)="EMB",LEFT(TCD!F19,LEN(TCD!F19)-4),TCD!F19),"")</f>
        <v>0</v>
      </c>
      <c r="G20" s="14" t="str">
        <f>IF(TCD!G19&gt;0,TCD!G19/TCD!$P$2,"")</f>
        <v/>
      </c>
      <c r="H20" s="13" t="str">
        <f>IFERROR(IF(VLOOKUP(F20,TCD!$I$4:$J$36,2,FALSE)&lt;&gt;0,VLOOKUP(BILAN!F20,TCD!$I$4:$J$33,2,FALSE)/TCD!$P$2,1),"")</f>
        <v/>
      </c>
      <c r="I20" s="7" t="str">
        <f t="shared" si="0"/>
        <v/>
      </c>
      <c r="J20" s="6"/>
      <c r="K20" s="3"/>
    </row>
    <row r="21" spans="1:13" ht="18.75" x14ac:dyDescent="0.3">
      <c r="A21" s="5"/>
      <c r="B21" s="15" t="str">
        <f>IF(TCD!B20&gt;0,TCD!B20,"")</f>
        <v>Roman ALLART EMB</v>
      </c>
      <c r="C21" s="17">
        <f>IF(TCD!C20&gt;0,TCD!C20/TCD!$P$2,"")</f>
        <v>20.9375</v>
      </c>
      <c r="D21" s="16">
        <f>IF(TCD!D20&gt;0,TCD!D20/TCD!$P$2,"")</f>
        <v>13.125</v>
      </c>
      <c r="E21" s="4"/>
      <c r="F21" s="15">
        <f>IFERROR(IF(RIGHT(TCD!F20,3)="EMB",LEFT(TCD!F20,LEN(TCD!F20)-4),TCD!F20),"")</f>
        <v>0</v>
      </c>
      <c r="G21" s="14" t="str">
        <f>IF(TCD!G20&gt;0,TCD!G20/TCD!$P$2,"")</f>
        <v/>
      </c>
      <c r="H21" s="13" t="str">
        <f>IFERROR(IF(VLOOKUP(F21,TCD!$I$4:$J$36,2,FALSE)&lt;&gt;0,VLOOKUP(BILAN!F21,TCD!$I$4:$J$33,2,FALSE)/TCD!$P$2,1),"")</f>
        <v/>
      </c>
      <c r="I21" s="7" t="str">
        <f t="shared" si="0"/>
        <v/>
      </c>
      <c r="J21" s="6"/>
      <c r="K21" s="3"/>
    </row>
    <row r="22" spans="1:13" ht="18.75" x14ac:dyDescent="0.3">
      <c r="A22" s="5"/>
      <c r="B22" s="15" t="str">
        <f>IF(TCD!B21&gt;0,TCD!B21,"")</f>
        <v>Cyril MENDIANT EMB</v>
      </c>
      <c r="C22" s="17" t="str">
        <f>IF(TCD!C21&gt;0,TCD!C21/TCD!$P$2,"")</f>
        <v/>
      </c>
      <c r="D22" s="16">
        <f>IF(TCD!D21&gt;0,TCD!D21/TCD!$P$2,"")</f>
        <v>183.75</v>
      </c>
      <c r="E22" s="4"/>
      <c r="F22" s="15">
        <f>IFERROR(IF(RIGHT(TCD!F21,3)="EMB",LEFT(TCD!F21,LEN(TCD!F21)-4),TCD!F21),"")</f>
        <v>0</v>
      </c>
      <c r="G22" s="14" t="str">
        <f>IF(TCD!G21&gt;0,TCD!G21/TCD!$P$2,"")</f>
        <v/>
      </c>
      <c r="H22" s="13" t="str">
        <f>IFERROR(IF(VLOOKUP(F22,TCD!$I$4:$J$36,2,FALSE)&lt;&gt;0,VLOOKUP(BILAN!F22,TCD!$I$4:$J$33,2,FALSE)/TCD!$P$2,1),"")</f>
        <v/>
      </c>
      <c r="I22" s="7" t="str">
        <f t="shared" si="0"/>
        <v/>
      </c>
      <c r="J22" s="6"/>
      <c r="K22" s="3"/>
    </row>
    <row r="23" spans="1:13" ht="18.75" x14ac:dyDescent="0.3">
      <c r="A23" s="5"/>
      <c r="B23" s="15" t="str">
        <f>IF(TCD!B22&gt;0,TCD!B22,"")</f>
        <v>Lucas MAROLANY EMB</v>
      </c>
      <c r="C23" s="17">
        <f>IF(TCD!C22&gt;0,TCD!C22/TCD!$P$2,"")</f>
        <v>19.0625</v>
      </c>
      <c r="D23" s="16" t="str">
        <f>IF(TCD!D22&gt;0,TCD!D22/TCD!$P$2,"")</f>
        <v/>
      </c>
      <c r="E23" s="4"/>
      <c r="F23" s="15">
        <f>IFERROR(IF(RIGHT(TCD!F22,3)="EMB",LEFT(TCD!F22,LEN(TCD!F22)-4),TCD!F22),"")</f>
        <v>0</v>
      </c>
      <c r="G23" s="14" t="str">
        <f>IF(TCD!G22&gt;0,TCD!G22/TCD!$P$2,"")</f>
        <v/>
      </c>
      <c r="H23" s="13" t="str">
        <f>IFERROR(IF(VLOOKUP(F23,TCD!$I$4:$J$36,2,FALSE)&lt;&gt;0,VLOOKUP(BILAN!F23,TCD!$I$4:$J$33,2,FALSE)/TCD!$P$2,1),"")</f>
        <v/>
      </c>
      <c r="I23" s="7" t="str">
        <f t="shared" si="0"/>
        <v/>
      </c>
      <c r="J23" s="6"/>
      <c r="K23" s="3"/>
    </row>
    <row r="24" spans="1:13" ht="18.75" x14ac:dyDescent="0.3">
      <c r="A24" s="5"/>
      <c r="B24" s="15" t="str">
        <f>IF(TCD!B23&gt;0,TCD!B23,"")</f>
        <v/>
      </c>
      <c r="C24" s="17" t="str">
        <f>IF(TCD!C23&gt;0,TCD!C23/TCD!$P$2,"")</f>
        <v/>
      </c>
      <c r="D24" s="16" t="str">
        <f>IF(TCD!D23&gt;0,TCD!D23/TCD!$P$2,"")</f>
        <v/>
      </c>
      <c r="E24" s="4"/>
      <c r="F24" s="15">
        <f>IFERROR(IF(RIGHT(TCD!F23,3)="EMB",LEFT(TCD!F23,LEN(TCD!F23)-4),TCD!F23),"")</f>
        <v>0</v>
      </c>
      <c r="G24" s="14" t="str">
        <f>IF(TCD!G23&gt;0,TCD!G23/TCD!$P$2,"")</f>
        <v/>
      </c>
      <c r="H24" s="13" t="str">
        <f>IFERROR(IF(VLOOKUP(F24,TCD!$I$4:$J$36,2,FALSE)&lt;&gt;0,VLOOKUP(BILAN!F24,TCD!$I$4:$J$33,2,FALSE)/TCD!$P$2,1),"")</f>
        <v/>
      </c>
      <c r="I24" s="7" t="str">
        <f t="shared" si="0"/>
        <v/>
      </c>
      <c r="J24" s="6"/>
      <c r="K24" s="3"/>
    </row>
    <row r="25" spans="1:13" ht="18.75" x14ac:dyDescent="0.3">
      <c r="A25" s="5"/>
      <c r="B25" s="15" t="str">
        <f>IF(TCD!B24&gt;0,TCD!B24,"")</f>
        <v/>
      </c>
      <c r="C25" s="17" t="str">
        <f>IF(TCD!C24&gt;0,TCD!C24/TCD!$P$2,"")</f>
        <v/>
      </c>
      <c r="D25" s="16" t="str">
        <f>IF(TCD!D24&gt;0,TCD!D24/TCD!$P$2,"")</f>
        <v/>
      </c>
      <c r="E25" s="4"/>
      <c r="F25" s="15">
        <f>IFERROR(IF(RIGHT(TCD!F24,3)="EMB",LEFT(TCD!F24,LEN(TCD!F24)-4),TCD!F24),"")</f>
        <v>0</v>
      </c>
      <c r="G25" s="14" t="str">
        <f>IF(TCD!G24&gt;0,TCD!G24/TCD!$P$2,"")</f>
        <v/>
      </c>
      <c r="H25" s="13" t="str">
        <f>IFERROR(IF(VLOOKUP(F25,TCD!$I$4:$J$36,2,FALSE)&lt;&gt;0,VLOOKUP(BILAN!F25,TCD!$I$4:$J$33,2,FALSE)/TCD!$P$2,1),"")</f>
        <v/>
      </c>
      <c r="I25" s="7" t="str">
        <f t="shared" si="0"/>
        <v/>
      </c>
      <c r="J25" s="6"/>
      <c r="K25" s="3"/>
    </row>
    <row r="26" spans="1:13" ht="18.75" x14ac:dyDescent="0.3">
      <c r="A26" s="5"/>
      <c r="B26" s="15" t="str">
        <f>IF(TCD!B25&gt;0,TCD!B25,"")</f>
        <v/>
      </c>
      <c r="C26" s="17" t="str">
        <f>IF(TCD!C25&gt;0,TCD!C25/TCD!$P$2,"")</f>
        <v/>
      </c>
      <c r="D26" s="16" t="str">
        <f>IF(TCD!D25&gt;0,TCD!D25/TCD!$P$2,"")</f>
        <v/>
      </c>
      <c r="E26" s="4"/>
      <c r="F26" s="15">
        <f>IFERROR(IF(RIGHT(TCD!F25,3)="EMB",LEFT(TCD!F25,LEN(TCD!F25)-4),TCD!F25),"")</f>
        <v>0</v>
      </c>
      <c r="G26" s="14" t="str">
        <f>IF(TCD!G25&gt;0,TCD!G25/TCD!$P$2,"")</f>
        <v/>
      </c>
      <c r="H26" s="13" t="str">
        <f>IFERROR(IF(VLOOKUP(F26,TCD!$I$4:$J$36,2,FALSE)&lt;&gt;0,VLOOKUP(BILAN!F26,TCD!$I$4:$J$33,2,FALSE)/TCD!$P$2,1),"")</f>
        <v/>
      </c>
      <c r="I26" s="7" t="str">
        <f t="shared" si="0"/>
        <v/>
      </c>
      <c r="J26" s="6"/>
      <c r="K26" s="3"/>
    </row>
    <row r="27" spans="1:13" ht="18.75" x14ac:dyDescent="0.3">
      <c r="A27" s="5"/>
      <c r="B27" s="15" t="str">
        <f>IF(TCD!B26&gt;0,TCD!B26,"")</f>
        <v/>
      </c>
      <c r="C27" s="17" t="str">
        <f>IF(TCD!C26&gt;0,TCD!C26/TCD!$P$2,"")</f>
        <v/>
      </c>
      <c r="D27" s="16" t="str">
        <f>IF(TCD!D26&gt;0,TCD!D26/TCD!$P$2,"")</f>
        <v/>
      </c>
      <c r="E27" s="4"/>
      <c r="F27" s="15">
        <f>IFERROR(IF(RIGHT(TCD!F26,3)="EMB",LEFT(TCD!F26,LEN(TCD!F26)-4),TCD!F26),"")</f>
        <v>0</v>
      </c>
      <c r="G27" s="14" t="str">
        <f>IF(TCD!G26&gt;0,TCD!G26/TCD!$P$2,"")</f>
        <v/>
      </c>
      <c r="H27" s="13" t="str">
        <f>IFERROR(IF(VLOOKUP(F27,TCD!$I$4:$J$36,2,FALSE)&lt;&gt;0,VLOOKUP(BILAN!F27,TCD!$I$4:$J$33,2,FALSE)/TCD!$P$2,1),"")</f>
        <v/>
      </c>
      <c r="I27" s="7" t="str">
        <f t="shared" si="0"/>
        <v/>
      </c>
      <c r="J27" s="6"/>
      <c r="K27" s="3"/>
    </row>
    <row r="28" spans="1:13" ht="18.75" x14ac:dyDescent="0.3">
      <c r="A28" s="5"/>
      <c r="B28" s="15" t="str">
        <f>IF(TCD!B27&gt;0,TCD!B27,"")</f>
        <v/>
      </c>
      <c r="C28" s="17" t="str">
        <f>IF(TCD!C27&gt;0,TCD!C27/TCD!$P$2,"")</f>
        <v/>
      </c>
      <c r="D28" s="16" t="str">
        <f>IF(TCD!D27&gt;0,TCD!D27/TCD!$P$2,"")</f>
        <v/>
      </c>
      <c r="E28" s="4"/>
      <c r="F28" s="15">
        <f>IFERROR(IF(RIGHT(TCD!F27,3)="EMB",LEFT(TCD!F27,LEN(TCD!F27)-4),TCD!F27),"")</f>
        <v>0</v>
      </c>
      <c r="G28" s="14" t="str">
        <f>IF(TCD!G27&gt;0,TCD!G27/TCD!$P$2,"")</f>
        <v/>
      </c>
      <c r="H28" s="13" t="str">
        <f>IFERROR(IF(VLOOKUP(F28,TCD!$I$4:$J$36,2,FALSE)&lt;&gt;0,VLOOKUP(BILAN!F28,TCD!$I$4:$J$33,2,FALSE)/TCD!$P$2,1),"")</f>
        <v/>
      </c>
      <c r="I28" s="7" t="str">
        <f t="shared" si="0"/>
        <v/>
      </c>
      <c r="J28" s="6"/>
      <c r="K28" s="3"/>
    </row>
    <row r="29" spans="1:13" ht="18.75" x14ac:dyDescent="0.3">
      <c r="A29" s="5"/>
      <c r="B29" s="15" t="str">
        <f>IF(TCD!B28&gt;0,TCD!B28,"")</f>
        <v/>
      </c>
      <c r="C29" s="17" t="str">
        <f>IF(TCD!C28&gt;0,TCD!C28/TCD!$P$2,"")</f>
        <v/>
      </c>
      <c r="D29" s="16" t="str">
        <f>IF(TCD!D28&gt;0,TCD!D28/TCD!$P$2,"")</f>
        <v/>
      </c>
      <c r="E29" s="4"/>
      <c r="F29" s="15">
        <f>IFERROR(IF(RIGHT(TCD!F28,3)="EMB",LEFT(TCD!F28,LEN(TCD!F28)-4),TCD!F28),"")</f>
        <v>0</v>
      </c>
      <c r="G29" s="14" t="str">
        <f>IF(TCD!G28&gt;0,TCD!G28/TCD!$P$2,"")</f>
        <v/>
      </c>
      <c r="H29" s="13" t="str">
        <f>IFERROR(IF(VLOOKUP(F29,TCD!$I$4:$J$36,2,FALSE)&lt;&gt;0,VLOOKUP(BILAN!F29,TCD!$I$4:$J$33,2,FALSE)/TCD!$P$2,1),"")</f>
        <v/>
      </c>
      <c r="I29" s="7" t="str">
        <f t="shared" si="0"/>
        <v/>
      </c>
      <c r="J29" s="6"/>
      <c r="K29" s="3"/>
    </row>
    <row r="30" spans="1:13" ht="18.75" x14ac:dyDescent="0.3">
      <c r="A30" s="5"/>
      <c r="B30" s="15" t="str">
        <f>IF(TCD!B29&gt;0,TCD!B29,"")</f>
        <v/>
      </c>
      <c r="C30" s="17" t="str">
        <f>IF(TCD!C29&gt;0,TCD!C29/TCD!$P$2,"")</f>
        <v/>
      </c>
      <c r="D30" s="16" t="str">
        <f>IF(TCD!D29&gt;0,TCD!D29/TCD!$P$2,"")</f>
        <v/>
      </c>
      <c r="E30" s="4"/>
      <c r="F30" s="15">
        <f>IFERROR(IF(RIGHT(TCD!F29,3)="EMB",LEFT(TCD!F29,LEN(TCD!F29)-4),TCD!F29),"")</f>
        <v>0</v>
      </c>
      <c r="G30" s="14" t="str">
        <f>IF(TCD!G29&gt;0,TCD!G29/TCD!$P$2,"")</f>
        <v/>
      </c>
      <c r="H30" s="13" t="str">
        <f>IFERROR(IF(VLOOKUP(F30,TCD!$I$4:$J$36,2,FALSE)&lt;&gt;0,VLOOKUP(BILAN!F30,TCD!$I$4:$J$33,2,FALSE)/TCD!$P$2,1),"")</f>
        <v/>
      </c>
      <c r="I30" s="7" t="str">
        <f t="shared" si="0"/>
        <v/>
      </c>
      <c r="J30" s="6"/>
      <c r="K30" s="3"/>
    </row>
    <row r="31" spans="1:13" ht="18.75" x14ac:dyDescent="0.3">
      <c r="A31" s="5"/>
      <c r="B31" s="15" t="str">
        <f>IF(TCD!B30&gt;0,TCD!B30,"")</f>
        <v/>
      </c>
      <c r="C31" s="17" t="str">
        <f>IF(TCD!C30&gt;0,TCD!C30/TCD!$P$2,"")</f>
        <v/>
      </c>
      <c r="D31" s="16" t="str">
        <f>IF(TCD!D30&gt;0,TCD!D30/TCD!$P$2,"")</f>
        <v/>
      </c>
      <c r="E31" s="4"/>
      <c r="F31" s="15">
        <f>IFERROR(IF(RIGHT(TCD!F30,3)="EMB",LEFT(TCD!F30,LEN(TCD!F30)-4),TCD!F30),"")</f>
        <v>0</v>
      </c>
      <c r="G31" s="14" t="str">
        <f>IF(TCD!G30&gt;0,TCD!G30/TCD!$P$2,"")</f>
        <v/>
      </c>
      <c r="H31" s="13" t="str">
        <f>IFERROR(IF(VLOOKUP(F31,TCD!$I$4:$J$36,2,FALSE)&lt;&gt;0,VLOOKUP(BILAN!F31,TCD!$I$4:$J$33,2,FALSE)/TCD!$P$2,1),"")</f>
        <v/>
      </c>
      <c r="I31" s="7" t="str">
        <f t="shared" si="0"/>
        <v/>
      </c>
      <c r="J31" s="6"/>
      <c r="K31" s="3"/>
    </row>
    <row r="32" spans="1:13" ht="18.75" x14ac:dyDescent="0.3">
      <c r="A32" s="5"/>
      <c r="B32" s="15" t="str">
        <f>IF(TCD!B31&gt;0,TCD!B31,"")</f>
        <v/>
      </c>
      <c r="C32" s="17" t="str">
        <f>IF(TCD!C31&gt;0,TCD!C31/TCD!$P$2,"")</f>
        <v/>
      </c>
      <c r="D32" s="16" t="str">
        <f>IF(TCD!D31&gt;0,TCD!D31/TCD!$P$2,"")</f>
        <v/>
      </c>
      <c r="E32" s="4"/>
      <c r="F32" s="15">
        <f>IFERROR(IF(RIGHT(TCD!F31,3)="EMB",LEFT(TCD!F31,LEN(TCD!F31)-4),TCD!F31),"")</f>
        <v>0</v>
      </c>
      <c r="G32" s="14" t="str">
        <f>IF(TCD!G31&gt;0,TCD!G31/TCD!$P$2,"")</f>
        <v/>
      </c>
      <c r="H32" s="13" t="str">
        <f>IFERROR(IF(VLOOKUP(F32,TCD!$I$4:$J$36,2,FALSE)&lt;&gt;0,VLOOKUP(BILAN!F32,TCD!$I$4:$J$33,2,FALSE)/TCD!$P$2,1),"")</f>
        <v/>
      </c>
      <c r="I32" s="7" t="str">
        <f t="shared" si="0"/>
        <v/>
      </c>
      <c r="J32" s="6"/>
      <c r="K32" s="3"/>
    </row>
    <row r="33" spans="1:11" ht="18.75" x14ac:dyDescent="0.3">
      <c r="A33" s="5"/>
      <c r="B33" s="15" t="str">
        <f>IF(TCD!B32&gt;0,TCD!B32,"")</f>
        <v/>
      </c>
      <c r="C33" s="17" t="str">
        <f>IF(TCD!C32&gt;0,TCD!C32/TCD!$P$2,"")</f>
        <v/>
      </c>
      <c r="D33" s="16" t="str">
        <f>IF(TCD!D32&gt;0,TCD!D32/TCD!$P$2,"")</f>
        <v/>
      </c>
      <c r="E33" s="4"/>
      <c r="F33" s="15">
        <f>IFERROR(IF(RIGHT(TCD!F32,3)="EMB",LEFT(TCD!F32,LEN(TCD!F32)-4),TCD!F32),"")</f>
        <v>0</v>
      </c>
      <c r="G33" s="14" t="str">
        <f>IF(TCD!G32&gt;0,TCD!G32/TCD!$P$2,"")</f>
        <v/>
      </c>
      <c r="H33" s="13" t="str">
        <f>IFERROR(IF(VLOOKUP(F33,TCD!$I$4:$J$36,2,FALSE)&lt;&gt;0,VLOOKUP(BILAN!F33,TCD!$I$4:$J$33,2,FALSE)/TCD!$P$2,1),"")</f>
        <v/>
      </c>
      <c r="I33" s="7" t="str">
        <f t="shared" si="0"/>
        <v/>
      </c>
      <c r="J33" s="6"/>
      <c r="K33" s="3"/>
    </row>
    <row r="34" spans="1:11" ht="18.75" x14ac:dyDescent="0.3">
      <c r="A34" s="5"/>
      <c r="B34" s="15" t="str">
        <f>IF(TCD!B33&gt;0,TCD!B33,"")</f>
        <v/>
      </c>
      <c r="C34" s="17" t="str">
        <f>IF(TCD!C33&gt;0,TCD!C33/TCD!$P$2,"")</f>
        <v/>
      </c>
      <c r="D34" s="16" t="str">
        <f>IF(TCD!D33&gt;0,TCD!D33/TCD!$P$2,"")</f>
        <v/>
      </c>
      <c r="E34" s="4"/>
      <c r="F34" s="15">
        <f>IFERROR(IF(RIGHT(TCD!F33,3)="EMB",LEFT(TCD!F33,LEN(TCD!F33)-4),TCD!F33),"")</f>
        <v>0</v>
      </c>
      <c r="G34" s="14" t="str">
        <f>IF(TCD!G33&gt;0,TCD!G33/TCD!$P$2,"")</f>
        <v/>
      </c>
      <c r="H34" s="13" t="str">
        <f>IFERROR(IF(VLOOKUP(F34,TCD!$I$4:$J$36,2,FALSE)&lt;&gt;0,VLOOKUP(BILAN!F34,TCD!$I$4:$J$33,2,FALSE)/TCD!$P$2,1),"")</f>
        <v/>
      </c>
      <c r="I34" s="7" t="str">
        <f t="shared" si="0"/>
        <v/>
      </c>
      <c r="J34" s="6"/>
      <c r="K34" s="3"/>
    </row>
    <row r="35" spans="1:11" ht="18.75" x14ac:dyDescent="0.3">
      <c r="A35" s="5"/>
      <c r="B35" s="15" t="str">
        <f>IF(TCD!B34&gt;0,TCD!B34,"")</f>
        <v/>
      </c>
      <c r="C35" s="17" t="str">
        <f>IF(TCD!C34&gt;0,TCD!C34/TCD!$P$2,"")</f>
        <v/>
      </c>
      <c r="D35" s="16" t="str">
        <f>IF(TCD!D34&gt;0,TCD!D34/TCD!$P$2,"")</f>
        <v/>
      </c>
      <c r="E35" s="4"/>
      <c r="F35" s="15">
        <f>IFERROR(IF(RIGHT(TCD!F34,3)="EMB",LEFT(TCD!F34,LEN(TCD!F34)-4),TCD!F34),"")</f>
        <v>0</v>
      </c>
      <c r="G35" s="14" t="str">
        <f>IF(TCD!G34&gt;0,TCD!G34/TCD!$P$2,"")</f>
        <v/>
      </c>
      <c r="H35" s="13" t="str">
        <f>IFERROR(IF(VLOOKUP(F35,TCD!$I$4:$J$36,2,FALSE)&lt;&gt;0,VLOOKUP(BILAN!F35,TCD!$I$4:$J$33,2,FALSE)/TCD!$P$2,1),"")</f>
        <v/>
      </c>
      <c r="I35" s="7" t="str">
        <f t="shared" si="0"/>
        <v/>
      </c>
      <c r="J35" s="6"/>
      <c r="K35" s="3"/>
    </row>
    <row r="36" spans="1:11" ht="18.75" x14ac:dyDescent="0.3">
      <c r="A36" s="5"/>
      <c r="B36" s="15" t="str">
        <f>IF(TCD!B35&gt;0,TCD!B35,"")</f>
        <v/>
      </c>
      <c r="C36" s="17" t="str">
        <f>IF(TCD!C35&gt;0,TCD!C35/TCD!$P$2,"")</f>
        <v/>
      </c>
      <c r="D36" s="16" t="str">
        <f>IF(TCD!D35&gt;0,TCD!D35/TCD!$P$2,"")</f>
        <v/>
      </c>
      <c r="E36" s="4"/>
      <c r="F36" s="15">
        <f>IFERROR(IF(RIGHT(TCD!F35,3)="EMB",LEFT(TCD!F35,LEN(TCD!F35)-4),TCD!F35),"")</f>
        <v>0</v>
      </c>
      <c r="G36" s="14" t="str">
        <f>IF(TCD!G35&gt;0,TCD!G35/TCD!$P$2,"")</f>
        <v/>
      </c>
      <c r="H36" s="13" t="str">
        <f>IFERROR(IF(VLOOKUP(F36,TCD!$I$4:$J$36,2,FALSE)&lt;&gt;0,VLOOKUP(BILAN!F36,TCD!$I$4:$J$33,2,FALSE)/TCD!$P$2,1),"")</f>
        <v/>
      </c>
      <c r="I36" s="7" t="str">
        <f t="shared" si="0"/>
        <v/>
      </c>
      <c r="J36" s="6"/>
      <c r="K36" s="3"/>
    </row>
    <row r="37" spans="1:11" ht="18.75" x14ac:dyDescent="0.3">
      <c r="A37" s="5"/>
      <c r="B37" s="15" t="str">
        <f>IF(TCD!B36&gt;0,TCD!B36,"")</f>
        <v/>
      </c>
      <c r="C37" s="17" t="str">
        <f>IF(TCD!C36&gt;0,TCD!C36/TCD!$P$2,"")</f>
        <v/>
      </c>
      <c r="D37" s="16" t="str">
        <f>IF(TCD!D36&gt;0,TCD!D36/TCD!$P$2,"")</f>
        <v/>
      </c>
      <c r="E37" s="4"/>
      <c r="F37" s="15">
        <f>IFERROR(IF(RIGHT(TCD!F36,3)="EMB",LEFT(TCD!F36,LEN(TCD!F36)-4),TCD!F36),"")</f>
        <v>0</v>
      </c>
      <c r="G37" s="14" t="str">
        <f>IF(TCD!G36&gt;0,TCD!G36/TCD!$P$2,"")</f>
        <v/>
      </c>
      <c r="H37" s="13" t="str">
        <f>IFERROR(IF(VLOOKUP(F37,TCD!$I$4:$J$36,2,FALSE)&lt;&gt;0,VLOOKUP(BILAN!F37,TCD!$I$4:$J$33,2,FALSE)/TCD!$P$2,1),"")</f>
        <v/>
      </c>
      <c r="I37" s="7" t="str">
        <f t="shared" si="0"/>
        <v/>
      </c>
      <c r="J37" s="6"/>
      <c r="K37" s="3"/>
    </row>
    <row r="38" spans="1:11" ht="18.75" x14ac:dyDescent="0.3">
      <c r="A38" s="5"/>
      <c r="B38" s="15" t="str">
        <f>IF(TCD!B37&gt;0,TCD!B37,"")</f>
        <v/>
      </c>
      <c r="C38" s="17" t="str">
        <f>IF(TCD!C37&gt;0,TCD!C37/TCD!$P$2,"")</f>
        <v/>
      </c>
      <c r="D38" s="16" t="str">
        <f>IF(TCD!D37&gt;0,TCD!D37/TCD!$P$2,"")</f>
        <v/>
      </c>
      <c r="E38" s="4"/>
      <c r="F38" s="15">
        <f>IFERROR(IF(RIGHT(TCD!F37,3)="EMB",LEFT(TCD!F37,LEN(TCD!F37)-4),TCD!F37),"")</f>
        <v>0</v>
      </c>
      <c r="G38" s="14" t="str">
        <f>IF(TCD!G37&gt;0,TCD!G37/TCD!$P$2,"")</f>
        <v/>
      </c>
      <c r="H38" s="13" t="str">
        <f>IFERROR(IF(VLOOKUP(F38,TCD!$I$4:$J$36,2,FALSE)&lt;&gt;0,VLOOKUP(BILAN!F38,TCD!$I$4:$J$33,2,FALSE)/TCD!$P$2,1),"")</f>
        <v/>
      </c>
      <c r="I38" s="7" t="str">
        <f t="shared" si="0"/>
        <v/>
      </c>
      <c r="J38" s="6"/>
      <c r="K38" s="3"/>
    </row>
    <row r="39" spans="1:11" ht="18.75" x14ac:dyDescent="0.3">
      <c r="A39" s="5"/>
      <c r="B39" s="15" t="str">
        <f>IF(TCD!B38&gt;0,TCD!B38,"")</f>
        <v/>
      </c>
      <c r="C39" s="17" t="str">
        <f>IF(TCD!C38&gt;0,TCD!C38/TCD!$P$2,"")</f>
        <v/>
      </c>
      <c r="D39" s="16" t="str">
        <f>IF(TCD!D38&gt;0,TCD!D38/TCD!$P$2,"")</f>
        <v/>
      </c>
      <c r="E39" s="4"/>
      <c r="F39" s="15">
        <f>IFERROR(IF(RIGHT(TCD!F38,3)="EMB",LEFT(TCD!F38,LEN(TCD!F38)-4),TCD!F38),"")</f>
        <v>0</v>
      </c>
      <c r="G39" s="14" t="str">
        <f>IF(TCD!G38&gt;0,TCD!G38/TCD!$P$2,"")</f>
        <v/>
      </c>
      <c r="H39" s="13" t="str">
        <f>IFERROR(IF(VLOOKUP(F39,TCD!$I$4:$J$36,2,FALSE)&lt;&gt;0,VLOOKUP(BILAN!F39,TCD!$I$4:$J$33,2,FALSE)/TCD!$P$2,1),"")</f>
        <v/>
      </c>
      <c r="I39" s="7" t="str">
        <f t="shared" si="0"/>
        <v/>
      </c>
      <c r="J39" s="6"/>
      <c r="K39" s="3"/>
    </row>
    <row r="40" spans="1:11" ht="18.75" x14ac:dyDescent="0.3">
      <c r="A40" s="5"/>
      <c r="B40" s="15" t="str">
        <f>IF(TCD!B39&gt;0,TCD!B39,"")</f>
        <v/>
      </c>
      <c r="C40" s="17" t="str">
        <f>IF(TCD!C39&gt;0,TCD!C39/TCD!$P$2,"")</f>
        <v/>
      </c>
      <c r="D40" s="16" t="str">
        <f>IF(TCD!D39&gt;0,TCD!D39/TCD!$P$2,"")</f>
        <v/>
      </c>
      <c r="E40" s="4"/>
      <c r="F40" s="15">
        <f>IFERROR(IF(RIGHT(TCD!F39,3)="EMB",LEFT(TCD!F39,LEN(TCD!F39)-4),TCD!F39),"")</f>
        <v>0</v>
      </c>
      <c r="G40" s="14" t="str">
        <f>IF(TCD!G39&gt;0,TCD!G39/TCD!$P$2,"")</f>
        <v/>
      </c>
      <c r="H40" s="13" t="str">
        <f>IFERROR(IF(VLOOKUP(F40,TCD!$I$4:$J$36,2,FALSE)&lt;&gt;0,VLOOKUP(BILAN!F40,TCD!$I$4:$J$33,2,FALSE)/TCD!$P$2,1),"")</f>
        <v/>
      </c>
      <c r="I40" s="7" t="str">
        <f t="shared" si="0"/>
        <v/>
      </c>
      <c r="J40" s="6"/>
      <c r="K40" s="3"/>
    </row>
    <row r="41" spans="1:11" ht="18.75" x14ac:dyDescent="0.3">
      <c r="A41" s="5"/>
      <c r="B41" s="15" t="str">
        <f>IF(TCD!B40&gt;0,TCD!B40,"")</f>
        <v/>
      </c>
      <c r="C41" s="17" t="str">
        <f>IF(TCD!C40&gt;0,TCD!C40/TCD!$P$2,"")</f>
        <v/>
      </c>
      <c r="D41" s="16" t="str">
        <f>IF(TCD!D40&gt;0,TCD!D40/TCD!$P$2,"")</f>
        <v/>
      </c>
      <c r="E41" s="4"/>
      <c r="F41" s="15">
        <f>IFERROR(IF(RIGHT(TCD!F40,3)="EMB",LEFT(TCD!F40,LEN(TCD!F40)-4),TCD!F40),"")</f>
        <v>0</v>
      </c>
      <c r="G41" s="14" t="str">
        <f>IF(TCD!G40&gt;0,TCD!G40/TCD!$P$2,"")</f>
        <v/>
      </c>
      <c r="H41" s="13" t="str">
        <f>IFERROR(IF(VLOOKUP(F41,TCD!$I$4:$J$36,2,FALSE)&lt;&gt;0,VLOOKUP(BILAN!F41,TCD!$I$4:$J$33,2,FALSE)/TCD!$P$2,1),"")</f>
        <v/>
      </c>
      <c r="I41" s="7" t="str">
        <f t="shared" si="0"/>
        <v/>
      </c>
      <c r="J41" s="6"/>
      <c r="K41" s="3"/>
    </row>
    <row r="42" spans="1:11" ht="18.75" x14ac:dyDescent="0.3">
      <c r="A42" s="5"/>
      <c r="B42" s="15" t="str">
        <f>IF(TCD!B41&gt;0,TCD!B41,"")</f>
        <v/>
      </c>
      <c r="C42" s="17" t="str">
        <f>IF(TCD!C41&gt;0,TCD!C41/TCD!$P$2,"")</f>
        <v/>
      </c>
      <c r="D42" s="16" t="str">
        <f>IF(TCD!D41&gt;0,TCD!D41/TCD!$P$2,"")</f>
        <v/>
      </c>
      <c r="E42" s="4"/>
      <c r="F42" s="15">
        <f>IFERROR(IF(RIGHT(TCD!F41,3)="EMB",LEFT(TCD!F41,LEN(TCD!F41)-4),TCD!F41),"")</f>
        <v>0</v>
      </c>
      <c r="G42" s="14" t="str">
        <f>IF(TCD!G41&gt;0,TCD!G41/TCD!$P$2,"")</f>
        <v/>
      </c>
      <c r="H42" s="13" t="str">
        <f>IFERROR(IF(VLOOKUP(F42,TCD!$I$4:$J$36,2,FALSE)&lt;&gt;0,VLOOKUP(BILAN!F42,TCD!$I$4:$J$33,2,FALSE)/TCD!$P$2,1),"")</f>
        <v/>
      </c>
      <c r="I42" s="7" t="str">
        <f t="shared" si="0"/>
        <v/>
      </c>
      <c r="J42" s="6"/>
      <c r="K42" s="3"/>
    </row>
    <row r="43" spans="1:11" ht="18.75" x14ac:dyDescent="0.3">
      <c r="A43" s="5"/>
      <c r="B43" s="15" t="str">
        <f>IF(TCD!B42&gt;0,TCD!B42,"")</f>
        <v/>
      </c>
      <c r="C43" s="17" t="str">
        <f>IF(TCD!C42&gt;0,TCD!C42/TCD!$P$2,"")</f>
        <v/>
      </c>
      <c r="D43" s="16" t="str">
        <f>IF(TCD!D42&gt;0,TCD!D42/TCD!$P$2,"")</f>
        <v/>
      </c>
      <c r="E43" s="4"/>
      <c r="F43" s="15">
        <f>IFERROR(IF(RIGHT(TCD!F42,3)="EMB",LEFT(TCD!F42,LEN(TCD!F42)-4),TCD!F42),"")</f>
        <v>0</v>
      </c>
      <c r="G43" s="14" t="str">
        <f>IF(TCD!G42&gt;0,TCD!G42/TCD!$P$2,"")</f>
        <v/>
      </c>
      <c r="H43" s="13" t="str">
        <f>IFERROR(IF(VLOOKUP(F43,TCD!$I$4:$J$36,2,FALSE)&lt;&gt;0,VLOOKUP(BILAN!F43,TCD!$I$4:$J$33,2,FALSE)/TCD!$P$2,1),"")</f>
        <v/>
      </c>
      <c r="I43" s="7" t="str">
        <f t="shared" si="0"/>
        <v/>
      </c>
      <c r="J43" s="6"/>
      <c r="K43" s="3"/>
    </row>
    <row r="44" spans="1:11" ht="18.75" x14ac:dyDescent="0.3">
      <c r="A44" s="5"/>
      <c r="B44" s="15" t="str">
        <f>IF(TCD!B43&gt;0,TCD!B43,"")</f>
        <v/>
      </c>
      <c r="C44" s="17" t="str">
        <f>IF(TCD!C43&gt;0,TCD!C43/TCD!$P$2,"")</f>
        <v/>
      </c>
      <c r="D44" s="16" t="str">
        <f>IF(TCD!D43&gt;0,TCD!D43/TCD!$P$2,"")</f>
        <v/>
      </c>
      <c r="E44" s="4"/>
      <c r="F44" s="15">
        <f>IFERROR(IF(RIGHT(TCD!F43,3)="EMB",LEFT(TCD!F43,LEN(TCD!F43)-4),TCD!F43),"")</f>
        <v>0</v>
      </c>
      <c r="G44" s="14" t="str">
        <f>IF(TCD!G43&gt;0,TCD!G43/TCD!$P$2,"")</f>
        <v/>
      </c>
      <c r="H44" s="13" t="str">
        <f>IFERROR(IF(VLOOKUP(F44,TCD!$I$4:$J$36,2,FALSE)&lt;&gt;0,VLOOKUP(BILAN!F44,TCD!$I$4:$J$33,2,FALSE)/TCD!$P$2,1),"")</f>
        <v/>
      </c>
      <c r="I44" s="7" t="str">
        <f t="shared" si="0"/>
        <v/>
      </c>
      <c r="J44" s="6"/>
      <c r="K44" s="3"/>
    </row>
    <row r="45" spans="1:11" ht="18.75" x14ac:dyDescent="0.3">
      <c r="A45" s="5"/>
      <c r="B45" s="15" t="str">
        <f>IF(TCD!B44&gt;0,TCD!B44,"")</f>
        <v/>
      </c>
      <c r="C45" s="17" t="str">
        <f>IF(TCD!C44&gt;0,TCD!C44/TCD!$P$2,"")</f>
        <v/>
      </c>
      <c r="D45" s="16" t="str">
        <f>IF(TCD!D44&gt;0,TCD!D44/TCD!$P$2,"")</f>
        <v/>
      </c>
      <c r="E45" s="4"/>
      <c r="F45" s="15">
        <f>IFERROR(IF(RIGHT(TCD!F44,3)="EMB",LEFT(TCD!F44,LEN(TCD!F44)-4),TCD!F44),"")</f>
        <v>0</v>
      </c>
      <c r="G45" s="14" t="str">
        <f>IF(TCD!G44&gt;0,TCD!G44/TCD!$P$2,"")</f>
        <v/>
      </c>
      <c r="H45" s="13" t="str">
        <f>IFERROR(IF(VLOOKUP(F45,TCD!$I$4:$J$36,2,FALSE)&lt;&gt;0,VLOOKUP(BILAN!F45,TCD!$I$4:$J$33,2,FALSE)/TCD!$P$2,1),"")</f>
        <v/>
      </c>
      <c r="I45" s="7" t="str">
        <f t="shared" si="0"/>
        <v/>
      </c>
      <c r="J45" s="6"/>
      <c r="K45" s="3"/>
    </row>
    <row r="46" spans="1:11" ht="18.75" x14ac:dyDescent="0.3">
      <c r="A46" s="5"/>
      <c r="B46" s="15" t="str">
        <f>IF(TCD!B45&gt;0,TCD!B45,"")</f>
        <v/>
      </c>
      <c r="C46" s="17" t="str">
        <f>IF(TCD!C45&gt;0,TCD!C45/TCD!$P$2,"")</f>
        <v/>
      </c>
      <c r="D46" s="16" t="str">
        <f>IF(TCD!D45&gt;0,TCD!D45/TCD!$P$2,"")</f>
        <v/>
      </c>
      <c r="E46" s="4"/>
      <c r="F46" s="15">
        <f>IFERROR(IF(RIGHT(TCD!F45,3)="EMB",LEFT(TCD!F45,LEN(TCD!F45)-4),TCD!F45),"")</f>
        <v>0</v>
      </c>
      <c r="G46" s="14" t="str">
        <f>IF(TCD!G45&gt;0,TCD!G45/TCD!$P$2,"")</f>
        <v/>
      </c>
      <c r="H46" s="13" t="str">
        <f>IFERROR(IF(VLOOKUP(F46,TCD!$I$4:$J$36,2,FALSE)&lt;&gt;0,VLOOKUP(BILAN!F46,TCD!$I$4:$J$33,2,FALSE)/TCD!$P$2,1),"")</f>
        <v/>
      </c>
      <c r="I46" s="7" t="str">
        <f t="shared" si="0"/>
        <v/>
      </c>
      <c r="J46" s="6"/>
      <c r="K46" s="3"/>
    </row>
    <row r="47" spans="1:11" ht="18.75" x14ac:dyDescent="0.3">
      <c r="A47" s="5"/>
      <c r="B47" s="15" t="str">
        <f>IF(TCD!B46&gt;0,TCD!B46,"")</f>
        <v/>
      </c>
      <c r="C47" s="17" t="str">
        <f>IF(TCD!C46&gt;0,TCD!C46/TCD!$P$2,"")</f>
        <v/>
      </c>
      <c r="D47" s="16" t="str">
        <f>IF(TCD!D46&gt;0,TCD!D46/TCD!$P$2,"")</f>
        <v/>
      </c>
      <c r="E47" s="4"/>
      <c r="F47" s="15">
        <f>IFERROR(IF(RIGHT(TCD!F46,3)="EMB",LEFT(TCD!F46,LEN(TCD!F46)-4),TCD!F46),"")</f>
        <v>0</v>
      </c>
      <c r="G47" s="14" t="str">
        <f>IF(TCD!G46&gt;0,TCD!G46/TCD!$P$2,"")</f>
        <v/>
      </c>
      <c r="H47" s="13" t="str">
        <f>IFERROR(IF(VLOOKUP(F47,TCD!$I$4:$J$36,2,FALSE)&lt;&gt;0,VLOOKUP(BILAN!F47,TCD!$I$4:$J$33,2,FALSE)/TCD!$P$2,1),"")</f>
        <v/>
      </c>
      <c r="I47" s="7" t="str">
        <f t="shared" si="0"/>
        <v/>
      </c>
      <c r="J47" s="6"/>
      <c r="K47" s="3"/>
    </row>
    <row r="48" spans="1:11" ht="19.5" thickBot="1" x14ac:dyDescent="0.35">
      <c r="A48" s="5"/>
      <c r="B48" s="10" t="str">
        <f>IF(TCD!B47&gt;0,TCD!B47,"")</f>
        <v/>
      </c>
      <c r="C48" s="12" t="str">
        <f>IF(TCD!C47&gt;0,TCD!C47/TCD!$P$2,"")</f>
        <v/>
      </c>
      <c r="D48" s="11" t="str">
        <f>IF(TCD!D47&gt;0,TCD!D47/TCD!$P$2,"")</f>
        <v/>
      </c>
      <c r="E48" s="4"/>
      <c r="F48" s="10">
        <f>IFERROR(IF(RIGHT(TCD!F47,3)="EMB",LEFT(TCD!F47,LEN(TCD!F47)-4),TCD!F47),"")</f>
        <v>0</v>
      </c>
      <c r="G48" s="9" t="str">
        <f>IF(TCD!G47&gt;0,TCD!G47/TCD!$P$2,"")</f>
        <v/>
      </c>
      <c r="H48" s="8" t="str">
        <f>IFERROR(IF(VLOOKUP(F48,TCD!$I$4:$J$36,2,FALSE)&lt;&gt;0,VLOOKUP(BILAN!F48,TCD!$I$4:$J$33,2,FALSE)/TCD!$P$2,1),"")</f>
        <v/>
      </c>
      <c r="I48" s="7" t="str">
        <f t="shared" si="0"/>
        <v/>
      </c>
      <c r="J48" s="6"/>
      <c r="K48" s="3"/>
    </row>
    <row r="49" spans="1:11" x14ac:dyDescent="0.25">
      <c r="A49" s="5"/>
      <c r="B49" s="4"/>
      <c r="C49" s="4"/>
      <c r="D49" s="4"/>
      <c r="E49" s="4"/>
      <c r="F49" s="4"/>
      <c r="G49" s="4"/>
      <c r="H49" s="4"/>
      <c r="I49" s="4"/>
      <c r="J49" s="4"/>
      <c r="K49" s="3"/>
    </row>
    <row r="50" spans="1:11" ht="18.75" customHeight="1" x14ac:dyDescent="0.25">
      <c r="A50" s="5"/>
      <c r="B50" s="4"/>
      <c r="C50" s="4"/>
      <c r="D50" s="4"/>
      <c r="E50" s="4"/>
      <c r="F50" s="4"/>
      <c r="G50" s="4"/>
      <c r="H50" s="4"/>
      <c r="I50" s="4"/>
      <c r="J50" s="4"/>
      <c r="K50" s="3"/>
    </row>
    <row r="51" spans="1:1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</sheetData>
  <mergeCells count="2">
    <mergeCell ref="E1:H1"/>
    <mergeCell ref="B3:D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21">
          <controlPr defaultSize="0" print="0" autoLine="0" r:id="rId5">
            <anchor>
              <from>
                <xdr:col>11</xdr:col>
                <xdr:colOff>180975</xdr:colOff>
                <xdr:row>0</xdr:row>
                <xdr:rowOff>123825</xdr:rowOff>
              </from>
              <to>
                <xdr:col>13</xdr:col>
                <xdr:colOff>609600</xdr:colOff>
                <xdr:row>2</xdr:row>
                <xdr:rowOff>123825</xdr:rowOff>
              </to>
            </anchor>
          </controlPr>
        </control>
      </mc:Choice>
      <mc:Fallback>
        <control shapeId="1025" r:id="rId4" name="CommandButton21"/>
      </mc:Fallback>
    </mc:AlternateContent>
    <mc:AlternateContent xmlns:mc="http://schemas.openxmlformats.org/markup-compatibility/2006">
      <mc:Choice Requires="x14">
        <control shapeId="1026" r:id="rId6" name="CommandButton22">
          <controlPr defaultSize="0" autoLine="0" r:id="rId7">
            <anchor>
              <from>
                <xdr:col>11</xdr:col>
                <xdr:colOff>180975</xdr:colOff>
                <xdr:row>2</xdr:row>
                <xdr:rowOff>171450</xdr:rowOff>
              </from>
              <to>
                <xdr:col>13</xdr:col>
                <xdr:colOff>628650</xdr:colOff>
                <xdr:row>5</xdr:row>
                <xdr:rowOff>171450</xdr:rowOff>
              </to>
            </anchor>
          </controlPr>
        </control>
      </mc:Choice>
      <mc:Fallback>
        <control shapeId="1026" r:id="rId6" name="CommandButton22"/>
      </mc:Fallback>
    </mc:AlternateContent>
    <mc:AlternateContent xmlns:mc="http://schemas.openxmlformats.org/markup-compatibility/2006">
      <mc:Choice Requires="x14">
        <control shapeId="1027" r:id="rId8" name="CommandButton23">
          <controlPr defaultSize="0" autoLine="0" r:id="rId9">
            <anchor>
              <from>
                <xdr:col>11</xdr:col>
                <xdr:colOff>180975</xdr:colOff>
                <xdr:row>5</xdr:row>
                <xdr:rowOff>228600</xdr:rowOff>
              </from>
              <to>
                <xdr:col>13</xdr:col>
                <xdr:colOff>638175</xdr:colOff>
                <xdr:row>8</xdr:row>
                <xdr:rowOff>228600</xdr:rowOff>
              </to>
            </anchor>
          </controlPr>
        </control>
      </mc:Choice>
      <mc:Fallback>
        <control shapeId="1027" r:id="rId8" name="CommandButton2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V26"/>
  <sheetViews>
    <sheetView showGridLines="0" topLeftCell="E1" zoomScaleNormal="100" workbookViewId="0">
      <selection activeCell="F39" sqref="F39"/>
    </sheetView>
  </sheetViews>
  <sheetFormatPr baseColWidth="10" defaultRowHeight="15" outlineLevelCol="1" x14ac:dyDescent="0.25"/>
  <cols>
    <col min="1" max="1" width="5.140625" customWidth="1"/>
    <col min="2" max="2" width="23.7109375" customWidth="1"/>
    <col min="3" max="3" width="27.7109375" customWidth="1"/>
    <col min="4" max="4" width="30.140625" customWidth="1"/>
    <col min="5" max="5" width="14.85546875" customWidth="1"/>
    <col min="6" max="6" width="23.42578125" customWidth="1"/>
    <col min="7" max="7" width="31.85546875" customWidth="1"/>
    <col min="8" max="8" width="12.5703125" bestFit="1" customWidth="1"/>
    <col min="9" max="9" width="21" customWidth="1"/>
    <col min="10" max="10" width="36.85546875" customWidth="1"/>
    <col min="11" max="11" width="15.42578125" customWidth="1"/>
    <col min="12" max="12" width="13.140625" bestFit="1" customWidth="1"/>
    <col min="13" max="13" width="23.140625" customWidth="1"/>
    <col min="14" max="14" width="13.7109375" customWidth="1"/>
    <col min="15" max="15" width="23.7109375" customWidth="1"/>
    <col min="16" max="16" width="15.85546875" bestFit="1" customWidth="1"/>
    <col min="17" max="17" width="17.85546875" customWidth="1"/>
    <col min="18" max="18" width="0" hidden="1" customWidth="1" outlineLevel="1"/>
    <col min="19" max="19" width="23.5703125" hidden="1" customWidth="1" outlineLevel="1"/>
    <col min="20" max="20" width="0" hidden="1" customWidth="1" outlineLevel="1"/>
    <col min="21" max="21" width="11.42578125" collapsed="1"/>
    <col min="22" max="22" width="0" hidden="1" customWidth="1"/>
  </cols>
  <sheetData>
    <row r="1" spans="2:22" ht="15" customHeight="1" thickBot="1" x14ac:dyDescent="0.3">
      <c r="B1" s="63" t="str">
        <f>CONCATENATE(V2&amp;TEXT('[1]BDD-Cariste'!A2,"jj/mm/aaaa")&amp; " " &amp; TCD!V3&amp; " " &amp;TEXT('[1]BDD-Cariste'!B2,"jj/mm/aaaa"))</f>
        <v>Période du 03/10/2022 au 03/10/2022</v>
      </c>
      <c r="C1" s="63"/>
      <c r="D1" s="63"/>
      <c r="E1" s="51"/>
      <c r="F1" s="51"/>
      <c r="G1" s="51"/>
      <c r="H1" s="51"/>
      <c r="I1" s="51"/>
      <c r="J1" s="51"/>
      <c r="K1" s="51"/>
      <c r="L1" s="51"/>
      <c r="M1" s="51"/>
      <c r="N1" s="59" t="s">
        <v>53</v>
      </c>
      <c r="O1" s="59"/>
      <c r="P1" s="50">
        <f>NETWORKDAYS('[1]BDD-Expé'!A2,'[1]BDD-Expé'!B2,)</f>
        <v>1</v>
      </c>
      <c r="Q1" s="49"/>
      <c r="R1" s="42" t="s">
        <v>24</v>
      </c>
      <c r="S1" s="42" t="s">
        <v>52</v>
      </c>
      <c r="T1" s="42" t="s">
        <v>22</v>
      </c>
    </row>
    <row r="2" spans="2:22" ht="15.75" customHeight="1" x14ac:dyDescent="0.25">
      <c r="B2" s="64"/>
      <c r="C2" s="64"/>
      <c r="D2" s="64"/>
      <c r="E2" s="52"/>
      <c r="F2" s="53"/>
      <c r="G2" s="53"/>
      <c r="H2" s="52"/>
      <c r="I2" s="54"/>
      <c r="J2" s="54"/>
      <c r="K2" s="52"/>
      <c r="L2" s="52"/>
      <c r="M2" s="52"/>
      <c r="N2" s="44" t="s">
        <v>51</v>
      </c>
      <c r="P2" s="48">
        <f>P1*6.4</f>
        <v>6.4</v>
      </c>
      <c r="Q2" s="47"/>
      <c r="R2" s="43">
        <v>1</v>
      </c>
      <c r="S2" s="42">
        <v>40</v>
      </c>
      <c r="T2" s="42">
        <v>130</v>
      </c>
      <c r="V2" s="44" t="s">
        <v>50</v>
      </c>
    </row>
    <row r="3" spans="2:22" x14ac:dyDescent="0.25">
      <c r="B3" s="46" t="s">
        <v>46</v>
      </c>
      <c r="C3" t="s">
        <v>49</v>
      </c>
      <c r="D3" t="s">
        <v>48</v>
      </c>
      <c r="E3" s="45"/>
      <c r="F3" s="46" t="s">
        <v>46</v>
      </c>
      <c r="G3" t="s">
        <v>47</v>
      </c>
      <c r="I3" s="46" t="s">
        <v>46</v>
      </c>
      <c r="J3" t="s">
        <v>45</v>
      </c>
      <c r="L3" s="45"/>
      <c r="M3" s="45"/>
      <c r="R3" s="43">
        <v>0.8</v>
      </c>
      <c r="S3" s="42">
        <v>38</v>
      </c>
      <c r="T3" s="42">
        <v>104</v>
      </c>
      <c r="V3" s="44" t="s">
        <v>44</v>
      </c>
    </row>
    <row r="4" spans="2:22" x14ac:dyDescent="0.25">
      <c r="B4" s="41" t="s">
        <v>43</v>
      </c>
      <c r="C4" s="40">
        <v>23</v>
      </c>
      <c r="D4" s="40">
        <v>0</v>
      </c>
      <c r="E4" s="39"/>
      <c r="F4" s="41" t="s">
        <v>43</v>
      </c>
      <c r="G4" s="40">
        <v>25</v>
      </c>
      <c r="I4" s="41" t="s">
        <v>42</v>
      </c>
      <c r="J4" s="40">
        <v>122</v>
      </c>
      <c r="L4" s="39"/>
      <c r="M4" s="39"/>
      <c r="R4" s="43">
        <v>0.6</v>
      </c>
      <c r="S4" s="42">
        <v>36</v>
      </c>
      <c r="T4" s="42">
        <v>78</v>
      </c>
    </row>
    <row r="5" spans="2:22" x14ac:dyDescent="0.25">
      <c r="B5" s="41" t="s">
        <v>41</v>
      </c>
      <c r="C5" s="40">
        <v>107</v>
      </c>
      <c r="D5" s="40">
        <v>0</v>
      </c>
      <c r="E5" s="39"/>
      <c r="F5" s="41" t="s">
        <v>40</v>
      </c>
      <c r="G5" s="40">
        <v>132</v>
      </c>
      <c r="I5" s="41" t="s">
        <v>39</v>
      </c>
      <c r="J5" s="40">
        <v>52</v>
      </c>
      <c r="L5" s="39"/>
      <c r="M5" s="39"/>
      <c r="R5" s="43">
        <v>0.4</v>
      </c>
      <c r="S5" s="42">
        <v>34</v>
      </c>
      <c r="T5" s="42">
        <v>52</v>
      </c>
    </row>
    <row r="6" spans="2:22" x14ac:dyDescent="0.25">
      <c r="B6" s="41" t="s">
        <v>38</v>
      </c>
      <c r="C6" s="40">
        <v>142</v>
      </c>
      <c r="D6" s="40">
        <v>0</v>
      </c>
      <c r="E6" s="39"/>
      <c r="F6" s="41" t="s">
        <v>37</v>
      </c>
      <c r="G6" s="40">
        <v>130</v>
      </c>
      <c r="I6" s="41" t="s">
        <v>36</v>
      </c>
      <c r="J6" s="40">
        <v>113</v>
      </c>
      <c r="L6" s="39"/>
      <c r="M6" s="39"/>
      <c r="R6" s="43">
        <v>0.2</v>
      </c>
      <c r="S6" s="42">
        <v>32</v>
      </c>
      <c r="T6" s="42">
        <v>26</v>
      </c>
    </row>
    <row r="7" spans="2:22" x14ac:dyDescent="0.25">
      <c r="B7" s="41" t="s">
        <v>35</v>
      </c>
      <c r="C7" s="40">
        <v>8</v>
      </c>
      <c r="D7" s="40">
        <v>0</v>
      </c>
      <c r="E7" s="39"/>
      <c r="F7" s="41" t="s">
        <v>34</v>
      </c>
      <c r="G7" s="40">
        <v>32</v>
      </c>
      <c r="I7" s="41" t="s">
        <v>33</v>
      </c>
      <c r="J7" s="40">
        <v>147</v>
      </c>
      <c r="L7" s="39"/>
      <c r="M7" s="39"/>
      <c r="R7" s="43">
        <v>0</v>
      </c>
      <c r="S7" s="42">
        <v>30</v>
      </c>
      <c r="T7" s="42">
        <v>0</v>
      </c>
    </row>
    <row r="8" spans="2:22" x14ac:dyDescent="0.25">
      <c r="B8" s="41" t="s">
        <v>32</v>
      </c>
      <c r="C8" s="40">
        <v>54</v>
      </c>
      <c r="D8" s="40">
        <v>0</v>
      </c>
      <c r="E8" s="39"/>
      <c r="F8" s="41" t="s">
        <v>10</v>
      </c>
      <c r="G8" s="40">
        <v>161</v>
      </c>
      <c r="I8" s="41" t="s">
        <v>31</v>
      </c>
      <c r="J8" s="40">
        <v>111</v>
      </c>
      <c r="L8" s="39"/>
      <c r="M8" s="39"/>
    </row>
    <row r="9" spans="2:22" x14ac:dyDescent="0.25">
      <c r="B9" s="41" t="s">
        <v>30</v>
      </c>
      <c r="C9" s="40">
        <v>250</v>
      </c>
      <c r="D9" s="40">
        <v>0</v>
      </c>
      <c r="E9" s="39"/>
      <c r="F9" s="41" t="s">
        <v>9</v>
      </c>
      <c r="G9" s="40">
        <v>33</v>
      </c>
      <c r="I9" s="41" t="s">
        <v>29</v>
      </c>
      <c r="J9" s="40">
        <v>17</v>
      </c>
      <c r="L9" s="39"/>
      <c r="M9" s="39"/>
      <c r="R9" s="60" t="s">
        <v>28</v>
      </c>
      <c r="S9" s="61"/>
      <c r="T9" s="62"/>
    </row>
    <row r="10" spans="2:22" x14ac:dyDescent="0.25">
      <c r="B10" s="41" t="s">
        <v>27</v>
      </c>
      <c r="C10" s="40">
        <v>2</v>
      </c>
      <c r="D10" s="40">
        <v>0</v>
      </c>
      <c r="E10" s="39"/>
      <c r="F10" s="41" t="s">
        <v>26</v>
      </c>
      <c r="G10" s="40">
        <v>33</v>
      </c>
      <c r="I10" s="41" t="s">
        <v>25</v>
      </c>
      <c r="J10" s="40">
        <v>17</v>
      </c>
      <c r="L10" s="39"/>
      <c r="M10" s="39"/>
      <c r="R10" s="42" t="s">
        <v>24</v>
      </c>
      <c r="S10" s="42" t="s">
        <v>23</v>
      </c>
      <c r="T10" s="42" t="s">
        <v>22</v>
      </c>
    </row>
    <row r="11" spans="2:22" x14ac:dyDescent="0.25">
      <c r="B11" s="41" t="s">
        <v>21</v>
      </c>
      <c r="C11" s="40">
        <v>2</v>
      </c>
      <c r="D11" s="40">
        <v>320</v>
      </c>
      <c r="E11" s="39"/>
      <c r="I11" s="41" t="s">
        <v>20</v>
      </c>
      <c r="J11" s="40">
        <v>47</v>
      </c>
      <c r="L11" s="39"/>
      <c r="M11" s="39"/>
      <c r="R11" s="43">
        <v>1</v>
      </c>
      <c r="S11" s="42">
        <v>26</v>
      </c>
      <c r="T11" s="42">
        <v>130</v>
      </c>
    </row>
    <row r="12" spans="2:22" x14ac:dyDescent="0.25">
      <c r="B12" s="41" t="s">
        <v>19</v>
      </c>
      <c r="C12" s="40">
        <v>193</v>
      </c>
      <c r="D12" s="40">
        <v>0</v>
      </c>
      <c r="E12" s="39"/>
      <c r="I12" s="41" t="s">
        <v>18</v>
      </c>
      <c r="J12" s="40">
        <v>28</v>
      </c>
      <c r="L12" s="39"/>
      <c r="M12" s="39"/>
      <c r="R12" s="43">
        <v>0.8</v>
      </c>
      <c r="S12" s="42">
        <v>24</v>
      </c>
      <c r="T12" s="42">
        <v>104</v>
      </c>
    </row>
    <row r="13" spans="2:22" x14ac:dyDescent="0.25">
      <c r="B13" s="41" t="s">
        <v>17</v>
      </c>
      <c r="C13" s="40">
        <v>123</v>
      </c>
      <c r="D13" s="40">
        <v>0</v>
      </c>
      <c r="E13" s="39"/>
      <c r="I13" s="41" t="s">
        <v>16</v>
      </c>
      <c r="J13" s="40">
        <v>1</v>
      </c>
      <c r="L13" s="39"/>
      <c r="M13" s="39"/>
      <c r="R13" s="43">
        <v>0.6</v>
      </c>
      <c r="S13" s="42">
        <v>22</v>
      </c>
      <c r="T13" s="42">
        <v>78</v>
      </c>
    </row>
    <row r="14" spans="2:22" x14ac:dyDescent="0.25">
      <c r="B14" s="41" t="s">
        <v>15</v>
      </c>
      <c r="C14" s="40">
        <v>109</v>
      </c>
      <c r="D14" s="40">
        <v>0</v>
      </c>
      <c r="E14" s="39"/>
      <c r="L14" s="39"/>
      <c r="M14" s="39"/>
      <c r="R14" s="43">
        <v>0.4</v>
      </c>
      <c r="S14" s="42">
        <v>20</v>
      </c>
      <c r="T14" s="42">
        <v>52</v>
      </c>
    </row>
    <row r="15" spans="2:22" x14ac:dyDescent="0.25">
      <c r="B15" s="41" t="s">
        <v>14</v>
      </c>
      <c r="C15" s="40">
        <v>135</v>
      </c>
      <c r="D15" s="40">
        <v>0</v>
      </c>
      <c r="E15" s="39"/>
      <c r="L15" s="39"/>
      <c r="M15" s="39"/>
      <c r="R15" s="43">
        <v>0.2</v>
      </c>
      <c r="S15" s="42">
        <v>18</v>
      </c>
      <c r="T15" s="42">
        <v>26</v>
      </c>
    </row>
    <row r="16" spans="2:22" x14ac:dyDescent="0.25">
      <c r="B16" s="41" t="s">
        <v>13</v>
      </c>
      <c r="C16" s="40">
        <v>132</v>
      </c>
      <c r="D16" s="40">
        <v>0</v>
      </c>
      <c r="E16" s="39"/>
      <c r="L16" s="39"/>
      <c r="M16" s="39"/>
      <c r="R16" s="43">
        <v>0</v>
      </c>
      <c r="S16" s="42">
        <v>16</v>
      </c>
      <c r="T16" s="42">
        <v>0</v>
      </c>
    </row>
    <row r="17" spans="2:13" x14ac:dyDescent="0.25">
      <c r="B17" s="41" t="s">
        <v>12</v>
      </c>
      <c r="C17" s="40">
        <v>124</v>
      </c>
      <c r="D17" s="40">
        <v>0</v>
      </c>
      <c r="E17" s="39"/>
      <c r="L17" s="39"/>
      <c r="M17" s="39"/>
    </row>
    <row r="18" spans="2:13" x14ac:dyDescent="0.25">
      <c r="B18" s="41" t="s">
        <v>11</v>
      </c>
      <c r="C18" s="40">
        <v>174</v>
      </c>
      <c r="D18" s="40">
        <v>0</v>
      </c>
      <c r="E18" s="39"/>
      <c r="L18" s="39"/>
      <c r="M18" s="39"/>
    </row>
    <row r="19" spans="2:13" x14ac:dyDescent="0.25">
      <c r="B19" s="41" t="s">
        <v>10</v>
      </c>
      <c r="C19" s="40">
        <v>0</v>
      </c>
      <c r="D19" s="40">
        <v>269</v>
      </c>
      <c r="E19" s="39"/>
      <c r="L19" s="39"/>
      <c r="M19" s="39"/>
    </row>
    <row r="20" spans="2:13" x14ac:dyDescent="0.25">
      <c r="B20" s="41" t="s">
        <v>9</v>
      </c>
      <c r="C20" s="40">
        <v>134</v>
      </c>
      <c r="D20" s="40">
        <v>84</v>
      </c>
      <c r="E20" s="39"/>
      <c r="L20" s="39"/>
      <c r="M20" s="39"/>
    </row>
    <row r="21" spans="2:13" x14ac:dyDescent="0.25">
      <c r="B21" s="41" t="s">
        <v>8</v>
      </c>
      <c r="C21" s="40">
        <v>0</v>
      </c>
      <c r="D21" s="40">
        <v>1176</v>
      </c>
      <c r="E21" s="39"/>
      <c r="F21" s="39"/>
      <c r="G21" s="39"/>
      <c r="H21" s="39"/>
      <c r="L21" s="39"/>
      <c r="M21" s="39"/>
    </row>
    <row r="22" spans="2:13" x14ac:dyDescent="0.25">
      <c r="B22" s="41" t="s">
        <v>7</v>
      </c>
      <c r="C22" s="40">
        <v>122</v>
      </c>
      <c r="D22" s="40">
        <v>0</v>
      </c>
      <c r="E22" s="39"/>
      <c r="F22" s="39"/>
      <c r="G22" s="39"/>
      <c r="H22" s="39"/>
      <c r="J22" s="39"/>
      <c r="K22" s="39"/>
      <c r="L22" s="39"/>
      <c r="M22" s="39"/>
    </row>
    <row r="23" spans="2:13" x14ac:dyDescent="0.25">
      <c r="E23" s="39"/>
      <c r="F23" s="39"/>
      <c r="G23" s="39"/>
      <c r="H23" s="39"/>
      <c r="J23" s="39"/>
      <c r="K23" s="39"/>
      <c r="L23" s="39"/>
      <c r="M23" s="39"/>
    </row>
    <row r="24" spans="2:13" x14ac:dyDescent="0.25">
      <c r="E24" s="39"/>
      <c r="F24" s="39"/>
      <c r="G24" s="39"/>
      <c r="H24" s="39"/>
      <c r="J24" s="39"/>
      <c r="K24" s="39"/>
      <c r="L24" s="39"/>
      <c r="M24" s="39"/>
    </row>
    <row r="25" spans="2:13" x14ac:dyDescent="0.25">
      <c r="E25" s="39"/>
      <c r="F25" s="39"/>
      <c r="G25" s="39"/>
      <c r="H25" s="39"/>
      <c r="J25" s="39"/>
      <c r="K25" s="39"/>
      <c r="L25" s="39"/>
      <c r="M25" s="39"/>
    </row>
    <row r="26" spans="2:13" x14ac:dyDescent="0.25">
      <c r="E26" s="39"/>
      <c r="F26" s="39"/>
      <c r="G26" s="39"/>
      <c r="H26" s="39"/>
      <c r="J26" s="39"/>
      <c r="K26" s="39"/>
      <c r="L26" s="39"/>
      <c r="M26" s="39"/>
    </row>
  </sheetData>
  <mergeCells count="3">
    <mergeCell ref="N1:O1"/>
    <mergeCell ref="R9:T9"/>
    <mergeCell ref="B1:D2"/>
  </mergeCell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BILAN</vt:lpstr>
      <vt:lpstr>TCD</vt:lpstr>
      <vt:lpstr>BILAN!Zone_d_impression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2022-10-04T14:06:23Z</dcterms:modified>
</cp:coreProperties>
</file>