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755" activeTab="1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functionGroups builtInGroupCount="18"/>
  <definedNames>
    <definedName name="masemaine">Hebdomadaire!$B$7:$J$7</definedName>
    <definedName name="periode">Hebdomadaire!$C$2:$D$2</definedName>
    <definedName name="rangsemaine">Parametres!$B$1:$G$1</definedName>
    <definedName name="semaine">Hebdomadaire!$D$2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6" l="1"/>
  <c r="G9" i="6"/>
  <c r="I9" i="6"/>
  <c r="K9" i="6"/>
  <c r="E4" i="6"/>
  <c r="G4" i="6"/>
  <c r="I4" i="6"/>
  <c r="K4" i="6"/>
  <c r="E22" i="6"/>
  <c r="G22" i="6"/>
  <c r="I22" i="6"/>
  <c r="K22" i="6"/>
  <c r="E21" i="6"/>
  <c r="G21" i="6"/>
  <c r="I21" i="6"/>
  <c r="K21" i="6"/>
  <c r="E20" i="6"/>
  <c r="G20" i="6"/>
  <c r="I20" i="6"/>
  <c r="K20" i="6"/>
  <c r="E19" i="6"/>
  <c r="G19" i="6"/>
  <c r="I19" i="6"/>
  <c r="K19" i="6"/>
  <c r="E18" i="6"/>
  <c r="G18" i="6"/>
  <c r="I18" i="6"/>
  <c r="K18" i="6"/>
  <c r="E17" i="6"/>
  <c r="G17" i="6"/>
  <c r="I17" i="6"/>
  <c r="K17" i="6"/>
  <c r="E16" i="6"/>
  <c r="G16" i="6"/>
  <c r="I16" i="6"/>
  <c r="K16" i="6"/>
  <c r="E15" i="6"/>
  <c r="G15" i="6"/>
  <c r="I15" i="6"/>
  <c r="K15" i="6"/>
  <c r="E14" i="6"/>
  <c r="G14" i="6"/>
  <c r="I14" i="6"/>
  <c r="K14" i="6"/>
  <c r="E13" i="6"/>
  <c r="G13" i="6"/>
  <c r="I13" i="6"/>
  <c r="K13" i="6"/>
  <c r="E12" i="6"/>
  <c r="G12" i="6"/>
  <c r="I12" i="6"/>
  <c r="K12" i="6"/>
  <c r="E11" i="6"/>
  <c r="G11" i="6"/>
  <c r="I11" i="6"/>
  <c r="K11" i="6"/>
  <c r="E10" i="6"/>
  <c r="G10" i="6"/>
  <c r="I10" i="6"/>
  <c r="K10" i="6"/>
  <c r="E8" i="6"/>
  <c r="G8" i="6"/>
  <c r="I8" i="6"/>
  <c r="K8" i="6"/>
  <c r="E7" i="6"/>
  <c r="G7" i="6"/>
  <c r="I7" i="6"/>
  <c r="K7" i="6"/>
  <c r="E6" i="6"/>
  <c r="G6" i="6"/>
  <c r="I6" i="6"/>
  <c r="K6" i="6"/>
  <c r="E5" i="6"/>
  <c r="G5" i="6"/>
  <c r="I5" i="6"/>
  <c r="K5" i="6"/>
  <c r="E3" i="6"/>
  <c r="G3" i="6"/>
  <c r="I3" i="6"/>
  <c r="K3" i="6"/>
  <c r="E2" i="6"/>
  <c r="B5" i="10"/>
  <c r="B4" i="10"/>
  <c r="C2" i="10"/>
  <c r="C5" i="10" s="1"/>
  <c r="A1" i="9"/>
  <c r="B32" i="9" s="1"/>
  <c r="C6" i="8"/>
  <c r="D6" i="8" s="1"/>
  <c r="D2" i="8"/>
  <c r="C7" i="7"/>
  <c r="G2" i="6"/>
  <c r="I2" i="6"/>
  <c r="K2" i="6"/>
  <c r="C6" i="7" l="1"/>
  <c r="B7" i="7"/>
  <c r="D2" i="10"/>
  <c r="E2" i="10" s="1"/>
  <c r="E5" i="10" s="1"/>
  <c r="C4" i="10"/>
  <c r="B6" i="8"/>
  <c r="B11" i="9"/>
  <c r="B12" i="9" s="1"/>
  <c r="B3" i="9"/>
  <c r="B23" i="9"/>
  <c r="B33" i="9"/>
  <c r="B31" i="9"/>
  <c r="E6" i="8"/>
  <c r="B26" i="9"/>
  <c r="C9" i="8"/>
  <c r="B29" i="9"/>
  <c r="B5" i="9"/>
  <c r="B20" i="9"/>
  <c r="B17" i="9"/>
  <c r="B8" i="9"/>
  <c r="D7" i="7"/>
  <c r="E7" i="7" s="1"/>
  <c r="F7" i="7" s="1"/>
  <c r="G7" i="7" s="1"/>
  <c r="H7" i="7" s="1"/>
  <c r="I7" i="7" s="1"/>
  <c r="I6" i="7" l="1"/>
  <c r="J7" i="7"/>
  <c r="E4" i="10"/>
  <c r="D5" i="10"/>
  <c r="D4" i="10"/>
  <c r="F2" i="10"/>
  <c r="G2" i="10" s="1"/>
  <c r="G4" i="10" s="1"/>
  <c r="B10" i="9"/>
  <c r="B22" i="9"/>
  <c r="B24" i="9"/>
  <c r="B2" i="9"/>
  <c r="B4" i="9"/>
  <c r="B27" i="9"/>
  <c r="B25" i="9"/>
  <c r="B7" i="9"/>
  <c r="B9" i="9"/>
  <c r="B28" i="9"/>
  <c r="B30" i="9"/>
  <c r="C14" i="8"/>
  <c r="B9" i="8"/>
  <c r="D9" i="8"/>
  <c r="F6" i="8"/>
  <c r="B16" i="9"/>
  <c r="B18" i="9"/>
  <c r="B19" i="9"/>
  <c r="B21" i="9"/>
  <c r="B6" i="9"/>
  <c r="B13" i="9"/>
  <c r="B14" i="9" s="1"/>
  <c r="B15" i="9"/>
  <c r="F4" i="10" l="1"/>
  <c r="G5" i="10"/>
  <c r="F5" i="10"/>
  <c r="C10" i="8"/>
  <c r="C7" i="8"/>
  <c r="D7" i="8"/>
  <c r="E7" i="8"/>
  <c r="F7" i="8"/>
  <c r="G6" i="8"/>
  <c r="C21" i="8"/>
  <c r="C15" i="8"/>
  <c r="D14" i="8"/>
  <c r="B14" i="8"/>
  <c r="E9" i="8"/>
  <c r="D10" i="8"/>
  <c r="E10" i="8" l="1"/>
  <c r="F9" i="8"/>
  <c r="D15" i="8"/>
  <c r="E14" i="8"/>
  <c r="D21" i="8"/>
  <c r="C29" i="8"/>
  <c r="C22" i="8"/>
  <c r="B21" i="8"/>
  <c r="H6" i="8"/>
  <c r="G7" i="8"/>
  <c r="D29" i="8" l="1"/>
  <c r="B29" i="8"/>
  <c r="C30" i="8"/>
  <c r="C36" i="8"/>
  <c r="D22" i="8"/>
  <c r="E21" i="8"/>
  <c r="E15" i="8"/>
  <c r="F14" i="8"/>
  <c r="G9" i="8"/>
  <c r="F10" i="8"/>
  <c r="H7" i="8"/>
  <c r="I6" i="8"/>
  <c r="I7" i="8" s="1"/>
  <c r="F21" i="8" l="1"/>
  <c r="E22" i="8"/>
  <c r="C37" i="8"/>
  <c r="D36" i="8"/>
  <c r="B36" i="8"/>
  <c r="G14" i="8"/>
  <c r="F15" i="8"/>
  <c r="H9" i="8"/>
  <c r="G10" i="8"/>
  <c r="D30" i="8"/>
  <c r="E29" i="8"/>
  <c r="F29" i="8" l="1"/>
  <c r="E30" i="8"/>
  <c r="H10" i="8"/>
  <c r="I9" i="8"/>
  <c r="I10" i="8" s="1"/>
  <c r="G15" i="8"/>
  <c r="H14" i="8"/>
  <c r="D37" i="8"/>
  <c r="E36" i="8"/>
  <c r="G21" i="8"/>
  <c r="F22" i="8"/>
  <c r="E37" i="8" l="1"/>
  <c r="F36" i="8"/>
  <c r="I14" i="8"/>
  <c r="I15" i="8" s="1"/>
  <c r="H15" i="8"/>
  <c r="G22" i="8"/>
  <c r="H21" i="8"/>
  <c r="F30" i="8"/>
  <c r="G29" i="8"/>
  <c r="G30" i="8" l="1"/>
  <c r="H29" i="8"/>
  <c r="H22" i="8"/>
  <c r="I21" i="8"/>
  <c r="I22" i="8" s="1"/>
  <c r="G36" i="8"/>
  <c r="F37" i="8"/>
  <c r="I29" i="8" l="1"/>
  <c r="I30" i="8" s="1"/>
  <c r="H30" i="8"/>
  <c r="H36" i="8"/>
  <c r="G37" i="8"/>
  <c r="H37" i="8" l="1"/>
  <c r="I36" i="8"/>
  <c r="I37" i="8" s="1"/>
</calcChain>
</file>

<file path=xl/sharedStrings.xml><?xml version="1.0" encoding="utf-8"?>
<sst xmlns="http://schemas.openxmlformats.org/spreadsheetml/2006/main" count="195" uniqueCount="162">
  <si>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</si>
  <si>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</si>
  <si>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</si>
  <si>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</si>
  <si>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</si>
  <si>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</si>
  <si>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</si>
  <si>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</si>
  <si>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</si>
  <si>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</si>
  <si>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</si>
  <si>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</si>
  <si>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</si>
  <si>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</si>
  <si>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</si>
  <si>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</si>
  <si>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</si>
  <si>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</si>
  <si>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</si>
  <si>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</si>
  <si>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</si>
  <si>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</si>
  <si>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</si>
  <si>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</si>
  <si>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</si>
  <si>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</si>
  <si>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</si>
  <si>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</si>
  <si>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</si>
  <si>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</si>
  <si>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</si>
  <si>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</si>
  <si>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</si>
  <si>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</si>
  <si>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</si>
  <si>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</si>
  <si>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</si>
  <si>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J10</t>
  </si>
  <si>
    <t>J30</t>
  </si>
  <si>
    <t>J60</t>
  </si>
  <si>
    <t>J3</t>
  </si>
  <si>
    <t>anatomie générale</t>
  </si>
  <si>
    <t>caducé</t>
  </si>
  <si>
    <t>cage thoracique</t>
  </si>
  <si>
    <t>modèle standard</t>
  </si>
  <si>
    <t>Humanité dans les soins</t>
  </si>
  <si>
    <t>ostéogène</t>
  </si>
  <si>
    <t>J3 modèle standard</t>
  </si>
  <si>
    <t>J3 Humanité dans les soins</t>
  </si>
  <si>
    <t>J0 ostéogène</t>
  </si>
  <si>
    <t>J3 ostéogène</t>
  </si>
  <si>
    <t>J10 anatomie générale</t>
  </si>
  <si>
    <t>J10 caducé</t>
  </si>
  <si>
    <t>J0 modèle standard</t>
  </si>
  <si>
    <t>representation du corps</t>
  </si>
  <si>
    <t>J0 Humanité dans les soins</t>
  </si>
  <si>
    <t>Système Nerveux Central</t>
  </si>
  <si>
    <t xml:space="preserve">intro recherhce </t>
  </si>
  <si>
    <t>maladie alzheimer</t>
  </si>
  <si>
    <t>radioactivité</t>
  </si>
  <si>
    <t>J0 Système Nerveux Central</t>
  </si>
  <si>
    <t>J0 radioactivité</t>
  </si>
  <si>
    <t>J3 Système Nerveux Central</t>
  </si>
  <si>
    <t>J3 radioactivité</t>
  </si>
  <si>
    <t>App digestif 1</t>
  </si>
  <si>
    <t>embryo app respiratoire</t>
  </si>
  <si>
    <t>J0 App digestif 1</t>
  </si>
  <si>
    <t>J0 embryo app respiratoire</t>
  </si>
  <si>
    <t>J3 App digestif 1</t>
  </si>
  <si>
    <t>J0 maladie alzheimer</t>
  </si>
  <si>
    <t xml:space="preserve">J0 intro recherhce </t>
  </si>
  <si>
    <t>J0 cage thoracique</t>
  </si>
  <si>
    <t>interaction rayonnement matière</t>
  </si>
  <si>
    <t>révolution de la médecine</t>
  </si>
  <si>
    <t>J3 cage thoracique</t>
  </si>
  <si>
    <t>J3 maladie alzheimer</t>
  </si>
  <si>
    <t xml:space="preserve">J3 intro recherhce </t>
  </si>
  <si>
    <t>J3 embryo app respiratoire</t>
  </si>
  <si>
    <t>J10 modèle standard</t>
  </si>
  <si>
    <t>J10 Humanité dans les soins</t>
  </si>
  <si>
    <t>J10 ostéogène</t>
  </si>
  <si>
    <t>J10 Système Nerveux Central</t>
  </si>
  <si>
    <t>J10 radioactivité</t>
  </si>
  <si>
    <t>J10 App digestif 1</t>
  </si>
  <si>
    <t>bon usage du médicament</t>
  </si>
  <si>
    <t>J10 cage thoracique</t>
  </si>
  <si>
    <t>J10 maladie alzheimer</t>
  </si>
  <si>
    <t xml:space="preserve">J10 intro recherhce </t>
  </si>
  <si>
    <t>J10 embryo app respiratoire</t>
  </si>
  <si>
    <t>J0 anatomie générale</t>
  </si>
  <si>
    <t>J0 caducé</t>
  </si>
  <si>
    <t>J3 anatomie générale</t>
  </si>
  <si>
    <t>J3 caducé</t>
  </si>
  <si>
    <t>arthrologie</t>
  </si>
  <si>
    <t>J0 arthrologie</t>
  </si>
  <si>
    <t>J3 arthrologie</t>
  </si>
  <si>
    <t>électromagnétisme</t>
  </si>
  <si>
    <t>J0 électromagnétisme</t>
  </si>
  <si>
    <t>J3 électromagnétisme</t>
  </si>
  <si>
    <t>addictologie</t>
  </si>
  <si>
    <t>J0 addictologie</t>
  </si>
  <si>
    <t>J3 addictologie</t>
  </si>
  <si>
    <t>J0 interaction rayonnement matière</t>
  </si>
  <si>
    <t>J0 representation du corps</t>
  </si>
  <si>
    <t>J0 bon usage du médicament</t>
  </si>
  <si>
    <t>J3 bon usage du médicament</t>
  </si>
  <si>
    <t>J0 révolution de la médecine</t>
  </si>
  <si>
    <t>J3 interaction rayonnement matière</t>
  </si>
  <si>
    <t>J3 representation du corps</t>
  </si>
  <si>
    <t>J3 révolution de la médecine</t>
  </si>
  <si>
    <t>J10 arthrologie</t>
  </si>
  <si>
    <t>J10 addictologie</t>
  </si>
  <si>
    <t>J10 électromagnétisme</t>
  </si>
  <si>
    <t>J10 bon usage du médicament</t>
  </si>
  <si>
    <t>J10 interaction rayonnement matière</t>
  </si>
  <si>
    <t>J10 representation du corps</t>
  </si>
  <si>
    <t>J10 révolution de la médecine</t>
  </si>
  <si>
    <t>Memebre sup</t>
  </si>
  <si>
    <t>Thyroïde</t>
  </si>
  <si>
    <t>J10 Thyroïde</t>
  </si>
  <si>
    <t>J0 Thyroïde</t>
  </si>
  <si>
    <t>J10 Memebre sup</t>
  </si>
  <si>
    <t>J3 Thyroïde</t>
  </si>
  <si>
    <t>J0 Memebre sup</t>
  </si>
  <si>
    <t>J3 Memebre sup</t>
  </si>
  <si>
    <t>Poids</t>
  </si>
  <si>
    <t>c0</t>
  </si>
  <si>
    <t>c3</t>
  </si>
  <si>
    <t>c10</t>
  </si>
  <si>
    <t>c30</t>
  </si>
  <si>
    <t>c60</t>
  </si>
  <si>
    <t>J10_x000D_
arthrologie_x000D_
poids : 3_x000D_
#20-7</t>
  </si>
  <si>
    <t>J10_x000D_
addictologie_x000D_
poids : 1_x000D_
#22-7</t>
  </si>
  <si>
    <t>J10_x000D_
intro recherhce _x000D_
poids : 2_x000D_
#12-7</t>
  </si>
  <si>
    <t>J10_x000D_
électromagnétisme_x000D_
poids : 4_x000D_
#21-7</t>
  </si>
  <si>
    <t>DIMANCHE Semaine-1</t>
  </si>
  <si>
    <t>LUNDI Semaine+1</t>
  </si>
  <si>
    <t>semaine</t>
  </si>
  <si>
    <t>année</t>
  </si>
  <si>
    <t>J10_x000D_
modèle standard_x000D_
poids : 4_x000D_
#6-7</t>
  </si>
  <si>
    <t>J10_x000D_
Humanité dans les soins_x000D_
poids : 1_x000D_
#7-7</t>
  </si>
  <si>
    <t>J10_x000D_
ostéogène_x000D_
poids : 3_x000D_
#8-7</t>
  </si>
  <si>
    <t>J3_x000D_
arthrologie_x000D_
poids : 3_x000D_
#20-5</t>
  </si>
  <si>
    <t>J3_x000D_
addictologie_x000D_
poids : 1_x000D_
#22-5</t>
  </si>
  <si>
    <t>J10_x000D_
Système Nerveux Central_x000D_
poids : 3_x000D_
#11-7</t>
  </si>
  <si>
    <t>J3_x000D_
intro recherhce _x000D_
poids : 2_x000D_
#12-5</t>
  </si>
  <si>
    <t>J0_x000D_
interaction rayonnement matière_x000D_
poids : 4_x000D_
#17-3</t>
  </si>
  <si>
    <t>J3_x000D_
électromagnétisme_x000D_
poids : 4_x000D_
#21-5</t>
  </si>
  <si>
    <t>J0_x000D_
Thyroïde_x000D_
poids : 3_x000D_
#9-3</t>
  </si>
  <si>
    <t>J0_x000D_
representation du corps_x000D_
poids : 1_x000D_
#10-3</t>
  </si>
  <si>
    <t>J10_x000D_
radioactivité_x000D_
poids : 4_x000D_
#14-7</t>
  </si>
  <si>
    <t>J3_x000D_
bon usage du médicament_x000D_
poids : 2_x000D_
#19-5</t>
  </si>
  <si>
    <t>J10_x000D_
App digestif 1_x000D_
poids : 3_x000D_
#15-7</t>
  </si>
  <si>
    <t>J0_x000D_
révolution de la médecine_x000D_
poids : 1_x000D_
#18-3</t>
  </si>
  <si>
    <t>J10_x000D_
Memebre sup_x000D_
poids : 3_x000D_
#4-7</t>
  </si>
  <si>
    <t>J10_x000D_
cage thoracique_x000D_
poids : 3_x000D_
#5-7</t>
  </si>
  <si>
    <t>J3_x000D_
interaction rayonnement matière_x000D_
poids : 4_x000D_
#17-5</t>
  </si>
  <si>
    <t>J3_x000D_
Thyroïde_x000D_
poids : 3_x000D_
#9-5</t>
  </si>
  <si>
    <t>J3_x000D_
representation du corps_x000D_
poids : 1_x000D_
#10-5</t>
  </si>
  <si>
    <t>J10_x000D_
maladie alzheimer_x000D_
poids : 1_x000D_
#13-7</t>
  </si>
  <si>
    <t>J10_x000D_
embryo app respiratoire_x000D_
poids : 3_x000D_
#16-7</t>
  </si>
  <si>
    <t>J3_x000D_
révolution de la médecine_x000D_
poids : 1_x000D_
#18-5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</si>
</sst>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"/>
    <numFmt numFmtId="165" formatCode="mmmm\ yyyy"/>
    <numFmt numFmtId="166" formatCode="ddd\ dd/mm/yyyy"/>
    <numFmt numFmtId="167" formatCode="&quot;s&quot;0"/>
  </numFmts>
  <fonts count="34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10"/>
      <color theme="1" tint="0.14996795556505021"/>
      <name val="Cambria"/>
      <family val="2"/>
      <scheme val="minor"/>
    </font>
    <font>
      <sz val="14"/>
      <name val="Cambria"/>
      <family val="2"/>
      <scheme val="minor"/>
    </font>
    <font>
      <sz val="14"/>
      <color theme="0" tint="-0.34998626667073579"/>
      <name val="Tahoma"/>
      <family val="2"/>
      <scheme val="major"/>
    </font>
    <font>
      <b/>
      <sz val="14"/>
      <name val="Tahoma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  <xf numFmtId="43" fontId="30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164" fontId="5" fillId="0" borderId="6" xfId="0" applyNumberFormat="1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4" fontId="5" fillId="6" borderId="14" xfId="0" applyNumberFormat="1" applyFont="1" applyFill="1" applyBorder="1">
      <alignment vertical="center"/>
    </xf>
    <xf numFmtId="164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7" borderId="0" xfId="0" applyFont="1" applyFill="1" applyBorder="1" applyAlignment="1">
      <alignment horizontal="center"/>
    </xf>
    <xf numFmtId="166" fontId="20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0" borderId="0" xfId="0" applyFont="1" applyFill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67" fontId="14" fillId="0" borderId="0" xfId="0" applyNumberFormat="1" applyFont="1" applyBorder="1" applyAlignment="1">
      <alignment horizontal="center" vertical="top" textRotation="90"/>
    </xf>
    <xf numFmtId="167" fontId="15" fillId="0" borderId="0" xfId="0" applyNumberFormat="1" applyFont="1" applyBorder="1" applyAlignment="1">
      <alignment horizontal="center" vertical="top" textRotation="90"/>
    </xf>
    <xf numFmtId="167" fontId="17" fillId="5" borderId="13" xfId="1" applyNumberFormat="1" applyFont="1" applyFill="1" applyBorder="1" applyAlignment="1">
      <alignment horizontal="center" vertical="top" textRotation="90"/>
    </xf>
    <xf numFmtId="14" fontId="0" fillId="0" borderId="0" xfId="0" applyNumberFormat="1" applyFill="1" applyAlignment="1">
      <alignment horizontal="right" vertical="center" indent="1"/>
    </xf>
    <xf numFmtId="0" fontId="26" fillId="0" borderId="0" xfId="0" applyFont="1">
      <alignment vertical="center"/>
    </xf>
    <xf numFmtId="165" fontId="27" fillId="0" borderId="7" xfId="0" applyNumberFormat="1" applyFont="1" applyFill="1" applyBorder="1">
      <alignment vertical="center"/>
    </xf>
    <xf numFmtId="0" fontId="28" fillId="0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0" fillId="9" borderId="0" xfId="0" applyFont="1" applyFill="1" applyBorder="1" applyAlignment="1">
      <alignment horizontal="left" vertical="center" indent="1"/>
    </xf>
    <xf numFmtId="0" fontId="0" fillId="9" borderId="0" xfId="0" applyFill="1">
      <alignment vertical="center"/>
    </xf>
    <xf numFmtId="0" fontId="0" fillId="9" borderId="7" xfId="0" applyFont="1" applyFill="1" applyBorder="1" applyProtection="1">
      <alignment vertical="center"/>
      <protection locked="0"/>
    </xf>
    <xf numFmtId="0" fontId="0" fillId="10" borderId="0" xfId="0" applyFill="1">
      <alignment vertical="center"/>
    </xf>
    <xf numFmtId="0" fontId="0" fillId="8" borderId="0" xfId="0" applyFill="1">
      <alignment vertical="center"/>
    </xf>
    <xf numFmtId="0" fontId="0" fillId="11" borderId="0" xfId="0" applyFill="1">
      <alignment vertical="center"/>
    </xf>
    <xf numFmtId="0" fontId="0" fillId="10" borderId="7" xfId="0" applyFont="1" applyFill="1" applyBorder="1" applyProtection="1">
      <alignment vertical="center"/>
      <protection locked="0"/>
    </xf>
    <xf numFmtId="0" fontId="0" fillId="10" borderId="15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8" borderId="7" xfId="0" applyFont="1" applyFill="1" applyBorder="1" applyProtection="1">
      <alignment vertical="center"/>
      <protection locked="0"/>
    </xf>
    <xf numFmtId="0" fontId="0" fillId="9" borderId="15" xfId="0" applyFont="1" applyFill="1" applyBorder="1" applyProtection="1">
      <alignment vertical="center"/>
      <protection locked="0"/>
    </xf>
    <xf numFmtId="0" fontId="0" fillId="11" borderId="0" xfId="0" applyFill="1" applyAlignment="1">
      <alignment horizontal="left" vertical="center" indent="1"/>
    </xf>
    <xf numFmtId="0" fontId="0" fillId="10" borderId="0" xfId="0" applyFill="1" applyAlignment="1">
      <alignment horizontal="left" vertical="center" indent="1"/>
    </xf>
    <xf numFmtId="0" fontId="0" fillId="9" borderId="0" xfId="0" applyFill="1" applyAlignment="1">
      <alignment horizontal="left" vertical="center" indent="1"/>
    </xf>
    <xf numFmtId="0" fontId="0" fillId="8" borderId="0" xfId="0" applyFill="1" applyAlignment="1">
      <alignment horizontal="left" vertical="center" indent="1"/>
    </xf>
    <xf numFmtId="0" fontId="0" fillId="8" borderId="15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1" fontId="31" fillId="0" borderId="0" xfId="6" applyNumberFormat="1" applyFont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right" vertical="center" indent="1"/>
    </xf>
    <xf numFmtId="1" fontId="0" fillId="0" borderId="0" xfId="0" applyNumberFormat="1">
      <alignment vertical="center"/>
    </xf>
    <xf numFmtId="0" fontId="4" fillId="3" borderId="3" xfId="1" applyFont="1" applyFill="1" applyBorder="1" applyAlignment="1">
      <alignment horizontal="left" vertical="center" indent="1"/>
    </xf>
    <xf numFmtId="0" fontId="4" fillId="3" borderId="4" xfId="1" applyFont="1" applyFill="1" applyBorder="1" applyAlignment="1">
      <alignment horizontal="left" vertical="center" indent="1"/>
    </xf>
    <xf numFmtId="0" fontId="0" fillId="10" borderId="0" xfId="0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0" fillId="8" borderId="0" xfId="0" applyFill="1" applyAlignment="1">
      <alignment vertical="center" wrapText="1"/>
    </xf>
    <xf numFmtId="0" fontId="0" fillId="11" borderId="0" xfId="0" applyFill="1" applyAlignment="1">
      <alignment vertical="center" wrapText="1"/>
    </xf>
    <xf numFmtId="1" fontId="32" fillId="0" borderId="0" xfId="6" applyNumberFormat="1" applyFont="1" applyFill="1" applyBorder="1" applyAlignment="1">
      <alignment horizontal="center" vertical="center"/>
    </xf>
    <xf numFmtId="1" fontId="33" fillId="0" borderId="0" xfId="6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7">
    <cellStyle name="Calcul" xfId="2" builtinId="22"/>
    <cellStyle name="Milliers" xfId="6" builtinId="3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4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6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8" formatCode="m/d/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8" formatCode="m/d/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8" formatCode="m/d/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8" formatCode="m/d/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3000" min="1904" page="10" val="2021"/>
</file>

<file path=xl/ctrlProps/ctrlProp2.xml><?xml version="1.0" encoding="utf-8"?>
<formControlPr xmlns="http://schemas.microsoft.com/office/spreadsheetml/2009/9/main" objectType="Spin" dx="16" fmlaLink="$E$2" max="12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76199</xdr:rowOff>
    </xdr:from>
    <xdr:to>
      <xdr:col>2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1838325" y="711199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=""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1244600</xdr:colOff>
          <xdr:row>1</xdr:row>
          <xdr:rowOff>25400</xdr:rowOff>
        </xdr:from>
        <xdr:to>
          <xdr:col>3</xdr:col>
          <xdr:colOff>12700</xdr:colOff>
          <xdr:row>1</xdr:row>
          <xdr:rowOff>330200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1257300</xdr:colOff>
          <xdr:row>1</xdr:row>
          <xdr:rowOff>25400</xdr:rowOff>
        </xdr:from>
        <xdr:to>
          <xdr:col>4</xdr:col>
          <xdr:colOff>25400</xdr:colOff>
          <xdr:row>1</xdr:row>
          <xdr:rowOff>330200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55625" y="699558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=""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=""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=""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L22" totalsRowShown="0" headerRowDxfId="20">
  <autoFilter ref="A1:L22"/>
  <tableColumns count="12">
    <tableColumn id="1" name="Nom du cours" dataDxfId="19"/>
    <tableColumn id="7" name="Poids" dataDxfId="18"/>
    <tableColumn id="2" name="J0" dataDxfId="17"/>
    <tableColumn id="8" name="c0" dataDxfId="16"/>
    <tableColumn id="3" name="J3" dataDxfId="15">
      <calculatedColumnFormula>Devoirs[[#This Row],[J0]]+3</calculatedColumnFormula>
    </tableColumn>
    <tableColumn id="9" name="c3" dataDxfId="14"/>
    <tableColumn id="4" name="J10" dataDxfId="13">
      <calculatedColumnFormula>Devoirs[[#This Row],[J0]]+10</calculatedColumnFormula>
    </tableColumn>
    <tableColumn id="10" name="c10" dataDxfId="12"/>
    <tableColumn id="5" name="J30" dataDxfId="11">
      <calculatedColumnFormula>Devoirs[[#This Row],[J0]]+30</calculatedColumnFormula>
    </tableColumn>
    <tableColumn id="12" name="c30" dataDxfId="10"/>
    <tableColumn id="6" name="J60" dataDxfId="9">
      <calculatedColumnFormula>Devoirs[[#This Row],[J0]]+60</calculatedColumnFormula>
    </tableColumn>
    <tableColumn id="11" name="c60" dataDxfId="8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7">
  <autoFilter ref="B1:C33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L22"/>
  <sheetViews>
    <sheetView showGridLines="0" zoomScale="90" zoomScaleNormal="90" workbookViewId="0">
      <pane ySplit="1" topLeftCell="A2" activePane="bottomLeft" state="frozen"/>
      <selection pane="bottomLeft" activeCell="C2" sqref="C2"/>
    </sheetView>
  </sheetViews>
  <sheetFormatPr baseColWidth="10" defaultColWidth="9.1796875" defaultRowHeight="18" customHeight="1" x14ac:dyDescent="0.25"/>
  <cols>
    <col min="1" max="1" width="32.1796875" customWidth="1"/>
    <col min="2" max="2" width="11.1796875" style="59" bestFit="1" customWidth="1"/>
    <col min="3" max="3" width="11.90625" bestFit="1" customWidth="1"/>
    <col min="4" max="4" width="8.453125" style="68" bestFit="1" customWidth="1"/>
    <col min="5" max="5" width="11.90625" bestFit="1" customWidth="1"/>
    <col min="6" max="6" width="8.453125" style="68" bestFit="1" customWidth="1"/>
    <col min="7" max="7" width="11.90625" bestFit="1" customWidth="1"/>
    <col min="8" max="8" width="9.81640625" style="68" bestFit="1" customWidth="1"/>
    <col min="9" max="9" width="11.90625" bestFit="1" customWidth="1"/>
    <col min="10" max="10" width="9.81640625" style="68" bestFit="1" customWidth="1"/>
    <col min="11" max="11" width="11.90625" bestFit="1" customWidth="1"/>
    <col min="12" max="12" width="9.81640625" style="68" bestFit="1" customWidth="1"/>
  </cols>
  <sheetData>
    <row r="1" spans="1:12" ht="18" customHeight="1" x14ac:dyDescent="0.25">
      <c r="A1" s="4" t="s">
        <v>0</v>
      </c>
      <c r="B1" s="4" t="s">
        <v>125</v>
      </c>
      <c r="C1" s="4" t="s">
        <v>1</v>
      </c>
      <c r="D1" s="66" t="s">
        <v>126</v>
      </c>
      <c r="E1" s="4" t="s">
        <v>40</v>
      </c>
      <c r="F1" s="66" t="s">
        <v>127</v>
      </c>
      <c r="G1" s="4" t="s">
        <v>37</v>
      </c>
      <c r="H1" s="66" t="s">
        <v>128</v>
      </c>
      <c r="I1" s="4" t="s">
        <v>38</v>
      </c>
      <c r="J1" s="66" t="s">
        <v>129</v>
      </c>
      <c r="K1" s="4" t="s">
        <v>39</v>
      </c>
      <c r="L1" s="66" t="s">
        <v>130</v>
      </c>
    </row>
    <row r="2" spans="1:12" ht="18" customHeight="1" x14ac:dyDescent="0.25">
      <c r="A2" s="43" t="s">
        <v>41</v>
      </c>
      <c r="B2" s="61">
        <v>3</v>
      </c>
      <c r="C2" s="38">
        <v>44206</v>
      </c>
      <c r="D2" s="67"/>
      <c r="E2" s="38">
        <f>Devoirs[[#This Row],[J0]]+3</f>
        <v>44209</v>
      </c>
      <c r="F2" s="67"/>
      <c r="G2" s="38">
        <f>Devoirs[[#This Row],[J0]]+10</f>
        <v>44216</v>
      </c>
      <c r="H2" s="67"/>
      <c r="I2" s="38">
        <f>Devoirs[[#This Row],[J0]]+30</f>
        <v>44236</v>
      </c>
      <c r="J2" s="67"/>
      <c r="K2" s="38">
        <f>Devoirs[[#This Row],[J0]]+60</f>
        <v>44266</v>
      </c>
      <c r="L2" s="67"/>
    </row>
    <row r="3" spans="1:12" ht="18" customHeight="1" x14ac:dyDescent="0.25">
      <c r="A3" s="54" t="s">
        <v>42</v>
      </c>
      <c r="B3" s="62">
        <v>1</v>
      </c>
      <c r="C3" s="38">
        <v>44206</v>
      </c>
      <c r="D3" s="67"/>
      <c r="E3" s="38">
        <f>Devoirs[[#This Row],[J0]]+3</f>
        <v>44209</v>
      </c>
      <c r="F3" s="67"/>
      <c r="G3" s="38">
        <f>Devoirs[[#This Row],[J0]]+10</f>
        <v>44216</v>
      </c>
      <c r="H3" s="67"/>
      <c r="I3" s="38">
        <f>Devoirs[[#This Row],[J0]]+30</f>
        <v>44236</v>
      </c>
      <c r="J3" s="67"/>
      <c r="K3" s="38">
        <f>Devoirs[[#This Row],[J0]]+60</f>
        <v>44266</v>
      </c>
      <c r="L3" s="67"/>
    </row>
    <row r="4" spans="1:12" ht="18" customHeight="1" x14ac:dyDescent="0.25">
      <c r="A4" s="56" t="s">
        <v>117</v>
      </c>
      <c r="B4" s="63">
        <v>3</v>
      </c>
      <c r="C4" s="38">
        <v>44214</v>
      </c>
      <c r="D4" s="67"/>
      <c r="E4" s="38">
        <f>Devoirs[[#This Row],[J0]]+3</f>
        <v>44217</v>
      </c>
      <c r="F4" s="67"/>
      <c r="G4" s="38">
        <f>Devoirs[[#This Row],[J0]]+10</f>
        <v>44224</v>
      </c>
      <c r="H4" s="67"/>
      <c r="I4" s="38">
        <f>Devoirs[[#This Row],[J0]]+30</f>
        <v>44244</v>
      </c>
      <c r="J4" s="67"/>
      <c r="K4" s="38">
        <f>Devoirs[[#This Row],[J0]]+60</f>
        <v>44274</v>
      </c>
      <c r="L4" s="67"/>
    </row>
    <row r="5" spans="1:12" ht="18" customHeight="1" x14ac:dyDescent="0.25">
      <c r="A5" s="43" t="s">
        <v>43</v>
      </c>
      <c r="B5" s="61">
        <v>3</v>
      </c>
      <c r="C5" s="38">
        <v>44214</v>
      </c>
      <c r="D5" s="67"/>
      <c r="E5" s="38">
        <f>Devoirs[[#This Row],[J0]]+3</f>
        <v>44217</v>
      </c>
      <c r="F5" s="67"/>
      <c r="G5" s="38">
        <f>Devoirs[[#This Row],[J0]]+10</f>
        <v>44224</v>
      </c>
      <c r="H5" s="67"/>
      <c r="I5" s="38">
        <f>Devoirs[[#This Row],[J0]]+30</f>
        <v>44244</v>
      </c>
      <c r="J5" s="67"/>
      <c r="K5" s="38">
        <f>Devoirs[[#This Row],[J0]]+60</f>
        <v>44274</v>
      </c>
      <c r="L5" s="67"/>
    </row>
    <row r="6" spans="1:12" ht="18" customHeight="1" x14ac:dyDescent="0.25">
      <c r="A6" s="55" t="s">
        <v>44</v>
      </c>
      <c r="B6" s="64">
        <v>4</v>
      </c>
      <c r="C6" s="38">
        <v>44210</v>
      </c>
      <c r="D6" s="67"/>
      <c r="E6" s="38">
        <f>Devoirs[[#This Row],[J0]]+3</f>
        <v>44213</v>
      </c>
      <c r="F6" s="67"/>
      <c r="G6" s="38">
        <f>Devoirs[[#This Row],[J0]]+10</f>
        <v>44220</v>
      </c>
      <c r="H6" s="67"/>
      <c r="I6" s="38">
        <f>Devoirs[[#This Row],[J0]]+30</f>
        <v>44240</v>
      </c>
      <c r="J6" s="67"/>
      <c r="K6" s="38">
        <f>Devoirs[[#This Row],[J0]]+60</f>
        <v>44270</v>
      </c>
      <c r="L6" s="67"/>
    </row>
    <row r="7" spans="1:12" ht="18" customHeight="1" x14ac:dyDescent="0.25">
      <c r="A7" s="54" t="s">
        <v>45</v>
      </c>
      <c r="B7" s="62">
        <v>1</v>
      </c>
      <c r="C7" s="38">
        <v>44210</v>
      </c>
      <c r="D7" s="67"/>
      <c r="E7" s="38">
        <f>Devoirs[[#This Row],[J0]]+3</f>
        <v>44213</v>
      </c>
      <c r="F7" s="67"/>
      <c r="G7" s="38">
        <f>Devoirs[[#This Row],[J0]]+10</f>
        <v>44220</v>
      </c>
      <c r="H7" s="67"/>
      <c r="I7" s="38">
        <f>Devoirs[[#This Row],[J0]]+30</f>
        <v>44240</v>
      </c>
      <c r="J7" s="67"/>
      <c r="K7" s="38">
        <f>Devoirs[[#This Row],[J0]]+60</f>
        <v>44270</v>
      </c>
      <c r="L7" s="67"/>
    </row>
    <row r="8" spans="1:12" ht="18" customHeight="1" x14ac:dyDescent="0.25">
      <c r="A8" s="56" t="s">
        <v>46</v>
      </c>
      <c r="B8" s="63">
        <v>3</v>
      </c>
      <c r="C8" s="38">
        <v>44210</v>
      </c>
      <c r="D8" s="67"/>
      <c r="E8" s="38">
        <f>Devoirs[[#This Row],[J0]]+3</f>
        <v>44213</v>
      </c>
      <c r="F8" s="67"/>
      <c r="G8" s="38">
        <f>Devoirs[[#This Row],[J0]]+10</f>
        <v>44220</v>
      </c>
      <c r="H8" s="67"/>
      <c r="I8" s="38">
        <f>Devoirs[[#This Row],[J0]]+30</f>
        <v>44240</v>
      </c>
      <c r="J8" s="67"/>
      <c r="K8" s="38">
        <f>Devoirs[[#This Row],[J0]]+60</f>
        <v>44270</v>
      </c>
      <c r="L8" s="67"/>
    </row>
    <row r="9" spans="1:12" ht="18" customHeight="1" x14ac:dyDescent="0.25">
      <c r="A9" s="56" t="s">
        <v>118</v>
      </c>
      <c r="B9" s="63">
        <v>3</v>
      </c>
      <c r="C9" s="38">
        <v>44222</v>
      </c>
      <c r="D9" s="67"/>
      <c r="E9" s="38">
        <f>Devoirs[[#This Row],[J0]]+3</f>
        <v>44225</v>
      </c>
      <c r="F9" s="67"/>
      <c r="G9" s="38">
        <f>Devoirs[[#This Row],[J0]]+10</f>
        <v>44232</v>
      </c>
      <c r="H9" s="67"/>
      <c r="I9" s="38">
        <f>Devoirs[[#This Row],[J0]]+30</f>
        <v>44252</v>
      </c>
      <c r="J9" s="67"/>
      <c r="K9" s="38">
        <f>Devoirs[[#This Row],[J0]]+60</f>
        <v>44282</v>
      </c>
      <c r="L9" s="67"/>
    </row>
    <row r="10" spans="1:12" ht="18" customHeight="1" x14ac:dyDescent="0.25">
      <c r="A10" s="54" t="s">
        <v>54</v>
      </c>
      <c r="B10" s="62">
        <v>1</v>
      </c>
      <c r="C10" s="38">
        <v>44222</v>
      </c>
      <c r="D10" s="67"/>
      <c r="E10" s="38">
        <f>Devoirs[[#This Row],[J0]]+3</f>
        <v>44225</v>
      </c>
      <c r="F10" s="67"/>
      <c r="G10" s="38">
        <f>Devoirs[[#This Row],[J0]]+10</f>
        <v>44232</v>
      </c>
      <c r="H10" s="67"/>
      <c r="I10" s="38">
        <f>Devoirs[[#This Row],[J0]]+30</f>
        <v>44252</v>
      </c>
      <c r="J10" s="67"/>
      <c r="K10" s="38">
        <f>Devoirs[[#This Row],[J0]]+60</f>
        <v>44282</v>
      </c>
      <c r="L10" s="67"/>
    </row>
    <row r="11" spans="1:12" ht="18" customHeight="1" x14ac:dyDescent="0.25">
      <c r="A11" s="56" t="s">
        <v>56</v>
      </c>
      <c r="B11" s="63">
        <v>3</v>
      </c>
      <c r="C11" s="38">
        <v>44211</v>
      </c>
      <c r="D11" s="67"/>
      <c r="E11" s="38">
        <f>Devoirs[[#This Row],[J0]]+3</f>
        <v>44214</v>
      </c>
      <c r="F11" s="67"/>
      <c r="G11" s="38">
        <f>Devoirs[[#This Row],[J0]]+10</f>
        <v>44221</v>
      </c>
      <c r="H11" s="67"/>
      <c r="I11" s="38">
        <f>Devoirs[[#This Row],[J0]]+30</f>
        <v>44241</v>
      </c>
      <c r="J11" s="67"/>
      <c r="K11" s="38">
        <f>Devoirs[[#This Row],[J0]]+60</f>
        <v>44271</v>
      </c>
      <c r="L11" s="67"/>
    </row>
    <row r="12" spans="1:12" ht="18" customHeight="1" x14ac:dyDescent="0.25">
      <c r="A12" s="57" t="s">
        <v>57</v>
      </c>
      <c r="B12" s="65">
        <v>2</v>
      </c>
      <c r="C12" s="38">
        <v>44218</v>
      </c>
      <c r="D12" s="67"/>
      <c r="E12" s="38">
        <f>Devoirs[[#This Row],[J0]]+3</f>
        <v>44221</v>
      </c>
      <c r="F12" s="67"/>
      <c r="G12" s="38">
        <f>Devoirs[[#This Row],[J0]]+10</f>
        <v>44228</v>
      </c>
      <c r="H12" s="67"/>
      <c r="I12" s="38">
        <f>Devoirs[[#This Row],[J0]]+30</f>
        <v>44248</v>
      </c>
      <c r="J12" s="67"/>
      <c r="K12" s="38">
        <f>Devoirs[[#This Row],[J0]]+60</f>
        <v>44278</v>
      </c>
      <c r="L12" s="67"/>
    </row>
    <row r="13" spans="1:12" ht="18" customHeight="1" x14ac:dyDescent="0.25">
      <c r="A13" s="54" t="s">
        <v>58</v>
      </c>
      <c r="B13" s="62">
        <v>1</v>
      </c>
      <c r="C13" s="38">
        <v>44215</v>
      </c>
      <c r="D13" s="67"/>
      <c r="E13" s="38">
        <f>Devoirs[[#This Row],[J0]]+3</f>
        <v>44218</v>
      </c>
      <c r="F13" s="67"/>
      <c r="G13" s="38">
        <f>Devoirs[[#This Row],[J0]]+10</f>
        <v>44225</v>
      </c>
      <c r="H13" s="67"/>
      <c r="I13" s="38">
        <f>Devoirs[[#This Row],[J0]]+30</f>
        <v>44245</v>
      </c>
      <c r="J13" s="67"/>
      <c r="K13" s="38">
        <f>Devoirs[[#This Row],[J0]]+60</f>
        <v>44275</v>
      </c>
      <c r="L13" s="67"/>
    </row>
    <row r="14" spans="1:12" ht="18" customHeight="1" x14ac:dyDescent="0.25">
      <c r="A14" s="55" t="s">
        <v>59</v>
      </c>
      <c r="B14" s="64">
        <v>4</v>
      </c>
      <c r="C14" s="38">
        <v>44212</v>
      </c>
      <c r="D14" s="67"/>
      <c r="E14" s="38">
        <f>Devoirs[[#This Row],[J0]]+3</f>
        <v>44215</v>
      </c>
      <c r="F14" s="67"/>
      <c r="G14" s="38">
        <f>Devoirs[[#This Row],[J0]]+10</f>
        <v>44222</v>
      </c>
      <c r="H14" s="67"/>
      <c r="I14" s="38">
        <f>Devoirs[[#This Row],[J0]]+30</f>
        <v>44242</v>
      </c>
      <c r="J14" s="67"/>
      <c r="K14" s="38">
        <f>Devoirs[[#This Row],[J0]]+60</f>
        <v>44272</v>
      </c>
      <c r="L14" s="67"/>
    </row>
    <row r="15" spans="1:12" ht="18" customHeight="1" x14ac:dyDescent="0.25">
      <c r="A15" s="56" t="s">
        <v>64</v>
      </c>
      <c r="B15" s="63">
        <v>3</v>
      </c>
      <c r="C15" s="38">
        <v>44213</v>
      </c>
      <c r="D15" s="67"/>
      <c r="E15" s="38">
        <f>Devoirs[[#This Row],[J0]]+3</f>
        <v>44216</v>
      </c>
      <c r="F15" s="67"/>
      <c r="G15" s="38">
        <f>Devoirs[[#This Row],[J0]]+10</f>
        <v>44223</v>
      </c>
      <c r="H15" s="67"/>
      <c r="I15" s="38">
        <f>Devoirs[[#This Row],[J0]]+30</f>
        <v>44243</v>
      </c>
      <c r="J15" s="67"/>
      <c r="K15" s="38">
        <f>Devoirs[[#This Row],[J0]]+60</f>
        <v>44273</v>
      </c>
      <c r="L15" s="67"/>
    </row>
    <row r="16" spans="1:12" ht="18" customHeight="1" x14ac:dyDescent="0.25">
      <c r="A16" s="56" t="s">
        <v>65</v>
      </c>
      <c r="B16" s="63">
        <v>3</v>
      </c>
      <c r="C16" s="38">
        <v>44216</v>
      </c>
      <c r="D16" s="67"/>
      <c r="E16" s="38">
        <f>Devoirs[[#This Row],[J0]]+3</f>
        <v>44219</v>
      </c>
      <c r="F16" s="67"/>
      <c r="G16" s="38">
        <f>Devoirs[[#This Row],[J0]]+10</f>
        <v>44226</v>
      </c>
      <c r="H16" s="67"/>
      <c r="I16" s="38">
        <f>Devoirs[[#This Row],[J0]]+30</f>
        <v>44246</v>
      </c>
      <c r="J16" s="67"/>
      <c r="K16" s="38">
        <f>Devoirs[[#This Row],[J0]]+60</f>
        <v>44276</v>
      </c>
      <c r="L16" s="67"/>
    </row>
    <row r="17" spans="1:12" ht="18" customHeight="1" x14ac:dyDescent="0.25">
      <c r="A17" s="55" t="s">
        <v>72</v>
      </c>
      <c r="B17" s="64">
        <v>4</v>
      </c>
      <c r="C17" s="38">
        <v>44221</v>
      </c>
      <c r="D17" s="67"/>
      <c r="E17" s="38">
        <f>Devoirs[[#This Row],[J0]]+3</f>
        <v>44224</v>
      </c>
      <c r="F17" s="67"/>
      <c r="G17" s="38">
        <f>Devoirs[[#This Row],[J0]]+10</f>
        <v>44231</v>
      </c>
      <c r="H17" s="67"/>
      <c r="I17" s="38">
        <f>Devoirs[[#This Row],[J0]]+30</f>
        <v>44251</v>
      </c>
      <c r="J17" s="67"/>
      <c r="K17" s="38">
        <f>Devoirs[[#This Row],[J0]]+60</f>
        <v>44281</v>
      </c>
      <c r="L17" s="67"/>
    </row>
    <row r="18" spans="1:12" ht="18" customHeight="1" x14ac:dyDescent="0.25">
      <c r="A18" s="54" t="s">
        <v>73</v>
      </c>
      <c r="B18" s="62">
        <v>1</v>
      </c>
      <c r="C18" s="38">
        <v>44223</v>
      </c>
      <c r="D18" s="67"/>
      <c r="E18" s="38">
        <f>Devoirs[[#This Row],[J0]]+3</f>
        <v>44226</v>
      </c>
      <c r="F18" s="67"/>
      <c r="G18" s="38">
        <f>Devoirs[[#This Row],[J0]]+10</f>
        <v>44233</v>
      </c>
      <c r="H18" s="67"/>
      <c r="I18" s="38">
        <f>Devoirs[[#This Row],[J0]]+30</f>
        <v>44253</v>
      </c>
      <c r="J18" s="67"/>
      <c r="K18" s="38">
        <f>Devoirs[[#This Row],[J0]]+60</f>
        <v>44283</v>
      </c>
      <c r="L18" s="67"/>
    </row>
    <row r="19" spans="1:12" ht="18" customHeight="1" x14ac:dyDescent="0.25">
      <c r="A19" s="57" t="s">
        <v>84</v>
      </c>
      <c r="B19" s="65">
        <v>2</v>
      </c>
      <c r="C19" s="38">
        <v>44219</v>
      </c>
      <c r="D19" s="67"/>
      <c r="E19" s="38">
        <f>Devoirs[[#This Row],[J0]]+3</f>
        <v>44222</v>
      </c>
      <c r="F19" s="67"/>
      <c r="G19" s="38">
        <f>Devoirs[[#This Row],[J0]]+10</f>
        <v>44229</v>
      </c>
      <c r="H19" s="67"/>
      <c r="I19" s="38">
        <f>Devoirs[[#This Row],[J0]]+30</f>
        <v>44249</v>
      </c>
      <c r="J19" s="67"/>
      <c r="K19" s="38">
        <f>Devoirs[[#This Row],[J0]]+60</f>
        <v>44279</v>
      </c>
      <c r="L19" s="67"/>
    </row>
    <row r="20" spans="1:12" ht="18" customHeight="1" x14ac:dyDescent="0.25">
      <c r="A20" s="56" t="s">
        <v>93</v>
      </c>
      <c r="B20" s="63">
        <v>3</v>
      </c>
      <c r="C20" s="38">
        <v>44217</v>
      </c>
      <c r="D20" s="67"/>
      <c r="E20" s="38">
        <f>Devoirs[[#This Row],[J0]]+3</f>
        <v>44220</v>
      </c>
      <c r="F20" s="67"/>
      <c r="G20" s="38">
        <f>Devoirs[[#This Row],[J0]]+10</f>
        <v>44227</v>
      </c>
      <c r="H20" s="67"/>
      <c r="I20" s="38">
        <f>Devoirs[[#This Row],[J0]]+30</f>
        <v>44247</v>
      </c>
      <c r="J20" s="67"/>
      <c r="K20" s="38">
        <f>Devoirs[[#This Row],[J0]]+60</f>
        <v>44277</v>
      </c>
      <c r="L20" s="67"/>
    </row>
    <row r="21" spans="1:12" ht="18" customHeight="1" x14ac:dyDescent="0.25">
      <c r="A21" s="55" t="s">
        <v>96</v>
      </c>
      <c r="B21" s="64">
        <v>4</v>
      </c>
      <c r="C21" s="38">
        <v>44218</v>
      </c>
      <c r="D21" s="67"/>
      <c r="E21" s="38">
        <f>Devoirs[[#This Row],[J0]]+3</f>
        <v>44221</v>
      </c>
      <c r="F21" s="67"/>
      <c r="G21" s="38">
        <f>Devoirs[[#This Row],[J0]]+10</f>
        <v>44228</v>
      </c>
      <c r="H21" s="67"/>
      <c r="I21" s="38">
        <f>Devoirs[[#This Row],[J0]]+30</f>
        <v>44248</v>
      </c>
      <c r="J21" s="67"/>
      <c r="K21" s="38">
        <f>Devoirs[[#This Row],[J0]]+60</f>
        <v>44278</v>
      </c>
      <c r="L21" s="67"/>
    </row>
    <row r="22" spans="1:12" ht="18" customHeight="1" x14ac:dyDescent="0.25">
      <c r="A22" s="54" t="s">
        <v>99</v>
      </c>
      <c r="B22" s="62">
        <v>1</v>
      </c>
      <c r="C22" s="38">
        <v>44217</v>
      </c>
      <c r="D22" s="67"/>
      <c r="E22" s="38">
        <f>Devoirs[[#This Row],[J0]]+3</f>
        <v>44220</v>
      </c>
      <c r="F22" s="67"/>
      <c r="G22" s="38">
        <f>Devoirs[[#This Row],[J0]]+10</f>
        <v>44227</v>
      </c>
      <c r="H22" s="67"/>
      <c r="I22" s="38">
        <f>Devoirs[[#This Row],[J0]]+30</f>
        <v>44247</v>
      </c>
      <c r="J22" s="67"/>
      <c r="K22" s="38">
        <f>Devoirs[[#This Row],[J0]]+60</f>
        <v>44277</v>
      </c>
      <c r="L22" s="67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J670"/>
  <sheetViews>
    <sheetView tabSelected="1" zoomScale="80" zoomScaleNormal="80" workbookViewId="0">
      <selection activeCell="C2" sqref="C2"/>
    </sheetView>
  </sheetViews>
  <sheetFormatPr baseColWidth="10" defaultColWidth="9.1796875" defaultRowHeight="12.5" x14ac:dyDescent="0.25"/>
  <cols>
    <col min="1" max="1" width="2.36328125" style="7" customWidth="1"/>
    <col min="2" max="2" width="22.81640625" style="7" customWidth="1"/>
    <col min="3" max="10" width="22.81640625" customWidth="1"/>
  </cols>
  <sheetData>
    <row r="1" spans="1:10" ht="13" thickBot="1" x14ac:dyDescent="0.3">
      <c r="A1" s="7" t="s">
        <v>10</v>
      </c>
      <c r="C1" t="s">
        <v>138</v>
      </c>
      <c r="D1" t="s">
        <v>137</v>
      </c>
    </row>
    <row r="2" spans="1:10" s="5" customFormat="1" ht="23.5" thickTop="1" thickBot="1" x14ac:dyDescent="0.3">
      <c r="A2" s="8" t="s">
        <v>10</v>
      </c>
      <c r="B2" s="8"/>
      <c r="C2" s="77">
        <v>2021</v>
      </c>
      <c r="D2" s="78">
        <v>4</v>
      </c>
      <c r="E2"/>
    </row>
    <row r="3" spans="1:10" ht="13" thickTop="1" x14ac:dyDescent="0.25">
      <c r="A3" s="7" t="s">
        <v>10</v>
      </c>
    </row>
    <row r="4" spans="1:10" ht="37.5" thickBot="1" x14ac:dyDescent="0.3">
      <c r="A4" s="7" t="s">
        <v>10</v>
      </c>
      <c r="C4" s="79" t="s">
        <v>9</v>
      </c>
      <c r="D4" s="79"/>
      <c r="E4" s="79"/>
      <c r="F4" s="79"/>
      <c r="G4" s="79"/>
      <c r="H4" s="79"/>
      <c r="I4" s="79"/>
    </row>
    <row r="5" spans="1:10" ht="14.5" thickTop="1" x14ac:dyDescent="0.25">
      <c r="A5" s="7" t="s">
        <v>10</v>
      </c>
      <c r="B5" s="69" t="s">
        <v>135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3" t="s">
        <v>8</v>
      </c>
      <c r="I5" s="1" t="s">
        <v>2</v>
      </c>
      <c r="J5" s="70" t="s">
        <v>136</v>
      </c>
    </row>
    <row r="6" spans="1:10" s="42" customFormat="1" ht="15" x14ac:dyDescent="0.25">
      <c r="A6" s="39" t="s">
        <v>10</v>
      </c>
      <c r="B6" s="39"/>
      <c r="C6" s="40">
        <f>C7</f>
        <v>44221</v>
      </c>
      <c r="D6" s="41"/>
      <c r="E6" s="41"/>
      <c r="F6" s="41"/>
      <c r="G6" s="41"/>
      <c r="H6" s="41"/>
      <c r="I6" s="40">
        <f>I7</f>
        <v>44227</v>
      </c>
    </row>
    <row r="7" spans="1:10" ht="27" x14ac:dyDescent="0.25">
      <c r="A7" s="7" t="s">
        <v>10</v>
      </c>
      <c r="B7" s="6">
        <f>C7-1</f>
        <v>44220</v>
      </c>
      <c r="C7" s="6">
        <f>(D2-1)*7+IF(WEEKDAY(DATE(C2,1,1),2)&gt;4,7,0)+DATE(C2,1,1)-WEEKDAY(DATE(C2,1,1),2)+1</f>
        <v>44221</v>
      </c>
      <c r="D7" s="6">
        <f>C7+1</f>
        <v>44222</v>
      </c>
      <c r="E7" s="6">
        <f t="shared" ref="E7:J7" si="0">D7+1</f>
        <v>44223</v>
      </c>
      <c r="F7" s="6">
        <f t="shared" si="0"/>
        <v>44224</v>
      </c>
      <c r="G7" s="6">
        <f t="shared" si="0"/>
        <v>44225</v>
      </c>
      <c r="H7" s="6">
        <f t="shared" si="0"/>
        <v>44226</v>
      </c>
      <c r="I7" s="6">
        <f t="shared" si="0"/>
        <v>44227</v>
      </c>
      <c r="J7" s="6">
        <f t="shared" si="0"/>
        <v>44228</v>
      </c>
    </row>
    <row r="8" spans="1:10" s="60" customFormat="1" ht="17.5" x14ac:dyDescent="0.25">
      <c r="A8" s="7" t="s">
        <v>10</v>
      </c>
      <c r="B8" s="75">
        <v>12</v>
      </c>
      <c r="C8" s="76">
        <v>13</v>
      </c>
      <c r="D8" s="76">
        <v>10</v>
      </c>
      <c r="E8" s="76">
        <v>4</v>
      </c>
      <c r="F8" s="76">
        <v>10</v>
      </c>
      <c r="G8" s="76">
        <v>5</v>
      </c>
      <c r="H8" s="76">
        <v>4</v>
      </c>
      <c r="I8" s="76">
        <v>4</v>
      </c>
      <c r="J8" s="75">
        <v>6</v>
      </c>
    </row>
    <row r="9" spans="1:10" ht="50" x14ac:dyDescent="0.25">
      <c r="A9">
        <v>1</v>
      </c>
      <c r="B9" s="71" t="s">
        <v>139</v>
      </c>
      <c r="C9" s="72" t="s">
        <v>144</v>
      </c>
      <c r="D9" s="72" t="s">
        <v>148</v>
      </c>
      <c r="E9" s="72" t="s">
        <v>152</v>
      </c>
      <c r="F9" s="72" t="s">
        <v>154</v>
      </c>
      <c r="G9" s="72" t="s">
        <v>157</v>
      </c>
      <c r="H9" s="72" t="s">
        <v>160</v>
      </c>
      <c r="I9" s="72" t="s">
        <v>131</v>
      </c>
      <c r="J9" s="73" t="s">
        <v>133</v>
      </c>
    </row>
    <row r="10" spans="1:10" ht="50" x14ac:dyDescent="0.25">
      <c r="A10">
        <v>2</v>
      </c>
      <c r="B10" s="74" t="s">
        <v>140</v>
      </c>
      <c r="C10" s="73" t="s">
        <v>145</v>
      </c>
      <c r="D10" s="74" t="s">
        <v>149</v>
      </c>
      <c r="E10" s="74" t="s">
        <v>153</v>
      </c>
      <c r="F10" s="72" t="s">
        <v>155</v>
      </c>
      <c r="G10" s="74" t="s">
        <v>158</v>
      </c>
      <c r="H10" s="74" t="s">
        <v>161</v>
      </c>
      <c r="I10" s="74" t="s">
        <v>132</v>
      </c>
      <c r="J10" s="71" t="s">
        <v>134</v>
      </c>
    </row>
    <row r="11" spans="1:10" ht="62.5" x14ac:dyDescent="0.25">
      <c r="A11">
        <v>3</v>
      </c>
      <c r="B11" s="72" t="s">
        <v>141</v>
      </c>
      <c r="C11" s="71" t="s">
        <v>146</v>
      </c>
      <c r="D11" s="71" t="s">
        <v>150</v>
      </c>
      <c r="F11" s="71" t="s">
        <v>156</v>
      </c>
      <c r="G11" s="74" t="s">
        <v>159</v>
      </c>
    </row>
    <row r="12" spans="1:10" ht="50" x14ac:dyDescent="0.25">
      <c r="A12">
        <v>4</v>
      </c>
      <c r="B12" s="72" t="s">
        <v>142</v>
      </c>
      <c r="C12" s="71" t="s">
        <v>147</v>
      </c>
      <c r="D12" s="73" t="s">
        <v>151</v>
      </c>
    </row>
    <row r="13" spans="1:10" ht="50" x14ac:dyDescent="0.25">
      <c r="A13">
        <v>5</v>
      </c>
      <c r="B13" s="74" t="s">
        <v>143</v>
      </c>
    </row>
    <row r="14" spans="1:10" x14ac:dyDescent="0.25">
      <c r="A14"/>
      <c r="B14"/>
    </row>
    <row r="15" spans="1:10" x14ac:dyDescent="0.25">
      <c r="A15"/>
      <c r="B15"/>
    </row>
    <row r="16" spans="1:10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</sheetData>
  <mergeCells count="1">
    <mergeCell ref="C4:I4"/>
  </mergeCells>
  <conditionalFormatting sqref="C6:I7 B7 J7">
    <cfRule type="expression" dxfId="4" priority="1">
      <formula>YEAR(B6)&lt;&gt;$C$2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40"/>
  <sheetViews>
    <sheetView zoomScale="80" zoomScaleNormal="80" workbookViewId="0">
      <selection activeCell="C2" sqref="C2"/>
    </sheetView>
  </sheetViews>
  <sheetFormatPr baseColWidth="10" defaultColWidth="9.1796875" defaultRowHeight="12.5" x14ac:dyDescent="0.25"/>
  <cols>
    <col min="1" max="1" width="2.36328125" style="28" customWidth="1"/>
    <col min="2" max="2" width="4.1796875" style="35" bestFit="1" customWidth="1"/>
    <col min="3" max="9" width="26.90625" customWidth="1"/>
    <col min="10" max="10" width="24.453125" customWidth="1"/>
  </cols>
  <sheetData>
    <row r="1" spans="1:9" ht="13" thickBot="1" x14ac:dyDescent="0.3"/>
    <row r="2" spans="1:9" s="5" customFormat="1" ht="23.5" thickTop="1" thickBot="1" x14ac:dyDescent="0.3">
      <c r="A2" s="29"/>
      <c r="B2" s="36"/>
      <c r="C2" s="9">
        <v>2021</v>
      </c>
      <c r="D2" s="10" t="str">
        <f>UPPER(CHOOSE(E2,"Janvier","Février","Mars","Avril","Mai","Juin","Juillet","Août","Septembre","Octobre","Novembre","Décembre"))</f>
        <v>JANVIER</v>
      </c>
      <c r="E2" s="11">
        <v>1</v>
      </c>
    </row>
    <row r="3" spans="1:9" ht="13" thickTop="1" x14ac:dyDescent="0.25"/>
    <row r="4" spans="1:9" ht="37.5" thickBot="1" x14ac:dyDescent="0.3">
      <c r="C4" s="80" t="s">
        <v>11</v>
      </c>
      <c r="D4" s="81"/>
      <c r="E4" s="81"/>
      <c r="F4" s="81"/>
      <c r="G4" s="81"/>
      <c r="H4" s="81"/>
      <c r="I4" s="81"/>
    </row>
    <row r="5" spans="1:9" ht="15" thickTop="1" thickBot="1" x14ac:dyDescent="0.3">
      <c r="B5" s="28"/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4" t="s">
        <v>8</v>
      </c>
      <c r="I5" s="12" t="s">
        <v>2</v>
      </c>
    </row>
    <row r="6" spans="1:9" ht="28" thickTop="1" x14ac:dyDescent="0.25">
      <c r="B6" s="37">
        <f>1+INT(MIN(MOD(C6-DATE(YEAR(C6)+{-1;0;1},1,5)+WEEKDAY(DATE(YEAR(C6)+{-1;0;1},1,3)),734))/7)</f>
        <v>53</v>
      </c>
      <c r="C6" s="19">
        <f>DATE(C2,E2,1)-WEEKDAY(DATE(C2,E2,1),2)+1</f>
        <v>44193</v>
      </c>
      <c r="D6" s="20">
        <f t="shared" ref="D6:I6" si="0">C6+1</f>
        <v>44194</v>
      </c>
      <c r="E6" s="20">
        <f t="shared" si="0"/>
        <v>44195</v>
      </c>
      <c r="F6" s="20">
        <f t="shared" si="0"/>
        <v>44196</v>
      </c>
      <c r="G6" s="20">
        <f t="shared" si="0"/>
        <v>44197</v>
      </c>
      <c r="H6" s="20">
        <f t="shared" si="0"/>
        <v>44198</v>
      </c>
      <c r="I6" s="20">
        <f t="shared" si="0"/>
        <v>44199</v>
      </c>
    </row>
    <row r="7" spans="1:9" s="15" customFormat="1" ht="12.75" customHeight="1" x14ac:dyDescent="0.25">
      <c r="A7" s="30"/>
      <c r="B7" s="30"/>
      <c r="C7" s="21" t="str">
        <f>IFERROR(VLOOKUP(C6,JF_P[],2,0),"")</f>
        <v/>
      </c>
      <c r="D7" s="22" t="str">
        <f>IFERROR(VLOOKUP(D6,JF_P[],2,0),"")</f>
        <v/>
      </c>
      <c r="E7" s="22" t="str">
        <f>IFERROR(VLOOKUP(E6,JF_P[],2,0),"")</f>
        <v/>
      </c>
      <c r="F7" s="22" t="str">
        <f>IFERROR(VLOOKUP(F6,JF_P[],2,0),"")</f>
        <v/>
      </c>
      <c r="G7" s="22" t="str">
        <f>IFERROR(VLOOKUP(G6,JF_P[],2,0),"")</f>
        <v>Premier de l'AN</v>
      </c>
      <c r="H7" s="22" t="str">
        <f>IFERROR(VLOOKUP(H6,JF_P[],2,0),"")</f>
        <v/>
      </c>
      <c r="I7" s="22" t="str">
        <f>IFERROR(VLOOKUP(I6,JF_P[],2,0),"")</f>
        <v/>
      </c>
    </row>
    <row r="8" spans="1:9" s="18" customFormat="1" ht="13" thickBot="1" x14ac:dyDescent="0.3">
      <c r="A8" s="28"/>
      <c r="B8" s="28"/>
      <c r="C8" s="16"/>
      <c r="D8" s="17"/>
      <c r="E8" s="17"/>
      <c r="F8" s="17"/>
      <c r="G8" s="17"/>
      <c r="H8" s="17"/>
      <c r="I8" s="17"/>
    </row>
    <row r="9" spans="1:9" ht="27.5" thickTop="1" x14ac:dyDescent="0.25">
      <c r="B9" s="37">
        <f>1+INT(MIN(MOD(C9-DATE(YEAR(C9)+{-1;0;1},1,5)+WEEKDAY(DATE(YEAR(C9)+{-1;0;1},1,3)),734))/7)</f>
        <v>1</v>
      </c>
      <c r="C9" s="19">
        <f>C6+7</f>
        <v>44200</v>
      </c>
      <c r="D9" s="20">
        <f t="shared" ref="D9:I9" si="1">C9+1</f>
        <v>44201</v>
      </c>
      <c r="E9" s="20">
        <f t="shared" si="1"/>
        <v>44202</v>
      </c>
      <c r="F9" s="20">
        <f t="shared" si="1"/>
        <v>44203</v>
      </c>
      <c r="G9" s="20">
        <f t="shared" si="1"/>
        <v>44204</v>
      </c>
      <c r="H9" s="20">
        <f t="shared" si="1"/>
        <v>44205</v>
      </c>
      <c r="I9" s="20">
        <f t="shared" si="1"/>
        <v>44206</v>
      </c>
    </row>
    <row r="10" spans="1:9" s="18" customFormat="1" ht="12.75" customHeight="1" x14ac:dyDescent="0.25">
      <c r="A10" s="28"/>
      <c r="B10" s="28"/>
      <c r="C10" s="21" t="str">
        <f>IFERROR(VLOOKUP(C9,JF_P[],2,0),"")</f>
        <v/>
      </c>
      <c r="D10" s="22" t="str">
        <f>IFERROR(VLOOKUP(D9,JF_P[],2,0),"")</f>
        <v/>
      </c>
      <c r="E10" s="22" t="str">
        <f>IFERROR(VLOOKUP(E9,JF_P[],2,0),"")</f>
        <v/>
      </c>
      <c r="F10" s="22" t="str">
        <f>IFERROR(VLOOKUP(F9,JF_P[],2,0),"")</f>
        <v/>
      </c>
      <c r="G10" s="22" t="str">
        <f>IFERROR(VLOOKUP(G9,JF_P[],2,0),"")</f>
        <v/>
      </c>
      <c r="H10" s="22" t="str">
        <f>IFERROR(VLOOKUP(H9,JF_P[],2,0),"")</f>
        <v/>
      </c>
      <c r="I10" s="22" t="str">
        <f>IFERROR(VLOOKUP(I9,JF_P[],2,0),"")</f>
        <v/>
      </c>
    </row>
    <row r="11" spans="1:9" s="18" customFormat="1" x14ac:dyDescent="0.25">
      <c r="A11" s="28"/>
      <c r="B11" s="28"/>
      <c r="C11"/>
      <c r="D11"/>
      <c r="E11"/>
      <c r="F11"/>
      <c r="G11"/>
      <c r="H11"/>
      <c r="I11" s="44" t="s">
        <v>89</v>
      </c>
    </row>
    <row r="12" spans="1:9" s="18" customFormat="1" x14ac:dyDescent="0.25">
      <c r="A12" s="28"/>
      <c r="B12" s="28"/>
      <c r="C12"/>
      <c r="D12"/>
      <c r="E12"/>
      <c r="F12"/>
      <c r="G12"/>
      <c r="H12"/>
      <c r="I12" s="48" t="s">
        <v>90</v>
      </c>
    </row>
    <row r="13" spans="1:9" s="18" customFormat="1" ht="13" thickBot="1" x14ac:dyDescent="0.3">
      <c r="A13" s="28"/>
      <c r="B13" s="28"/>
      <c r="C13"/>
      <c r="D13"/>
      <c r="E13"/>
      <c r="F13"/>
      <c r="G13"/>
      <c r="H13"/>
      <c r="I13"/>
    </row>
    <row r="14" spans="1:9" ht="27.5" thickTop="1" x14ac:dyDescent="0.25">
      <c r="B14" s="37">
        <f>1+INT(MIN(MOD(C14-DATE(YEAR(C14)+{-1;0;1},1,5)+WEEKDAY(DATE(YEAR(C14)+{-1;0;1},1,3)),734))/7)</f>
        <v>2</v>
      </c>
      <c r="C14" s="19">
        <f>C9+7</f>
        <v>44207</v>
      </c>
      <c r="D14" s="20">
        <f t="shared" ref="D14:I14" si="2">C14+1</f>
        <v>44208</v>
      </c>
      <c r="E14" s="20">
        <f t="shared" si="2"/>
        <v>44209</v>
      </c>
      <c r="F14" s="20">
        <f t="shared" si="2"/>
        <v>44210</v>
      </c>
      <c r="G14" s="20">
        <f t="shared" si="2"/>
        <v>44211</v>
      </c>
      <c r="H14" s="20">
        <f t="shared" si="2"/>
        <v>44212</v>
      </c>
      <c r="I14" s="20">
        <f t="shared" si="2"/>
        <v>44213</v>
      </c>
    </row>
    <row r="15" spans="1:9" s="15" customFormat="1" ht="12.75" customHeight="1" x14ac:dyDescent="0.25">
      <c r="A15" s="30"/>
      <c r="B15" s="30"/>
      <c r="C15" s="21" t="str">
        <f>IFERROR(VLOOKUP(C14,JF_P[],2,0),"")</f>
        <v/>
      </c>
      <c r="D15" s="22" t="str">
        <f>IFERROR(VLOOKUP(D14,JF_P[],2,0),"")</f>
        <v/>
      </c>
      <c r="E15" s="22" t="str">
        <f>IFERROR(VLOOKUP(E14,JF_P[],2,0),"")</f>
        <v/>
      </c>
      <c r="F15" s="22" t="str">
        <f>IFERROR(VLOOKUP(F14,JF_P[],2,0),"")</f>
        <v/>
      </c>
      <c r="G15" s="22" t="str">
        <f>IFERROR(VLOOKUP(G14,JF_P[],2,0),"")</f>
        <v/>
      </c>
      <c r="H15" s="22" t="str">
        <f>IFERROR(VLOOKUP(H14,JF_P[],2,0),"")</f>
        <v/>
      </c>
      <c r="I15" s="22" t="str">
        <f>IFERROR(VLOOKUP(I14,JF_P[],2,0),"")</f>
        <v/>
      </c>
    </row>
    <row r="16" spans="1:9" s="18" customFormat="1" x14ac:dyDescent="0.25">
      <c r="A16" s="28"/>
      <c r="B16" s="28"/>
      <c r="C16" s="16"/>
      <c r="D16" s="17"/>
      <c r="E16" s="45" t="s">
        <v>91</v>
      </c>
      <c r="F16" s="49" t="s">
        <v>53</v>
      </c>
      <c r="G16" s="45" t="s">
        <v>60</v>
      </c>
      <c r="H16" s="49" t="s">
        <v>61</v>
      </c>
      <c r="I16" s="49" t="s">
        <v>47</v>
      </c>
    </row>
    <row r="17" spans="1:9" s="18" customFormat="1" x14ac:dyDescent="0.25">
      <c r="A17" s="28"/>
      <c r="B17" s="28"/>
      <c r="C17" s="16"/>
      <c r="D17" s="17"/>
      <c r="E17" s="51" t="s">
        <v>92</v>
      </c>
      <c r="F17" s="51" t="s">
        <v>55</v>
      </c>
      <c r="G17" s="17"/>
      <c r="H17" s="17"/>
      <c r="I17" s="51" t="s">
        <v>48</v>
      </c>
    </row>
    <row r="18" spans="1:9" s="18" customFormat="1" x14ac:dyDescent="0.25">
      <c r="A18" s="28"/>
      <c r="B18" s="28"/>
      <c r="C18" s="16"/>
      <c r="D18" s="17"/>
      <c r="E18" s="17"/>
      <c r="F18" s="45" t="s">
        <v>49</v>
      </c>
      <c r="G18" s="17"/>
      <c r="H18" s="17"/>
      <c r="I18" s="45" t="s">
        <v>50</v>
      </c>
    </row>
    <row r="19" spans="1:9" s="18" customFormat="1" x14ac:dyDescent="0.25">
      <c r="A19" s="28"/>
      <c r="B19" s="28"/>
      <c r="C19" s="16"/>
      <c r="D19" s="17"/>
      <c r="E19" s="17"/>
      <c r="F19" s="17"/>
      <c r="G19" s="17"/>
      <c r="H19" s="17"/>
      <c r="I19" s="45" t="s">
        <v>66</v>
      </c>
    </row>
    <row r="20" spans="1:9" s="18" customFormat="1" ht="13" thickBot="1" x14ac:dyDescent="0.3">
      <c r="A20" s="28"/>
      <c r="B20" s="28"/>
      <c r="C20" s="16"/>
      <c r="D20" s="17"/>
      <c r="E20" s="17"/>
      <c r="F20" s="17"/>
      <c r="G20" s="17"/>
      <c r="H20" s="17"/>
      <c r="I20" s="17"/>
    </row>
    <row r="21" spans="1:9" ht="27.5" thickTop="1" x14ac:dyDescent="0.25">
      <c r="B21" s="37">
        <f>1+INT(MIN(MOD(C21-DATE(YEAR(C21)+{-1;0;1},1,5)+WEEKDAY(DATE(YEAR(C21)+{-1;0;1},1,3)),734))/7)</f>
        <v>3</v>
      </c>
      <c r="C21" s="19">
        <f>C14+7</f>
        <v>44214</v>
      </c>
      <c r="D21" s="20">
        <f t="shared" ref="D21:I21" si="3">C21+1</f>
        <v>44215</v>
      </c>
      <c r="E21" s="20">
        <f t="shared" si="3"/>
        <v>44216</v>
      </c>
      <c r="F21" s="20">
        <f t="shared" si="3"/>
        <v>44217</v>
      </c>
      <c r="G21" s="20">
        <f t="shared" si="3"/>
        <v>44218</v>
      </c>
      <c r="H21" s="20">
        <f t="shared" si="3"/>
        <v>44219</v>
      </c>
      <c r="I21" s="20">
        <f t="shared" si="3"/>
        <v>44220</v>
      </c>
    </row>
    <row r="22" spans="1:9" s="18" customFormat="1" ht="12.75" customHeight="1" x14ac:dyDescent="0.25">
      <c r="A22" s="28"/>
      <c r="B22" s="28"/>
      <c r="C22" s="21" t="str">
        <f>IFERROR(VLOOKUP(C21,JF_P[],2,0),"")</f>
        <v/>
      </c>
      <c r="D22" s="22" t="str">
        <f>IFERROR(VLOOKUP(D21,JF_P[],2,0),"")</f>
        <v/>
      </c>
      <c r="E22" s="22" t="str">
        <f>IFERROR(VLOOKUP(E21,JF_P[],2,0),"")</f>
        <v/>
      </c>
      <c r="F22" s="22" t="str">
        <f>IFERROR(VLOOKUP(F21,JF_P[],2,0),"")</f>
        <v/>
      </c>
      <c r="G22" s="22" t="str">
        <f>IFERROR(VLOOKUP(G21,JF_P[],2,0),"")</f>
        <v/>
      </c>
      <c r="H22" s="22" t="str">
        <f>IFERROR(VLOOKUP(H21,JF_P[],2,0),"")</f>
        <v/>
      </c>
      <c r="I22" s="22" t="str">
        <f>IFERROR(VLOOKUP(I21,JF_P[],2,0),"")</f>
        <v/>
      </c>
    </row>
    <row r="23" spans="1:9" s="18" customFormat="1" x14ac:dyDescent="0.25">
      <c r="A23" s="28"/>
      <c r="B23" s="28"/>
      <c r="C23" s="44" t="s">
        <v>123</v>
      </c>
      <c r="D23" s="48" t="s">
        <v>69</v>
      </c>
      <c r="E23" s="44" t="s">
        <v>51</v>
      </c>
      <c r="F23" s="44" t="s">
        <v>124</v>
      </c>
      <c r="G23" s="47" t="s">
        <v>70</v>
      </c>
      <c r="H23" s="44" t="s">
        <v>77</v>
      </c>
      <c r="I23" s="46" t="s">
        <v>78</v>
      </c>
    </row>
    <row r="24" spans="1:9" s="18" customFormat="1" x14ac:dyDescent="0.25">
      <c r="A24" s="28"/>
      <c r="B24" s="28"/>
      <c r="C24" s="44" t="s">
        <v>71</v>
      </c>
      <c r="D24" s="46" t="s">
        <v>63</v>
      </c>
      <c r="E24" s="48" t="s">
        <v>52</v>
      </c>
      <c r="F24" s="44" t="s">
        <v>74</v>
      </c>
      <c r="G24" s="48" t="s">
        <v>75</v>
      </c>
      <c r="H24" s="47" t="s">
        <v>104</v>
      </c>
      <c r="I24" s="48" t="s">
        <v>79</v>
      </c>
    </row>
    <row r="25" spans="1:9" s="18" customFormat="1" x14ac:dyDescent="0.25">
      <c r="A25" s="28"/>
      <c r="B25" s="28"/>
      <c r="C25" s="44" t="s">
        <v>62</v>
      </c>
      <c r="D25"/>
      <c r="E25" s="44" t="s">
        <v>68</v>
      </c>
      <c r="F25" s="44" t="s">
        <v>94</v>
      </c>
      <c r="G25" s="46" t="s">
        <v>97</v>
      </c>
      <c r="H25"/>
      <c r="I25" s="44" t="s">
        <v>80</v>
      </c>
    </row>
    <row r="26" spans="1:9" s="18" customFormat="1" x14ac:dyDescent="0.25">
      <c r="A26" s="28"/>
      <c r="B26" s="28"/>
      <c r="C26"/>
      <c r="D26"/>
      <c r="E26" s="44" t="s">
        <v>67</v>
      </c>
      <c r="F26" s="48" t="s">
        <v>100</v>
      </c>
      <c r="G26"/>
      <c r="H26"/>
      <c r="I26" s="44" t="s">
        <v>95</v>
      </c>
    </row>
    <row r="27" spans="1:9" s="18" customFormat="1" x14ac:dyDescent="0.25">
      <c r="A27" s="28"/>
      <c r="B27" s="28"/>
      <c r="C27"/>
      <c r="D27"/>
      <c r="E27"/>
      <c r="F27"/>
      <c r="G27"/>
      <c r="H27"/>
      <c r="I27" s="48" t="s">
        <v>101</v>
      </c>
    </row>
    <row r="28" spans="1:9" s="18" customFormat="1" ht="13" thickBot="1" x14ac:dyDescent="0.3">
      <c r="A28" s="28"/>
      <c r="B28" s="28"/>
      <c r="C28"/>
      <c r="D28"/>
      <c r="E28"/>
      <c r="F28"/>
      <c r="G28"/>
      <c r="H28"/>
      <c r="I28"/>
    </row>
    <row r="29" spans="1:9" ht="27.5" thickTop="1" x14ac:dyDescent="0.25">
      <c r="B29" s="37">
        <f>1+INT(MIN(MOD(C29-DATE(YEAR(C29)+{-1;0;1},1,5)+WEEKDAY(DATE(YEAR(C29)+{-1;0;1},1,3)),734))/7)</f>
        <v>4</v>
      </c>
      <c r="C29" s="19">
        <f>C21+7</f>
        <v>44221</v>
      </c>
      <c r="D29" s="20">
        <f t="shared" ref="D29:I29" si="4">C29+1</f>
        <v>44222</v>
      </c>
      <c r="E29" s="20">
        <f t="shared" si="4"/>
        <v>44223</v>
      </c>
      <c r="F29" s="20">
        <f t="shared" si="4"/>
        <v>44224</v>
      </c>
      <c r="G29" s="20">
        <f t="shared" si="4"/>
        <v>44225</v>
      </c>
      <c r="H29" s="20">
        <f t="shared" si="4"/>
        <v>44226</v>
      </c>
      <c r="I29" s="20">
        <f t="shared" si="4"/>
        <v>44227</v>
      </c>
    </row>
    <row r="30" spans="1:9" s="15" customFormat="1" ht="12.75" customHeight="1" x14ac:dyDescent="0.25">
      <c r="A30" s="30"/>
      <c r="B30" s="30"/>
      <c r="C30" s="21" t="str">
        <f>IFERROR(VLOOKUP(C29,JF_P[],2,0),"")</f>
        <v/>
      </c>
      <c r="D30" s="22" t="str">
        <f>IFERROR(VLOOKUP(D29,JF_P[],2,0),"")</f>
        <v/>
      </c>
      <c r="E30" s="22" t="str">
        <f>IFERROR(VLOOKUP(E29,JF_P[],2,0),"")</f>
        <v/>
      </c>
      <c r="F30" s="22" t="str">
        <f>IFERROR(VLOOKUP(F29,JF_P[],2,0),"")</f>
        <v/>
      </c>
      <c r="G30" s="22" t="str">
        <f>IFERROR(VLOOKUP(G29,JF_P[],2,0),"")</f>
        <v/>
      </c>
      <c r="H30" s="22" t="str">
        <f>IFERROR(VLOOKUP(H29,JF_P[],2,0),"")</f>
        <v/>
      </c>
      <c r="I30" s="22" t="str">
        <f>IFERROR(VLOOKUP(I29,JF_P[],2,0),"")</f>
        <v/>
      </c>
    </row>
    <row r="31" spans="1:9" s="18" customFormat="1" x14ac:dyDescent="0.25">
      <c r="A31" s="28"/>
      <c r="B31" s="28"/>
      <c r="C31" s="53" t="s">
        <v>81</v>
      </c>
      <c r="D31" s="45" t="s">
        <v>120</v>
      </c>
      <c r="E31" s="45" t="s">
        <v>83</v>
      </c>
      <c r="F31" s="45" t="s">
        <v>121</v>
      </c>
      <c r="G31" s="45" t="s">
        <v>122</v>
      </c>
      <c r="H31" s="45" t="s">
        <v>88</v>
      </c>
      <c r="I31" s="45" t="s">
        <v>110</v>
      </c>
    </row>
    <row r="32" spans="1:9" s="18" customFormat="1" x14ac:dyDescent="0.25">
      <c r="A32" s="28"/>
      <c r="B32" s="28"/>
      <c r="C32" s="58" t="s">
        <v>76</v>
      </c>
      <c r="D32" s="51" t="s">
        <v>103</v>
      </c>
      <c r="E32" s="51" t="s">
        <v>106</v>
      </c>
      <c r="F32" s="45" t="s">
        <v>85</v>
      </c>
      <c r="G32" s="51" t="s">
        <v>108</v>
      </c>
      <c r="H32" s="51" t="s">
        <v>109</v>
      </c>
      <c r="I32" s="51" t="s">
        <v>111</v>
      </c>
    </row>
    <row r="33" spans="1:9" s="18" customFormat="1" x14ac:dyDescent="0.25">
      <c r="A33" s="28"/>
      <c r="B33" s="28"/>
      <c r="C33" s="50" t="s">
        <v>102</v>
      </c>
      <c r="D33" s="49" t="s">
        <v>82</v>
      </c>
      <c r="E33" s="17"/>
      <c r="F33" s="49" t="s">
        <v>107</v>
      </c>
      <c r="G33" s="51" t="s">
        <v>86</v>
      </c>
      <c r="H33" s="17"/>
      <c r="I33" s="17"/>
    </row>
    <row r="34" spans="1:9" s="18" customFormat="1" x14ac:dyDescent="0.25">
      <c r="A34" s="28"/>
      <c r="B34" s="28"/>
      <c r="C34" s="50" t="s">
        <v>98</v>
      </c>
      <c r="D34" s="52" t="s">
        <v>105</v>
      </c>
      <c r="E34" s="17"/>
      <c r="F34" s="17"/>
      <c r="G34" s="17"/>
      <c r="H34" s="17"/>
      <c r="I34" s="17"/>
    </row>
    <row r="35" spans="1:9" s="18" customFormat="1" ht="13" thickBot="1" x14ac:dyDescent="0.3">
      <c r="A35" s="28"/>
      <c r="B35" s="28"/>
      <c r="C35" s="16"/>
      <c r="D35" s="17"/>
      <c r="E35" s="17"/>
      <c r="F35" s="17"/>
      <c r="G35" s="17"/>
      <c r="H35" s="17"/>
      <c r="I35" s="17"/>
    </row>
    <row r="36" spans="1:9" ht="27.5" thickTop="1" x14ac:dyDescent="0.25">
      <c r="B36" s="37">
        <f>1+INT(MIN(MOD(C36-DATE(YEAR(C36)+{-1;0;1},1,5)+WEEKDAY(DATE(YEAR(C36)+{-1;0;1},1,3)),734))/7)</f>
        <v>5</v>
      </c>
      <c r="C36" s="19">
        <f>C29+7</f>
        <v>44228</v>
      </c>
      <c r="D36" s="20">
        <f t="shared" ref="D36:I36" si="5">C36+1</f>
        <v>44229</v>
      </c>
      <c r="E36" s="20">
        <f t="shared" si="5"/>
        <v>44230</v>
      </c>
      <c r="F36" s="20">
        <f t="shared" si="5"/>
        <v>44231</v>
      </c>
      <c r="G36" s="20">
        <f t="shared" si="5"/>
        <v>44232</v>
      </c>
      <c r="H36" s="20">
        <f t="shared" si="5"/>
        <v>44233</v>
      </c>
      <c r="I36" s="20">
        <f t="shared" si="5"/>
        <v>44234</v>
      </c>
    </row>
    <row r="37" spans="1:9" s="18" customFormat="1" ht="12.75" customHeight="1" x14ac:dyDescent="0.25">
      <c r="A37" s="28"/>
      <c r="B37" s="28"/>
      <c r="C37" s="21" t="str">
        <f>IFERROR(VLOOKUP(C36,JF_P[],2,0),"")</f>
        <v/>
      </c>
      <c r="D37" s="22" t="str">
        <f>IFERROR(VLOOKUP(D36,JF_P[],2,0),"")</f>
        <v/>
      </c>
      <c r="E37" s="22" t="str">
        <f>IFERROR(VLOOKUP(E36,JF_P[],2,0),"")</f>
        <v/>
      </c>
      <c r="F37" s="22" t="str">
        <f>IFERROR(VLOOKUP(F36,JF_P[],2,0),"")</f>
        <v/>
      </c>
      <c r="G37" s="22" t="str">
        <f>IFERROR(VLOOKUP(G36,JF_P[],2,0),"")</f>
        <v/>
      </c>
      <c r="H37" s="22" t="str">
        <f>IFERROR(VLOOKUP(H36,JF_P[],2,0),"")</f>
        <v/>
      </c>
      <c r="I37" s="22" t="str">
        <f>IFERROR(VLOOKUP(I36,JF_P[],2,0),"")</f>
        <v/>
      </c>
    </row>
    <row r="38" spans="1:9" s="18" customFormat="1" x14ac:dyDescent="0.25">
      <c r="A38" s="28"/>
      <c r="B38" s="28"/>
      <c r="C38" s="47" t="s">
        <v>87</v>
      </c>
      <c r="D38" s="47" t="s">
        <v>113</v>
      </c>
      <c r="E38"/>
      <c r="F38" s="46" t="s">
        <v>114</v>
      </c>
      <c r="G38" s="44" t="s">
        <v>119</v>
      </c>
      <c r="H38" s="48" t="s">
        <v>116</v>
      </c>
      <c r="I38"/>
    </row>
    <row r="39" spans="1:9" s="18" customFormat="1" x14ac:dyDescent="0.25">
      <c r="A39" s="28"/>
      <c r="B39" s="28"/>
      <c r="C39" s="46" t="s">
        <v>112</v>
      </c>
      <c r="D39"/>
      <c r="E39"/>
      <c r="F39"/>
      <c r="G39" s="48" t="s">
        <v>115</v>
      </c>
      <c r="H39"/>
      <c r="I39"/>
    </row>
    <row r="40" spans="1:9" s="18" customFormat="1" x14ac:dyDescent="0.25">
      <c r="A40" s="28"/>
      <c r="B40" s="28"/>
      <c r="C40"/>
      <c r="D40"/>
      <c r="E40"/>
      <c r="F40"/>
      <c r="G40"/>
      <c r="H40"/>
      <c r="I40"/>
    </row>
  </sheetData>
  <mergeCells count="1">
    <mergeCell ref="C4:I4"/>
  </mergeCells>
  <conditionalFormatting sqref="C9:I9 C21:I21 C36:I36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4:I14">
    <cfRule type="expression" dxfId="1" priority="2">
      <formula>MONTH(C14)&lt;&gt;$E$2</formula>
    </cfRule>
  </conditionalFormatting>
  <conditionalFormatting sqref="C29:I29">
    <cfRule type="expression" dxfId="0" priority="1">
      <formula>MONTH(C29)&lt;&gt;$E$2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1244600</xdr:colOff>
                    <xdr:row>1</xdr:row>
                    <xdr:rowOff>25400</xdr:rowOff>
                  </from>
                  <to>
                    <xdr:col>3</xdr:col>
                    <xdr:colOff>12700</xdr:colOff>
                    <xdr:row>1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1257300</xdr:colOff>
                    <xdr:row>1</xdr:row>
                    <xdr:rowOff>25400</xdr:rowOff>
                  </from>
                  <to>
                    <xdr:col>4</xdr:col>
                    <xdr:colOff>25400</xdr:colOff>
                    <xdr:row>1</xdr:row>
                    <xdr:rowOff>330200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31" customWidth="1"/>
    <col min="2" max="7" width="8" style="32" customWidth="1"/>
    <col min="8" max="16384" width="10.81640625" style="31"/>
  </cols>
  <sheetData>
    <row r="1" spans="1:7" x14ac:dyDescent="0.25">
      <c r="B1" s="32" t="s">
        <v>27</v>
      </c>
      <c r="C1" s="32" t="s">
        <v>28</v>
      </c>
      <c r="D1" s="32" t="s">
        <v>29</v>
      </c>
      <c r="E1" s="32" t="s">
        <v>30</v>
      </c>
      <c r="F1" s="32" t="s">
        <v>31</v>
      </c>
      <c r="G1" s="32" t="s">
        <v>32</v>
      </c>
    </row>
    <row r="2" spans="1:7" x14ac:dyDescent="0.25">
      <c r="A2" s="31" t="s">
        <v>33</v>
      </c>
      <c r="B2" s="34">
        <v>6</v>
      </c>
      <c r="C2" s="32">
        <f>B2+B3+3</f>
        <v>9</v>
      </c>
      <c r="D2" s="32">
        <f t="shared" ref="D2:G2" si="0">C2+C3+3</f>
        <v>14</v>
      </c>
      <c r="E2" s="32">
        <f t="shared" si="0"/>
        <v>21</v>
      </c>
      <c r="F2" s="32">
        <f t="shared" si="0"/>
        <v>29</v>
      </c>
      <c r="G2" s="32">
        <f t="shared" si="0"/>
        <v>36</v>
      </c>
    </row>
    <row r="3" spans="1:7" x14ac:dyDescent="0.25">
      <c r="A3" s="31" t="s">
        <v>34</v>
      </c>
      <c r="B3" s="34">
        <v>0</v>
      </c>
      <c r="C3" s="34">
        <v>2</v>
      </c>
      <c r="D3" s="34">
        <v>4</v>
      </c>
      <c r="E3" s="34">
        <v>5</v>
      </c>
      <c r="F3" s="34">
        <v>4</v>
      </c>
      <c r="G3" s="34">
        <v>2</v>
      </c>
    </row>
    <row r="4" spans="1:7" x14ac:dyDescent="0.25">
      <c r="A4" s="31" t="s">
        <v>35</v>
      </c>
      <c r="B4" s="32">
        <f>B2+2</f>
        <v>8</v>
      </c>
      <c r="C4" s="32">
        <f t="shared" ref="C4:G4" si="1">C2+2</f>
        <v>11</v>
      </c>
      <c r="D4" s="32">
        <f t="shared" si="1"/>
        <v>16</v>
      </c>
      <c r="E4" s="32">
        <f t="shared" si="1"/>
        <v>23</v>
      </c>
      <c r="F4" s="32">
        <f t="shared" si="1"/>
        <v>31</v>
      </c>
      <c r="G4" s="32">
        <f t="shared" si="1"/>
        <v>38</v>
      </c>
    </row>
    <row r="5" spans="1:7" x14ac:dyDescent="0.25">
      <c r="A5" s="31" t="s">
        <v>36</v>
      </c>
      <c r="B5" s="32">
        <f>B2+1+B3</f>
        <v>7</v>
      </c>
      <c r="C5" s="32">
        <f t="shared" ref="C5:G5" si="2">C2+1+C3</f>
        <v>12</v>
      </c>
      <c r="D5" s="32">
        <f t="shared" si="2"/>
        <v>19</v>
      </c>
      <c r="E5" s="32">
        <f t="shared" si="2"/>
        <v>27</v>
      </c>
      <c r="F5" s="32">
        <f t="shared" si="2"/>
        <v>34</v>
      </c>
      <c r="G5" s="32">
        <f t="shared" si="2"/>
        <v>39</v>
      </c>
    </row>
    <row r="8" spans="1:7" x14ac:dyDescent="0.25">
      <c r="B8" s="33"/>
      <c r="C8" s="33"/>
      <c r="D8" s="33"/>
      <c r="E8" s="33"/>
      <c r="F8" s="33"/>
      <c r="G8" s="33"/>
    </row>
    <row r="14" spans="1:7" x14ac:dyDescent="0.25">
      <c r="B14" s="33"/>
      <c r="C14" s="33"/>
      <c r="D14" s="33"/>
      <c r="E14" s="33"/>
      <c r="F14" s="33"/>
      <c r="G14" s="33"/>
    </row>
    <row r="20" spans="2:7" x14ac:dyDescent="0.25">
      <c r="B20" s="33"/>
      <c r="C20" s="33"/>
      <c r="D20" s="33"/>
      <c r="E20" s="33"/>
      <c r="F20" s="33"/>
      <c r="G20" s="3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453125" defaultRowHeight="12.5" x14ac:dyDescent="0.25"/>
  <sheetData>
    <row r="1" spans="1:3" x14ac:dyDescent="0.25">
      <c r="A1" s="23">
        <f>Mensuel!C2</f>
        <v>2021</v>
      </c>
      <c r="B1" s="25" t="s">
        <v>12</v>
      </c>
      <c r="C1" s="25" t="s">
        <v>13</v>
      </c>
    </row>
    <row r="2" spans="1:3" x14ac:dyDescent="0.25">
      <c r="A2" s="24"/>
      <c r="B2" s="26">
        <f>IF(WEEKDAY(B3,2)=2,B3-1,0)</f>
        <v>0</v>
      </c>
      <c r="C2" s="24" t="s">
        <v>14</v>
      </c>
    </row>
    <row r="3" spans="1:3" x14ac:dyDescent="0.25">
      <c r="A3" s="24"/>
      <c r="B3" s="27">
        <f>DATE(A1,1,1)</f>
        <v>44197</v>
      </c>
      <c r="C3" s="24" t="s">
        <v>15</v>
      </c>
    </row>
    <row r="4" spans="1:3" x14ac:dyDescent="0.25">
      <c r="A4" s="24"/>
      <c r="B4" s="26">
        <f>IF(WEEKDAY(B3,2)=4,B3+1,0)</f>
        <v>0</v>
      </c>
      <c r="C4" s="24" t="s">
        <v>14</v>
      </c>
    </row>
    <row r="5" spans="1:3" x14ac:dyDescent="0.25">
      <c r="A5" s="24"/>
      <c r="B5" s="27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44290</v>
      </c>
      <c r="C5" s="24" t="s">
        <v>16</v>
      </c>
    </row>
    <row r="6" spans="1:3" x14ac:dyDescent="0.25">
      <c r="A6" s="24"/>
      <c r="B6" s="27">
        <f>B5+1</f>
        <v>44291</v>
      </c>
      <c r="C6" s="24" t="s">
        <v>17</v>
      </c>
    </row>
    <row r="7" spans="1:3" x14ac:dyDescent="0.25">
      <c r="A7" s="24"/>
      <c r="B7" s="26">
        <f>IF(WEEKDAY(B8,2)=2,B8-1,0)</f>
        <v>0</v>
      </c>
      <c r="C7" s="24" t="s">
        <v>14</v>
      </c>
    </row>
    <row r="8" spans="1:3" x14ac:dyDescent="0.25">
      <c r="A8" s="24"/>
      <c r="B8" s="27">
        <f>DATE(A1,5,1)</f>
        <v>44317</v>
      </c>
      <c r="C8" s="24" t="s">
        <v>18</v>
      </c>
    </row>
    <row r="9" spans="1:3" x14ac:dyDescent="0.25">
      <c r="A9" s="24"/>
      <c r="B9" s="26">
        <f>IF(WEEKDAY(B8,2)=4,B8+1,0)</f>
        <v>0</v>
      </c>
      <c r="C9" s="24" t="s">
        <v>14</v>
      </c>
    </row>
    <row r="10" spans="1:3" x14ac:dyDescent="0.25">
      <c r="A10" s="24"/>
      <c r="B10" s="26">
        <f>IF(WEEKDAY(B11,2)=2,B11-1,0)</f>
        <v>0</v>
      </c>
      <c r="C10" s="24" t="s">
        <v>14</v>
      </c>
    </row>
    <row r="11" spans="1:3" x14ac:dyDescent="0.25">
      <c r="A11" s="24"/>
      <c r="B11" s="27">
        <f>DATE(A1,5,8)</f>
        <v>44324</v>
      </c>
      <c r="C11" s="24" t="s">
        <v>19</v>
      </c>
    </row>
    <row r="12" spans="1:3" x14ac:dyDescent="0.25">
      <c r="A12" s="24"/>
      <c r="B12" s="26">
        <f>IF(WEEKDAY(B11,2)=4,B11+1,0)</f>
        <v>0</v>
      </c>
      <c r="C12" s="24" t="s">
        <v>14</v>
      </c>
    </row>
    <row r="13" spans="1:3" x14ac:dyDescent="0.25">
      <c r="A13" s="24"/>
      <c r="B13" s="27">
        <f>B5+39</f>
        <v>44329</v>
      </c>
      <c r="C13" s="24" t="s">
        <v>20</v>
      </c>
    </row>
    <row r="14" spans="1:3" x14ac:dyDescent="0.25">
      <c r="A14" s="24"/>
      <c r="B14" s="26">
        <f>IF(WEEKDAY(B13,2)=4,B13+1,0)</f>
        <v>44330</v>
      </c>
      <c r="C14" s="24" t="s">
        <v>14</v>
      </c>
    </row>
    <row r="15" spans="1:3" x14ac:dyDescent="0.25">
      <c r="A15" s="24"/>
      <c r="B15" s="27">
        <f>B5+50</f>
        <v>44340</v>
      </c>
      <c r="C15" s="24" t="s">
        <v>21</v>
      </c>
    </row>
    <row r="16" spans="1:3" x14ac:dyDescent="0.25">
      <c r="A16" s="24"/>
      <c r="B16" s="26">
        <f>IF(WEEKDAY(B17,2)=2,B17-1,0)</f>
        <v>0</v>
      </c>
      <c r="C16" s="24" t="s">
        <v>14</v>
      </c>
    </row>
    <row r="17" spans="1:3" x14ac:dyDescent="0.25">
      <c r="A17" s="24"/>
      <c r="B17" s="27">
        <f>DATE(A1,7,14)</f>
        <v>44391</v>
      </c>
      <c r="C17" s="24" t="s">
        <v>22</v>
      </c>
    </row>
    <row r="18" spans="1:3" x14ac:dyDescent="0.25">
      <c r="A18" s="24"/>
      <c r="B18" s="26">
        <f>IF(WEEKDAY(B17,2)=4,B17+1,0)</f>
        <v>0</v>
      </c>
      <c r="C18" s="24" t="s">
        <v>14</v>
      </c>
    </row>
    <row r="19" spans="1:3" x14ac:dyDescent="0.25">
      <c r="A19" s="24"/>
      <c r="B19" s="26">
        <f>IF(WEEKDAY(B20,2)=2,B20-1,0)</f>
        <v>0</v>
      </c>
      <c r="C19" s="24" t="s">
        <v>14</v>
      </c>
    </row>
    <row r="20" spans="1:3" x14ac:dyDescent="0.25">
      <c r="A20" s="24"/>
      <c r="B20" s="27">
        <f>DATE(A1,8,15)</f>
        <v>44423</v>
      </c>
      <c r="C20" s="24" t="s">
        <v>23</v>
      </c>
    </row>
    <row r="21" spans="1:3" x14ac:dyDescent="0.25">
      <c r="A21" s="24"/>
      <c r="B21" s="26">
        <f>IF(WEEKDAY(B20,2)=4,B20+1,0)</f>
        <v>0</v>
      </c>
      <c r="C21" s="24" t="s">
        <v>14</v>
      </c>
    </row>
    <row r="22" spans="1:3" x14ac:dyDescent="0.25">
      <c r="A22" s="24"/>
      <c r="B22" s="26">
        <f>IF(WEEKDAY(B23,2)=2,B23-1,0)</f>
        <v>0</v>
      </c>
      <c r="C22" s="24" t="s">
        <v>14</v>
      </c>
    </row>
    <row r="23" spans="1:3" x14ac:dyDescent="0.25">
      <c r="A23" s="24"/>
      <c r="B23" s="27">
        <f>DATE(A1,11,1)</f>
        <v>44501</v>
      </c>
      <c r="C23" s="24" t="s">
        <v>24</v>
      </c>
    </row>
    <row r="24" spans="1:3" x14ac:dyDescent="0.25">
      <c r="A24" s="24"/>
      <c r="B24" s="26">
        <f>IF(WEEKDAY(B23,2)=4,B23+1,0)</f>
        <v>0</v>
      </c>
      <c r="C24" s="24" t="s">
        <v>14</v>
      </c>
    </row>
    <row r="25" spans="1:3" x14ac:dyDescent="0.25">
      <c r="A25" s="24"/>
      <c r="B25" s="26">
        <f>IF(WEEKDAY(B26,2)=2,B26-1,0)</f>
        <v>0</v>
      </c>
      <c r="C25" s="24" t="s">
        <v>14</v>
      </c>
    </row>
    <row r="26" spans="1:3" x14ac:dyDescent="0.25">
      <c r="A26" s="24"/>
      <c r="B26" s="27">
        <f>DATE(A1,11,11)</f>
        <v>44511</v>
      </c>
      <c r="C26" s="24" t="s">
        <v>25</v>
      </c>
    </row>
    <row r="27" spans="1:3" x14ac:dyDescent="0.25">
      <c r="A27" s="24"/>
      <c r="B27" s="26">
        <f>IF(WEEKDAY(B26,2)=4,B26+1,0)</f>
        <v>44512</v>
      </c>
      <c r="C27" s="24" t="s">
        <v>14</v>
      </c>
    </row>
    <row r="28" spans="1:3" x14ac:dyDescent="0.25">
      <c r="A28" s="24"/>
      <c r="B28" s="26">
        <f>IF(WEEKDAY(B29,2)=2,B29-1,0)</f>
        <v>0</v>
      </c>
      <c r="C28" s="24" t="s">
        <v>14</v>
      </c>
    </row>
    <row r="29" spans="1:3" x14ac:dyDescent="0.25">
      <c r="A29" s="24"/>
      <c r="B29" s="27">
        <f>DATE(A1,12,25)</f>
        <v>44555</v>
      </c>
      <c r="C29" s="24" t="s">
        <v>26</v>
      </c>
    </row>
    <row r="30" spans="1:3" x14ac:dyDescent="0.25">
      <c r="A30" s="24"/>
      <c r="B30" s="26">
        <f>IF(WEEKDAY(B29,2)=4,B29+1,0)</f>
        <v>0</v>
      </c>
      <c r="C30" s="24" t="s">
        <v>14</v>
      </c>
    </row>
    <row r="31" spans="1:3" x14ac:dyDescent="0.25">
      <c r="A31" s="24"/>
      <c r="B31" s="26">
        <f>IF(WEEKDAY(B32,2)=2,B32-1,0)</f>
        <v>0</v>
      </c>
      <c r="C31" s="24" t="s">
        <v>14</v>
      </c>
    </row>
    <row r="32" spans="1:3" x14ac:dyDescent="0.25">
      <c r="A32" s="24"/>
      <c r="B32" s="27">
        <f>DATE(A1+1,1,1)</f>
        <v>44562</v>
      </c>
      <c r="C32" s="24" t="s">
        <v>15</v>
      </c>
    </row>
    <row r="33" spans="2:3" x14ac:dyDescent="0.25">
      <c r="B33" s="26">
        <f>IF(WEEKDAY(B32,2)=4,B32+1,0)</f>
        <v>0</v>
      </c>
      <c r="C33" s="24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Cours</vt:lpstr>
      <vt:lpstr>Hebdomadaire</vt:lpstr>
      <vt:lpstr>Mensuel</vt:lpstr>
      <vt:lpstr>Parametres</vt:lpstr>
      <vt:lpstr>JFP</vt:lpstr>
      <vt:lpstr>masemaine</vt:lpstr>
      <vt:lpstr>periode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2021-01-20T04:57:54Z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