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HP\Desktop\macro clo\"/>
    </mc:Choice>
  </mc:AlternateContent>
  <bookViews>
    <workbookView xWindow="-120" yWindow="-120" windowWidth="20730" windowHeight="11160" tabRatio="599" activeTab="3"/>
  </bookViews>
  <sheets>
    <sheet name="BASE DE DONNEE" sheetId="1" r:id="rId1"/>
    <sheet name="Z1" sheetId="5" r:id="rId2"/>
    <sheet name="Z2" sheetId="6" r:id="rId3"/>
    <sheet name="Z3" sheetId="7" r:id="rId4"/>
  </sheets>
  <definedNames>
    <definedName name="_xlnm._FilterDatabase" localSheetId="1" hidden="1">'Z1'!$C$5:$P$5</definedName>
    <definedName name="_xlnm._FilterDatabase" localSheetId="2" hidden="1">'Z2'!$C$5:$P$5</definedName>
    <definedName name="_xlnm._FilterDatabase" localSheetId="3" hidden="1">'Z3'!$D$5:$Q$5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6" i="5" l="1"/>
  <c r="O6" i="5" s="1"/>
  <c r="J6" i="5"/>
  <c r="K6" i="5" s="1"/>
  <c r="F6" i="5"/>
  <c r="G6" i="5" s="1"/>
  <c r="P6" i="5" s="1"/>
  <c r="N5" i="5"/>
  <c r="O5" i="5" s="1"/>
  <c r="J5" i="5"/>
  <c r="K5" i="5" s="1"/>
  <c r="F5" i="5"/>
  <c r="G5" i="5" s="1"/>
  <c r="N4" i="5"/>
  <c r="O4" i="5" s="1"/>
  <c r="J4" i="5"/>
  <c r="K4" i="5" s="1"/>
  <c r="F4" i="5"/>
  <c r="G4" i="5" s="1"/>
  <c r="P2" i="5"/>
  <c r="O6" i="6"/>
  <c r="N6" i="6"/>
  <c r="K6" i="6"/>
  <c r="J6" i="6"/>
  <c r="G6" i="6"/>
  <c r="P6" i="6" s="1"/>
  <c r="F6" i="6"/>
  <c r="O5" i="6"/>
  <c r="N5" i="6"/>
  <c r="K5" i="6"/>
  <c r="P5" i="6" s="1"/>
  <c r="J5" i="6"/>
  <c r="G5" i="6"/>
  <c r="F5" i="6"/>
  <c r="O4" i="6"/>
  <c r="N4" i="6"/>
  <c r="K4" i="6"/>
  <c r="J4" i="6"/>
  <c r="F4" i="6"/>
  <c r="G4" i="6" s="1"/>
  <c r="P4" i="6" s="1"/>
  <c r="P2" i="6"/>
  <c r="F4" i="7"/>
  <c r="G4" i="7" s="1"/>
  <c r="N6" i="7"/>
  <c r="O6" i="7" s="1"/>
  <c r="J6" i="7"/>
  <c r="K6" i="7" s="1"/>
  <c r="F6" i="7"/>
  <c r="G6" i="7" s="1"/>
  <c r="N5" i="7"/>
  <c r="O5" i="7" s="1"/>
  <c r="J5" i="7"/>
  <c r="K5" i="7" s="1"/>
  <c r="F5" i="7"/>
  <c r="G5" i="7" s="1"/>
  <c r="N4" i="7"/>
  <c r="O4" i="7" s="1"/>
  <c r="J4" i="7"/>
  <c r="K4" i="7" s="1"/>
  <c r="P2" i="7"/>
  <c r="P5" i="5" l="1"/>
  <c r="Q6" i="5"/>
  <c r="P4" i="5"/>
  <c r="Q4" i="5" s="1"/>
  <c r="Q5" i="5"/>
  <c r="Q6" i="6"/>
  <c r="Q4" i="6"/>
  <c r="Q5" i="6"/>
  <c r="P6" i="7"/>
  <c r="Q6" i="7" s="1"/>
  <c r="P4" i="7"/>
  <c r="Q4" i="7" s="1"/>
  <c r="P5" i="7"/>
  <c r="Q5" i="7" s="1"/>
</calcChain>
</file>

<file path=xl/sharedStrings.xml><?xml version="1.0" encoding="utf-8"?>
<sst xmlns="http://schemas.openxmlformats.org/spreadsheetml/2006/main" count="134" uniqueCount="56">
  <si>
    <t>Pnd</t>
  </si>
  <si>
    <t>T. L</t>
  </si>
  <si>
    <t>F1</t>
  </si>
  <si>
    <t xml:space="preserve">H1 </t>
  </si>
  <si>
    <t>H  2</t>
  </si>
  <si>
    <t xml:space="preserve">A 1 </t>
  </si>
  <si>
    <t xml:space="preserve">A 2 </t>
  </si>
  <si>
    <t>Pnd2</t>
  </si>
  <si>
    <t>MNY</t>
  </si>
  <si>
    <t>FR1</t>
  </si>
  <si>
    <t>FR2</t>
  </si>
  <si>
    <t>MAIS</t>
  </si>
  <si>
    <t>ARC</t>
  </si>
  <si>
    <t>Pnd3</t>
  </si>
  <si>
    <t>Cof3</t>
  </si>
  <si>
    <t>Cof2</t>
  </si>
  <si>
    <t>Cof</t>
  </si>
  <si>
    <t>manioc</t>
  </si>
  <si>
    <t>Nom</t>
  </si>
  <si>
    <t>Colonne4</t>
  </si>
  <si>
    <t>Colonne5</t>
  </si>
  <si>
    <t>ANNEE 2023</t>
  </si>
  <si>
    <t>PRODUITS</t>
  </si>
  <si>
    <t>karot</t>
  </si>
  <si>
    <t>harocot</t>
  </si>
  <si>
    <t>Zone de production</t>
  </si>
  <si>
    <t>Z1</t>
  </si>
  <si>
    <t>Z3</t>
  </si>
  <si>
    <t>Z2</t>
  </si>
  <si>
    <t>Blé</t>
  </si>
  <si>
    <t>ZONE 1</t>
  </si>
  <si>
    <t>ZONE 2</t>
  </si>
  <si>
    <t>ZONE 3</t>
  </si>
  <si>
    <t>Debut de RECOLTE</t>
  </si>
  <si>
    <t>BBA H71</t>
  </si>
  <si>
    <t>GZIKIOOKER</t>
  </si>
  <si>
    <t>AYEIOIROITZ</t>
  </si>
  <si>
    <t>HZIZIZIIZ</t>
  </si>
  <si>
    <t>TEIZOAPAEY</t>
  </si>
  <si>
    <t>ZIZIZUIUR</t>
  </si>
  <si>
    <t>TAIAIAIKKZ</t>
  </si>
  <si>
    <t>AHJZKELMR</t>
  </si>
  <si>
    <t>BAKZLEMR</t>
  </si>
  <si>
    <t>HEZJKEKZKZ</t>
  </si>
  <si>
    <t>FEJDI4</t>
  </si>
  <si>
    <t>TDJDFI5</t>
  </si>
  <si>
    <t>ZYUEIROTP</t>
  </si>
  <si>
    <t>QYHEUIROL</t>
  </si>
  <si>
    <t>ZYEJUTNGI</t>
  </si>
  <si>
    <t>FZYZIEI7</t>
  </si>
  <si>
    <t>HDHDJDJJF</t>
  </si>
  <si>
    <t>DHFJFJKH</t>
  </si>
  <si>
    <t>HQJSKSKD</t>
  </si>
  <si>
    <t>HVU</t>
  </si>
  <si>
    <t>PPLCA</t>
  </si>
  <si>
    <t>DEBUT DE RECOLTE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</si>
</sst>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Bodoni MT"/>
      <family val="1"/>
    </font>
    <font>
      <b/>
      <sz val="10"/>
      <color theme="1"/>
      <name val="Bodoni MT"/>
      <family val="1"/>
    </font>
    <font>
      <b/>
      <sz val="11"/>
      <name val="Bodoni MT"/>
      <family val="1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4"/>
      <color theme="1"/>
      <name val="Arial Black"/>
      <family val="2"/>
    </font>
    <font>
      <sz val="8"/>
      <name val="Calibri"/>
      <family val="2"/>
      <scheme val="minor"/>
    </font>
    <font>
      <b/>
      <sz val="11"/>
      <color theme="1"/>
      <name val="Cambria"/>
      <family val="1"/>
    </font>
    <font>
      <sz val="9"/>
      <color theme="1"/>
      <name val="Calibri"/>
      <family val="2"/>
      <scheme val="minor"/>
    </font>
    <font>
      <b/>
      <sz val="11"/>
      <name val="Calibri"/>
      <scheme val="minor"/>
    </font>
    <font>
      <b/>
      <sz val="2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5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24997711111789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5" tint="0.39997558519241921"/>
      </left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theme="5" tint="0.39997558519241921"/>
      </left>
      <right style="thin">
        <color theme="5" tint="0.39997558519241921"/>
      </right>
      <top style="thin">
        <color theme="5" tint="0.3999755851924192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5" tint="0.39997558519241921"/>
      </left>
      <right style="thin">
        <color theme="5" tint="0.39997558519241921"/>
      </right>
      <top/>
      <bottom style="thin">
        <color theme="5" tint="0.39997558519241921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Fill="1" applyProtection="1">
      <protection locked="0"/>
    </xf>
    <xf numFmtId="0" fontId="0" fillId="0" borderId="0" xfId="0" applyFill="1"/>
    <xf numFmtId="2" fontId="0" fillId="7" borderId="1" xfId="0" applyNumberFormat="1" applyFill="1" applyBorder="1" applyProtection="1">
      <protection locked="0"/>
    </xf>
    <xf numFmtId="2" fontId="1" fillId="7" borderId="1" xfId="0" applyNumberFormat="1" applyFont="1" applyFill="1" applyBorder="1" applyProtection="1">
      <protection hidden="1"/>
    </xf>
    <xf numFmtId="2" fontId="5" fillId="6" borderId="1" xfId="0" applyNumberFormat="1" applyFont="1" applyFill="1" applyBorder="1" applyProtection="1">
      <protection locked="0"/>
    </xf>
    <xf numFmtId="2" fontId="6" fillId="6" borderId="1" xfId="0" applyNumberFormat="1" applyFont="1" applyFill="1" applyBorder="1" applyProtection="1">
      <protection hidden="1"/>
    </xf>
    <xf numFmtId="2" fontId="5" fillId="8" borderId="1" xfId="0" applyNumberFormat="1" applyFont="1" applyFill="1" applyBorder="1" applyProtection="1">
      <protection locked="0"/>
    </xf>
    <xf numFmtId="2" fontId="6" fillId="8" borderId="1" xfId="0" applyNumberFormat="1" applyFont="1" applyFill="1" applyBorder="1" applyProtection="1">
      <protection hidden="1"/>
    </xf>
    <xf numFmtId="2" fontId="1" fillId="5" borderId="1" xfId="0" applyNumberFormat="1" applyFont="1" applyFill="1" applyBorder="1" applyProtection="1">
      <protection hidden="1"/>
    </xf>
    <xf numFmtId="2" fontId="0" fillId="8" borderId="1" xfId="0" applyNumberFormat="1" applyFill="1" applyBorder="1" applyProtection="1">
      <protection locked="0"/>
    </xf>
    <xf numFmtId="2" fontId="1" fillId="8" borderId="1" xfId="0" applyNumberFormat="1" applyFont="1" applyFill="1" applyBorder="1" applyProtection="1">
      <protection hidden="1"/>
    </xf>
    <xf numFmtId="0" fontId="2" fillId="3" borderId="5" xfId="0" applyFont="1" applyFill="1" applyBorder="1" applyAlignment="1" applyProtection="1">
      <alignment horizontal="center" vertical="center"/>
      <protection locked="0"/>
    </xf>
    <xf numFmtId="0" fontId="2" fillId="4" borderId="5" xfId="0" applyFont="1" applyFill="1" applyBorder="1" applyAlignment="1" applyProtection="1">
      <alignment horizontal="center" vertical="center"/>
      <protection locked="0"/>
    </xf>
    <xf numFmtId="0" fontId="2" fillId="7" borderId="5" xfId="0" applyFont="1" applyFill="1" applyBorder="1" applyAlignment="1" applyProtection="1">
      <alignment horizontal="center" vertical="center"/>
      <protection locked="0"/>
    </xf>
    <xf numFmtId="0" fontId="4" fillId="5" borderId="5" xfId="0" applyFont="1" applyFill="1" applyBorder="1" applyAlignment="1" applyProtection="1">
      <alignment horizontal="center" vertical="center"/>
      <protection locked="0"/>
    </xf>
    <xf numFmtId="2" fontId="0" fillId="7" borderId="2" xfId="0" applyNumberFormat="1" applyFill="1" applyBorder="1" applyProtection="1">
      <protection locked="0"/>
    </xf>
    <xf numFmtId="2" fontId="0" fillId="7" borderId="7" xfId="0" applyNumberFormat="1" applyFill="1" applyBorder="1" applyProtection="1">
      <protection locked="0"/>
    </xf>
    <xf numFmtId="2" fontId="0" fillId="7" borderId="8" xfId="0" applyNumberFormat="1" applyFill="1" applyBorder="1" applyProtection="1">
      <protection locked="0"/>
    </xf>
    <xf numFmtId="2" fontId="1" fillId="7" borderId="8" xfId="0" applyNumberFormat="1" applyFont="1" applyFill="1" applyBorder="1" applyProtection="1">
      <protection hidden="1"/>
    </xf>
    <xf numFmtId="2" fontId="5" fillId="6" borderId="8" xfId="0" applyNumberFormat="1" applyFont="1" applyFill="1" applyBorder="1" applyProtection="1">
      <protection locked="0"/>
    </xf>
    <xf numFmtId="2" fontId="6" fillId="6" borderId="8" xfId="0" applyNumberFormat="1" applyFont="1" applyFill="1" applyBorder="1" applyProtection="1">
      <protection hidden="1"/>
    </xf>
    <xf numFmtId="2" fontId="0" fillId="8" borderId="8" xfId="0" applyNumberFormat="1" applyFill="1" applyBorder="1" applyProtection="1">
      <protection locked="0"/>
    </xf>
    <xf numFmtId="2" fontId="1" fillId="8" borderId="8" xfId="0" applyNumberFormat="1" applyFont="1" applyFill="1" applyBorder="1" applyProtection="1">
      <protection hidden="1"/>
    </xf>
    <xf numFmtId="2" fontId="1" fillId="5" borderId="8" xfId="0" applyNumberFormat="1" applyFont="1" applyFill="1" applyBorder="1" applyProtection="1">
      <protection hidden="1"/>
    </xf>
    <xf numFmtId="2" fontId="5" fillId="9" borderId="1" xfId="0" applyNumberFormat="1" applyFont="1" applyFill="1" applyBorder="1"/>
    <xf numFmtId="2" fontId="0" fillId="7" borderId="11" xfId="0" applyNumberFormat="1" applyFill="1" applyBorder="1" applyProtection="1">
      <protection locked="0"/>
    </xf>
    <xf numFmtId="2" fontId="0" fillId="7" borderId="12" xfId="0" applyNumberFormat="1" applyFill="1" applyBorder="1" applyProtection="1"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 applyProtection="1">
      <alignment horizontal="center" vertical="top"/>
      <protection locked="0"/>
    </xf>
    <xf numFmtId="0" fontId="6" fillId="4" borderId="5" xfId="0" applyFont="1" applyFill="1" applyBorder="1" applyAlignment="1" applyProtection="1">
      <alignment horizontal="center" vertical="center"/>
      <protection locked="0"/>
    </xf>
    <xf numFmtId="0" fontId="6" fillId="7" borderId="5" xfId="0" applyFont="1" applyFill="1" applyBorder="1" applyAlignment="1" applyProtection="1">
      <alignment horizontal="center" vertical="center"/>
      <protection locked="0"/>
    </xf>
    <xf numFmtId="0" fontId="6" fillId="5" borderId="5" xfId="0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 applyProtection="1">
      <alignment vertical="center"/>
      <protection locked="0"/>
    </xf>
    <xf numFmtId="0" fontId="6" fillId="3" borderId="1" xfId="0" applyFont="1" applyFill="1" applyBorder="1" applyAlignment="1" applyProtection="1">
      <alignment vertical="center"/>
      <protection locked="0"/>
    </xf>
    <xf numFmtId="0" fontId="6" fillId="4" borderId="1" xfId="0" applyFont="1" applyFill="1" applyBorder="1" applyAlignment="1" applyProtection="1">
      <alignment horizontal="center" vertical="center"/>
      <protection locked="0"/>
    </xf>
    <xf numFmtId="0" fontId="6" fillId="7" borderId="1" xfId="0" applyFont="1" applyFill="1" applyBorder="1" applyProtection="1">
      <protection locked="0"/>
    </xf>
    <xf numFmtId="2" fontId="1" fillId="5" borderId="6" xfId="0" applyNumberFormat="1" applyFont="1" applyFill="1" applyBorder="1" applyProtection="1">
      <protection hidden="1"/>
    </xf>
    <xf numFmtId="2" fontId="6" fillId="5" borderId="6" xfId="0" applyNumberFormat="1" applyFont="1" applyFill="1" applyBorder="1" applyProtection="1">
      <protection locked="0"/>
    </xf>
    <xf numFmtId="2" fontId="1" fillId="5" borderId="9" xfId="0" applyNumberFormat="1" applyFont="1" applyFill="1" applyBorder="1" applyProtection="1">
      <protection hidden="1"/>
    </xf>
    <xf numFmtId="2" fontId="0" fillId="0" borderId="0" xfId="0" applyNumberFormat="1" applyFill="1" applyProtection="1">
      <protection locked="0"/>
    </xf>
    <xf numFmtId="0" fontId="0" fillId="0" borderId="6" xfId="0" applyBorder="1"/>
    <xf numFmtId="0" fontId="3" fillId="4" borderId="14" xfId="0" applyFont="1" applyFill="1" applyBorder="1" applyAlignment="1" applyProtection="1">
      <alignment horizontal="center" vertical="center"/>
      <protection locked="0"/>
    </xf>
    <xf numFmtId="0" fontId="3" fillId="4" borderId="10" xfId="0" applyFont="1" applyFill="1" applyBorder="1" applyAlignment="1" applyProtection="1">
      <alignment horizontal="center" vertical="center"/>
      <protection locked="0"/>
    </xf>
    <xf numFmtId="0" fontId="3" fillId="7" borderId="14" xfId="0" applyFont="1" applyFill="1" applyBorder="1" applyAlignment="1" applyProtection="1">
      <alignment horizontal="center" vertical="center"/>
      <protection locked="0"/>
    </xf>
    <xf numFmtId="0" fontId="3" fillId="7" borderId="10" xfId="0" applyFont="1" applyFill="1" applyBorder="1" applyAlignment="1" applyProtection="1">
      <alignment horizontal="center" vertical="center"/>
      <protection locked="0"/>
    </xf>
    <xf numFmtId="0" fontId="10" fillId="10" borderId="16" xfId="0" applyFont="1" applyFill="1" applyBorder="1" applyProtection="1">
      <protection locked="0"/>
    </xf>
    <xf numFmtId="0" fontId="12" fillId="11" borderId="18" xfId="0" applyFont="1" applyFill="1" applyBorder="1" applyAlignment="1" applyProtection="1">
      <alignment horizontal="center"/>
      <protection locked="0"/>
    </xf>
    <xf numFmtId="0" fontId="12" fillId="11" borderId="19" xfId="0" applyFont="1" applyFill="1" applyBorder="1" applyAlignment="1" applyProtection="1">
      <alignment horizontal="center"/>
      <protection locked="0"/>
    </xf>
    <xf numFmtId="0" fontId="12" fillId="11" borderId="21" xfId="0" applyFont="1" applyFill="1" applyBorder="1" applyAlignment="1" applyProtection="1">
      <alignment horizontal="center"/>
      <protection locked="0"/>
    </xf>
    <xf numFmtId="0" fontId="12" fillId="11" borderId="22" xfId="0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2" fillId="3" borderId="13" xfId="0" applyFont="1" applyFill="1" applyBorder="1" applyAlignment="1" applyProtection="1">
      <alignment vertical="center"/>
      <protection locked="0"/>
    </xf>
    <xf numFmtId="2" fontId="0" fillId="8" borderId="16" xfId="0" applyNumberFormat="1" applyFill="1" applyBorder="1" applyProtection="1">
      <protection locked="0"/>
    </xf>
    <xf numFmtId="14" fontId="0" fillId="8" borderId="16" xfId="0" applyNumberFormat="1" applyFill="1" applyBorder="1" applyProtection="1">
      <protection locked="0"/>
    </xf>
    <xf numFmtId="0" fontId="1" fillId="8" borderId="16" xfId="0" applyFont="1" applyFill="1" applyBorder="1" applyAlignment="1" applyProtection="1">
      <alignment horizontal="center" vertical="center"/>
      <protection locked="0"/>
    </xf>
    <xf numFmtId="2" fontId="0" fillId="8" borderId="16" xfId="0" applyNumberFormat="1" applyFont="1" applyFill="1" applyBorder="1" applyProtection="1">
      <protection locked="0"/>
    </xf>
    <xf numFmtId="2" fontId="0" fillId="8" borderId="23" xfId="0" applyNumberFormat="1" applyFill="1" applyBorder="1" applyProtection="1">
      <protection locked="0"/>
    </xf>
    <xf numFmtId="14" fontId="0" fillId="8" borderId="23" xfId="0" applyNumberFormat="1" applyFill="1" applyBorder="1" applyProtection="1">
      <protection locked="0"/>
    </xf>
    <xf numFmtId="0" fontId="1" fillId="8" borderId="23" xfId="0" applyFont="1" applyFill="1" applyBorder="1" applyAlignment="1" applyProtection="1">
      <alignment horizontal="center" vertical="center"/>
      <protection locked="0"/>
    </xf>
    <xf numFmtId="0" fontId="6" fillId="8" borderId="3" xfId="0" applyFont="1" applyFill="1" applyBorder="1" applyAlignment="1" applyProtection="1">
      <alignment horizontal="center" vertical="center"/>
      <protection locked="0"/>
    </xf>
    <xf numFmtId="0" fontId="6" fillId="8" borderId="3" xfId="0" applyFont="1" applyFill="1" applyBorder="1" applyAlignment="1" applyProtection="1">
      <alignment horizontal="center" vertical="center" wrapText="1"/>
      <protection locked="0"/>
    </xf>
    <xf numFmtId="0" fontId="6" fillId="8" borderId="4" xfId="0" applyFont="1" applyFill="1" applyBorder="1" applyAlignment="1" applyProtection="1">
      <alignment horizontal="center" vertical="center" wrapText="1"/>
      <protection locked="0"/>
    </xf>
    <xf numFmtId="0" fontId="11" fillId="0" borderId="4" xfId="0" applyFont="1" applyFill="1" applyBorder="1" applyAlignment="1" applyProtection="1">
      <alignment horizontal="center" vertical="center" wrapText="1"/>
      <protection locked="0"/>
    </xf>
    <xf numFmtId="2" fontId="0" fillId="8" borderId="17" xfId="0" applyNumberFormat="1" applyFont="1" applyFill="1" applyBorder="1" applyProtection="1">
      <protection locked="0"/>
    </xf>
    <xf numFmtId="0" fontId="0" fillId="8" borderId="17" xfId="0" applyFill="1" applyBorder="1" applyProtection="1">
      <protection locked="0"/>
    </xf>
    <xf numFmtId="0" fontId="1" fillId="8" borderId="17" xfId="0" applyFont="1" applyFill="1" applyBorder="1" applyAlignment="1" applyProtection="1">
      <alignment horizontal="center" vertical="center"/>
      <protection locked="0"/>
    </xf>
    <xf numFmtId="0" fontId="10" fillId="10" borderId="23" xfId="0" applyFont="1" applyFill="1" applyBorder="1" applyProtection="1">
      <protection locked="0"/>
    </xf>
    <xf numFmtId="0" fontId="6" fillId="0" borderId="4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 applyProtection="1">
      <alignment horizontal="center"/>
      <protection locked="0"/>
    </xf>
    <xf numFmtId="0" fontId="7" fillId="2" borderId="19" xfId="0" applyFont="1" applyFill="1" applyBorder="1" applyAlignment="1" applyProtection="1">
      <alignment horizontal="center"/>
      <protection locked="0"/>
    </xf>
    <xf numFmtId="0" fontId="7" fillId="2" borderId="20" xfId="0" applyFont="1" applyFill="1" applyBorder="1" applyAlignment="1" applyProtection="1">
      <alignment horizontal="center"/>
      <protection locked="0"/>
    </xf>
    <xf numFmtId="0" fontId="9" fillId="3" borderId="13" xfId="0" applyFont="1" applyFill="1" applyBorder="1" applyAlignment="1" applyProtection="1">
      <alignment horizontal="center" vertical="center"/>
      <protection locked="0"/>
    </xf>
    <xf numFmtId="0" fontId="9" fillId="3" borderId="15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2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rgb="FFFFC5FF"/>
        </patternFill>
      </fill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FFC5FF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rgb="FFFFC5FF"/>
        </patternFill>
      </fill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rgb="FFFFC5FF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protection locked="1" hidden="1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numFmt numFmtId="2" formatCode="0.00"/>
      <fill>
        <patternFill patternType="solid">
          <fgColor indexed="64"/>
          <bgColor theme="5" tint="0.5999938962981048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numFmt numFmtId="2" formatCode="0.00"/>
      <fill>
        <patternFill patternType="solid">
          <fgColor indexed="64"/>
          <bgColor theme="5" tint="0.59999389629810485"/>
        </patternFill>
      </fill>
      <protection locked="0" hidden="0"/>
    </dxf>
    <dxf>
      <border outline="0">
        <top style="thin">
          <color rgb="FF000000"/>
        </top>
      </border>
    </dxf>
    <dxf>
      <border>
        <bottom style="medium">
          <color rgb="FFFFFC04"/>
        </bottom>
      </border>
    </dxf>
    <dxf>
      <border outline="0">
        <left style="medium">
          <color rgb="FF000000"/>
        </left>
        <right style="thin">
          <color rgb="FF000000"/>
        </right>
      </border>
    </dxf>
    <dxf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rgb="FFFFC5FF"/>
        </patternFill>
      </fill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FFC5FF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rgb="FFFFC5FF"/>
        </patternFill>
      </fill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rgb="FFFFC5FF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protection locked="1" hidden="1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numFmt numFmtId="2" formatCode="0.00"/>
      <fill>
        <patternFill patternType="solid">
          <fgColor indexed="64"/>
          <bgColor theme="5" tint="0.5999938962981048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numFmt numFmtId="2" formatCode="0.00"/>
      <fill>
        <patternFill patternType="solid">
          <fgColor indexed="64"/>
          <bgColor theme="5" tint="0.59999389629810485"/>
        </patternFill>
      </fill>
      <protection locked="0" hidden="0"/>
    </dxf>
    <dxf>
      <border outline="0">
        <top style="thin">
          <color rgb="FF000000"/>
        </top>
      </border>
    </dxf>
    <dxf>
      <border>
        <bottom style="medium">
          <color rgb="FFFFFC04"/>
        </bottom>
      </border>
    </dxf>
    <dxf>
      <border outline="0">
        <left style="medium">
          <color rgb="FF000000"/>
        </left>
        <right style="thin">
          <color rgb="FF000000"/>
        </right>
      </border>
    </dxf>
    <dxf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rgb="FFFFC5FF"/>
        </patternFill>
      </fill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rgb="FFFFC5FF"/>
        </patternFill>
      </fill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protection locked="0" hidden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protection locked="1" hidden="1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protection locked="0" hidden="0"/>
    </dxf>
    <dxf>
      <numFmt numFmtId="2" formatCode="0.00"/>
      <fill>
        <patternFill patternType="solid">
          <fgColor indexed="64"/>
          <bgColor theme="5" tint="0.5999938962981048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numFmt numFmtId="2" formatCode="0.00"/>
      <fill>
        <patternFill patternType="solid">
          <fgColor indexed="64"/>
          <bgColor theme="5" tint="0.5999938962981048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0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5" tint="0.39997558519241921"/>
        </left>
        <right style="thin">
          <color theme="5" tint="0.39997558519241921"/>
        </right>
        <top style="thin">
          <color theme="5" tint="0.39997558519241921"/>
        </top>
        <bottom style="thin">
          <color theme="5" tint="0.39997558519241921"/>
        </bottom>
      </border>
      <protection locked="0" hidden="0"/>
    </dxf>
    <dxf>
      <fill>
        <patternFill>
          <fgColor indexed="64"/>
          <bgColor theme="7" tint="0.59999389629810485"/>
        </patternFill>
      </fill>
      <border diagonalUp="0" diagonalDown="0" outline="0">
        <left style="thin">
          <color theme="5" tint="0.39997558519241921"/>
        </left>
        <right style="thin">
          <color theme="5" tint="0.39997558519241921"/>
        </right>
        <top style="thin">
          <color theme="5" tint="0.39997558519241921"/>
        </top>
        <bottom style="thin">
          <color theme="5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theme="5" tint="0.39997558519241921"/>
        </left>
        <right style="thin">
          <color theme="5" tint="0.39997558519241921"/>
        </right>
        <top style="thin">
          <color theme="5" tint="0.39997558519241921"/>
        </top>
        <bottom style="thin">
          <color theme="5" tint="0.3999755851924192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FFC5FF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rgb="FFFFC5FF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border outline="0">
        <top style="thin">
          <color rgb="FF000000"/>
        </top>
      </border>
    </dxf>
    <dxf>
      <border>
        <bottom style="medium">
          <color rgb="FFFFFC04"/>
        </bottom>
      </border>
    </dxf>
    <dxf>
      <border outline="0">
        <left style="medium">
          <color rgb="FF000000"/>
        </left>
        <right style="thin">
          <color rgb="FF000000"/>
        </right>
      </border>
    </dxf>
    <dxf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>
          <fgColor indexed="64"/>
          <bgColor theme="0" tint="-4.9989318521683403E-2"/>
        </patternFill>
      </fill>
      <border diagonalUp="0" diagonalDown="0" outline="0">
        <left style="thin">
          <color theme="5" tint="0.39997558519241921"/>
        </left>
        <right style="thin">
          <color theme="5" tint="0.39997558519241921"/>
        </right>
        <top style="thin">
          <color theme="5" tint="0.39997558519241921"/>
        </top>
        <bottom style="thin">
          <color theme="5" tint="0.3999755851924192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>
          <fgColor indexed="64"/>
          <bgColor theme="0" tint="-4.9989318521683403E-2"/>
        </patternFill>
      </fill>
      <border diagonalUp="0" diagonalDown="0">
        <left style="thin">
          <color theme="5" tint="0.39997558519241921"/>
        </left>
        <right style="thin">
          <color theme="5" tint="0.39997558519241921"/>
        </right>
        <top style="thin">
          <color theme="5" tint="0.39997558519241921"/>
        </top>
        <bottom style="thin">
          <color theme="5" tint="0.39997558519241921"/>
        </bottom>
        <vertical style="thin">
          <color theme="5" tint="0.39997558519241921"/>
        </vertical>
        <horizontal style="thin">
          <color theme="5" tint="0.3999755851924192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>
          <fgColor indexed="64"/>
          <bgColor theme="0" tint="-4.9989318521683403E-2"/>
        </patternFill>
      </fill>
      <border diagonalUp="0" diagonalDown="0">
        <left style="thin">
          <color theme="5" tint="0.39997558519241921"/>
        </left>
        <right style="thin">
          <color theme="5" tint="0.39997558519241921"/>
        </right>
        <top style="thin">
          <color theme="5" tint="0.39997558519241921"/>
        </top>
        <bottom style="thin">
          <color theme="5" tint="0.39997558519241921"/>
        </bottom>
        <vertical style="thin">
          <color theme="5" tint="0.39997558519241921"/>
        </vertical>
        <horizontal style="thin">
          <color theme="5" tint="0.3999755851924192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>
          <fgColor indexed="64"/>
          <bgColor theme="0" tint="-4.9989318521683403E-2"/>
        </patternFill>
      </fill>
      <border diagonalUp="0" diagonalDown="0">
        <left style="thin">
          <color theme="5" tint="0.39997558519241921"/>
        </left>
        <right style="thin">
          <color theme="5" tint="0.39997558519241921"/>
        </right>
        <top style="thin">
          <color theme="5" tint="0.39997558519241921"/>
        </top>
        <bottom style="thin">
          <color theme="5" tint="0.39997558519241921"/>
        </bottom>
        <vertical style="thin">
          <color theme="5" tint="0.39997558519241921"/>
        </vertical>
        <horizontal style="thin">
          <color theme="5" tint="0.3999755851924192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>
          <fgColor indexed="64"/>
          <bgColor theme="0" tint="-4.9989318521683403E-2"/>
        </patternFill>
      </fill>
      <protection locked="0" hidden="0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thin">
          <color indexed="64"/>
        </right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9" name="tableau1" displayName="tableau1" ref="A3:G14" headerRowDxfId="88" dataDxfId="117" totalsRowDxfId="120" headerRowBorderDxfId="89" tableBorderDxfId="119" totalsRowBorderDxfId="118">
  <autoFilter ref="A3:G14"/>
  <sortState ref="A4:G14">
    <sortCondition descending="1" ref="A3:A14"/>
  </sortState>
  <tableColumns count="7">
    <tableColumn id="13" name="PRODUITS" dataDxfId="92"/>
    <tableColumn id="2" name="Debut de RECOLTE" dataDxfId="91"/>
    <tableColumn id="1" name="Zone de production" dataDxfId="90"/>
    <tableColumn id="3" name="HVU" dataDxfId="113"/>
    <tableColumn id="4" name="PPLCA" dataDxfId="116"/>
    <tableColumn id="5" name="Colonne4" dataDxfId="115"/>
    <tableColumn id="6" name="Colonne5" dataDxfId="114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12" name="tableau1548913" displayName="tableau1548913" ref="B3:Q6" headerRowDxfId="35" dataDxfId="34" totalsRowDxfId="33" headerRowBorderDxfId="31" tableBorderDxfId="32" totalsRowBorderDxfId="30">
  <tableColumns count="16">
    <tableColumn id="6" name="Nom" dataDxfId="29"/>
    <tableColumn id="13" name="DEBUT DE RECOLTE" dataDxfId="27" totalsRowDxfId="28"/>
    <tableColumn id="1" name="FR1" dataDxfId="25" totalsRowDxfId="26"/>
    <tableColumn id="14" name="FR2" dataDxfId="23" totalsRowDxfId="24"/>
    <tableColumn id="15" name="Cof" dataDxfId="21" totalsRowDxfId="22">
      <calculatedColumnFormula>((tableau1548913[[#This Row],[FR1]])*(0.6)+(tableau1548913[[#This Row],[FR2]])*(0.4))</calculatedColumnFormula>
    </tableColumn>
    <tableColumn id="16" name="Pnd" dataDxfId="20">
      <calculatedColumnFormula>tableau1548913[[#This Row],[Cof]]*$E$2</calculatedColumnFormula>
    </tableColumn>
    <tableColumn id="18" name="H1 " dataDxfId="18" totalsRowDxfId="19"/>
    <tableColumn id="19" name="H  2" dataDxfId="16" totalsRowDxfId="17"/>
    <tableColumn id="20" name="Cof2" dataDxfId="14" totalsRowDxfId="15">
      <calculatedColumnFormula>((tableau1548913[[#This Row],[H1 ]])*(0.6)+(tableau1548913[[#This Row],[H  2]])*(0.4))</calculatedColumnFormula>
    </tableColumn>
    <tableColumn id="21" name="Pnd2" dataDxfId="12" totalsRowDxfId="13">
      <calculatedColumnFormula>tableau1548913[[#This Row],[Cof2]]*$I$2</calculatedColumnFormula>
    </tableColumn>
    <tableColumn id="23" name="A 1 " dataDxfId="10" totalsRowDxfId="11"/>
    <tableColumn id="24" name="A 2 " dataDxfId="8" totalsRowDxfId="9"/>
    <tableColumn id="25" name="Cof3" dataDxfId="6" totalsRowDxfId="7">
      <calculatedColumnFormula>((tableau1548913[[#This Row],[A 1 ]])*(0.6)+(tableau1548913[[#This Row],[A 2 ]])*(0.4))</calculatedColumnFormula>
    </tableColumn>
    <tableColumn id="26" name="Pnd3" dataDxfId="4" totalsRowDxfId="5">
      <calculatedColumnFormula>tableau1548913[[#This Row],[Cof3]]*$M$2</calculatedColumnFormula>
    </tableColumn>
    <tableColumn id="28" name="T. L" dataDxfId="2" totalsRowDxfId="3">
      <calculatedColumnFormula>tableau1548913[[#This Row],[Pnd]]+tableau1548913[[#This Row],[Pnd2]]+tableau1548913[[#This Row],[Pnd3]]</calculatedColumnFormula>
    </tableColumn>
    <tableColumn id="29" name="MNY" dataDxfId="0" totalsRowDxfId="1">
      <calculatedColumnFormula>(tableau1548913[[#This Row],[T. L]]/($P$2))</calculatedColumnFormula>
    </tableColumn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11" name="tableau1548912" displayName="tableau1548912" ref="B3:Q6" headerRowDxfId="71" dataDxfId="70" totalsRowDxfId="69" headerRowBorderDxfId="67" tableBorderDxfId="68" totalsRowBorderDxfId="66">
  <tableColumns count="16">
    <tableColumn id="6" name="Nom" dataDxfId="65"/>
    <tableColumn id="13" name="DEBUT DE RECOLTE" dataDxfId="63" totalsRowDxfId="64"/>
    <tableColumn id="1" name="FR1" dataDxfId="61" totalsRowDxfId="62"/>
    <tableColumn id="14" name="FR2" dataDxfId="59" totalsRowDxfId="60"/>
    <tableColumn id="15" name="Cof" dataDxfId="57" totalsRowDxfId="58">
      <calculatedColumnFormula>((tableau1548912[[#This Row],[FR1]])*(0.6)+(tableau1548912[[#This Row],[FR2]])*(0.4))</calculatedColumnFormula>
    </tableColumn>
    <tableColumn id="16" name="Pnd" dataDxfId="56">
      <calculatedColumnFormula>tableau1548912[[#This Row],[Cof]]*$E$2</calculatedColumnFormula>
    </tableColumn>
    <tableColumn id="18" name="H1 " dataDxfId="54" totalsRowDxfId="55"/>
    <tableColumn id="19" name="H  2" dataDxfId="52" totalsRowDxfId="53"/>
    <tableColumn id="20" name="Cof2" dataDxfId="50" totalsRowDxfId="51">
      <calculatedColumnFormula>((tableau1548912[[#This Row],[H1 ]])*(0.6)+(tableau1548912[[#This Row],[H  2]])*(0.4))</calculatedColumnFormula>
    </tableColumn>
    <tableColumn id="21" name="Pnd2" dataDxfId="48" totalsRowDxfId="49">
      <calculatedColumnFormula>tableau1548912[[#This Row],[Cof2]]*$I$2</calculatedColumnFormula>
    </tableColumn>
    <tableColumn id="23" name="A 1 " dataDxfId="46" totalsRowDxfId="47"/>
    <tableColumn id="24" name="A 2 " dataDxfId="44" totalsRowDxfId="45"/>
    <tableColumn id="25" name="Cof3" dataDxfId="42" totalsRowDxfId="43">
      <calculatedColumnFormula>((tableau1548912[[#This Row],[A 1 ]])*(0.6)+(tableau1548912[[#This Row],[A 2 ]])*(0.4))</calculatedColumnFormula>
    </tableColumn>
    <tableColumn id="26" name="Pnd3" dataDxfId="40" totalsRowDxfId="41">
      <calculatedColumnFormula>tableau1548912[[#This Row],[Cof3]]*$M$2</calculatedColumnFormula>
    </tableColumn>
    <tableColumn id="28" name="T. L" dataDxfId="38" totalsRowDxfId="39">
      <calculatedColumnFormula>tableau1548912[[#This Row],[Pnd]]+tableau1548912[[#This Row],[Pnd2]]+tableau1548912[[#This Row],[Pnd3]]</calculatedColumnFormula>
    </tableColumn>
    <tableColumn id="29" name="MNY" dataDxfId="36" totalsRowDxfId="37">
      <calculatedColumnFormula>(tableau1548912[[#This Row],[T. L]]/($P$2))</calculatedColumnFormula>
    </tableColumn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8" name="tableau15489" displayName="tableau15489" ref="B3:Q6" headerRowDxfId="112" dataDxfId="111" totalsRowDxfId="110" headerRowBorderDxfId="108" tableBorderDxfId="109" totalsRowBorderDxfId="107">
  <tableColumns count="16">
    <tableColumn id="6" name="Nom" dataDxfId="87"/>
    <tableColumn id="13" name="DEBUT DE RECOLTE" dataDxfId="86" totalsRowDxfId="106"/>
    <tableColumn id="1" name="FR1" dataDxfId="85" totalsRowDxfId="105"/>
    <tableColumn id="14" name="FR2" dataDxfId="84" totalsRowDxfId="104"/>
    <tableColumn id="15" name="Cof" dataDxfId="83" totalsRowDxfId="103">
      <calculatedColumnFormula>((tableau15489[[#This Row],[FR1]])*(0.6)+(tableau15489[[#This Row],[FR2]])*(0.4))</calculatedColumnFormula>
    </tableColumn>
    <tableColumn id="16" name="Pnd" dataDxfId="82">
      <calculatedColumnFormula>tableau15489[[#This Row],[Cof]]*$E$2</calculatedColumnFormula>
    </tableColumn>
    <tableColumn id="18" name="H1 " dataDxfId="81" totalsRowDxfId="102"/>
    <tableColumn id="19" name="H  2" dataDxfId="80" totalsRowDxfId="101"/>
    <tableColumn id="20" name="Cof2" dataDxfId="79" totalsRowDxfId="100">
      <calculatedColumnFormula>((tableau15489[[#This Row],[H1 ]])*(0.6)+(tableau15489[[#This Row],[H  2]])*(0.4))</calculatedColumnFormula>
    </tableColumn>
    <tableColumn id="21" name="Pnd2" dataDxfId="78" totalsRowDxfId="99">
      <calculatedColumnFormula>tableau15489[[#This Row],[Cof2]]*$I$2</calculatedColumnFormula>
    </tableColumn>
    <tableColumn id="23" name="A 1 " dataDxfId="77" totalsRowDxfId="98"/>
    <tableColumn id="24" name="A 2 " dataDxfId="76" totalsRowDxfId="97"/>
    <tableColumn id="25" name="Cof3" dataDxfId="75" totalsRowDxfId="96">
      <calculatedColumnFormula>((tableau15489[[#This Row],[A 1 ]])*(0.6)+(tableau15489[[#This Row],[A 2 ]])*(0.4))</calculatedColumnFormula>
    </tableColumn>
    <tableColumn id="26" name="Pnd3" dataDxfId="74" totalsRowDxfId="95">
      <calculatedColumnFormula>tableau15489[[#This Row],[Cof3]]*$M$2</calculatedColumnFormula>
    </tableColumn>
    <tableColumn id="28" name="T. L" dataDxfId="73" totalsRowDxfId="94">
      <calculatedColumnFormula>tableau15489[[#This Row],[Pnd]]+tableau15489[[#This Row],[Pnd2]]+tableau15489[[#This Row],[Pnd3]]</calculatedColumnFormula>
    </tableColumn>
    <tableColumn id="29" name="MNY" dataDxfId="72" totalsRowDxfId="93">
      <calculatedColumnFormula>(tableau15489[[#This Row],[T. L]]/($P$2))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4"/>
  <sheetViews>
    <sheetView workbookViewId="0">
      <selection activeCell="B18" sqref="B18"/>
    </sheetView>
  </sheetViews>
  <sheetFormatPr baseColWidth="10" defaultRowHeight="15" x14ac:dyDescent="0.25"/>
  <cols>
    <col min="1" max="1" width="16.140625" style="1" customWidth="1"/>
    <col min="2" max="2" width="15" style="1" customWidth="1"/>
    <col min="3" max="3" width="13.85546875" style="2" customWidth="1"/>
    <col min="4" max="16384" width="11.42578125" style="2"/>
  </cols>
  <sheetData>
    <row r="1" spans="1:7" x14ac:dyDescent="0.25">
      <c r="A1" s="47" t="s">
        <v>21</v>
      </c>
      <c r="B1" s="48"/>
      <c r="C1" s="48"/>
      <c r="D1" s="48"/>
      <c r="E1" s="48"/>
      <c r="F1" s="48"/>
      <c r="G1" s="48"/>
    </row>
    <row r="2" spans="1:7" customFormat="1" ht="15.75" thickBot="1" x14ac:dyDescent="0.3">
      <c r="A2" s="49"/>
      <c r="B2" s="50"/>
      <c r="C2" s="50"/>
      <c r="D2" s="50"/>
      <c r="E2" s="50"/>
      <c r="F2" s="50"/>
      <c r="G2" s="50"/>
    </row>
    <row r="3" spans="1:7" s="51" customFormat="1" ht="32.25" customHeight="1" thickBot="1" x14ac:dyDescent="0.3">
      <c r="A3" s="60" t="s">
        <v>22</v>
      </c>
      <c r="B3" s="61" t="s">
        <v>33</v>
      </c>
      <c r="C3" s="62" t="s">
        <v>25</v>
      </c>
      <c r="D3" s="68" t="s">
        <v>53</v>
      </c>
      <c r="E3" s="68" t="s">
        <v>54</v>
      </c>
      <c r="F3" s="63" t="s">
        <v>19</v>
      </c>
      <c r="G3" s="63" t="s">
        <v>20</v>
      </c>
    </row>
    <row r="4" spans="1:7" customFormat="1" x14ac:dyDescent="0.25">
      <c r="A4" s="57" t="s">
        <v>17</v>
      </c>
      <c r="B4" s="58">
        <v>44926</v>
      </c>
      <c r="C4" s="59" t="s">
        <v>27</v>
      </c>
      <c r="D4" s="67" t="s">
        <v>49</v>
      </c>
      <c r="E4" s="67" t="s">
        <v>50</v>
      </c>
      <c r="F4" s="67" t="s">
        <v>51</v>
      </c>
      <c r="G4" s="67" t="s">
        <v>52</v>
      </c>
    </row>
    <row r="5" spans="1:7" customFormat="1" x14ac:dyDescent="0.25">
      <c r="A5" s="53" t="s">
        <v>11</v>
      </c>
      <c r="B5" s="54">
        <v>43427</v>
      </c>
      <c r="C5" s="55" t="s">
        <v>28</v>
      </c>
      <c r="D5" s="46" t="s">
        <v>44</v>
      </c>
      <c r="E5" s="46" t="s">
        <v>41</v>
      </c>
      <c r="F5" s="46" t="s">
        <v>42</v>
      </c>
      <c r="G5" s="46" t="s">
        <v>43</v>
      </c>
    </row>
    <row r="6" spans="1:7" customFormat="1" x14ac:dyDescent="0.25">
      <c r="A6" s="53" t="s">
        <v>11</v>
      </c>
      <c r="B6" s="54">
        <v>44924</v>
      </c>
      <c r="C6" s="55" t="s">
        <v>27</v>
      </c>
      <c r="D6" s="46" t="s">
        <v>45</v>
      </c>
      <c r="E6" s="46" t="s">
        <v>46</v>
      </c>
      <c r="F6" s="46" t="s">
        <v>47</v>
      </c>
      <c r="G6" s="46" t="s">
        <v>48</v>
      </c>
    </row>
    <row r="7" spans="1:7" x14ac:dyDescent="0.25">
      <c r="A7" s="56" t="s">
        <v>23</v>
      </c>
      <c r="B7" s="54">
        <v>44920</v>
      </c>
      <c r="C7" s="55" t="s">
        <v>28</v>
      </c>
      <c r="D7" s="46" t="s">
        <v>34</v>
      </c>
      <c r="E7" s="46" t="s">
        <v>35</v>
      </c>
      <c r="F7" s="46" t="s">
        <v>36</v>
      </c>
      <c r="G7" s="46" t="s">
        <v>37</v>
      </c>
    </row>
    <row r="8" spans="1:7" x14ac:dyDescent="0.25">
      <c r="A8" s="56" t="s">
        <v>23</v>
      </c>
      <c r="B8" s="54">
        <v>44928</v>
      </c>
      <c r="C8" s="55" t="s">
        <v>26</v>
      </c>
      <c r="D8" s="46" t="s">
        <v>34</v>
      </c>
      <c r="E8" s="46" t="s">
        <v>38</v>
      </c>
      <c r="F8" s="46" t="s">
        <v>39</v>
      </c>
      <c r="G8" s="46" t="s">
        <v>40</v>
      </c>
    </row>
    <row r="9" spans="1:7" x14ac:dyDescent="0.25">
      <c r="A9" s="56" t="s">
        <v>24</v>
      </c>
      <c r="B9" s="54">
        <v>43070</v>
      </c>
      <c r="C9" s="55" t="s">
        <v>26</v>
      </c>
      <c r="D9" s="67" t="s">
        <v>45</v>
      </c>
      <c r="E9" s="67" t="s">
        <v>46</v>
      </c>
      <c r="F9" s="67" t="s">
        <v>47</v>
      </c>
      <c r="G9" s="67" t="s">
        <v>48</v>
      </c>
    </row>
    <row r="10" spans="1:7" x14ac:dyDescent="0.25">
      <c r="A10" s="56" t="s">
        <v>24</v>
      </c>
      <c r="B10" s="54">
        <v>44917</v>
      </c>
      <c r="C10" s="55" t="s">
        <v>26</v>
      </c>
      <c r="D10" s="46" t="s">
        <v>49</v>
      </c>
      <c r="E10" s="46" t="s">
        <v>50</v>
      </c>
      <c r="F10" s="46" t="s">
        <v>51</v>
      </c>
      <c r="G10" s="46" t="s">
        <v>52</v>
      </c>
    </row>
    <row r="11" spans="1:7" x14ac:dyDescent="0.25">
      <c r="A11" s="53" t="s">
        <v>29</v>
      </c>
      <c r="B11" s="54">
        <v>44920</v>
      </c>
      <c r="C11" s="55" t="s">
        <v>28</v>
      </c>
      <c r="D11" s="46" t="s">
        <v>44</v>
      </c>
      <c r="E11" s="46" t="s">
        <v>41</v>
      </c>
      <c r="F11" s="46" t="s">
        <v>42</v>
      </c>
      <c r="G11" s="46" t="s">
        <v>43</v>
      </c>
    </row>
    <row r="12" spans="1:7" x14ac:dyDescent="0.25">
      <c r="A12" s="53" t="s">
        <v>12</v>
      </c>
      <c r="B12" s="54">
        <v>42353</v>
      </c>
      <c r="C12" s="55" t="s">
        <v>27</v>
      </c>
      <c r="D12" s="46" t="s">
        <v>34</v>
      </c>
      <c r="E12" s="46" t="s">
        <v>35</v>
      </c>
      <c r="F12" s="46" t="s">
        <v>36</v>
      </c>
      <c r="G12" s="46" t="s">
        <v>37</v>
      </c>
    </row>
    <row r="13" spans="1:7" x14ac:dyDescent="0.25">
      <c r="A13" s="53" t="s">
        <v>12</v>
      </c>
      <c r="B13" s="54">
        <v>44925</v>
      </c>
      <c r="C13" s="55" t="s">
        <v>26</v>
      </c>
      <c r="D13" s="46" t="s">
        <v>34</v>
      </c>
      <c r="E13" s="46" t="s">
        <v>38</v>
      </c>
      <c r="F13" s="46" t="s">
        <v>39</v>
      </c>
      <c r="G13" s="46" t="s">
        <v>40</v>
      </c>
    </row>
    <row r="14" spans="1:7" x14ac:dyDescent="0.25">
      <c r="A14" s="64"/>
      <c r="B14" s="65"/>
      <c r="C14" s="66"/>
      <c r="D14" s="46"/>
      <c r="E14" s="46"/>
      <c r="F14" s="46"/>
      <c r="G14" s="46"/>
    </row>
  </sheetData>
  <mergeCells count="1">
    <mergeCell ref="A1:G2"/>
  </mergeCells>
  <phoneticPr fontId="8" type="noConversion"/>
  <conditionalFormatting sqref="A3:B3">
    <cfRule type="colorScale" priority="1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3:B3">
    <cfRule type="colorScale" priority="1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Q6"/>
  <sheetViews>
    <sheetView showZeros="0" zoomScaleNormal="100" workbookViewId="0">
      <selection activeCell="B2" sqref="B2:C2"/>
    </sheetView>
  </sheetViews>
  <sheetFormatPr baseColWidth="10" defaultRowHeight="15" x14ac:dyDescent="0.25"/>
  <cols>
    <col min="1" max="1" width="5" style="2" customWidth="1"/>
    <col min="2" max="2" width="22.5703125" style="1" customWidth="1"/>
    <col min="3" max="3" width="18" style="1" customWidth="1"/>
    <col min="4" max="4" width="5.7109375" style="1" customWidth="1"/>
    <col min="5" max="5" width="5.5703125" style="1" bestFit="1" customWidth="1"/>
    <col min="6" max="6" width="6.85546875" style="1" customWidth="1"/>
    <col min="7" max="8" width="5.7109375" style="1" customWidth="1"/>
    <col min="9" max="10" width="5.5703125" style="1" bestFit="1" customWidth="1"/>
    <col min="11" max="12" width="6.7109375" style="1" customWidth="1"/>
    <col min="13" max="13" width="6.5703125" style="1" customWidth="1"/>
    <col min="14" max="14" width="8.28515625" style="1" customWidth="1"/>
    <col min="15" max="15" width="8.42578125" style="1" customWidth="1"/>
    <col min="16" max="16" width="8.140625" style="40" customWidth="1"/>
    <col min="17" max="16384" width="11.42578125" style="2"/>
  </cols>
  <sheetData>
    <row r="1" spans="2:17" ht="23.25" thickBot="1" x14ac:dyDescent="0.5">
      <c r="B1" s="69" t="s">
        <v>30</v>
      </c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1"/>
    </row>
    <row r="2" spans="2:17" customFormat="1" ht="15.75" thickBot="1" x14ac:dyDescent="0.3">
      <c r="B2" s="72"/>
      <c r="C2" s="73"/>
      <c r="D2" s="52" t="s">
        <v>2</v>
      </c>
      <c r="E2" s="25">
        <v>3</v>
      </c>
      <c r="F2" s="12"/>
      <c r="G2" s="42" t="s">
        <v>3</v>
      </c>
      <c r="H2" s="43"/>
      <c r="I2" s="25">
        <v>2</v>
      </c>
      <c r="J2" s="13" t="s">
        <v>0</v>
      </c>
      <c r="K2" s="44" t="s">
        <v>5</v>
      </c>
      <c r="L2" s="45"/>
      <c r="M2" s="25">
        <v>2</v>
      </c>
      <c r="N2" s="14"/>
      <c r="O2" s="15" t="s">
        <v>1</v>
      </c>
      <c r="P2" s="25">
        <f>$I$2+$M$2+$E$2</f>
        <v>7</v>
      </c>
      <c r="Q2" s="41"/>
    </row>
    <row r="3" spans="2:17" customFormat="1" x14ac:dyDescent="0.25">
      <c r="B3" s="29" t="s">
        <v>18</v>
      </c>
      <c r="C3" s="29" t="s">
        <v>55</v>
      </c>
      <c r="D3" s="33" t="s">
        <v>9</v>
      </c>
      <c r="E3" s="34" t="s">
        <v>10</v>
      </c>
      <c r="F3" s="28" t="s">
        <v>16</v>
      </c>
      <c r="G3" s="28" t="s">
        <v>0</v>
      </c>
      <c r="H3" s="30" t="s">
        <v>3</v>
      </c>
      <c r="I3" s="30" t="s">
        <v>4</v>
      </c>
      <c r="J3" s="35" t="s">
        <v>15</v>
      </c>
      <c r="K3" s="30" t="s">
        <v>7</v>
      </c>
      <c r="L3" s="31" t="s">
        <v>5</v>
      </c>
      <c r="M3" s="31" t="s">
        <v>6</v>
      </c>
      <c r="N3" s="36" t="s">
        <v>14</v>
      </c>
      <c r="O3" s="31" t="s">
        <v>13</v>
      </c>
      <c r="P3" s="32" t="s">
        <v>1</v>
      </c>
      <c r="Q3" s="38" t="s">
        <v>8</v>
      </c>
    </row>
    <row r="4" spans="2:17" customFormat="1" x14ac:dyDescent="0.25">
      <c r="B4" s="16"/>
      <c r="C4" s="16"/>
      <c r="D4" s="16">
        <v>19</v>
      </c>
      <c r="E4" s="3">
        <v>10</v>
      </c>
      <c r="F4" s="4">
        <f>((tableau1548913[[#This Row],[FR1]])*(0.6)+(tableau1548913[[#This Row],[FR2]])*(0.4))</f>
        <v>15.4</v>
      </c>
      <c r="G4" s="4">
        <f>tableau1548913[[#This Row],[Cof]]*$E$2</f>
        <v>46.2</v>
      </c>
      <c r="H4" s="5">
        <v>17</v>
      </c>
      <c r="I4" s="5">
        <v>14</v>
      </c>
      <c r="J4" s="6">
        <f>((tableau1548913[[#This Row],[H1 ]])*(0.6)+(tableau1548913[[#This Row],[H  2]])*(0.4))</f>
        <v>15.8</v>
      </c>
      <c r="K4" s="6">
        <f>tableau1548913[[#This Row],[Cof2]]*$I$2</f>
        <v>31.6</v>
      </c>
      <c r="L4" s="7">
        <v>13</v>
      </c>
      <c r="M4" s="7">
        <v>18</v>
      </c>
      <c r="N4" s="8">
        <f>((tableau1548913[[#This Row],[A 1 ]])*(0.6)+(tableau1548913[[#This Row],[A 2 ]])*(0.4))</f>
        <v>15</v>
      </c>
      <c r="O4" s="8">
        <f>tableau1548913[[#This Row],[Cof3]]*$M$2</f>
        <v>30</v>
      </c>
      <c r="P4" s="9">
        <f>tableau1548913[[#This Row],[Pnd]]+tableau1548913[[#This Row],[Pnd2]]+tableau1548913[[#This Row],[Pnd3]]</f>
        <v>107.80000000000001</v>
      </c>
      <c r="Q4" s="37">
        <f>(tableau1548913[[#This Row],[T. L]]/($P$2))</f>
        <v>15.400000000000002</v>
      </c>
    </row>
    <row r="5" spans="2:17" customFormat="1" x14ac:dyDescent="0.25">
      <c r="B5" s="16"/>
      <c r="C5" s="16"/>
      <c r="D5" s="26">
        <v>3</v>
      </c>
      <c r="E5" s="3">
        <v>17</v>
      </c>
      <c r="F5" s="4">
        <f>((tableau1548913[[#This Row],[FR1]])*(0.6)+(tableau1548913[[#This Row],[FR2]])*(0.4))</f>
        <v>8.6000000000000014</v>
      </c>
      <c r="G5" s="4">
        <f>tableau1548913[[#This Row],[Cof]]*$E$2</f>
        <v>25.800000000000004</v>
      </c>
      <c r="H5" s="5">
        <v>12</v>
      </c>
      <c r="I5" s="5">
        <v>11</v>
      </c>
      <c r="J5" s="6">
        <f>((tableau1548913[[#This Row],[H1 ]])*(0.6)+(tableau1548913[[#This Row],[H  2]])*(0.4))</f>
        <v>11.6</v>
      </c>
      <c r="K5" s="6">
        <f>tableau1548913[[#This Row],[Cof2]]*$I$2</f>
        <v>23.2</v>
      </c>
      <c r="L5" s="10">
        <v>13</v>
      </c>
      <c r="M5" s="10">
        <v>45</v>
      </c>
      <c r="N5" s="11">
        <f>((tableau1548913[[#This Row],[A 1 ]])*(0.6)+(tableau1548913[[#This Row],[A 2 ]])*(0.4))</f>
        <v>25.8</v>
      </c>
      <c r="O5" s="11">
        <f>tableau1548913[[#This Row],[Cof3]]*$M$2</f>
        <v>51.6</v>
      </c>
      <c r="P5" s="9">
        <f>tableau1548913[[#This Row],[Pnd]]+tableau1548913[[#This Row],[Pnd2]]+tableau1548913[[#This Row],[Pnd3]]</f>
        <v>100.6</v>
      </c>
      <c r="Q5" s="37">
        <f>(tableau1548913[[#This Row],[T. L]]/($P$2))</f>
        <v>14.37142857142857</v>
      </c>
    </row>
    <row r="6" spans="2:17" customFormat="1" ht="15.75" thickBot="1" x14ac:dyDescent="0.3">
      <c r="B6" s="17"/>
      <c r="C6" s="17"/>
      <c r="D6" s="27">
        <v>11</v>
      </c>
      <c r="E6" s="18">
        <v>22</v>
      </c>
      <c r="F6" s="19">
        <f>((tableau1548913[[#This Row],[FR1]])*(0.6)+(tableau1548913[[#This Row],[FR2]])*(0.4))</f>
        <v>15.4</v>
      </c>
      <c r="G6" s="19">
        <f>tableau1548913[[#This Row],[Cof]]*$E$2</f>
        <v>46.2</v>
      </c>
      <c r="H6" s="20">
        <v>13</v>
      </c>
      <c r="I6" s="20">
        <v>13</v>
      </c>
      <c r="J6" s="21">
        <f>((tableau1548913[[#This Row],[H1 ]])*(0.6)+(tableau1548913[[#This Row],[H  2]])*(0.4))</f>
        <v>13</v>
      </c>
      <c r="K6" s="21">
        <f>tableau1548913[[#This Row],[Cof2]]*$I$2</f>
        <v>26</v>
      </c>
      <c r="L6" s="22">
        <v>5</v>
      </c>
      <c r="M6" s="22">
        <v>56</v>
      </c>
      <c r="N6" s="23">
        <f>((tableau1548913[[#This Row],[A 1 ]])*(0.6)+(tableau1548913[[#This Row],[A 2 ]])*(0.4))</f>
        <v>25.400000000000002</v>
      </c>
      <c r="O6" s="23">
        <f>tableau1548913[[#This Row],[Cof3]]*$M$2</f>
        <v>50.800000000000004</v>
      </c>
      <c r="P6" s="24">
        <f>tableau1548913[[#This Row],[Pnd]]+tableau1548913[[#This Row],[Pnd2]]+tableau1548913[[#This Row],[Pnd3]]</f>
        <v>123</v>
      </c>
      <c r="Q6" s="39">
        <f>(tableau1548913[[#This Row],[T. L]]/($P$2))</f>
        <v>17.571428571428573</v>
      </c>
    </row>
  </sheetData>
  <mergeCells count="4">
    <mergeCell ref="B2:C2"/>
    <mergeCell ref="G2:H2"/>
    <mergeCell ref="K2:L2"/>
    <mergeCell ref="B1:Q1"/>
  </mergeCells>
  <conditionalFormatting sqref="E3">
    <cfRule type="colorScale" priority="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3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">
    <cfRule type="colorScale" priority="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2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O2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O2">
    <cfRule type="colorScale" priority="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3">
    <cfRule type="colorScale" priority="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3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3">
    <cfRule type="colorScale" priority="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">
    <cfRule type="colorScale" priority="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:G6">
    <cfRule type="colorScale" priority="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4:K6">
    <cfRule type="colorScale" priority="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O4:O6">
    <cfRule type="colorScale" priority="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P4:P6">
    <cfRule type="dataBar" priority="28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{2B88B50A-AC93-4872-A98E-282F7459404B}</x14:id>
        </ext>
      </extLst>
    </cfRule>
  </conditionalFormatting>
  <conditionalFormatting sqref="Q4:Q6">
    <cfRule type="dataBar" priority="29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{6F38AE47-8204-4011-903C-45B5B4F2A918}</x14:id>
        </ext>
      </extLst>
    </cfRule>
  </conditionalFormatting>
  <conditionalFormatting sqref="G2 K2">
    <cfRule type="colorScale" priority="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2 K2">
    <cfRule type="colorScale" priority="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3:I3">
    <cfRule type="colorScale" priority="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H3:I3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3">
    <cfRule type="colorScale" priority="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3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"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3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P3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P3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3"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3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2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2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3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B88B50A-AC93-4872-A98E-282F7459404B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P4:P6</xm:sqref>
        </x14:conditionalFormatting>
        <x14:conditionalFormatting xmlns:xm="http://schemas.microsoft.com/office/excel/2006/main">
          <x14:cfRule type="dataBar" id="{6F38AE47-8204-4011-903C-45B5B4F2A918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Q4:Q6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Q6"/>
  <sheetViews>
    <sheetView showZeros="0" zoomScaleNormal="100" workbookViewId="0">
      <selection activeCell="B2" sqref="B2:C2"/>
    </sheetView>
  </sheetViews>
  <sheetFormatPr baseColWidth="10" defaultRowHeight="15" x14ac:dyDescent="0.25"/>
  <cols>
    <col min="1" max="1" width="5" style="2" customWidth="1"/>
    <col min="2" max="2" width="22.5703125" style="1" customWidth="1"/>
    <col min="3" max="3" width="18" style="1" customWidth="1"/>
    <col min="4" max="4" width="5.7109375" style="1" customWidth="1"/>
    <col min="5" max="5" width="5.5703125" style="1" bestFit="1" customWidth="1"/>
    <col min="6" max="6" width="6.85546875" style="1" customWidth="1"/>
    <col min="7" max="8" width="5.7109375" style="1" customWidth="1"/>
    <col min="9" max="10" width="5.5703125" style="1" bestFit="1" customWidth="1"/>
    <col min="11" max="12" width="6.7109375" style="1" customWidth="1"/>
    <col min="13" max="13" width="6.5703125" style="1" customWidth="1"/>
    <col min="14" max="14" width="8.28515625" style="1" customWidth="1"/>
    <col min="15" max="15" width="8.42578125" style="1" customWidth="1"/>
    <col min="16" max="16" width="8.140625" style="40" customWidth="1"/>
    <col min="17" max="16384" width="11.42578125" style="2"/>
  </cols>
  <sheetData>
    <row r="1" spans="2:17" ht="23.25" thickBot="1" x14ac:dyDescent="0.5">
      <c r="B1" s="69" t="s">
        <v>31</v>
      </c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1"/>
    </row>
    <row r="2" spans="2:17" customFormat="1" ht="15.75" thickBot="1" x14ac:dyDescent="0.3">
      <c r="B2" s="72"/>
      <c r="C2" s="73"/>
      <c r="D2" s="52" t="s">
        <v>2</v>
      </c>
      <c r="E2" s="25">
        <v>3</v>
      </c>
      <c r="F2" s="12"/>
      <c r="G2" s="42" t="s">
        <v>3</v>
      </c>
      <c r="H2" s="43"/>
      <c r="I2" s="25">
        <v>2</v>
      </c>
      <c r="J2" s="13" t="s">
        <v>0</v>
      </c>
      <c r="K2" s="44" t="s">
        <v>5</v>
      </c>
      <c r="L2" s="45"/>
      <c r="M2" s="25">
        <v>2</v>
      </c>
      <c r="N2" s="14"/>
      <c r="O2" s="15" t="s">
        <v>1</v>
      </c>
      <c r="P2" s="25">
        <f>$I$2+$M$2+$E$2</f>
        <v>7</v>
      </c>
      <c r="Q2" s="41"/>
    </row>
    <row r="3" spans="2:17" customFormat="1" x14ac:dyDescent="0.25">
      <c r="B3" s="29" t="s">
        <v>18</v>
      </c>
      <c r="C3" s="29" t="s">
        <v>55</v>
      </c>
      <c r="D3" s="33" t="s">
        <v>9</v>
      </c>
      <c r="E3" s="34" t="s">
        <v>10</v>
      </c>
      <c r="F3" s="28" t="s">
        <v>16</v>
      </c>
      <c r="G3" s="28" t="s">
        <v>0</v>
      </c>
      <c r="H3" s="30" t="s">
        <v>3</v>
      </c>
      <c r="I3" s="30" t="s">
        <v>4</v>
      </c>
      <c r="J3" s="35" t="s">
        <v>15</v>
      </c>
      <c r="K3" s="30" t="s">
        <v>7</v>
      </c>
      <c r="L3" s="31" t="s">
        <v>5</v>
      </c>
      <c r="M3" s="31" t="s">
        <v>6</v>
      </c>
      <c r="N3" s="36" t="s">
        <v>14</v>
      </c>
      <c r="O3" s="31" t="s">
        <v>13</v>
      </c>
      <c r="P3" s="32" t="s">
        <v>1</v>
      </c>
      <c r="Q3" s="38" t="s">
        <v>8</v>
      </c>
    </row>
    <row r="4" spans="2:17" customFormat="1" x14ac:dyDescent="0.25">
      <c r="B4" s="16"/>
      <c r="C4" s="16"/>
      <c r="D4" s="16">
        <v>19</v>
      </c>
      <c r="E4" s="3">
        <v>10</v>
      </c>
      <c r="F4" s="4">
        <f>((tableau1548912[[#This Row],[FR1]])*(0.6)+(tableau1548912[[#This Row],[FR2]])*(0.4))</f>
        <v>15.4</v>
      </c>
      <c r="G4" s="4">
        <f>tableau1548912[[#This Row],[Cof]]*$E$2</f>
        <v>46.2</v>
      </c>
      <c r="H4" s="5">
        <v>17</v>
      </c>
      <c r="I4" s="5">
        <v>14</v>
      </c>
      <c r="J4" s="6">
        <f>((tableau1548912[[#This Row],[H1 ]])*(0.6)+(tableau1548912[[#This Row],[H  2]])*(0.4))</f>
        <v>15.8</v>
      </c>
      <c r="K4" s="6">
        <f>tableau1548912[[#This Row],[Cof2]]*$I$2</f>
        <v>31.6</v>
      </c>
      <c r="L4" s="7">
        <v>13</v>
      </c>
      <c r="M4" s="7">
        <v>18</v>
      </c>
      <c r="N4" s="8">
        <f>((tableau1548912[[#This Row],[A 1 ]])*(0.6)+(tableau1548912[[#This Row],[A 2 ]])*(0.4))</f>
        <v>15</v>
      </c>
      <c r="O4" s="8">
        <f>tableau1548912[[#This Row],[Cof3]]*$M$2</f>
        <v>30</v>
      </c>
      <c r="P4" s="9">
        <f>tableau1548912[[#This Row],[Pnd]]+tableau1548912[[#This Row],[Pnd2]]+tableau1548912[[#This Row],[Pnd3]]</f>
        <v>107.80000000000001</v>
      </c>
      <c r="Q4" s="37">
        <f>(tableau1548912[[#This Row],[T. L]]/($P$2))</f>
        <v>15.400000000000002</v>
      </c>
    </row>
    <row r="5" spans="2:17" customFormat="1" x14ac:dyDescent="0.25">
      <c r="B5" s="16"/>
      <c r="C5" s="16"/>
      <c r="D5" s="26">
        <v>3</v>
      </c>
      <c r="E5" s="3">
        <v>17</v>
      </c>
      <c r="F5" s="4">
        <f>((tableau1548912[[#This Row],[FR1]])*(0.6)+(tableau1548912[[#This Row],[FR2]])*(0.4))</f>
        <v>8.6000000000000014</v>
      </c>
      <c r="G5" s="4">
        <f>tableau1548912[[#This Row],[Cof]]*$E$2</f>
        <v>25.800000000000004</v>
      </c>
      <c r="H5" s="5">
        <v>12</v>
      </c>
      <c r="I5" s="5">
        <v>11</v>
      </c>
      <c r="J5" s="6">
        <f>((tableau1548912[[#This Row],[H1 ]])*(0.6)+(tableau1548912[[#This Row],[H  2]])*(0.4))</f>
        <v>11.6</v>
      </c>
      <c r="K5" s="6">
        <f>tableau1548912[[#This Row],[Cof2]]*$I$2</f>
        <v>23.2</v>
      </c>
      <c r="L5" s="10">
        <v>13</v>
      </c>
      <c r="M5" s="10">
        <v>45</v>
      </c>
      <c r="N5" s="11">
        <f>((tableau1548912[[#This Row],[A 1 ]])*(0.6)+(tableau1548912[[#This Row],[A 2 ]])*(0.4))</f>
        <v>25.8</v>
      </c>
      <c r="O5" s="11">
        <f>tableau1548912[[#This Row],[Cof3]]*$M$2</f>
        <v>51.6</v>
      </c>
      <c r="P5" s="9">
        <f>tableau1548912[[#This Row],[Pnd]]+tableau1548912[[#This Row],[Pnd2]]+tableau1548912[[#This Row],[Pnd3]]</f>
        <v>100.6</v>
      </c>
      <c r="Q5" s="37">
        <f>(tableau1548912[[#This Row],[T. L]]/($P$2))</f>
        <v>14.37142857142857</v>
      </c>
    </row>
    <row r="6" spans="2:17" customFormat="1" ht="15.75" thickBot="1" x14ac:dyDescent="0.3">
      <c r="B6" s="17"/>
      <c r="C6" s="17"/>
      <c r="D6" s="27">
        <v>11</v>
      </c>
      <c r="E6" s="18">
        <v>22</v>
      </c>
      <c r="F6" s="19">
        <f>((tableau1548912[[#This Row],[FR1]])*(0.6)+(tableau1548912[[#This Row],[FR2]])*(0.4))</f>
        <v>15.4</v>
      </c>
      <c r="G6" s="19">
        <f>tableau1548912[[#This Row],[Cof]]*$E$2</f>
        <v>46.2</v>
      </c>
      <c r="H6" s="20">
        <v>13</v>
      </c>
      <c r="I6" s="20">
        <v>13</v>
      </c>
      <c r="J6" s="21">
        <f>((tableau1548912[[#This Row],[H1 ]])*(0.6)+(tableau1548912[[#This Row],[H  2]])*(0.4))</f>
        <v>13</v>
      </c>
      <c r="K6" s="21">
        <f>tableau1548912[[#This Row],[Cof2]]*$I$2</f>
        <v>26</v>
      </c>
      <c r="L6" s="22">
        <v>5</v>
      </c>
      <c r="M6" s="22">
        <v>56</v>
      </c>
      <c r="N6" s="23">
        <f>((tableau1548912[[#This Row],[A 1 ]])*(0.6)+(tableau1548912[[#This Row],[A 2 ]])*(0.4))</f>
        <v>25.400000000000002</v>
      </c>
      <c r="O6" s="23">
        <f>tableau1548912[[#This Row],[Cof3]]*$M$2</f>
        <v>50.800000000000004</v>
      </c>
      <c r="P6" s="24">
        <f>tableau1548912[[#This Row],[Pnd]]+tableau1548912[[#This Row],[Pnd2]]+tableau1548912[[#This Row],[Pnd3]]</f>
        <v>123</v>
      </c>
      <c r="Q6" s="39">
        <f>(tableau1548912[[#This Row],[T. L]]/($P$2))</f>
        <v>17.571428571428573</v>
      </c>
    </row>
  </sheetData>
  <mergeCells count="4">
    <mergeCell ref="G2:H2"/>
    <mergeCell ref="K2:L2"/>
    <mergeCell ref="B1:Q1"/>
    <mergeCell ref="B2:C2"/>
  </mergeCells>
  <conditionalFormatting sqref="B3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3">
    <cfRule type="colorScale" priority="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3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">
    <cfRule type="colorScale" priority="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2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O2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O2">
    <cfRule type="colorScale" priority="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3">
    <cfRule type="colorScale" priority="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3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3">
    <cfRule type="colorScale" priority="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">
    <cfRule type="colorScale" priority="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:G6">
    <cfRule type="colorScale" priority="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4:K6">
    <cfRule type="colorScale" priority="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O4:O6">
    <cfRule type="colorScale" priority="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P4:P6">
    <cfRule type="dataBar" priority="28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{AE2C2F55-A3D4-437C-AB7A-FEA9E1C4070B}</x14:id>
        </ext>
      </extLst>
    </cfRule>
  </conditionalFormatting>
  <conditionalFormatting sqref="Q4:Q6">
    <cfRule type="dataBar" priority="29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{2ABEEE3B-EC49-4D37-A921-FE174538F68C}</x14:id>
        </ext>
      </extLst>
    </cfRule>
  </conditionalFormatting>
  <conditionalFormatting sqref="G2 K2">
    <cfRule type="colorScale" priority="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2 K2">
    <cfRule type="colorScale" priority="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3:I3">
    <cfRule type="colorScale" priority="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H3:I3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3">
    <cfRule type="colorScale" priority="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3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"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3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P3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P3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3"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3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2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2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E2C2F55-A3D4-437C-AB7A-FEA9E1C4070B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P4:P6</xm:sqref>
        </x14:conditionalFormatting>
        <x14:conditionalFormatting xmlns:xm="http://schemas.microsoft.com/office/excel/2006/main">
          <x14:cfRule type="dataBar" id="{2ABEEE3B-EC49-4D37-A921-FE174538F68C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Q4:Q6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Q6"/>
  <sheetViews>
    <sheetView showZeros="0" tabSelected="1" zoomScaleNormal="100" workbookViewId="0">
      <selection activeCell="B2" sqref="B2:C2"/>
    </sheetView>
  </sheetViews>
  <sheetFormatPr baseColWidth="10" defaultRowHeight="15" x14ac:dyDescent="0.25"/>
  <cols>
    <col min="1" max="1" width="5" style="2" customWidth="1"/>
    <col min="2" max="2" width="22.5703125" style="1" customWidth="1"/>
    <col min="3" max="3" width="18" style="1" customWidth="1"/>
    <col min="4" max="4" width="5.7109375" style="1" customWidth="1"/>
    <col min="5" max="5" width="5.5703125" style="1" bestFit="1" customWidth="1"/>
    <col min="6" max="6" width="6.85546875" style="1" customWidth="1"/>
    <col min="7" max="8" width="5.7109375" style="1" customWidth="1"/>
    <col min="9" max="10" width="5.5703125" style="1" bestFit="1" customWidth="1"/>
    <col min="11" max="12" width="6.7109375" style="1" customWidth="1"/>
    <col min="13" max="13" width="6.5703125" style="1" customWidth="1"/>
    <col min="14" max="14" width="8.28515625" style="1" customWidth="1"/>
    <col min="15" max="15" width="8.42578125" style="1" customWidth="1"/>
    <col min="16" max="16" width="8.140625" style="40" customWidth="1"/>
    <col min="17" max="16384" width="11.42578125" style="2"/>
  </cols>
  <sheetData>
    <row r="1" spans="2:17" ht="23.25" thickBot="1" x14ac:dyDescent="0.5">
      <c r="B1" s="69" t="s">
        <v>32</v>
      </c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1"/>
    </row>
    <row r="2" spans="2:17" customFormat="1" ht="15.75" thickBot="1" x14ac:dyDescent="0.3">
      <c r="B2" s="72"/>
      <c r="C2" s="73"/>
      <c r="D2" s="52" t="s">
        <v>2</v>
      </c>
      <c r="E2" s="25">
        <v>3</v>
      </c>
      <c r="F2" s="12"/>
      <c r="G2" s="42" t="s">
        <v>3</v>
      </c>
      <c r="H2" s="43"/>
      <c r="I2" s="25">
        <v>2</v>
      </c>
      <c r="J2" s="13" t="s">
        <v>0</v>
      </c>
      <c r="K2" s="44" t="s">
        <v>5</v>
      </c>
      <c r="L2" s="45"/>
      <c r="M2" s="25">
        <v>2</v>
      </c>
      <c r="N2" s="14"/>
      <c r="O2" s="15" t="s">
        <v>1</v>
      </c>
      <c r="P2" s="25">
        <f>$I$2+$M$2+$E$2</f>
        <v>7</v>
      </c>
      <c r="Q2" s="41"/>
    </row>
    <row r="3" spans="2:17" customFormat="1" x14ac:dyDescent="0.25">
      <c r="B3" s="29" t="s">
        <v>18</v>
      </c>
      <c r="C3" s="29" t="s">
        <v>55</v>
      </c>
      <c r="D3" s="33" t="s">
        <v>9</v>
      </c>
      <c r="E3" s="34" t="s">
        <v>10</v>
      </c>
      <c r="F3" s="28" t="s">
        <v>16</v>
      </c>
      <c r="G3" s="28" t="s">
        <v>0</v>
      </c>
      <c r="H3" s="30" t="s">
        <v>3</v>
      </c>
      <c r="I3" s="30" t="s">
        <v>4</v>
      </c>
      <c r="J3" s="35" t="s">
        <v>15</v>
      </c>
      <c r="K3" s="30" t="s">
        <v>7</v>
      </c>
      <c r="L3" s="31" t="s">
        <v>5</v>
      </c>
      <c r="M3" s="31" t="s">
        <v>6</v>
      </c>
      <c r="N3" s="36" t="s">
        <v>14</v>
      </c>
      <c r="O3" s="31" t="s">
        <v>13</v>
      </c>
      <c r="P3" s="32" t="s">
        <v>1</v>
      </c>
      <c r="Q3" s="38" t="s">
        <v>8</v>
      </c>
    </row>
    <row r="4" spans="2:17" customFormat="1" x14ac:dyDescent="0.25">
      <c r="B4" s="16"/>
      <c r="C4" s="16"/>
      <c r="D4" s="16">
        <v>19</v>
      </c>
      <c r="E4" s="3">
        <v>10</v>
      </c>
      <c r="F4" s="4">
        <f>((tableau15489[[#This Row],[FR1]])*(0.6)+(tableau15489[[#This Row],[FR2]])*(0.4))</f>
        <v>15.4</v>
      </c>
      <c r="G4" s="4">
        <f>tableau15489[[#This Row],[Cof]]*$E$2</f>
        <v>46.2</v>
      </c>
      <c r="H4" s="5">
        <v>17</v>
      </c>
      <c r="I4" s="5">
        <v>14</v>
      </c>
      <c r="J4" s="6">
        <f>((tableau15489[[#This Row],[H1 ]])*(0.6)+(tableau15489[[#This Row],[H  2]])*(0.4))</f>
        <v>15.8</v>
      </c>
      <c r="K4" s="6">
        <f>tableau15489[[#This Row],[Cof2]]*$I$2</f>
        <v>31.6</v>
      </c>
      <c r="L4" s="7">
        <v>13</v>
      </c>
      <c r="M4" s="7">
        <v>18</v>
      </c>
      <c r="N4" s="8">
        <f>((tableau15489[[#This Row],[A 1 ]])*(0.6)+(tableau15489[[#This Row],[A 2 ]])*(0.4))</f>
        <v>15</v>
      </c>
      <c r="O4" s="8">
        <f>tableau15489[[#This Row],[Cof3]]*$M$2</f>
        <v>30</v>
      </c>
      <c r="P4" s="9">
        <f>tableau15489[[#This Row],[Pnd]]+tableau15489[[#This Row],[Pnd2]]+tableau15489[[#This Row],[Pnd3]]</f>
        <v>107.80000000000001</v>
      </c>
      <c r="Q4" s="37">
        <f>(tableau15489[[#This Row],[T. L]]/($P$2))</f>
        <v>15.400000000000002</v>
      </c>
    </row>
    <row r="5" spans="2:17" customFormat="1" x14ac:dyDescent="0.25">
      <c r="B5" s="16"/>
      <c r="C5" s="16"/>
      <c r="D5" s="26">
        <v>3</v>
      </c>
      <c r="E5" s="3">
        <v>17</v>
      </c>
      <c r="F5" s="4">
        <f>((tableau15489[[#This Row],[FR1]])*(0.6)+(tableau15489[[#This Row],[FR2]])*(0.4))</f>
        <v>8.6000000000000014</v>
      </c>
      <c r="G5" s="4">
        <f>tableau15489[[#This Row],[Cof]]*$E$2</f>
        <v>25.800000000000004</v>
      </c>
      <c r="H5" s="5">
        <v>12</v>
      </c>
      <c r="I5" s="5">
        <v>11</v>
      </c>
      <c r="J5" s="6">
        <f>((tableau15489[[#This Row],[H1 ]])*(0.6)+(tableau15489[[#This Row],[H  2]])*(0.4))</f>
        <v>11.6</v>
      </c>
      <c r="K5" s="6">
        <f>tableau15489[[#This Row],[Cof2]]*$I$2</f>
        <v>23.2</v>
      </c>
      <c r="L5" s="10">
        <v>13</v>
      </c>
      <c r="M5" s="10">
        <v>45</v>
      </c>
      <c r="N5" s="11">
        <f>((tableau15489[[#This Row],[A 1 ]])*(0.6)+(tableau15489[[#This Row],[A 2 ]])*(0.4))</f>
        <v>25.8</v>
      </c>
      <c r="O5" s="11">
        <f>tableau15489[[#This Row],[Cof3]]*$M$2</f>
        <v>51.6</v>
      </c>
      <c r="P5" s="9">
        <f>tableau15489[[#This Row],[Pnd]]+tableau15489[[#This Row],[Pnd2]]+tableau15489[[#This Row],[Pnd3]]</f>
        <v>100.6</v>
      </c>
      <c r="Q5" s="37">
        <f>(tableau15489[[#This Row],[T. L]]/($P$2))</f>
        <v>14.37142857142857</v>
      </c>
    </row>
    <row r="6" spans="2:17" customFormat="1" ht="15.75" thickBot="1" x14ac:dyDescent="0.3">
      <c r="B6" s="17"/>
      <c r="C6" s="17"/>
      <c r="D6" s="27">
        <v>11</v>
      </c>
      <c r="E6" s="18">
        <v>22</v>
      </c>
      <c r="F6" s="19">
        <f>((tableau15489[[#This Row],[FR1]])*(0.6)+(tableau15489[[#This Row],[FR2]])*(0.4))</f>
        <v>15.4</v>
      </c>
      <c r="G6" s="19">
        <f>tableau15489[[#This Row],[Cof]]*$E$2</f>
        <v>46.2</v>
      </c>
      <c r="H6" s="20">
        <v>13</v>
      </c>
      <c r="I6" s="20">
        <v>13</v>
      </c>
      <c r="J6" s="21">
        <f>((tableau15489[[#This Row],[H1 ]])*(0.6)+(tableau15489[[#This Row],[H  2]])*(0.4))</f>
        <v>13</v>
      </c>
      <c r="K6" s="21">
        <f>tableau15489[[#This Row],[Cof2]]*$I$2</f>
        <v>26</v>
      </c>
      <c r="L6" s="22">
        <v>5</v>
      </c>
      <c r="M6" s="22">
        <v>56</v>
      </c>
      <c r="N6" s="23">
        <f>((tableau15489[[#This Row],[A 1 ]])*(0.6)+(tableau15489[[#This Row],[A 2 ]])*(0.4))</f>
        <v>25.400000000000002</v>
      </c>
      <c r="O6" s="23">
        <f>tableau15489[[#This Row],[Cof3]]*$M$2</f>
        <v>50.800000000000004</v>
      </c>
      <c r="P6" s="24">
        <f>tableau15489[[#This Row],[Pnd]]+tableau15489[[#This Row],[Pnd2]]+tableau15489[[#This Row],[Pnd3]]</f>
        <v>123</v>
      </c>
      <c r="Q6" s="39">
        <f>(tableau15489[[#This Row],[T. L]]/($P$2))</f>
        <v>17.571428571428573</v>
      </c>
    </row>
  </sheetData>
  <mergeCells count="4">
    <mergeCell ref="G2:H2"/>
    <mergeCell ref="K2:L2"/>
    <mergeCell ref="B1:Q1"/>
    <mergeCell ref="B2:C2"/>
  </mergeCells>
  <conditionalFormatting sqref="E3">
    <cfRule type="colorScale" priority="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3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">
    <cfRule type="colorScale" priority="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2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O2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O2">
    <cfRule type="colorScale" priority="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3">
    <cfRule type="colorScale" priority="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3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3">
    <cfRule type="colorScale" priority="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">
    <cfRule type="colorScale" priority="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:G6">
    <cfRule type="colorScale" priority="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4:K6">
    <cfRule type="colorScale" priority="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O4:O6">
    <cfRule type="colorScale" priority="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P4:P6">
    <cfRule type="dataBar" priority="28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{9786AB25-A4D7-40BF-AAC0-D9A88ED89F5D}</x14:id>
        </ext>
      </extLst>
    </cfRule>
  </conditionalFormatting>
  <conditionalFormatting sqref="Q4:Q6">
    <cfRule type="dataBar" priority="29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{A0AC7EEB-DBCD-41D2-B7FD-A39FDACFF2EC}</x14:id>
        </ext>
      </extLst>
    </cfRule>
  </conditionalFormatting>
  <conditionalFormatting sqref="G2 K2">
    <cfRule type="colorScale" priority="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2 K2">
    <cfRule type="colorScale" priority="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3:I3">
    <cfRule type="colorScale" priority="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H3:I3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3">
    <cfRule type="colorScale" priority="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3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"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3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P3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P3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3"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3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2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2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3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786AB25-A4D7-40BF-AAC0-D9A88ED89F5D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P4:P6</xm:sqref>
        </x14:conditionalFormatting>
        <x14:conditionalFormatting xmlns:xm="http://schemas.microsoft.com/office/excel/2006/main">
          <x14:cfRule type="dataBar" id="{A0AC7EEB-DBCD-41D2-B7FD-A39FDACFF2EC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Q4:Q6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DONNEE</vt:lpstr>
      <vt:lpstr>Z1</vt:lpstr>
      <vt:lpstr>Z2</vt:lpstr>
      <vt:lpstr>Z3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Kpièrinaon Clotaire SOME</dc:creator>
  <cp:lastModifiedBy>HP</cp:lastModifiedBy>
  <cp:lastPrinted>2023-03-03T13:30:05Z</cp:lastPrinted>
  <dcterms:created xsi:type="dcterms:W3CDTF">2023-01-29T07:34:14Z</dcterms:created>
  <dcterms:modified xsi:type="dcterms:W3CDTF">2023-03-16T00:38:56Z</dcterms:modified>
</cp:coreProperties>
</file>