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eap\Desktop\"/>
    </mc:Choice>
  </mc:AlternateContent>
  <bookViews>
    <workbookView xWindow="0" yWindow="0" windowWidth="28800" windowHeight="11736" firstSheet="1" activeTab="1"/>
  </bookViews>
  <sheets>
    <sheet name="DONNEES STAGIAIRES" sheetId="7" r:id="rId1"/>
    <sheet name="TABLEAU PAIEMENT ET 281-02" sheetId="1" r:id="rId2"/>
    <sheet name="1" sheetId="2" r:id="rId3"/>
    <sheet name="2" sheetId="8" r:id="rId4"/>
    <sheet name="3" sheetId="9" r:id="rId5"/>
    <sheet name="4" sheetId="10" r:id="rId6"/>
    <sheet name="BALISES" sheetId="3" r:id="rId7"/>
  </sheets>
  <externalReferences>
    <externalReference r:id="rId8"/>
    <externalReference r:id="rId9"/>
  </externalReferences>
  <definedNames>
    <definedName name="Année">[1]BALISES!$C$3</definedName>
    <definedName name="DEROULANT_MOIS">BALISES!$A$2:$A$13</definedName>
    <definedName name="DEROULANT_OUI_NON">BALISES!$B$2:$B$3</definedName>
    <definedName name="DEROULANT_PERIODE">BALISES!$C$2:$C$4</definedName>
    <definedName name="MATRICE_DONNEES_STAGIAIRES">'DONNEES STAGIAIRES'!$A$1:$H$9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I10" i="1"/>
  <c r="I11" i="1"/>
  <c r="H11" i="1"/>
  <c r="H10" i="1"/>
  <c r="H9" i="1"/>
  <c r="E8" i="1"/>
  <c r="E11" i="1"/>
  <c r="E10" i="1"/>
  <c r="E9" i="1"/>
  <c r="A2" i="10" l="1"/>
  <c r="A2" i="9"/>
  <c r="B2" i="9" s="1"/>
  <c r="A2" i="8"/>
  <c r="A2" i="2"/>
  <c r="M12" i="2" s="1"/>
  <c r="H54" i="10"/>
  <c r="F38" i="10"/>
  <c r="H38" i="10" s="1"/>
  <c r="F37" i="10"/>
  <c r="G37" i="10" s="1"/>
  <c r="F36" i="10"/>
  <c r="F35" i="10"/>
  <c r="G35" i="10" s="1"/>
  <c r="H34" i="10"/>
  <c r="F34" i="10"/>
  <c r="F33" i="10"/>
  <c r="G33" i="10" s="1"/>
  <c r="F32" i="10"/>
  <c r="H32" i="10" s="1"/>
  <c r="F31" i="10"/>
  <c r="G31" i="10" s="1"/>
  <c r="H30" i="10"/>
  <c r="F30" i="10"/>
  <c r="F29" i="10"/>
  <c r="G29" i="10" s="1"/>
  <c r="F28" i="10"/>
  <c r="H28" i="10" s="1"/>
  <c r="F27" i="10"/>
  <c r="G27" i="10" s="1"/>
  <c r="H26" i="10"/>
  <c r="F26" i="10"/>
  <c r="F25" i="10"/>
  <c r="G25" i="10" s="1"/>
  <c r="F24" i="10"/>
  <c r="H24" i="10" s="1"/>
  <c r="F23" i="10"/>
  <c r="G23" i="10" s="1"/>
  <c r="H22" i="10"/>
  <c r="F22" i="10"/>
  <c r="F21" i="10"/>
  <c r="G21" i="10" s="1"/>
  <c r="F20" i="10"/>
  <c r="H20" i="10" s="1"/>
  <c r="F19" i="10"/>
  <c r="G19" i="10" s="1"/>
  <c r="H18" i="10"/>
  <c r="F18" i="10"/>
  <c r="F17" i="10"/>
  <c r="G17" i="10" s="1"/>
  <c r="L16" i="10"/>
  <c r="F16" i="10"/>
  <c r="F15" i="10"/>
  <c r="H15" i="10" s="1"/>
  <c r="F14" i="10"/>
  <c r="F13" i="10"/>
  <c r="H13" i="10" s="1"/>
  <c r="F12" i="10"/>
  <c r="H12" i="10" s="1"/>
  <c r="F11" i="10"/>
  <c r="H11" i="10" s="1"/>
  <c r="G10" i="10"/>
  <c r="F10" i="10"/>
  <c r="H10" i="10" s="1"/>
  <c r="F9" i="10"/>
  <c r="H9" i="10" s="1"/>
  <c r="G8" i="10"/>
  <c r="F8" i="10"/>
  <c r="H8" i="10" s="1"/>
  <c r="I6" i="10"/>
  <c r="M11" i="10"/>
  <c r="H54" i="9"/>
  <c r="F38" i="9"/>
  <c r="F37" i="9"/>
  <c r="F36" i="9"/>
  <c r="F35" i="9"/>
  <c r="F34" i="9"/>
  <c r="F33" i="9"/>
  <c r="F32" i="9"/>
  <c r="F31" i="9"/>
  <c r="F30" i="9"/>
  <c r="F29" i="9"/>
  <c r="F28" i="9"/>
  <c r="F27" i="9"/>
  <c r="F26" i="9"/>
  <c r="F25" i="9"/>
  <c r="F24" i="9"/>
  <c r="F23" i="9"/>
  <c r="F22" i="9"/>
  <c r="F21" i="9"/>
  <c r="F20" i="9"/>
  <c r="F19" i="9"/>
  <c r="F18" i="9"/>
  <c r="F17" i="9"/>
  <c r="L16" i="9"/>
  <c r="H16" i="9"/>
  <c r="F16" i="9"/>
  <c r="F15" i="9"/>
  <c r="H15" i="9" s="1"/>
  <c r="F14" i="9"/>
  <c r="H14" i="9" s="1"/>
  <c r="G13" i="9"/>
  <c r="F13" i="9"/>
  <c r="H13" i="9" s="1"/>
  <c r="F12" i="9"/>
  <c r="M11" i="9"/>
  <c r="F11" i="9"/>
  <c r="F10" i="9"/>
  <c r="H10" i="9" s="1"/>
  <c r="G9" i="9"/>
  <c r="F9" i="9"/>
  <c r="H9" i="9" s="1"/>
  <c r="F8" i="9"/>
  <c r="H8" i="9" s="1"/>
  <c r="I6" i="9"/>
  <c r="H54" i="8"/>
  <c r="F38" i="8"/>
  <c r="F37" i="8"/>
  <c r="F36" i="8"/>
  <c r="F35" i="8"/>
  <c r="F34" i="8"/>
  <c r="G34" i="8" s="1"/>
  <c r="F33" i="8"/>
  <c r="F32" i="8"/>
  <c r="G32" i="8" s="1"/>
  <c r="F31" i="8"/>
  <c r="F30" i="8"/>
  <c r="G30" i="8" s="1"/>
  <c r="F29" i="8"/>
  <c r="F28" i="8"/>
  <c r="G28" i="8" s="1"/>
  <c r="F27" i="8"/>
  <c r="F26" i="8"/>
  <c r="G26" i="8" s="1"/>
  <c r="F25" i="8"/>
  <c r="F24" i="8"/>
  <c r="G24" i="8" s="1"/>
  <c r="F23" i="8"/>
  <c r="F22" i="8"/>
  <c r="G22" i="8" s="1"/>
  <c r="F21" i="8"/>
  <c r="F20" i="8"/>
  <c r="G20" i="8" s="1"/>
  <c r="F19" i="8"/>
  <c r="G18" i="8"/>
  <c r="F18" i="8"/>
  <c r="F17" i="8"/>
  <c r="L16" i="8"/>
  <c r="F16" i="8"/>
  <c r="G16" i="8" s="1"/>
  <c r="F15" i="8"/>
  <c r="G15" i="8" s="1"/>
  <c r="F14" i="8"/>
  <c r="G14" i="8" s="1"/>
  <c r="F13" i="8"/>
  <c r="G13" i="8" s="1"/>
  <c r="M12" i="8"/>
  <c r="F12" i="8"/>
  <c r="M11" i="8"/>
  <c r="F11" i="8"/>
  <c r="G11" i="8" s="1"/>
  <c r="F10" i="8"/>
  <c r="H10" i="8" s="1"/>
  <c r="F9" i="8"/>
  <c r="H9" i="8" s="1"/>
  <c r="G8" i="8"/>
  <c r="F8" i="8"/>
  <c r="H8" i="8" s="1"/>
  <c r="I6" i="8"/>
  <c r="B3" i="8"/>
  <c r="B2" i="8"/>
  <c r="M10" i="8"/>
  <c r="L16" i="2"/>
  <c r="I10" i="10" l="1"/>
  <c r="I31" i="10"/>
  <c r="I35" i="10"/>
  <c r="H19" i="10"/>
  <c r="I19" i="10" s="1"/>
  <c r="H23" i="10"/>
  <c r="H41" i="10" s="1"/>
  <c r="H27" i="10"/>
  <c r="I27" i="10" s="1"/>
  <c r="H31" i="10"/>
  <c r="H35" i="10"/>
  <c r="G10" i="9"/>
  <c r="I10" i="9" s="1"/>
  <c r="H36" i="10"/>
  <c r="I8" i="10"/>
  <c r="I17" i="10"/>
  <c r="I21" i="10"/>
  <c r="G8" i="9"/>
  <c r="G15" i="9"/>
  <c r="I15" i="9" s="1"/>
  <c r="G12" i="10"/>
  <c r="I12" i="10" s="1"/>
  <c r="H17" i="10"/>
  <c r="H21" i="10"/>
  <c r="H25" i="10"/>
  <c r="I25" i="10" s="1"/>
  <c r="H29" i="10"/>
  <c r="I29" i="10" s="1"/>
  <c r="H33" i="10"/>
  <c r="I33" i="10" s="1"/>
  <c r="H37" i="10"/>
  <c r="I37" i="10"/>
  <c r="H14" i="8"/>
  <c r="H15" i="8"/>
  <c r="G9" i="8"/>
  <c r="I9" i="8" s="1"/>
  <c r="H16" i="8"/>
  <c r="I16" i="8" s="1"/>
  <c r="G10" i="8"/>
  <c r="I10" i="8" s="1"/>
  <c r="H13" i="8"/>
  <c r="I13" i="8" s="1"/>
  <c r="G38" i="8"/>
  <c r="G36" i="8"/>
  <c r="I14" i="8"/>
  <c r="I15" i="8"/>
  <c r="M12" i="9"/>
  <c r="B2" i="2"/>
  <c r="M10" i="2"/>
  <c r="B3" i="2"/>
  <c r="M11" i="2"/>
  <c r="H42" i="10"/>
  <c r="M10" i="10"/>
  <c r="G14" i="10"/>
  <c r="B2" i="10"/>
  <c r="G9" i="10"/>
  <c r="I9" i="10" s="1"/>
  <c r="H14" i="10"/>
  <c r="H40" i="10" s="1"/>
  <c r="H45" i="10" s="1"/>
  <c r="H16" i="10"/>
  <c r="I13" i="9"/>
  <c r="G16" i="10"/>
  <c r="B3" i="10"/>
  <c r="G11" i="10"/>
  <c r="I11" i="10" s="1"/>
  <c r="M12" i="10"/>
  <c r="G18" i="10"/>
  <c r="I18" i="10" s="1"/>
  <c r="G20" i="10"/>
  <c r="I20" i="10" s="1"/>
  <c r="G22" i="10"/>
  <c r="I22" i="10" s="1"/>
  <c r="G24" i="10"/>
  <c r="I24" i="10" s="1"/>
  <c r="G26" i="10"/>
  <c r="I26" i="10" s="1"/>
  <c r="G28" i="10"/>
  <c r="I28" i="10" s="1"/>
  <c r="G30" i="10"/>
  <c r="I30" i="10" s="1"/>
  <c r="G32" i="10"/>
  <c r="I32" i="10" s="1"/>
  <c r="G34" i="10"/>
  <c r="I34" i="10" s="1"/>
  <c r="G36" i="10"/>
  <c r="I36" i="10" s="1"/>
  <c r="G38" i="10"/>
  <c r="I38" i="10" s="1"/>
  <c r="G13" i="10"/>
  <c r="I13" i="10" s="1"/>
  <c r="G15" i="10"/>
  <c r="I15" i="10" s="1"/>
  <c r="I9" i="9"/>
  <c r="G17" i="9"/>
  <c r="G19" i="9"/>
  <c r="I19" i="9" s="1"/>
  <c r="G21" i="9"/>
  <c r="I21" i="9" s="1"/>
  <c r="G23" i="9"/>
  <c r="G25" i="9"/>
  <c r="G27" i="9"/>
  <c r="G29" i="9"/>
  <c r="G31" i="9"/>
  <c r="I31" i="9" s="1"/>
  <c r="G33" i="9"/>
  <c r="G35" i="9"/>
  <c r="I35" i="9" s="1"/>
  <c r="G37" i="9"/>
  <c r="I37" i="9" s="1"/>
  <c r="I8" i="9"/>
  <c r="G12" i="9"/>
  <c r="H17" i="9"/>
  <c r="H19" i="9"/>
  <c r="H21" i="9"/>
  <c r="H23" i="9"/>
  <c r="H25" i="9"/>
  <c r="H27" i="9"/>
  <c r="H29" i="9"/>
  <c r="H31" i="9"/>
  <c r="H33" i="9"/>
  <c r="H35" i="9"/>
  <c r="H37" i="9"/>
  <c r="M10" i="9"/>
  <c r="H12" i="9"/>
  <c r="G14" i="9"/>
  <c r="I14" i="9" s="1"/>
  <c r="G16" i="9"/>
  <c r="I16" i="9" s="1"/>
  <c r="B3" i="9"/>
  <c r="G11" i="9"/>
  <c r="G18" i="9"/>
  <c r="G20" i="9"/>
  <c r="G22" i="9"/>
  <c r="I22" i="9" s="1"/>
  <c r="G24" i="9"/>
  <c r="G26" i="9"/>
  <c r="I26" i="9" s="1"/>
  <c r="G28" i="9"/>
  <c r="G30" i="9"/>
  <c r="G32" i="9"/>
  <c r="G34" i="9"/>
  <c r="G36" i="9"/>
  <c r="I36" i="9" s="1"/>
  <c r="G38" i="9"/>
  <c r="I38" i="9" s="1"/>
  <c r="H11" i="9"/>
  <c r="H18" i="9"/>
  <c r="H20" i="9"/>
  <c r="H22" i="9"/>
  <c r="H24" i="9"/>
  <c r="H26" i="9"/>
  <c r="H28" i="9"/>
  <c r="H30" i="9"/>
  <c r="H32" i="9"/>
  <c r="H34" i="9"/>
  <c r="H36" i="9"/>
  <c r="H38" i="9"/>
  <c r="G17" i="8"/>
  <c r="G19" i="8"/>
  <c r="G21" i="8"/>
  <c r="G23" i="8"/>
  <c r="G25" i="8"/>
  <c r="G27" i="8"/>
  <c r="G29" i="8"/>
  <c r="G31" i="8"/>
  <c r="G33" i="8"/>
  <c r="G35" i="8"/>
  <c r="G37" i="8"/>
  <c r="I37" i="8" s="1"/>
  <c r="I8" i="8"/>
  <c r="G12" i="8"/>
  <c r="H17" i="8"/>
  <c r="H19" i="8"/>
  <c r="H21" i="8"/>
  <c r="H23" i="8"/>
  <c r="H25" i="8"/>
  <c r="H27" i="8"/>
  <c r="H29" i="8"/>
  <c r="H31" i="8"/>
  <c r="H33" i="8"/>
  <c r="H35" i="8"/>
  <c r="H37" i="8"/>
  <c r="H12" i="8"/>
  <c r="H11" i="8"/>
  <c r="H18" i="8"/>
  <c r="I18" i="8" s="1"/>
  <c r="H20" i="8"/>
  <c r="I20" i="8" s="1"/>
  <c r="H22" i="8"/>
  <c r="I22" i="8" s="1"/>
  <c r="H24" i="8"/>
  <c r="I24" i="8" s="1"/>
  <c r="H26" i="8"/>
  <c r="I26" i="8" s="1"/>
  <c r="H28" i="8"/>
  <c r="I28" i="8" s="1"/>
  <c r="H30" i="8"/>
  <c r="I30" i="8" s="1"/>
  <c r="H32" i="8"/>
  <c r="I32" i="8" s="1"/>
  <c r="H34" i="8"/>
  <c r="I34" i="8" s="1"/>
  <c r="H36" i="8"/>
  <c r="H38" i="8"/>
  <c r="F38" i="2"/>
  <c r="F37" i="2"/>
  <c r="F36" i="2"/>
  <c r="F9" i="2"/>
  <c r="G9" i="2" s="1"/>
  <c r="F10" i="2"/>
  <c r="G10" i="2" s="1"/>
  <c r="F11" i="2"/>
  <c r="H11" i="2" s="1"/>
  <c r="F12" i="2"/>
  <c r="H12" i="2" s="1"/>
  <c r="F13" i="2"/>
  <c r="G13" i="2" s="1"/>
  <c r="F14" i="2"/>
  <c r="G14" i="2" s="1"/>
  <c r="F15" i="2"/>
  <c r="H15" i="2" s="1"/>
  <c r="F16" i="2"/>
  <c r="G16" i="2" s="1"/>
  <c r="F17" i="2"/>
  <c r="H17" i="2" s="1"/>
  <c r="F18" i="2"/>
  <c r="G18" i="2" s="1"/>
  <c r="F19" i="2"/>
  <c r="G19" i="2" s="1"/>
  <c r="F20" i="2"/>
  <c r="H20" i="2" s="1"/>
  <c r="F21" i="2"/>
  <c r="H21" i="2" s="1"/>
  <c r="F22" i="2"/>
  <c r="G22" i="2" s="1"/>
  <c r="F23" i="2"/>
  <c r="H23" i="2" s="1"/>
  <c r="F24" i="2"/>
  <c r="G24" i="2" s="1"/>
  <c r="F25" i="2"/>
  <c r="H25" i="2" s="1"/>
  <c r="F26" i="2"/>
  <c r="G26" i="2" s="1"/>
  <c r="F27" i="2"/>
  <c r="G27" i="2" s="1"/>
  <c r="F28" i="2"/>
  <c r="H28" i="2" s="1"/>
  <c r="F29" i="2"/>
  <c r="H29" i="2" s="1"/>
  <c r="F30" i="2"/>
  <c r="G30" i="2" s="1"/>
  <c r="F31" i="2"/>
  <c r="G31" i="2" s="1"/>
  <c r="F32" i="2"/>
  <c r="G32" i="2" s="1"/>
  <c r="F33" i="2"/>
  <c r="H33" i="2" s="1"/>
  <c r="F34" i="2"/>
  <c r="G34" i="2" s="1"/>
  <c r="F35" i="2"/>
  <c r="G35" i="2" s="1"/>
  <c r="F8" i="2"/>
  <c r="H8" i="2" s="1"/>
  <c r="H54" i="2"/>
  <c r="H8" i="1" s="1"/>
  <c r="I6" i="2"/>
  <c r="H40" i="9" l="1"/>
  <c r="I33" i="9"/>
  <c r="I17" i="9"/>
  <c r="I18" i="9"/>
  <c r="I32" i="9"/>
  <c r="H39" i="9"/>
  <c r="I27" i="9"/>
  <c r="I30" i="9"/>
  <c r="I12" i="9"/>
  <c r="I25" i="9"/>
  <c r="I23" i="10"/>
  <c r="I36" i="8"/>
  <c r="I20" i="9"/>
  <c r="I28" i="9"/>
  <c r="I29" i="9"/>
  <c r="I23" i="9"/>
  <c r="I38" i="8"/>
  <c r="I14" i="10"/>
  <c r="I16" i="10"/>
  <c r="I31" i="8"/>
  <c r="I27" i="8"/>
  <c r="I25" i="8"/>
  <c r="I23" i="8"/>
  <c r="I29" i="8"/>
  <c r="I21" i="8"/>
  <c r="H40" i="8"/>
  <c r="I35" i="8"/>
  <c r="I19" i="8"/>
  <c r="I33" i="8"/>
  <c r="I17" i="8"/>
  <c r="I39" i="10"/>
  <c r="I34" i="9"/>
  <c r="H39" i="10"/>
  <c r="H44" i="10" s="1"/>
  <c r="G39" i="10"/>
  <c r="G42" i="10"/>
  <c r="I42" i="10" s="1"/>
  <c r="I24" i="9"/>
  <c r="I41" i="10"/>
  <c r="G52" i="10" s="1"/>
  <c r="I52" i="10" s="1"/>
  <c r="G41" i="10"/>
  <c r="G40" i="10"/>
  <c r="H44" i="9"/>
  <c r="G39" i="9"/>
  <c r="G41" i="9"/>
  <c r="G42" i="9"/>
  <c r="G40" i="9"/>
  <c r="H41" i="9"/>
  <c r="H42" i="9"/>
  <c r="G40" i="8"/>
  <c r="I11" i="9"/>
  <c r="I39" i="9" s="1"/>
  <c r="G39" i="8"/>
  <c r="I12" i="8"/>
  <c r="H39" i="8"/>
  <c r="G41" i="8"/>
  <c r="G42" i="8"/>
  <c r="I11" i="8"/>
  <c r="H41" i="8"/>
  <c r="H42" i="8"/>
  <c r="H9" i="2"/>
  <c r="I9" i="2" s="1"/>
  <c r="G33" i="2"/>
  <c r="I33" i="2" s="1"/>
  <c r="H36" i="2"/>
  <c r="G36" i="2"/>
  <c r="I36" i="2" s="1"/>
  <c r="G29" i="2"/>
  <c r="I29" i="2" s="1"/>
  <c r="H37" i="2"/>
  <c r="G37" i="2"/>
  <c r="I37" i="2" s="1"/>
  <c r="G25" i="2"/>
  <c r="I25" i="2" s="1"/>
  <c r="G38" i="2"/>
  <c r="H38" i="2"/>
  <c r="G21" i="2"/>
  <c r="I21" i="2" s="1"/>
  <c r="H14" i="2"/>
  <c r="I14" i="2" s="1"/>
  <c r="G17" i="2"/>
  <c r="I17" i="2" s="1"/>
  <c r="H13" i="2"/>
  <c r="I13" i="2" s="1"/>
  <c r="H10" i="2"/>
  <c r="I10" i="2" s="1"/>
  <c r="H35" i="2"/>
  <c r="I35" i="2" s="1"/>
  <c r="H27" i="2"/>
  <c r="I27" i="2" s="1"/>
  <c r="H19" i="2"/>
  <c r="I19" i="2" s="1"/>
  <c r="G28" i="2"/>
  <c r="I28" i="2" s="1"/>
  <c r="G20" i="2"/>
  <c r="I20" i="2" s="1"/>
  <c r="G12" i="2"/>
  <c r="I12" i="2" s="1"/>
  <c r="H34" i="2"/>
  <c r="I34" i="2" s="1"/>
  <c r="H26" i="2"/>
  <c r="I26" i="2" s="1"/>
  <c r="H18" i="2"/>
  <c r="I18" i="2" s="1"/>
  <c r="G11" i="2"/>
  <c r="I11" i="2" s="1"/>
  <c r="H24" i="2"/>
  <c r="I24" i="2" s="1"/>
  <c r="H32" i="2"/>
  <c r="I32" i="2" s="1"/>
  <c r="H16" i="2"/>
  <c r="I16" i="2" s="1"/>
  <c r="H31" i="2"/>
  <c r="I31" i="2" s="1"/>
  <c r="H30" i="2"/>
  <c r="I30" i="2" s="1"/>
  <c r="H22" i="2"/>
  <c r="I22" i="2" s="1"/>
  <c r="G8" i="2"/>
  <c r="I8" i="2" s="1"/>
  <c r="G23" i="2"/>
  <c r="I23" i="2" s="1"/>
  <c r="G15" i="2"/>
  <c r="I15" i="2" s="1"/>
  <c r="K10" i="1"/>
  <c r="L10" i="1"/>
  <c r="K11" i="1"/>
  <c r="L11" i="1"/>
  <c r="L9" i="1"/>
  <c r="K9" i="1"/>
  <c r="I41" i="9" l="1"/>
  <c r="G52" i="9" s="1"/>
  <c r="I52" i="9" s="1"/>
  <c r="I41" i="8"/>
  <c r="G52" i="8" s="1"/>
  <c r="I52" i="8" s="1"/>
  <c r="I40" i="8"/>
  <c r="G45" i="8"/>
  <c r="G44" i="10"/>
  <c r="I42" i="8"/>
  <c r="I39" i="8"/>
  <c r="G50" i="8" s="1"/>
  <c r="F9" i="1" s="1"/>
  <c r="I44" i="10"/>
  <c r="G50" i="10"/>
  <c r="F11" i="1" s="1"/>
  <c r="G45" i="10"/>
  <c r="M16" i="10" s="1"/>
  <c r="G11" i="1" s="1"/>
  <c r="I40" i="10"/>
  <c r="I45" i="10" s="1"/>
  <c r="I44" i="9"/>
  <c r="G50" i="9"/>
  <c r="F10" i="1" s="1"/>
  <c r="G45" i="9"/>
  <c r="I40" i="9"/>
  <c r="G44" i="9"/>
  <c r="I42" i="9"/>
  <c r="H45" i="9"/>
  <c r="M16" i="8"/>
  <c r="G9" i="1" s="1"/>
  <c r="H44" i="8"/>
  <c r="G44" i="8"/>
  <c r="H45" i="8"/>
  <c r="I38" i="2"/>
  <c r="I41" i="2" s="1"/>
  <c r="G52" i="2" s="1"/>
  <c r="I39" i="2"/>
  <c r="G41" i="2"/>
  <c r="G42" i="2"/>
  <c r="H40" i="2"/>
  <c r="H39" i="2"/>
  <c r="G40" i="2"/>
  <c r="G39" i="2"/>
  <c r="H42" i="2"/>
  <c r="H41" i="2"/>
  <c r="L8" i="1"/>
  <c r="K8" i="1"/>
  <c r="L16" i="1"/>
  <c r="K16" i="1"/>
  <c r="C16" i="1"/>
  <c r="B16" i="1"/>
  <c r="L15" i="1"/>
  <c r="K15" i="1"/>
  <c r="C15" i="1"/>
  <c r="B15" i="1"/>
  <c r="L14" i="1"/>
  <c r="K14" i="1"/>
  <c r="C14" i="1"/>
  <c r="B14" i="1"/>
  <c r="L13" i="1"/>
  <c r="K13" i="1"/>
  <c r="C13" i="1"/>
  <c r="B13" i="1"/>
  <c r="L12" i="1"/>
  <c r="K12" i="1"/>
  <c r="C12" i="1"/>
  <c r="B12" i="1"/>
  <c r="I45" i="8" l="1"/>
  <c r="I44" i="8"/>
  <c r="G54" i="10"/>
  <c r="I54" i="10" s="1"/>
  <c r="I50" i="10"/>
  <c r="I45" i="9"/>
  <c r="M16" i="9"/>
  <c r="G10" i="1" s="1"/>
  <c r="G54" i="9"/>
  <c r="I54" i="9" s="1"/>
  <c r="I50" i="9"/>
  <c r="G54" i="8"/>
  <c r="I54" i="8" s="1"/>
  <c r="I50" i="8"/>
  <c r="G50" i="2"/>
  <c r="I52" i="2"/>
  <c r="I44" i="2"/>
  <c r="H45" i="2"/>
  <c r="G44" i="2"/>
  <c r="H44" i="2"/>
  <c r="I40" i="2"/>
  <c r="G45" i="2"/>
  <c r="M16" i="2" s="1"/>
  <c r="G8" i="1" s="1"/>
  <c r="I42" i="2"/>
  <c r="G54" i="2" l="1"/>
  <c r="I54" i="2" s="1"/>
  <c r="F8" i="1"/>
  <c r="I8" i="1" s="1"/>
  <c r="I50" i="2"/>
  <c r="I45" i="2"/>
</calcChain>
</file>

<file path=xl/comments1.xml><?xml version="1.0" encoding="utf-8"?>
<comments xmlns="http://schemas.openxmlformats.org/spreadsheetml/2006/main">
  <authors>
    <author>Aleap</author>
  </authors>
  <commentList>
    <comment ref="N8" authorId="0" shapeId="0">
      <text>
        <r>
          <rPr>
            <sz val="9"/>
            <color indexed="81"/>
            <rFont val="Tahoma"/>
            <family val="2"/>
          </rPr>
          <t xml:space="preserve">il faudrait donc que s'additionne ici les montants de janvier ,au montant de février, de mars,…. Aussi bien les défraiements que les déplacements en 2 colonnes distinctes
</t>
        </r>
      </text>
    </comment>
  </commentList>
</comments>
</file>

<file path=xl/sharedStrings.xml><?xml version="1.0" encoding="utf-8"?>
<sst xmlns="http://schemas.openxmlformats.org/spreadsheetml/2006/main" count="245" uniqueCount="83">
  <si>
    <t>NAVIGATION</t>
  </si>
  <si>
    <t>Période:</t>
  </si>
  <si>
    <t>1ere quinzaine</t>
  </si>
  <si>
    <t>Nom</t>
  </si>
  <si>
    <t>Prénom</t>
  </si>
  <si>
    <t>N° Cpte bancaire</t>
  </si>
  <si>
    <t>Mois</t>
  </si>
  <si>
    <t>Défraiements</t>
  </si>
  <si>
    <t>Déplacements</t>
  </si>
  <si>
    <t>Avance</t>
  </si>
  <si>
    <t>Total à payer</t>
  </si>
  <si>
    <t>N°RN</t>
  </si>
  <si>
    <t xml:space="preserve">TARTEMPION </t>
  </si>
  <si>
    <t>Tartuffe</t>
  </si>
  <si>
    <t>DUPONT</t>
  </si>
  <si>
    <t>Tonton</t>
  </si>
  <si>
    <t>HADDOCK</t>
  </si>
  <si>
    <t>Tintin</t>
  </si>
  <si>
    <t>SORPLUS</t>
  </si>
  <si>
    <t xml:space="preserve">Jean </t>
  </si>
  <si>
    <t>JANVIER</t>
  </si>
  <si>
    <t>MARS</t>
  </si>
  <si>
    <t>FEVRIER</t>
  </si>
  <si>
    <t xml:space="preserve"> </t>
  </si>
  <si>
    <t>AVRIL</t>
  </si>
  <si>
    <t xml:space="preserve">Janvier </t>
  </si>
  <si>
    <t>H, pratiques</t>
  </si>
  <si>
    <t>H, théorique</t>
  </si>
  <si>
    <t>stage</t>
  </si>
  <si>
    <t>Février</t>
  </si>
  <si>
    <t>Mars</t>
  </si>
  <si>
    <t>fiche de défraiement</t>
  </si>
  <si>
    <t xml:space="preserve">MOIS DE </t>
  </si>
  <si>
    <t>DATE</t>
  </si>
  <si>
    <t>FORMATION</t>
  </si>
  <si>
    <t>STAGE</t>
  </si>
  <si>
    <t>TOTAL</t>
  </si>
  <si>
    <t>1ere QUINZAINE</t>
  </si>
  <si>
    <t>PRESENCES</t>
  </si>
  <si>
    <t>2ème QUINZAINE</t>
  </si>
  <si>
    <t>TOTAL MENSUEL</t>
  </si>
  <si>
    <t>AVANCE</t>
  </si>
  <si>
    <t>SOLDE</t>
  </si>
  <si>
    <t>1ère QUINZAINE</t>
  </si>
  <si>
    <t>MOIS</t>
  </si>
  <si>
    <t>DEFRAIEMENT DE</t>
  </si>
  <si>
    <r>
      <t>PAR HEURE DE</t>
    </r>
    <r>
      <rPr>
        <b/>
        <sz val="10"/>
        <color rgb="FFC00000"/>
        <rFont val="Arial"/>
        <family val="2"/>
      </rPr>
      <t xml:space="preserve"> FORMATION </t>
    </r>
  </si>
  <si>
    <t>DEROULANT_MOIS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</si>
  <si>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</si>
  <si>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</si>
  <si>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</si>
  <si>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</si>
  <si>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</si>
  <si>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</si>
  <si>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</si>
  <si>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</si>
  <si>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prénom</t>
  </si>
  <si>
    <t>n° cpte banque</t>
  </si>
  <si>
    <t>Tartempion</t>
  </si>
  <si>
    <t>N° RN</t>
  </si>
  <si>
    <t>012012.145-25</t>
  </si>
  <si>
    <t>230587.254-14</t>
  </si>
  <si>
    <t>POUR FICHE FISCALE 281-02</t>
  </si>
  <si>
    <t>Tableau Paiement indemnités des ACTIFS - pour comptable</t>
  </si>
  <si>
    <t>déplacement centre</t>
  </si>
  <si>
    <t>déplacement stage</t>
  </si>
  <si>
    <t>230587.254-15</t>
  </si>
  <si>
    <t>230587.254-16</t>
  </si>
  <si>
    <t>1ere Quinzaine</t>
  </si>
  <si>
    <t>NON</t>
  </si>
  <si>
    <t>2eme Quinzaine</t>
  </si>
  <si>
    <t>Forfait mensuel Centre + Stage</t>
  </si>
  <si>
    <t>Montant journalier Centre</t>
  </si>
  <si>
    <t>Montant journalier Stage</t>
  </si>
  <si>
    <t>total frais déplacements du mois</t>
  </si>
  <si>
    <t>de</t>
  </si>
  <si>
    <t>forfait mesnuel centre+stage</t>
  </si>
  <si>
    <t>OUI</t>
  </si>
  <si>
    <t>DEROULANT_oui/non</t>
  </si>
  <si>
    <t>DEROULANT_PERIODE</t>
  </si>
  <si>
    <t>2eme quinzaine</t>
  </si>
  <si>
    <t>mois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</si>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</sst>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&quot;€&quot;"/>
    <numFmt numFmtId="165" formatCode="#,##0.00\ _€"/>
    <numFmt numFmtId="166" formatCode="&quot;BE&quot;00\ 0000\ 0000\ 0000"/>
    <numFmt numFmtId="167" formatCode="_-* #,##0.00\ [$€-40C]_-;\-* #,##0.00\ [$€-40C]_-;_-* &quot;-&quot;??\ [$€-40C]_-;_-@_-"/>
    <numFmt numFmtId="168" formatCode="[h]:mm"/>
    <numFmt numFmtId="169" formatCode="_-* #,##0\ _€_-;\-* #,##0\ _€_-;_-* &quot;-&quot;\ _€_-;_-@_-"/>
    <numFmt numFmtId="170" formatCode="_-* #,##0.00\ [$€-80C]_-;\-* #,##0.00\ [$€-80C]_-;_-* &quot;-&quot;??\ [$€-80C]_-;_-@_-"/>
    <numFmt numFmtId="171" formatCode="yyyy"/>
  </numFmts>
  <fonts count="18" x14ac:knownFonts="1"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b/>
      <sz val="14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0"/>
      <color rgb="FFC0000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1"/>
      <name val="Calibri Light"/>
      <family val="2"/>
      <scheme val="major"/>
    </font>
    <font>
      <b/>
      <sz val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6666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43" fontId="8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8" fillId="0" borderId="0" applyFont="0" applyFill="0" applyBorder="0" applyAlignment="0" applyProtection="0"/>
  </cellStyleXfs>
  <cellXfs count="87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Fill="1"/>
    <xf numFmtId="0" fontId="2" fillId="0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2" xfId="0" applyFont="1" applyFill="1" applyBorder="1" applyAlignment="1" applyProtection="1">
      <alignment vertical="center"/>
      <protection locked="0"/>
    </xf>
    <xf numFmtId="0" fontId="3" fillId="0" borderId="3" xfId="0" applyFont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5" fillId="0" borderId="3" xfId="0" applyFont="1" applyBorder="1"/>
    <xf numFmtId="166" fontId="5" fillId="0" borderId="3" xfId="0" applyNumberFormat="1" applyFont="1" applyBorder="1"/>
    <xf numFmtId="0" fontId="5" fillId="0" borderId="3" xfId="0" applyNumberFormat="1" applyFont="1" applyBorder="1"/>
    <xf numFmtId="167" fontId="5" fillId="0" borderId="3" xfId="0" applyNumberFormat="1" applyFont="1" applyBorder="1"/>
    <xf numFmtId="167" fontId="6" fillId="0" borderId="3" xfId="0" applyNumberFormat="1" applyFont="1" applyBorder="1"/>
    <xf numFmtId="0" fontId="0" fillId="0" borderId="5" xfId="0" applyBorder="1"/>
    <xf numFmtId="0" fontId="0" fillId="0" borderId="3" xfId="0" applyBorder="1"/>
    <xf numFmtId="0" fontId="3" fillId="0" borderId="6" xfId="0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167" fontId="5" fillId="3" borderId="3" xfId="0" applyNumberFormat="1" applyFont="1" applyFill="1" applyBorder="1"/>
    <xf numFmtId="168" fontId="0" fillId="0" borderId="0" xfId="0" applyNumberFormat="1"/>
    <xf numFmtId="168" fontId="0" fillId="0" borderId="3" xfId="0" applyNumberFormat="1" applyBorder="1"/>
    <xf numFmtId="0" fontId="0" fillId="0" borderId="0" xfId="0" applyAlignment="1" applyProtection="1">
      <alignment vertical="center"/>
      <protection locked="0"/>
    </xf>
    <xf numFmtId="0" fontId="3" fillId="0" borderId="9" xfId="0" applyFont="1" applyBorder="1" applyAlignment="1" applyProtection="1">
      <alignment vertical="center"/>
      <protection locked="0"/>
    </xf>
    <xf numFmtId="0" fontId="3" fillId="0" borderId="10" xfId="0" applyFont="1" applyBorder="1" applyAlignment="1" applyProtection="1">
      <alignment vertical="center"/>
      <protection locked="0"/>
    </xf>
    <xf numFmtId="1" fontId="3" fillId="0" borderId="11" xfId="2" applyNumberFormat="1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3" fillId="0" borderId="12" xfId="0" applyFont="1" applyBorder="1" applyAlignment="1" applyProtection="1">
      <alignment horizontal="center" vertical="center"/>
      <protection locked="0"/>
    </xf>
    <xf numFmtId="14" fontId="0" fillId="0" borderId="3" xfId="0" applyNumberFormat="1" applyBorder="1" applyAlignment="1" applyProtection="1">
      <alignment horizontal="center" vertical="center"/>
      <protection locked="0"/>
    </xf>
    <xf numFmtId="168" fontId="0" fillId="0" borderId="3" xfId="0" applyNumberFormat="1" applyFill="1" applyBorder="1" applyAlignment="1" applyProtection="1">
      <alignment vertical="center"/>
      <protection locked="0"/>
    </xf>
    <xf numFmtId="168" fontId="0" fillId="0" borderId="3" xfId="0" applyNumberFormat="1" applyBorder="1" applyAlignment="1" applyProtection="1">
      <alignment vertical="center"/>
      <protection locked="0"/>
    </xf>
    <xf numFmtId="0" fontId="9" fillId="0" borderId="13" xfId="0" applyFont="1" applyBorder="1" applyAlignment="1" applyProtection="1">
      <alignment vertical="center"/>
      <protection locked="0"/>
    </xf>
    <xf numFmtId="168" fontId="9" fillId="0" borderId="14" xfId="0" applyNumberFormat="1" applyFont="1" applyBorder="1" applyAlignment="1" applyProtection="1">
      <alignment vertical="center"/>
      <protection locked="0"/>
    </xf>
    <xf numFmtId="168" fontId="9" fillId="0" borderId="15" xfId="0" applyNumberFormat="1" applyFont="1" applyBorder="1" applyAlignment="1" applyProtection="1">
      <alignment vertical="center"/>
      <protection locked="0"/>
    </xf>
    <xf numFmtId="0" fontId="9" fillId="0" borderId="16" xfId="0" applyFont="1" applyBorder="1" applyAlignment="1" applyProtection="1">
      <alignment vertical="center"/>
      <protection locked="0"/>
    </xf>
    <xf numFmtId="169" fontId="9" fillId="0" borderId="17" xfId="2" applyNumberFormat="1" applyFont="1" applyBorder="1" applyAlignment="1" applyProtection="1">
      <alignment horizontal="right" vertical="center"/>
      <protection locked="0"/>
    </xf>
    <xf numFmtId="169" fontId="9" fillId="0" borderId="14" xfId="2" applyNumberFormat="1" applyFont="1" applyBorder="1" applyAlignment="1" applyProtection="1">
      <alignment horizontal="right" vertical="center"/>
      <protection locked="0"/>
    </xf>
    <xf numFmtId="169" fontId="9" fillId="0" borderId="15" xfId="2" applyNumberFormat="1" applyFont="1" applyBorder="1" applyAlignment="1" applyProtection="1">
      <alignment horizontal="right" vertical="center"/>
      <protection locked="0"/>
    </xf>
    <xf numFmtId="0" fontId="9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3" fillId="0" borderId="3" xfId="0" applyFont="1" applyBorder="1" applyAlignment="1" applyProtection="1">
      <alignment horizontal="right" vertical="center"/>
      <protection locked="0"/>
    </xf>
    <xf numFmtId="164" fontId="0" fillId="0" borderId="3" xfId="0" applyNumberFormat="1" applyBorder="1" applyAlignment="1" applyProtection="1">
      <alignment vertical="center"/>
      <protection locked="0"/>
    </xf>
    <xf numFmtId="44" fontId="0" fillId="0" borderId="3" xfId="3" applyFont="1" applyBorder="1" applyAlignment="1" applyProtection="1">
      <alignment vertical="center"/>
      <protection locked="0"/>
    </xf>
    <xf numFmtId="44" fontId="3" fillId="0" borderId="3" xfId="0" applyNumberFormat="1" applyFont="1" applyBorder="1" applyAlignment="1" applyProtection="1">
      <alignment vertical="center"/>
      <protection locked="0"/>
    </xf>
    <xf numFmtId="0" fontId="3" fillId="0" borderId="3" xfId="0" applyFont="1" applyBorder="1" applyAlignment="1" applyProtection="1">
      <alignment vertical="center"/>
      <protection locked="0"/>
    </xf>
    <xf numFmtId="44" fontId="0" fillId="0" borderId="3" xfId="0" applyNumberFormat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14" fontId="0" fillId="0" borderId="0" xfId="0" applyNumberFormat="1"/>
    <xf numFmtId="0" fontId="4" fillId="5" borderId="2" xfId="0" applyFont="1" applyFill="1" applyBorder="1" applyAlignment="1" applyProtection="1">
      <alignment vertical="center" wrapText="1"/>
    </xf>
    <xf numFmtId="0" fontId="0" fillId="4" borderId="18" xfId="0" applyFont="1" applyFill="1" applyBorder="1" applyProtection="1"/>
    <xf numFmtId="0" fontId="0" fillId="4" borderId="19" xfId="0" applyFont="1" applyFill="1" applyBorder="1" applyProtection="1"/>
    <xf numFmtId="0" fontId="1" fillId="0" borderId="0" xfId="1" applyFont="1" applyBorder="1" applyAlignment="1" applyProtection="1">
      <alignment horizontal="center" vertical="center"/>
      <protection locked="0"/>
    </xf>
    <xf numFmtId="0" fontId="2" fillId="2" borderId="0" xfId="0" applyFont="1" applyFill="1" applyAlignment="1">
      <alignment horizontal="center"/>
    </xf>
    <xf numFmtId="0" fontId="4" fillId="0" borderId="0" xfId="0" applyFont="1" applyBorder="1" applyAlignment="1">
      <alignment horizontal="left"/>
    </xf>
    <xf numFmtId="0" fontId="4" fillId="0" borderId="0" xfId="0" applyFont="1" applyAlignment="1">
      <alignment horizontal="left"/>
    </xf>
    <xf numFmtId="166" fontId="13" fillId="0" borderId="3" xfId="0" applyNumberFormat="1" applyFont="1" applyBorder="1" applyAlignment="1" applyProtection="1">
      <alignment horizontal="left" vertical="center"/>
      <protection locked="0"/>
    </xf>
    <xf numFmtId="0" fontId="0" fillId="0" borderId="3" xfId="0" applyFill="1" applyBorder="1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12" fillId="6" borderId="3" xfId="0" applyFont="1" applyFill="1" applyBorder="1" applyAlignment="1">
      <alignment horizontal="center"/>
    </xf>
    <xf numFmtId="0" fontId="0" fillId="0" borderId="3" xfId="0" applyFill="1" applyBorder="1" applyAlignment="1">
      <alignment wrapText="1"/>
    </xf>
    <xf numFmtId="170" fontId="0" fillId="0" borderId="3" xfId="0" applyNumberFormat="1" applyBorder="1"/>
    <xf numFmtId="0" fontId="3" fillId="0" borderId="3" xfId="0" applyFont="1" applyBorder="1" applyAlignment="1" applyProtection="1">
      <alignment horizontal="center" vertical="center"/>
      <protection locked="0"/>
    </xf>
    <xf numFmtId="0" fontId="9" fillId="0" borderId="3" xfId="0" applyFont="1" applyBorder="1" applyAlignment="1" applyProtection="1">
      <alignment vertical="center"/>
      <protection locked="0"/>
    </xf>
    <xf numFmtId="170" fontId="0" fillId="0" borderId="3" xfId="0" applyNumberFormat="1" applyBorder="1" applyAlignment="1" applyProtection="1">
      <alignment vertical="center"/>
      <protection locked="0"/>
    </xf>
    <xf numFmtId="0" fontId="14" fillId="0" borderId="0" xfId="0" applyFont="1" applyAlignment="1" applyProtection="1">
      <alignment vertical="center"/>
      <protection locked="0"/>
    </xf>
    <xf numFmtId="44" fontId="15" fillId="0" borderId="0" xfId="4" applyFont="1" applyAlignment="1" applyProtection="1">
      <alignment horizontal="right" vertical="center"/>
      <protection locked="0"/>
    </xf>
    <xf numFmtId="0" fontId="11" fillId="0" borderId="0" xfId="0" applyFont="1"/>
    <xf numFmtId="0" fontId="11" fillId="0" borderId="3" xfId="0" applyFont="1" applyBorder="1" applyAlignment="1">
      <alignment horizontal="center" vertical="center"/>
    </xf>
    <xf numFmtId="0" fontId="16" fillId="0" borderId="0" xfId="0" applyFont="1" applyAlignment="1" applyProtection="1">
      <alignment vertical="center"/>
      <protection locked="0"/>
    </xf>
    <xf numFmtId="0" fontId="12" fillId="0" borderId="0" xfId="0" applyFont="1"/>
    <xf numFmtId="0" fontId="0" fillId="0" borderId="20" xfId="0" applyFill="1" applyBorder="1" applyAlignment="1">
      <alignment wrapText="1"/>
    </xf>
    <xf numFmtId="171" fontId="17" fillId="0" borderId="3" xfId="0" applyNumberFormat="1" applyFont="1" applyBorder="1" applyAlignment="1" applyProtection="1">
      <alignment horizontal="center" vertical="center"/>
      <protection locked="0"/>
    </xf>
    <xf numFmtId="0" fontId="17" fillId="0" borderId="3" xfId="0" applyFont="1" applyBorder="1" applyAlignment="1" applyProtection="1">
      <alignment horizontal="center" vertical="center"/>
      <protection locked="0"/>
    </xf>
    <xf numFmtId="170" fontId="0" fillId="0" borderId="0" xfId="0" applyNumberFormat="1"/>
    <xf numFmtId="0" fontId="0" fillId="4" borderId="21" xfId="0" applyFont="1" applyFill="1" applyBorder="1" applyProtection="1"/>
    <xf numFmtId="0" fontId="0" fillId="4" borderId="22" xfId="0" applyFont="1" applyFill="1" applyBorder="1" applyProtection="1"/>
    <xf numFmtId="0" fontId="4" fillId="5" borderId="23" xfId="0" applyFont="1" applyFill="1" applyBorder="1" applyAlignment="1" applyProtection="1">
      <alignment vertical="center" wrapText="1"/>
    </xf>
    <xf numFmtId="0" fontId="4" fillId="0" borderId="18" xfId="0" applyFont="1" applyFill="1" applyBorder="1" applyProtection="1"/>
    <xf numFmtId="0" fontId="4" fillId="0" borderId="19" xfId="0" applyFont="1" applyFill="1" applyBorder="1" applyProtection="1"/>
    <xf numFmtId="0" fontId="4" fillId="0" borderId="24" xfId="0" applyFont="1" applyFill="1" applyBorder="1" applyAlignment="1" applyProtection="1">
      <alignment wrapText="1"/>
    </xf>
    <xf numFmtId="0" fontId="0" fillId="5" borderId="2" xfId="0" applyFill="1" applyBorder="1"/>
    <xf numFmtId="167" fontId="0" fillId="0" borderId="3" xfId="0" applyNumberFormat="1" applyBorder="1"/>
  </cellXfs>
  <cellStyles count="5">
    <cellStyle name="Euro" xfId="3"/>
    <cellStyle name="Lien hypertexte" xfId="1" builtinId="8"/>
    <cellStyle name="Milliers" xfId="2" builtinId="3"/>
    <cellStyle name="Monétaire" xfId="4" builtinId="4"/>
    <cellStyle name="Normal" xfId="0" builtinId="0"/>
  </cellStyles>
  <dxfs count="4"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</xdr:colOff>
      <xdr:row>16</xdr:row>
      <xdr:rowOff>152400</xdr:rowOff>
    </xdr:from>
    <xdr:to>
      <xdr:col>7</xdr:col>
      <xdr:colOff>510540</xdr:colOff>
      <xdr:row>25</xdr:row>
      <xdr:rowOff>30480</xdr:rowOff>
    </xdr:to>
    <xdr:sp macro="" textlink="">
      <xdr:nvSpPr>
        <xdr:cNvPr id="4" name="ZoneTexte 3"/>
        <xdr:cNvSpPr txBox="1"/>
      </xdr:nvSpPr>
      <xdr:spPr>
        <a:xfrm>
          <a:off x="4945380" y="3261360"/>
          <a:ext cx="2339340" cy="152400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les montants de ces 2 colonnes changent </a:t>
          </a: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(par une série de formules que je n'ai pas reproduites ici) </a:t>
          </a:r>
          <a:r>
            <a:rPr lang="fr-BE" sz="1100"/>
            <a:t>  en fonction des valeurs sélectionnées en C5 (1ere quinzaine, 2ème quinzaine et mois) ET egalement en fonction du mois affiché en colonne E</a:t>
          </a:r>
        </a:p>
      </xdr:txBody>
    </xdr:sp>
    <xdr:clientData/>
  </xdr:twoCellAnchor>
  <xdr:twoCellAnchor>
    <xdr:from>
      <xdr:col>8</xdr:col>
      <xdr:colOff>68580</xdr:colOff>
      <xdr:row>17</xdr:row>
      <xdr:rowOff>106680</xdr:rowOff>
    </xdr:from>
    <xdr:to>
      <xdr:col>14</xdr:col>
      <xdr:colOff>670560</xdr:colOff>
      <xdr:row>21</xdr:row>
      <xdr:rowOff>114300</xdr:rowOff>
    </xdr:to>
    <xdr:sp macro="" textlink="">
      <xdr:nvSpPr>
        <xdr:cNvPr id="5" name="ZoneTexte 4"/>
        <xdr:cNvSpPr txBox="1"/>
      </xdr:nvSpPr>
      <xdr:spPr>
        <a:xfrm>
          <a:off x="7635240" y="3398520"/>
          <a:ext cx="6355080" cy="73914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je voudrais que ces montants qui changent en fonction des critères évoqués dans l'autre encadré s'additionnent</a:t>
          </a:r>
          <a:r>
            <a:rPr lang="fr-BE" sz="1100" baseline="0"/>
            <a:t> automatiquement dans les colonnes N et O pour avoir en fin d'année les montants globaux des défraiements et déplacements payés sur l'année pour chaque personne</a:t>
          </a:r>
        </a:p>
        <a:p>
          <a:endParaRPr lang="fr-BE" sz="1100"/>
        </a:p>
      </xdr:txBody>
    </xdr:sp>
    <xdr:clientData/>
  </xdr:twoCellAnchor>
  <xdr:twoCellAnchor>
    <xdr:from>
      <xdr:col>2</xdr:col>
      <xdr:colOff>609600</xdr:colOff>
      <xdr:row>17</xdr:row>
      <xdr:rowOff>38100</xdr:rowOff>
    </xdr:from>
    <xdr:to>
      <xdr:col>4</xdr:col>
      <xdr:colOff>632460</xdr:colOff>
      <xdr:row>25</xdr:row>
      <xdr:rowOff>53340</xdr:rowOff>
    </xdr:to>
    <xdr:sp macro="" textlink="">
      <xdr:nvSpPr>
        <xdr:cNvPr id="6" name="ZoneTexte 5"/>
        <xdr:cNvSpPr txBox="1"/>
      </xdr:nvSpPr>
      <xdr:spPr>
        <a:xfrm>
          <a:off x="2156460" y="3329940"/>
          <a:ext cx="2506980" cy="14782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les montants des colonnes F et G seront différents suivants les mois qui s'afficheront en colonne F si </a:t>
          </a: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1ere quinzaine, 2ème quinzaine et mois</a:t>
          </a: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sélectionné en C5)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eap/Documents/GSAO/2023/GSAO%20CLASSIQUE/GSAO_2023_50_FICHES_STAG_OK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EXEMPLE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6 résults stagiaires"/>
      <sheetName val="BALISES"/>
      <sheetName val="NAVIGATION"/>
      <sheetName val="DONNEES CENTRE"/>
      <sheetName val="DONNEES ENTREP. STAGES"/>
      <sheetName val="DONNEES ACCUEIL"/>
      <sheetName val="DONNEES STAGIAIRES"/>
      <sheetName val="Lexique RW données annexe3"/>
      <sheetName val="ATTEST&amp;FICHE STAGIAIRE_INTERNES"/>
      <sheetName val="ATTEST&amp;FICHE STAGIAIRE_SPW"/>
      <sheetName val="L1(1)-Presences centre"/>
      <sheetName val="L1(2)-Presences stage"/>
      <sheetName val="C98"/>
      <sheetName val="EP FOREM "/>
      <sheetName val="TABLEAU PAIEMENT"/>
      <sheetName val="DEBUT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FIN"/>
      <sheetName val="TOTAL ANNUEL TOUS"/>
      <sheetName val="ATTES_FIN_FORMAT"/>
      <sheetName val="L2 - Etat récap mensuel"/>
      <sheetName val="A1 accueil des stagiaires"/>
      <sheetName val="A2 heures-année"/>
      <sheetName val="A3 Recensement RW"/>
      <sheetName val="A5  stages et collb"/>
      <sheetName val="Recensement annuel interne"/>
      <sheetName val="données précarité IF"/>
      <sheetName val="DONNEES STATS"/>
      <sheetName val="STATS CROISEES"/>
    </sheetNames>
    <sheetDataSet>
      <sheetData sheetId="0"/>
      <sheetData sheetId="1">
        <row r="3">
          <cell r="C3">
            <v>2023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6 résults stagiaires"/>
      <sheetName val="BALISES"/>
      <sheetName val="NAVIGATION"/>
      <sheetName val="DONNEES CENTRE"/>
      <sheetName val="DONNEES ENTREP. STAGES"/>
      <sheetName val="DONNEES ACCUEIL"/>
      <sheetName val="DONNEES STAGIAIRES"/>
      <sheetName val="Lexique RW données annexe3"/>
      <sheetName val="ATTEST&amp;FICHE STAGIAIRE_INTERNES"/>
      <sheetName val="ATTEST&amp;FICHE STAGIAIRE_SPW"/>
      <sheetName val="L1(1)-Presences centre"/>
      <sheetName val="L1(2)-Presences stage"/>
      <sheetName val="EP FOREM "/>
      <sheetName val="TABLEAU PAIEMENT"/>
      <sheetName val="DEBUT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4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  <sheetName val="65"/>
      <sheetName val="66"/>
      <sheetName val="67"/>
      <sheetName val="68"/>
      <sheetName val="69"/>
      <sheetName val="70"/>
      <sheetName val="71"/>
      <sheetName val="72"/>
      <sheetName val="73"/>
      <sheetName val="74"/>
      <sheetName val="75"/>
      <sheetName val="76"/>
      <sheetName val="77"/>
      <sheetName val="78"/>
      <sheetName val="79"/>
      <sheetName val="80"/>
      <sheetName val="81"/>
      <sheetName val="82"/>
      <sheetName val="83"/>
      <sheetName val="84"/>
      <sheetName val="85"/>
      <sheetName val="86"/>
      <sheetName val="87"/>
      <sheetName val="88"/>
      <sheetName val="89"/>
      <sheetName val="90"/>
      <sheetName val="91"/>
      <sheetName val="92"/>
      <sheetName val="93"/>
      <sheetName val="94"/>
      <sheetName val="95"/>
      <sheetName val="96"/>
      <sheetName val="97"/>
      <sheetName val="98"/>
      <sheetName val="99"/>
      <sheetName val="100"/>
      <sheetName val="101"/>
      <sheetName val="102"/>
      <sheetName val="103"/>
      <sheetName val="104"/>
      <sheetName val="105"/>
      <sheetName val="106"/>
      <sheetName val="107"/>
      <sheetName val="108"/>
      <sheetName val="109"/>
      <sheetName val="110"/>
      <sheetName val="111"/>
      <sheetName val="112"/>
      <sheetName val="113"/>
      <sheetName val="114"/>
      <sheetName val="115"/>
      <sheetName val="116"/>
      <sheetName val="117"/>
      <sheetName val="118"/>
      <sheetName val="119"/>
      <sheetName val="120"/>
      <sheetName val="121"/>
      <sheetName val="122"/>
      <sheetName val="123"/>
      <sheetName val="124"/>
      <sheetName val="125"/>
      <sheetName val="126"/>
      <sheetName val="127"/>
      <sheetName val="128"/>
      <sheetName val="129"/>
      <sheetName val="130"/>
      <sheetName val="131"/>
      <sheetName val="132"/>
      <sheetName val="133"/>
      <sheetName val="134"/>
      <sheetName val="135"/>
      <sheetName val="136"/>
      <sheetName val="137"/>
      <sheetName val="138"/>
      <sheetName val="139"/>
      <sheetName val="140"/>
      <sheetName val="141"/>
      <sheetName val="142"/>
      <sheetName val="143"/>
      <sheetName val="144"/>
      <sheetName val="145"/>
      <sheetName val="146"/>
      <sheetName val="147"/>
      <sheetName val="148"/>
      <sheetName val="149"/>
      <sheetName val="150"/>
      <sheetName val="151"/>
      <sheetName val="152"/>
      <sheetName val="153"/>
      <sheetName val="154"/>
      <sheetName val="155"/>
      <sheetName val="156"/>
      <sheetName val="157"/>
      <sheetName val="158"/>
      <sheetName val="159"/>
      <sheetName val="160"/>
      <sheetName val="161"/>
      <sheetName val="162"/>
      <sheetName val="163"/>
      <sheetName val="164"/>
      <sheetName val="165"/>
      <sheetName val="166"/>
      <sheetName val="167"/>
      <sheetName val="168"/>
      <sheetName val="169"/>
      <sheetName val="170"/>
      <sheetName val="171"/>
      <sheetName val="172"/>
      <sheetName val="173"/>
      <sheetName val="174"/>
      <sheetName val="175"/>
      <sheetName val="176"/>
      <sheetName val="177"/>
      <sheetName val="178"/>
      <sheetName val="179"/>
      <sheetName val="180"/>
      <sheetName val="181"/>
      <sheetName val="182"/>
      <sheetName val="183"/>
      <sheetName val="184"/>
      <sheetName val="185"/>
      <sheetName val="186"/>
      <sheetName val="187"/>
      <sheetName val="188"/>
      <sheetName val="189"/>
      <sheetName val="190"/>
      <sheetName val="191"/>
      <sheetName val="192"/>
      <sheetName val="193"/>
      <sheetName val="194"/>
      <sheetName val="195"/>
      <sheetName val="196"/>
      <sheetName val="197"/>
      <sheetName val="198"/>
      <sheetName val="199"/>
      <sheetName val="200"/>
      <sheetName val="FIN"/>
      <sheetName val="TOTAL ANNUEL TOUS"/>
      <sheetName val="ATTES_FIN_FORMAT"/>
      <sheetName val="L2 - Etat récap mensuel"/>
      <sheetName val="A1 accueil des stagiaires"/>
      <sheetName val="A2 heures-année"/>
      <sheetName val="A3 Recensement RW"/>
      <sheetName val="A5  stages et collb"/>
      <sheetName val="Recensement annuel interne"/>
      <sheetName val="données précarité IF"/>
      <sheetName val="DONNEES STATS"/>
      <sheetName val="STATS CROISEES"/>
    </sheetNames>
    <sheetDataSet>
      <sheetData sheetId="0"/>
      <sheetData sheetId="1">
        <row r="58">
          <cell r="E58" t="str">
            <v>1ere quinzaine</v>
          </cell>
        </row>
      </sheetData>
      <sheetData sheetId="2"/>
      <sheetData sheetId="3"/>
      <sheetData sheetId="4"/>
      <sheetData sheetId="5"/>
      <sheetData sheetId="6">
        <row r="12">
          <cell r="C12"/>
          <cell r="D12"/>
        </row>
        <row r="13">
          <cell r="C13"/>
          <cell r="D13"/>
        </row>
        <row r="14">
          <cell r="C14"/>
          <cell r="D14"/>
        </row>
        <row r="15">
          <cell r="C15"/>
          <cell r="D15"/>
        </row>
        <row r="16">
          <cell r="C16"/>
          <cell r="D16"/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workbookViewId="0">
      <selection activeCell="G15" sqref="G15"/>
    </sheetView>
  </sheetViews>
  <sheetFormatPr baseColWidth="10" defaultRowHeight="14.4" x14ac:dyDescent="0.3"/>
  <cols>
    <col min="1" max="1" width="3" customWidth="1"/>
    <col min="2" max="2" width="21.33203125" customWidth="1"/>
    <col min="3" max="3" width="22.109375" customWidth="1"/>
    <col min="4" max="4" width="22.88671875" customWidth="1"/>
    <col min="5" max="5" width="14.6640625" customWidth="1"/>
  </cols>
  <sheetData>
    <row r="1" spans="1:8" ht="43.2" x14ac:dyDescent="0.3">
      <c r="B1" s="15" t="s">
        <v>3</v>
      </c>
      <c r="C1" s="15" t="s">
        <v>56</v>
      </c>
      <c r="D1" s="15" t="s">
        <v>57</v>
      </c>
      <c r="E1" s="60" t="s">
        <v>59</v>
      </c>
      <c r="F1" s="64" t="s">
        <v>64</v>
      </c>
      <c r="G1" s="64" t="s">
        <v>65</v>
      </c>
      <c r="H1" s="75" t="s">
        <v>76</v>
      </c>
    </row>
    <row r="2" spans="1:8" x14ac:dyDescent="0.3">
      <c r="A2" s="71">
        <v>1</v>
      </c>
      <c r="B2" s="15" t="s">
        <v>58</v>
      </c>
      <c r="C2" s="15" t="s">
        <v>13</v>
      </c>
      <c r="D2" s="59">
        <v>1125412541254</v>
      </c>
      <c r="E2" s="15" t="s">
        <v>60</v>
      </c>
      <c r="F2" s="65">
        <v>10</v>
      </c>
      <c r="G2" s="65">
        <v>8</v>
      </c>
      <c r="H2" s="65"/>
    </row>
    <row r="3" spans="1:8" x14ac:dyDescent="0.3">
      <c r="A3" s="71">
        <v>2</v>
      </c>
      <c r="B3" s="9" t="s">
        <v>14</v>
      </c>
      <c r="C3" s="9" t="s">
        <v>15</v>
      </c>
      <c r="D3" s="59">
        <v>2145845891254</v>
      </c>
      <c r="E3" s="15" t="s">
        <v>61</v>
      </c>
      <c r="F3" s="65">
        <v>7</v>
      </c>
      <c r="G3" s="65">
        <v>6</v>
      </c>
      <c r="H3" s="65"/>
    </row>
    <row r="4" spans="1:8" x14ac:dyDescent="0.3">
      <c r="A4" s="71">
        <v>3</v>
      </c>
      <c r="B4" s="9" t="s">
        <v>16</v>
      </c>
      <c r="C4" s="9" t="s">
        <v>17</v>
      </c>
      <c r="D4" s="59">
        <v>25147812365874</v>
      </c>
      <c r="E4" s="15" t="s">
        <v>66</v>
      </c>
      <c r="F4" s="65">
        <v>6.5</v>
      </c>
      <c r="G4" s="65">
        <v>7</v>
      </c>
      <c r="H4" s="65"/>
    </row>
    <row r="5" spans="1:8" x14ac:dyDescent="0.3">
      <c r="A5" s="71">
        <v>4</v>
      </c>
      <c r="B5" s="9" t="s">
        <v>18</v>
      </c>
      <c r="C5" s="9" t="s">
        <v>19</v>
      </c>
      <c r="D5" s="59">
        <v>54147923742587</v>
      </c>
      <c r="E5" s="15" t="s">
        <v>67</v>
      </c>
      <c r="F5" s="65"/>
      <c r="G5" s="65"/>
      <c r="H5" s="65">
        <v>147</v>
      </c>
    </row>
    <row r="6" spans="1:8" x14ac:dyDescent="0.3">
      <c r="B6" s="15"/>
      <c r="C6" s="15"/>
      <c r="D6" s="59"/>
      <c r="E6" s="15"/>
      <c r="F6" s="65"/>
      <c r="G6" s="65"/>
      <c r="H6" s="65"/>
    </row>
    <row r="7" spans="1:8" x14ac:dyDescent="0.3">
      <c r="B7" s="15"/>
      <c r="C7" s="15"/>
      <c r="D7" s="59"/>
      <c r="E7" s="15"/>
      <c r="F7" s="65"/>
      <c r="G7" s="65"/>
      <c r="H7" s="65"/>
    </row>
    <row r="8" spans="1:8" x14ac:dyDescent="0.3">
      <c r="B8" s="15"/>
      <c r="C8" s="15"/>
      <c r="D8" s="59"/>
      <c r="E8" s="15"/>
      <c r="F8" s="65"/>
      <c r="G8" s="65"/>
      <c r="H8" s="65"/>
    </row>
    <row r="9" spans="1:8" x14ac:dyDescent="0.3">
      <c r="B9" s="15"/>
      <c r="C9" s="15"/>
      <c r="D9" s="59"/>
      <c r="E9" s="15"/>
      <c r="F9" s="65"/>
      <c r="G9" s="65"/>
      <c r="H9" s="65"/>
    </row>
  </sheetData>
  <dataValidations count="1">
    <dataValidation type="textLength" allowBlank="1" showInputMessage="1" showErrorMessage="1" error="Encoder uniquement les chiffres en un bloc (sans espacement) et sans faire précéder de &quot;BE&quot;._x000a_Ex: Pour un n° BE00 0000 0000 0000_x000a_--&gt;encoder: 00000000000000" sqref="D2:D9">
      <formula1>0</formula1>
      <formula2>14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16"/>
  <sheetViews>
    <sheetView tabSelected="1" workbookViewId="0">
      <selection activeCell="N28" sqref="N28"/>
    </sheetView>
  </sheetViews>
  <sheetFormatPr baseColWidth="10" defaultColWidth="11.44140625" defaultRowHeight="14.4" x14ac:dyDescent="0.3"/>
  <cols>
    <col min="1" max="1" width="3.6640625" customWidth="1"/>
    <col min="2" max="2" width="18.88671875" customWidth="1"/>
    <col min="3" max="3" width="16" customWidth="1"/>
    <col min="4" max="4" width="20.21875" bestFit="1" customWidth="1"/>
    <col min="5" max="5" width="13.109375" customWidth="1"/>
    <col min="6" max="6" width="13" customWidth="1"/>
    <col min="7" max="7" width="13.88671875" bestFit="1" customWidth="1"/>
    <col min="8" max="8" width="11.5546875" customWidth="1"/>
    <col min="9" max="9" width="12.33203125" customWidth="1"/>
    <col min="10" max="10" width="4.6640625" customWidth="1"/>
    <col min="11" max="11" width="17.109375" customWidth="1"/>
    <col min="12" max="12" width="17.33203125" customWidth="1"/>
    <col min="13" max="13" width="17.109375" customWidth="1"/>
    <col min="14" max="14" width="15.33203125" customWidth="1"/>
    <col min="15" max="15" width="14.44140625" customWidth="1"/>
  </cols>
  <sheetData>
    <row r="1" spans="1:15" x14ac:dyDescent="0.3">
      <c r="A1" s="55" t="s">
        <v>0</v>
      </c>
      <c r="B1" s="55"/>
      <c r="G1" s="1"/>
      <c r="H1" s="1"/>
      <c r="I1" s="2"/>
    </row>
    <row r="2" spans="1:15" ht="17.399999999999999" x14ac:dyDescent="0.3">
      <c r="B2" s="56" t="s">
        <v>63</v>
      </c>
      <c r="C2" s="56"/>
      <c r="D2" s="56"/>
      <c r="E2" s="56"/>
      <c r="F2" s="56"/>
      <c r="G2" s="56"/>
      <c r="H2" s="56"/>
      <c r="I2" s="56"/>
    </row>
    <row r="3" spans="1:15" s="3" customFormat="1" ht="18" thickBot="1" x14ac:dyDescent="0.35">
      <c r="B3" s="4"/>
      <c r="C3" s="4"/>
      <c r="D3" s="4"/>
      <c r="E3" s="4"/>
      <c r="F3" s="4"/>
      <c r="G3" s="4"/>
      <c r="H3" s="4"/>
      <c r="I3" s="4"/>
    </row>
    <row r="4" spans="1:15" ht="15" thickBot="1" x14ac:dyDescent="0.35">
      <c r="G4" s="1"/>
      <c r="H4" s="1"/>
      <c r="I4" s="2"/>
    </row>
    <row r="5" spans="1:15" ht="20.25" customHeight="1" thickBot="1" x14ac:dyDescent="0.35">
      <c r="B5" s="5" t="s">
        <v>1</v>
      </c>
      <c r="C5" s="6" t="s">
        <v>81</v>
      </c>
      <c r="D5" s="57"/>
      <c r="E5" s="57"/>
      <c r="F5" s="58"/>
      <c r="G5" s="58"/>
      <c r="H5" s="58"/>
      <c r="I5" s="58"/>
      <c r="K5" s="63" t="s">
        <v>62</v>
      </c>
      <c r="L5" s="63"/>
      <c r="M5" s="63"/>
      <c r="N5" s="63"/>
      <c r="O5" s="63"/>
    </row>
    <row r="6" spans="1:15" ht="15" customHeight="1" thickBot="1" x14ac:dyDescent="0.35"/>
    <row r="7" spans="1:15" ht="15.6" thickTop="1" thickBot="1" x14ac:dyDescent="0.35">
      <c r="B7" s="7" t="s">
        <v>3</v>
      </c>
      <c r="C7" s="7" t="s">
        <v>4</v>
      </c>
      <c r="D7" s="7" t="s">
        <v>5</v>
      </c>
      <c r="E7" s="7" t="s">
        <v>6</v>
      </c>
      <c r="F7" s="7" t="s">
        <v>7</v>
      </c>
      <c r="G7" s="7" t="s">
        <v>8</v>
      </c>
      <c r="H7" s="7" t="s">
        <v>9</v>
      </c>
      <c r="I7" s="7" t="s">
        <v>10</v>
      </c>
      <c r="K7" s="8" t="s">
        <v>3</v>
      </c>
      <c r="L7" s="8" t="s">
        <v>4</v>
      </c>
      <c r="M7" s="16" t="s">
        <v>11</v>
      </c>
      <c r="N7" s="17" t="s">
        <v>7</v>
      </c>
      <c r="O7" s="18" t="s">
        <v>8</v>
      </c>
    </row>
    <row r="8" spans="1:15" ht="15" thickTop="1" x14ac:dyDescent="0.3">
      <c r="A8">
        <v>1</v>
      </c>
      <c r="B8" s="9" t="s">
        <v>12</v>
      </c>
      <c r="C8" s="9" t="s">
        <v>13</v>
      </c>
      <c r="D8" s="10"/>
      <c r="E8" s="11" t="str">
        <f>+'1'!H6</f>
        <v>janvier</v>
      </c>
      <c r="F8" s="19">
        <f>IF($C$5="1ere quinzaine",'1'!$G$50,IF($C$5="2eme quinzaine",'1'!$G$52,IF($C$5="mois",'1'!$G$54," ")))</f>
        <v>356.13333333333333</v>
      </c>
      <c r="G8" s="19">
        <f>'1'!$M$16</f>
        <v>220</v>
      </c>
      <c r="H8" s="65">
        <f>IF($C$5="1ere quinzaine",'1'!$H$50,IF($C$5="2eme quinzaine",'1'!$H$52,IF($C$5="mois",'1'!$H$54," ")))</f>
        <v>0</v>
      </c>
      <c r="I8" s="13">
        <f>F8+G8-H8</f>
        <v>576.13333333333333</v>
      </c>
      <c r="K8" s="14" t="str">
        <f>B8</f>
        <v xml:space="preserve">TARTEMPION </v>
      </c>
      <c r="L8" s="14" t="str">
        <f>C8</f>
        <v>Tartuffe</v>
      </c>
      <c r="M8" s="14"/>
      <c r="N8" s="14"/>
      <c r="O8" s="14"/>
    </row>
    <row r="9" spans="1:15" x14ac:dyDescent="0.3">
      <c r="A9">
        <v>2</v>
      </c>
      <c r="B9" s="9" t="s">
        <v>14</v>
      </c>
      <c r="C9" s="9" t="s">
        <v>15</v>
      </c>
      <c r="D9" s="10"/>
      <c r="E9" s="11" t="str">
        <f>'2'!H6</f>
        <v>janvier</v>
      </c>
      <c r="F9" s="19">
        <f>IF($C$5="1ere quinzaine",'2'!$G$50,IF($C$5="2eme quinzaine",'2'!$G$52,IF($C$5="mois",'2'!$G$54," ")))</f>
        <v>296</v>
      </c>
      <c r="G9" s="19">
        <f>'2'!$M$16</f>
        <v>80</v>
      </c>
      <c r="H9" s="86">
        <f>IF($C$5="1ere quinzaine",'2'!$H$50,IF($C$5="2eme quinzaine",'2'!$H$52,IF($C$5="mois",'2'!$H$54," ")))</f>
        <v>0</v>
      </c>
      <c r="I9" s="13">
        <f t="shared" ref="I9:I11" si="0">F9+G9-H9</f>
        <v>376</v>
      </c>
      <c r="K9" s="15" t="str">
        <f>B9</f>
        <v>DUPONT</v>
      </c>
      <c r="L9" s="15" t="str">
        <f>C9</f>
        <v>Tonton</v>
      </c>
      <c r="M9" s="15"/>
      <c r="N9" s="15"/>
      <c r="O9" s="15"/>
    </row>
    <row r="10" spans="1:15" x14ac:dyDescent="0.3">
      <c r="A10">
        <v>3</v>
      </c>
      <c r="B10" s="9" t="s">
        <v>16</v>
      </c>
      <c r="C10" s="9" t="s">
        <v>17</v>
      </c>
      <c r="D10" s="10"/>
      <c r="E10" s="11" t="str">
        <f>'3'!H6</f>
        <v>janvier</v>
      </c>
      <c r="F10" s="19">
        <f>IF($C$5="1ere quinzaine",'3'!$G$50,IF($C$5="2eme quinzaine",'3'!$G$52,IF($C$5="mois",'3'!$G$54," ")))</f>
        <v>356.13333333333333</v>
      </c>
      <c r="G10" s="19">
        <f>'3'!$M$16</f>
        <v>152</v>
      </c>
      <c r="H10" s="86">
        <f>IF($C$5="1ere quinzaine",'3'!$H$50,IF($C$5="2eme quinzaine",'3'!$H$52,IF($C$5="mois",'3'!$H$54," ")))</f>
        <v>0</v>
      </c>
      <c r="I10" s="13">
        <f t="shared" si="0"/>
        <v>508.13333333333333</v>
      </c>
      <c r="K10" s="15" t="str">
        <f t="shared" ref="K10:K11" si="1">B10</f>
        <v>HADDOCK</v>
      </c>
      <c r="L10" s="15" t="str">
        <f t="shared" ref="L10:L11" si="2">C10</f>
        <v>Tintin</v>
      </c>
      <c r="M10" s="15"/>
      <c r="N10" s="15"/>
      <c r="O10" s="15"/>
    </row>
    <row r="11" spans="1:15" x14ac:dyDescent="0.3">
      <c r="A11">
        <v>4</v>
      </c>
      <c r="B11" s="9" t="s">
        <v>18</v>
      </c>
      <c r="C11" s="9" t="s">
        <v>19</v>
      </c>
      <c r="D11" s="10"/>
      <c r="E11" s="11" t="str">
        <f>'4'!H6</f>
        <v>janvier</v>
      </c>
      <c r="F11" s="19">
        <f>IF($C$5="1ere quinzaine",'4'!$G$50,IF($C$5="2eme quinzaine",'4'!$G$52,IF($C$5="mois",'4'!$G$54," ")))</f>
        <v>284</v>
      </c>
      <c r="G11" s="19">
        <f>'4'!$M$16</f>
        <v>73.5</v>
      </c>
      <c r="H11" s="86">
        <f>IF($C$5="1ere quinzaine",'3'!$H$50,IF($C$5="2eme quinzaine",'3'!$H$52,IF($C$5="mois",'3'!$H$54," ")))</f>
        <v>0</v>
      </c>
      <c r="I11" s="13">
        <f t="shared" si="0"/>
        <v>357.5</v>
      </c>
      <c r="K11" s="15" t="str">
        <f t="shared" si="1"/>
        <v>SORPLUS</v>
      </c>
      <c r="L11" s="15" t="str">
        <f t="shared" si="2"/>
        <v xml:space="preserve">Jean </v>
      </c>
      <c r="M11" s="15"/>
      <c r="N11" s="15"/>
      <c r="O11" s="15"/>
    </row>
    <row r="12" spans="1:15" x14ac:dyDescent="0.3">
      <c r="A12">
        <v>5</v>
      </c>
      <c r="B12" s="9" t="str">
        <f>IF('[2]DONNEES STAGIAIRES'!C12="","",'[2]DONNEES STAGIAIRES'!C12)</f>
        <v/>
      </c>
      <c r="C12" s="9" t="str">
        <f>IF('[2]DONNEES STAGIAIRES'!D12="","",'[2]DONNEES STAGIAIRES'!D12)</f>
        <v/>
      </c>
      <c r="D12" s="10"/>
      <c r="E12" s="11"/>
      <c r="F12" s="19"/>
      <c r="G12" s="19"/>
      <c r="H12" s="12"/>
      <c r="I12" s="13"/>
      <c r="K12" s="15" t="str">
        <f>IF('[2]DONNEES STAGIAIRES'!C12="","",'[2]DONNEES STAGIAIRES'!C12)</f>
        <v/>
      </c>
      <c r="L12" s="15" t="str">
        <f>IF('[2]DONNEES STAGIAIRES'!D12="","",'[2]DONNEES STAGIAIRES'!D12)</f>
        <v/>
      </c>
      <c r="M12" s="15"/>
      <c r="N12" s="15"/>
      <c r="O12" s="15"/>
    </row>
    <row r="13" spans="1:15" x14ac:dyDescent="0.3">
      <c r="A13">
        <v>6</v>
      </c>
      <c r="B13" s="9" t="str">
        <f>IF('[2]DONNEES STAGIAIRES'!C13="","",'[2]DONNEES STAGIAIRES'!C13)</f>
        <v/>
      </c>
      <c r="C13" s="9" t="str">
        <f>IF('[2]DONNEES STAGIAIRES'!D13="","",'[2]DONNEES STAGIAIRES'!D13)</f>
        <v/>
      </c>
      <c r="D13" s="10"/>
      <c r="E13" s="11"/>
      <c r="F13" s="19"/>
      <c r="G13" s="19"/>
      <c r="H13" s="12"/>
      <c r="I13" s="13"/>
      <c r="K13" s="15" t="str">
        <f>IF('[2]DONNEES STAGIAIRES'!C13="","",'[2]DONNEES STAGIAIRES'!C13)</f>
        <v/>
      </c>
      <c r="L13" s="15" t="str">
        <f>IF('[2]DONNEES STAGIAIRES'!D13="","",'[2]DONNEES STAGIAIRES'!D13)</f>
        <v/>
      </c>
      <c r="M13" s="15"/>
      <c r="N13" s="15"/>
      <c r="O13" s="15"/>
    </row>
    <row r="14" spans="1:15" x14ac:dyDescent="0.3">
      <c r="A14">
        <v>7</v>
      </c>
      <c r="B14" s="9" t="str">
        <f>IF('[2]DONNEES STAGIAIRES'!C14="","",'[2]DONNEES STAGIAIRES'!C14)</f>
        <v/>
      </c>
      <c r="C14" s="9" t="str">
        <f>IF('[2]DONNEES STAGIAIRES'!D14="","",'[2]DONNEES STAGIAIRES'!D14)</f>
        <v/>
      </c>
      <c r="D14" s="10"/>
      <c r="E14" s="11"/>
      <c r="F14" s="19"/>
      <c r="G14" s="19"/>
      <c r="H14" s="12"/>
      <c r="I14" s="13"/>
      <c r="K14" s="15" t="str">
        <f>IF('[2]DONNEES STAGIAIRES'!C14="","",'[2]DONNEES STAGIAIRES'!C14)</f>
        <v/>
      </c>
      <c r="L14" s="15" t="str">
        <f>IF('[2]DONNEES STAGIAIRES'!D14="","",'[2]DONNEES STAGIAIRES'!D14)</f>
        <v/>
      </c>
      <c r="M14" s="15"/>
      <c r="N14" s="15"/>
      <c r="O14" s="15"/>
    </row>
    <row r="15" spans="1:15" x14ac:dyDescent="0.3">
      <c r="A15">
        <v>8</v>
      </c>
      <c r="B15" s="9" t="str">
        <f>IF('[2]DONNEES STAGIAIRES'!C15="","",'[2]DONNEES STAGIAIRES'!C15)</f>
        <v/>
      </c>
      <c r="C15" s="9" t="str">
        <f>IF('[2]DONNEES STAGIAIRES'!D15="","",'[2]DONNEES STAGIAIRES'!D15)</f>
        <v/>
      </c>
      <c r="D15" s="10"/>
      <c r="E15" s="11"/>
      <c r="F15" s="19"/>
      <c r="G15" s="19"/>
      <c r="H15" s="12"/>
      <c r="I15" s="13"/>
      <c r="K15" s="15" t="str">
        <f>IF('[2]DONNEES STAGIAIRES'!C15="","",'[2]DONNEES STAGIAIRES'!C15)</f>
        <v/>
      </c>
      <c r="L15" s="15" t="str">
        <f>IF('[2]DONNEES STAGIAIRES'!D15="","",'[2]DONNEES STAGIAIRES'!D15)</f>
        <v/>
      </c>
      <c r="M15" s="15"/>
      <c r="N15" s="15"/>
      <c r="O15" s="15"/>
    </row>
    <row r="16" spans="1:15" x14ac:dyDescent="0.3">
      <c r="A16">
        <v>9</v>
      </c>
      <c r="B16" s="9" t="str">
        <f>IF('[2]DONNEES STAGIAIRES'!C16="","",'[2]DONNEES STAGIAIRES'!C16)</f>
        <v/>
      </c>
      <c r="C16" s="9" t="str">
        <f>IF('[2]DONNEES STAGIAIRES'!D16="","",'[2]DONNEES STAGIAIRES'!D16)</f>
        <v/>
      </c>
      <c r="D16" s="10"/>
      <c r="E16" s="11"/>
      <c r="F16" s="19"/>
      <c r="G16" s="19"/>
      <c r="H16" s="12"/>
      <c r="I16" s="13"/>
      <c r="K16" s="15" t="str">
        <f>IF('[2]DONNEES STAGIAIRES'!C16="","",'[2]DONNEES STAGIAIRES'!C16)</f>
        <v/>
      </c>
      <c r="L16" s="15" t="str">
        <f>IF('[2]DONNEES STAGIAIRES'!D16="","",'[2]DONNEES STAGIAIRES'!D16)</f>
        <v/>
      </c>
      <c r="M16" s="15"/>
      <c r="N16" s="15"/>
      <c r="O16" s="15"/>
    </row>
  </sheetData>
  <mergeCells count="4">
    <mergeCell ref="A1:B1"/>
    <mergeCell ref="B2:I2"/>
    <mergeCell ref="D5:I5"/>
    <mergeCell ref="K5:O5"/>
  </mergeCells>
  <dataValidations count="1">
    <dataValidation type="list" allowBlank="1" showInputMessage="1" showErrorMessage="1" sqref="C5">
      <formula1>DEROULANT_PERIODE</formula1>
    </dataValidation>
  </dataValidations>
  <hyperlinks>
    <hyperlink ref="A1" location="Navigation!A1" display="NAVIGATION"/>
    <hyperlink ref="A1:B1" location="LIEN_NAVIGATION" display="NAVIGATION"/>
  </hyperlink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01"/>
  <sheetViews>
    <sheetView topLeftCell="E25" workbookViewId="0">
      <selection activeCell="N52" sqref="N52"/>
    </sheetView>
  </sheetViews>
  <sheetFormatPr baseColWidth="10" defaultRowHeight="14.4" x14ac:dyDescent="0.3"/>
  <cols>
    <col min="6" max="6" width="19.5546875" customWidth="1"/>
  </cols>
  <sheetData>
    <row r="2" spans="1:14" x14ac:dyDescent="0.3">
      <c r="A2" s="72">
        <f>+'DONNEES STAGIAIRES'!A2</f>
        <v>1</v>
      </c>
      <c r="B2" s="62" t="str">
        <f>VLOOKUP($A$2,MATRICE_DONNEES_STAGIAIRES,2,2)</f>
        <v>Tartempion</v>
      </c>
      <c r="C2" s="62"/>
      <c r="D2" s="62"/>
    </row>
    <row r="3" spans="1:14" x14ac:dyDescent="0.3">
      <c r="A3" s="72"/>
      <c r="B3" s="62" t="str">
        <f>VLOOKUP($A$2,MATRICE_DONNEES_STAGIAIRES,3,2)</f>
        <v>Tartuffe</v>
      </c>
      <c r="C3" s="62"/>
      <c r="D3" s="62"/>
    </row>
    <row r="5" spans="1:14" ht="15" thickBot="1" x14ac:dyDescent="0.35">
      <c r="F5" t="s">
        <v>31</v>
      </c>
    </row>
    <row r="6" spans="1:14" ht="15.6" thickTop="1" thickBot="1" x14ac:dyDescent="0.35">
      <c r="A6" t="s">
        <v>25</v>
      </c>
      <c r="B6" s="15" t="s">
        <v>26</v>
      </c>
      <c r="C6" s="15" t="s">
        <v>27</v>
      </c>
      <c r="D6" s="15" t="s">
        <v>28</v>
      </c>
      <c r="F6" s="22"/>
      <c r="G6" s="23" t="s">
        <v>32</v>
      </c>
      <c r="H6" s="24" t="s">
        <v>82</v>
      </c>
      <c r="I6" s="25">
        <f>Année</f>
        <v>2023</v>
      </c>
      <c r="K6" s="66" t="s">
        <v>68</v>
      </c>
      <c r="L6" s="66"/>
      <c r="M6" s="67" t="s">
        <v>69</v>
      </c>
      <c r="N6" s="48"/>
    </row>
    <row r="7" spans="1:14" x14ac:dyDescent="0.3">
      <c r="A7" s="51">
        <v>44927</v>
      </c>
      <c r="B7" s="21">
        <v>0.33333333333333331</v>
      </c>
      <c r="C7" s="21"/>
      <c r="D7" s="21"/>
      <c r="E7" s="20"/>
      <c r="F7" s="26" t="s">
        <v>33</v>
      </c>
      <c r="G7" s="27" t="s">
        <v>34</v>
      </c>
      <c r="H7" s="27" t="s">
        <v>35</v>
      </c>
      <c r="I7" s="28" t="s">
        <v>36</v>
      </c>
      <c r="K7" s="66" t="s">
        <v>70</v>
      </c>
      <c r="L7" s="66"/>
      <c r="M7" s="67" t="s">
        <v>69</v>
      </c>
      <c r="N7" s="22"/>
    </row>
    <row r="8" spans="1:14" x14ac:dyDescent="0.3">
      <c r="A8" s="51">
        <v>44928</v>
      </c>
      <c r="B8" s="21">
        <v>0.20833333333333334</v>
      </c>
      <c r="C8" s="21">
        <v>0.125</v>
      </c>
      <c r="D8" s="21"/>
      <c r="E8" s="20"/>
      <c r="F8" s="29">
        <f>IF($H$6=BALISES!$A$2, A7,IF($H$6=BALISES!$A$3,A41,A71))</f>
        <v>44927</v>
      </c>
      <c r="G8" s="30">
        <f>IF(F8="","",VLOOKUP(F8,$A$7:$D$101,2,FALSE)+VLOOKUP(F8,$A$7:SD$101,3,FALSE))</f>
        <v>0.33333333333333331</v>
      </c>
      <c r="H8" s="30">
        <f>IF(F8="","",VLOOKUP(F8,$A$7:$D$101,4,FALSE))</f>
        <v>0</v>
      </c>
      <c r="I8" s="31">
        <f>IF(F8="","",G8+H8)</f>
        <v>0.33333333333333331</v>
      </c>
      <c r="K8" s="66" t="s">
        <v>6</v>
      </c>
      <c r="L8" s="66"/>
      <c r="M8" s="67" t="s">
        <v>77</v>
      </c>
      <c r="N8" s="22"/>
    </row>
    <row r="9" spans="1:14" x14ac:dyDescent="0.3">
      <c r="A9" s="51">
        <v>44929</v>
      </c>
      <c r="B9" s="21">
        <v>0.16666666666666666</v>
      </c>
      <c r="C9" s="21">
        <v>0.16666666666666666</v>
      </c>
      <c r="D9" s="21"/>
      <c r="E9" s="20"/>
      <c r="F9" s="29">
        <f>IF($H$6=BALISES!$A$2, A8,IF($H$6=BALISES!$A$3,A42,A72))</f>
        <v>44928</v>
      </c>
      <c r="G9" s="30">
        <f>IF(F9="","",VLOOKUP(F9,$A$7:$D$101,2,FALSE)+VLOOKUP(F9,$A$7:SD$101,3,FALSE))</f>
        <v>0.33333333333333337</v>
      </c>
      <c r="H9" s="30">
        <f>IF(F9="","",VLOOKUP(F9,$A$7:$D$101,4,FALSE))</f>
        <v>0</v>
      </c>
      <c r="I9" s="31">
        <f t="shared" ref="I9:I35" si="0">IF(F9="","",G9+H9)</f>
        <v>0.33333333333333337</v>
      </c>
      <c r="K9" s="22"/>
      <c r="L9" s="22"/>
      <c r="M9" s="22"/>
      <c r="N9" s="22"/>
    </row>
    <row r="10" spans="1:14" x14ac:dyDescent="0.3">
      <c r="A10" s="51">
        <v>44930</v>
      </c>
      <c r="B10" s="21">
        <v>4.1666666666666664E-2</v>
      </c>
      <c r="C10" s="21">
        <v>0.29166666666666669</v>
      </c>
      <c r="D10" s="21"/>
      <c r="E10" s="20"/>
      <c r="F10" s="29">
        <f>IF($H$6=BALISES!$A$2, A9,IF($H$6=BALISES!$A$3,A43,A73))</f>
        <v>44929</v>
      </c>
      <c r="G10" s="30">
        <f>IF(F10="","",VLOOKUP(F10,$A$7:$D$101,2,FALSE)+VLOOKUP(F10,$A$7:SD$101,3,FALSE))</f>
        <v>0.33333333333333331</v>
      </c>
      <c r="H10" s="30">
        <f>IF(F10="","",VLOOKUP(F10,$A$7:$D$101,4,FALSE))</f>
        <v>0</v>
      </c>
      <c r="I10" s="31">
        <f t="shared" si="0"/>
        <v>0.33333333333333331</v>
      </c>
      <c r="K10" s="76" t="s">
        <v>71</v>
      </c>
      <c r="L10" s="76"/>
      <c r="M10" s="68">
        <f>VLOOKUP($A$2,MATRICE_DONNEES_STAGIAIRES,8,2)</f>
        <v>0</v>
      </c>
      <c r="N10" s="22"/>
    </row>
    <row r="11" spans="1:14" x14ac:dyDescent="0.3">
      <c r="A11" s="51">
        <v>44931</v>
      </c>
      <c r="B11" s="21"/>
      <c r="C11" s="21"/>
      <c r="D11" s="21"/>
      <c r="E11" s="20" t="s">
        <v>23</v>
      </c>
      <c r="F11" s="29">
        <f>IF($H$6=BALISES!$A$2, A10,IF($H$6=BALISES!$A$3,A44,A74))</f>
        <v>44930</v>
      </c>
      <c r="G11" s="30">
        <f>IF(F11="","",VLOOKUP(F11,$A$7:$D$101,2,FALSE)+VLOOKUP(F11,$A$7:SD$101,3,FALSE))</f>
        <v>0.33333333333333337</v>
      </c>
      <c r="H11" s="30">
        <f>IF(F11="","",VLOOKUP(F11,$A$7:$D$101,4,FALSE))</f>
        <v>0</v>
      </c>
      <c r="I11" s="31">
        <f t="shared" si="0"/>
        <v>0.33333333333333337</v>
      </c>
      <c r="K11" s="77" t="s">
        <v>72</v>
      </c>
      <c r="L11" s="77"/>
      <c r="M11" s="68">
        <f>VLOOKUP($A$2,MATRICE_DONNEES_STAGIAIRES,6,2)</f>
        <v>10</v>
      </c>
      <c r="N11" s="22"/>
    </row>
    <row r="12" spans="1:14" x14ac:dyDescent="0.3">
      <c r="A12" s="51">
        <v>44932</v>
      </c>
      <c r="B12" s="21"/>
      <c r="C12" s="21"/>
      <c r="D12" s="21">
        <v>0.33333333333333331</v>
      </c>
      <c r="E12" s="20"/>
      <c r="F12" s="29">
        <f>IF($H$6=BALISES!$A$2, A11,IF($H$6=BALISES!$A$3,A45,A75))</f>
        <v>44931</v>
      </c>
      <c r="G12" s="30">
        <f>IF(F12="","",VLOOKUP(F12,$A$7:$D$101,2,FALSE)+VLOOKUP(F12,$A$7:SD$101,3,FALSE))</f>
        <v>0</v>
      </c>
      <c r="H12" s="30">
        <f>IF(F12="","",VLOOKUP(F12,$A$7:$D$101,4,FALSE))</f>
        <v>0</v>
      </c>
      <c r="I12" s="31">
        <f t="shared" si="0"/>
        <v>0</v>
      </c>
      <c r="K12" s="77" t="s">
        <v>73</v>
      </c>
      <c r="L12" s="77"/>
      <c r="M12" s="68">
        <f>VLOOKUP($A$2,MATRICE_DONNEES_STAGIAIRES,7,2)</f>
        <v>8</v>
      </c>
      <c r="N12" s="22"/>
    </row>
    <row r="13" spans="1:14" x14ac:dyDescent="0.3">
      <c r="A13" s="51">
        <v>44933</v>
      </c>
      <c r="B13" s="21"/>
      <c r="C13" s="21"/>
      <c r="D13" s="21">
        <v>0.33333333333333331</v>
      </c>
      <c r="E13" s="20"/>
      <c r="F13" s="29">
        <f>IF($H$6=BALISES!$A$2, A12,IF($H$6=BALISES!$A$3,A46,A76))</f>
        <v>44932</v>
      </c>
      <c r="G13" s="30">
        <f>IF(F13="","",VLOOKUP(F13,$A$7:$D$101,2,FALSE)+VLOOKUP(F13,$A$7:SD$101,3,FALSE))</f>
        <v>0</v>
      </c>
      <c r="H13" s="30">
        <f>IF(F13="","",VLOOKUP(F13,$A$7:$D$101,4,FALSE))</f>
        <v>0.33333333333333331</v>
      </c>
      <c r="I13" s="31">
        <f t="shared" si="0"/>
        <v>0.33333333333333331</v>
      </c>
      <c r="K13" s="22"/>
      <c r="L13" s="22"/>
      <c r="M13" s="22"/>
      <c r="N13" s="22"/>
    </row>
    <row r="14" spans="1:14" ht="15" x14ac:dyDescent="0.3">
      <c r="A14" s="51">
        <v>44934</v>
      </c>
      <c r="B14" s="21"/>
      <c r="C14" s="21"/>
      <c r="D14" s="21">
        <v>0.16666666666666666</v>
      </c>
      <c r="E14" s="20"/>
      <c r="F14" s="29">
        <f>IF($H$6=BALISES!$A$2, A13,IF($H$6=BALISES!$A$3,A47,A77))</f>
        <v>44933</v>
      </c>
      <c r="G14" s="30">
        <f>IF(F14="","",VLOOKUP(F14,$A$7:$D$101,2,FALSE)+VLOOKUP(F14,$A$7:SD$101,3,FALSE))</f>
        <v>0</v>
      </c>
      <c r="H14" s="30">
        <f>IF(F14="","",VLOOKUP(F14,$A$7:$D$101,4,FALSE))</f>
        <v>0.33333333333333331</v>
      </c>
      <c r="I14" s="31">
        <f t="shared" si="0"/>
        <v>0.33333333333333331</v>
      </c>
      <c r="K14" s="69"/>
      <c r="L14" s="69"/>
      <c r="M14" s="69"/>
      <c r="N14" s="69"/>
    </row>
    <row r="15" spans="1:14" ht="15.6" x14ac:dyDescent="0.3">
      <c r="A15" s="51">
        <v>44935</v>
      </c>
      <c r="B15" s="21"/>
      <c r="C15" s="21">
        <v>0.33333333333333331</v>
      </c>
      <c r="D15" s="21"/>
      <c r="E15" s="20"/>
      <c r="F15" s="29">
        <f>IF($H$6=BALISES!$A$2, A14,IF($H$6=BALISES!$A$3,A48,A78))</f>
        <v>44934</v>
      </c>
      <c r="G15" s="30">
        <f>IF(F15="","",VLOOKUP(F15,$A$7:$D$101,2,FALSE)+VLOOKUP(F15,$A$7:SD$101,3,FALSE))</f>
        <v>0</v>
      </c>
      <c r="H15" s="30">
        <f>IF(F15="","",VLOOKUP(F15,$A$7:$D$101,4,FALSE))</f>
        <v>0.16666666666666666</v>
      </c>
      <c r="I15" s="31">
        <f t="shared" si="0"/>
        <v>0.16666666666666666</v>
      </c>
      <c r="K15" s="73" t="s">
        <v>74</v>
      </c>
      <c r="L15" s="69"/>
      <c r="M15" s="70"/>
      <c r="N15" s="69"/>
    </row>
    <row r="16" spans="1:14" x14ac:dyDescent="0.3">
      <c r="A16" s="51">
        <v>44936</v>
      </c>
      <c r="B16" s="21"/>
      <c r="C16" s="21"/>
      <c r="D16" s="21"/>
      <c r="E16" s="20"/>
      <c r="F16" s="29">
        <f>IF($H$6=BALISES!$A$2, A15,IF($H$6=BALISES!$A$3,A49,A79))</f>
        <v>44935</v>
      </c>
      <c r="G16" s="30">
        <f>IF(F16="","",VLOOKUP(F16,$A$7:$D$101,2,FALSE)+VLOOKUP(F16,$A$7:SD$101,3,FALSE))</f>
        <v>0.33333333333333331</v>
      </c>
      <c r="H16" s="30">
        <f>IF(F16="","",VLOOKUP(F16,$A$7:$D$101,4,FALSE))</f>
        <v>0</v>
      </c>
      <c r="I16" s="31">
        <f t="shared" si="0"/>
        <v>0.33333333333333331</v>
      </c>
      <c r="K16" s="61" t="s">
        <v>75</v>
      </c>
      <c r="L16" s="74" t="str">
        <f>H6</f>
        <v>janvier</v>
      </c>
      <c r="M16" s="78">
        <f>IF(M10&gt;0,IF(OR(M6="oui",M7="oui"),M10/2,M10),IF(M6="oui",G40*M11+H40*M12,IF(M7="oui",G42*M11+H40*M12,G45*M11+H45*M12)))</f>
        <v>220</v>
      </c>
    </row>
    <row r="17" spans="1:9" x14ac:dyDescent="0.3">
      <c r="A17" s="51">
        <v>44937</v>
      </c>
      <c r="B17" s="21"/>
      <c r="C17" s="21"/>
      <c r="D17" s="21"/>
      <c r="E17" s="20"/>
      <c r="F17" s="29">
        <f>IF($H$6=BALISES!$A$2, A16,IF($H$6=BALISES!$A$3,A50,A80))</f>
        <v>44936</v>
      </c>
      <c r="G17" s="30">
        <f>IF(F17="","",VLOOKUP(F17,$A$7:$D$101,2,FALSE)+VLOOKUP(F17,$A$7:SD$101,3,FALSE))</f>
        <v>0</v>
      </c>
      <c r="H17" s="30">
        <f>IF(F17="","",VLOOKUP(F17,$A$7:$D$101,4,FALSE))</f>
        <v>0</v>
      </c>
      <c r="I17" s="31">
        <f t="shared" si="0"/>
        <v>0</v>
      </c>
    </row>
    <row r="18" spans="1:9" x14ac:dyDescent="0.3">
      <c r="A18" s="51">
        <v>44938</v>
      </c>
      <c r="B18" s="21"/>
      <c r="C18" s="21">
        <v>0.33333333333333331</v>
      </c>
      <c r="D18" s="21"/>
      <c r="E18" s="20"/>
      <c r="F18" s="29">
        <f>IF($H$6=BALISES!$A$2, A17,IF($H$6=BALISES!$A$3,A51,A81))</f>
        <v>44937</v>
      </c>
      <c r="G18" s="30">
        <f>IF(F18="","",VLOOKUP(F18,$A$7:$D$101,2,FALSE)+VLOOKUP(F18,$A$7:SD$101,3,FALSE))</f>
        <v>0</v>
      </c>
      <c r="H18" s="30">
        <f>IF(F18="","",VLOOKUP(F18,$A$7:$D$101,4,FALSE))</f>
        <v>0</v>
      </c>
      <c r="I18" s="31">
        <f t="shared" si="0"/>
        <v>0</v>
      </c>
    </row>
    <row r="19" spans="1:9" x14ac:dyDescent="0.3">
      <c r="A19" s="51">
        <v>44939</v>
      </c>
      <c r="B19" s="21"/>
      <c r="C19" s="21"/>
      <c r="D19" s="21">
        <v>0.33333333333333331</v>
      </c>
      <c r="E19" s="20"/>
      <c r="F19" s="29">
        <f>IF($H$6=BALISES!$A$2, A18,IF($H$6=BALISES!$A$3,A52,A82))</f>
        <v>44938</v>
      </c>
      <c r="G19" s="30">
        <f>IF(F19="","",VLOOKUP(F19,$A$7:$D$101,2,FALSE)+VLOOKUP(F19,$A$7:SD$101,3,FALSE))</f>
        <v>0.33333333333333331</v>
      </c>
      <c r="H19" s="30">
        <f>IF(F19="","",VLOOKUP(F19,$A$7:$D$101,4,FALSE))</f>
        <v>0</v>
      </c>
      <c r="I19" s="31">
        <f t="shared" si="0"/>
        <v>0.33333333333333331</v>
      </c>
    </row>
    <row r="20" spans="1:9" x14ac:dyDescent="0.3">
      <c r="A20" s="51">
        <v>44940</v>
      </c>
      <c r="B20" s="21"/>
      <c r="C20" s="21">
        <v>0.33333333333333331</v>
      </c>
      <c r="D20" s="21"/>
      <c r="E20" s="20"/>
      <c r="F20" s="29">
        <f>IF($H$6=BALISES!$A$2, A19,IF($H$6=BALISES!$A$3,A53,A83))</f>
        <v>44939</v>
      </c>
      <c r="G20" s="30">
        <f>IF(F20="","",VLOOKUP(F20,$A$7:$D$101,2,FALSE)+VLOOKUP(F20,$A$7:SD$101,3,FALSE))</f>
        <v>0</v>
      </c>
      <c r="H20" s="30">
        <f>IF(F20="","",VLOOKUP(F20,$A$7:$D$101,4,FALSE))</f>
        <v>0.33333333333333331</v>
      </c>
      <c r="I20" s="31">
        <f t="shared" si="0"/>
        <v>0.33333333333333331</v>
      </c>
    </row>
    <row r="21" spans="1:9" x14ac:dyDescent="0.3">
      <c r="A21" s="51">
        <v>44941</v>
      </c>
      <c r="B21" s="21">
        <v>0.16666666666666666</v>
      </c>
      <c r="C21" s="21">
        <v>0.16666666666666666</v>
      </c>
      <c r="D21" s="21"/>
      <c r="E21" s="20"/>
      <c r="F21" s="29">
        <f>IF($H$6=BALISES!$A$2, A20,IF($H$6=BALISES!$A$3,A54,A84))</f>
        <v>44940</v>
      </c>
      <c r="G21" s="30">
        <f>IF(F21="","",VLOOKUP(F21,$A$7:$D$101,2,FALSE)+VLOOKUP(F21,$A$7:SD$101,3,FALSE))</f>
        <v>0.33333333333333331</v>
      </c>
      <c r="H21" s="30">
        <f>IF(F21="","",VLOOKUP(F21,$A$7:$D$101,4,FALSE))</f>
        <v>0</v>
      </c>
      <c r="I21" s="31">
        <f t="shared" si="0"/>
        <v>0.33333333333333331</v>
      </c>
    </row>
    <row r="22" spans="1:9" x14ac:dyDescent="0.3">
      <c r="A22" s="51">
        <v>44942</v>
      </c>
      <c r="B22" s="21">
        <v>8.3333333333333329E-2</v>
      </c>
      <c r="C22" s="21">
        <v>0.25</v>
      </c>
      <c r="D22" s="21"/>
      <c r="E22" s="20"/>
      <c r="F22" s="29">
        <f>IF($H$6=BALISES!$A$2, A21,IF($H$6=BALISES!$A$3,A55,A85))</f>
        <v>44941</v>
      </c>
      <c r="G22" s="30">
        <f>IF(F22="","",VLOOKUP(F22,$A$7:$D$101,2,FALSE)+VLOOKUP(F22,$A$7:SD$101,3,FALSE))</f>
        <v>0.33333333333333331</v>
      </c>
      <c r="H22" s="30">
        <f>IF(F22="","",VLOOKUP(F22,$A$7:$D$101,4,FALSE))</f>
        <v>0</v>
      </c>
      <c r="I22" s="31">
        <f t="shared" si="0"/>
        <v>0.33333333333333331</v>
      </c>
    </row>
    <row r="23" spans="1:9" x14ac:dyDescent="0.3">
      <c r="A23" s="51">
        <v>44943</v>
      </c>
      <c r="B23" s="21"/>
      <c r="C23" s="21"/>
      <c r="D23" s="21"/>
      <c r="E23" s="20"/>
      <c r="F23" s="29">
        <f>IF($H$6=BALISES!$A$2, A22,IF($H$6=BALISES!$A$3,A56,A86))</f>
        <v>44942</v>
      </c>
      <c r="G23" s="30">
        <f>IF(F23="","",VLOOKUP(F23,$A$7:$D$101,2,FALSE)+VLOOKUP(F23,$A$7:SD$101,3,FALSE))</f>
        <v>0.33333333333333331</v>
      </c>
      <c r="H23" s="30">
        <f>IF(F23="","",VLOOKUP(F23,$A$7:$D$101,4,FALSE))</f>
        <v>0</v>
      </c>
      <c r="I23" s="31">
        <f t="shared" si="0"/>
        <v>0.33333333333333331</v>
      </c>
    </row>
    <row r="24" spans="1:9" x14ac:dyDescent="0.3">
      <c r="A24" s="51">
        <v>44944</v>
      </c>
      <c r="B24" s="21"/>
      <c r="C24" s="21"/>
      <c r="D24" s="21"/>
      <c r="E24" s="20"/>
      <c r="F24" s="29">
        <f>IF($H$6=BALISES!$A$2, A23,IF($H$6=BALISES!$A$3,A57,A87))</f>
        <v>44943</v>
      </c>
      <c r="G24" s="30">
        <f>IF(F24="","",VLOOKUP(F24,$A$7:$D$101,2,FALSE)+VLOOKUP(F24,$A$7:SD$101,3,FALSE))</f>
        <v>0</v>
      </c>
      <c r="H24" s="30">
        <f>IF(F24="","",VLOOKUP(F24,$A$7:$D$101,4,FALSE))</f>
        <v>0</v>
      </c>
      <c r="I24" s="31">
        <f t="shared" si="0"/>
        <v>0</v>
      </c>
    </row>
    <row r="25" spans="1:9" x14ac:dyDescent="0.3">
      <c r="A25" s="51">
        <v>44945</v>
      </c>
      <c r="B25" s="21"/>
      <c r="C25" s="21">
        <v>0.33333333333333331</v>
      </c>
      <c r="D25" s="21"/>
      <c r="E25" s="20"/>
      <c r="F25" s="29">
        <f>IF($H$6=BALISES!$A$2, A24,IF($H$6=BALISES!$A$3,A58,A88))</f>
        <v>44944</v>
      </c>
      <c r="G25" s="30">
        <f>IF(F25="","",VLOOKUP(F25,$A$7:$D$101,2,FALSE)+VLOOKUP(F25,$A$7:SD$101,3,FALSE))</f>
        <v>0</v>
      </c>
      <c r="H25" s="30">
        <f>IF(F25="","",VLOOKUP(F25,$A$7:$D$101,4,FALSE))</f>
        <v>0</v>
      </c>
      <c r="I25" s="31">
        <f t="shared" si="0"/>
        <v>0</v>
      </c>
    </row>
    <row r="26" spans="1:9" x14ac:dyDescent="0.3">
      <c r="A26" s="51">
        <v>44946</v>
      </c>
      <c r="B26" s="21"/>
      <c r="C26" s="21"/>
      <c r="D26" s="21">
        <v>0.33333333333333331</v>
      </c>
      <c r="E26" s="20"/>
      <c r="F26" s="29">
        <f>IF($H$6=BALISES!$A$2, A25,IF($H$6=BALISES!$A$3,A59,A89))</f>
        <v>44945</v>
      </c>
      <c r="G26" s="30">
        <f>IF(F26="","",VLOOKUP(F26,$A$7:$D$101,2,FALSE)+VLOOKUP(F26,$A$7:SD$101,3,FALSE))</f>
        <v>0.33333333333333331</v>
      </c>
      <c r="H26" s="30">
        <f>IF(F26="","",VLOOKUP(F26,$A$7:$D$101,4,FALSE))</f>
        <v>0</v>
      </c>
      <c r="I26" s="31">
        <f t="shared" si="0"/>
        <v>0.33333333333333331</v>
      </c>
    </row>
    <row r="27" spans="1:9" x14ac:dyDescent="0.3">
      <c r="A27" s="51">
        <v>44947</v>
      </c>
      <c r="B27" s="21"/>
      <c r="C27" s="21">
        <v>0.33333333333333331</v>
      </c>
      <c r="D27" s="21"/>
      <c r="E27" s="20"/>
      <c r="F27" s="29">
        <f>IF($H$6=BALISES!$A$2, A26,IF($H$6=BALISES!$A$3,A60,A90))</f>
        <v>44946</v>
      </c>
      <c r="G27" s="30">
        <f>IF(F27="","",VLOOKUP(F27,$A$7:$D$101,2,FALSE)+VLOOKUP(F27,$A$7:SD$101,3,FALSE))</f>
        <v>0</v>
      </c>
      <c r="H27" s="30">
        <f>IF(F27="","",VLOOKUP(F27,$A$7:$D$101,4,FALSE))</f>
        <v>0.33333333333333331</v>
      </c>
      <c r="I27" s="31">
        <f t="shared" si="0"/>
        <v>0.33333333333333331</v>
      </c>
    </row>
    <row r="28" spans="1:9" x14ac:dyDescent="0.3">
      <c r="A28" s="51">
        <v>44948</v>
      </c>
      <c r="B28" s="21">
        <v>0.16666666666666666</v>
      </c>
      <c r="C28" s="21">
        <v>0.16666666666666666</v>
      </c>
      <c r="D28" s="21"/>
      <c r="E28" s="20"/>
      <c r="F28" s="29">
        <f>IF($H$6=BALISES!$A$2, A27,IF($H$6=BALISES!$A$3,A61,A91))</f>
        <v>44947</v>
      </c>
      <c r="G28" s="30">
        <f>IF(F28="","",VLOOKUP(F28,$A$7:$D$101,2,FALSE)+VLOOKUP(F28,$A$7:SD$101,3,FALSE))</f>
        <v>0.33333333333333331</v>
      </c>
      <c r="H28" s="30">
        <f>IF(F28="","",VLOOKUP(F28,$A$7:$D$101,4,FALSE))</f>
        <v>0</v>
      </c>
      <c r="I28" s="31">
        <f t="shared" si="0"/>
        <v>0.33333333333333331</v>
      </c>
    </row>
    <row r="29" spans="1:9" x14ac:dyDescent="0.3">
      <c r="A29" s="51">
        <v>44949</v>
      </c>
      <c r="B29" s="21">
        <v>0.16666666666666666</v>
      </c>
      <c r="C29" s="21">
        <v>0.16666666666666666</v>
      </c>
      <c r="D29" s="21"/>
      <c r="E29" s="20"/>
      <c r="F29" s="29">
        <f>IF($H$6=BALISES!$A$2, A28,IF($H$6=BALISES!$A$3,A62,A92))</f>
        <v>44948</v>
      </c>
      <c r="G29" s="30">
        <f>IF(F29="","",VLOOKUP(F29,$A$7:$D$101,2,FALSE)+VLOOKUP(F29,$A$7:SD$101,3,FALSE))</f>
        <v>0.33333333333333331</v>
      </c>
      <c r="H29" s="30">
        <f>IF(F29="","",VLOOKUP(F29,$A$7:$D$101,4,FALSE))</f>
        <v>0</v>
      </c>
      <c r="I29" s="31">
        <f t="shared" si="0"/>
        <v>0.33333333333333331</v>
      </c>
    </row>
    <row r="30" spans="1:9" x14ac:dyDescent="0.3">
      <c r="A30" s="51">
        <v>44950</v>
      </c>
      <c r="B30" s="21"/>
      <c r="C30" s="21"/>
      <c r="D30" s="21"/>
      <c r="E30" s="20"/>
      <c r="F30" s="29">
        <f>IF($H$6=BALISES!$A$2, A29,IF($H$6=BALISES!$A$3,A63,A93))</f>
        <v>44949</v>
      </c>
      <c r="G30" s="30">
        <f>IF(F30="","",VLOOKUP(F30,$A$7:$D$101,2,FALSE)+VLOOKUP(F30,$A$7:SD$101,3,FALSE))</f>
        <v>0.33333333333333331</v>
      </c>
      <c r="H30" s="30">
        <f>IF(F30="","",VLOOKUP(F30,$A$7:$D$101,4,FALSE))</f>
        <v>0</v>
      </c>
      <c r="I30" s="31">
        <f t="shared" si="0"/>
        <v>0.33333333333333331</v>
      </c>
    </row>
    <row r="31" spans="1:9" x14ac:dyDescent="0.3">
      <c r="A31" s="51">
        <v>44951</v>
      </c>
      <c r="B31" s="21"/>
      <c r="C31" s="21"/>
      <c r="D31" s="21"/>
      <c r="E31" s="20"/>
      <c r="F31" s="29">
        <f>IF($H$6=BALISES!$A$2, A30,IF($H$6=BALISES!$A$3,A64,A94))</f>
        <v>44950</v>
      </c>
      <c r="G31" s="30">
        <f>IF(F31="","",VLOOKUP(F31,$A$7:$D$101,2,FALSE)+VLOOKUP(F31,$A$7:SD$101,3,FALSE))</f>
        <v>0</v>
      </c>
      <c r="H31" s="30">
        <f>IF(F31="","",VLOOKUP(F31,$A$7:$D$101,4,FALSE))</f>
        <v>0</v>
      </c>
      <c r="I31" s="31">
        <f t="shared" si="0"/>
        <v>0</v>
      </c>
    </row>
    <row r="32" spans="1:9" x14ac:dyDescent="0.3">
      <c r="A32" s="51">
        <v>44952</v>
      </c>
      <c r="B32" s="21">
        <v>0.16944444444444443</v>
      </c>
      <c r="C32" s="21">
        <v>8.3333333333333329E-2</v>
      </c>
      <c r="D32" s="21"/>
      <c r="E32" s="20"/>
      <c r="F32" s="29">
        <f>IF($H$6=BALISES!$A$2, A31,IF($H$6=BALISES!$A$3,A65,A95))</f>
        <v>44951</v>
      </c>
      <c r="G32" s="30">
        <f>IF(F32="","",VLOOKUP(F32,$A$7:$D$101,2,FALSE)+VLOOKUP(F32,$A$7:SD$101,3,FALSE))</f>
        <v>0</v>
      </c>
      <c r="H32" s="30">
        <f>IF(F32="","",VLOOKUP(F32,$A$7:$D$101,4,FALSE))</f>
        <v>0</v>
      </c>
      <c r="I32" s="31">
        <f t="shared" si="0"/>
        <v>0</v>
      </c>
    </row>
    <row r="33" spans="1:9" x14ac:dyDescent="0.3">
      <c r="A33" s="51">
        <v>44953</v>
      </c>
      <c r="B33" s="21">
        <v>0.33333333333333331</v>
      </c>
      <c r="C33" s="21"/>
      <c r="D33" s="21"/>
      <c r="E33" s="20"/>
      <c r="F33" s="29">
        <f>IF($H$6=BALISES!$A$2, A32,IF($H$6=BALISES!$A$3,A66,A96))</f>
        <v>44952</v>
      </c>
      <c r="G33" s="30">
        <f>IF(F33="","",VLOOKUP(F33,$A$7:$D$101,2,FALSE)+VLOOKUP(F33,$A$7:SD$101,3,FALSE))</f>
        <v>0.25277777777777777</v>
      </c>
      <c r="H33" s="30">
        <f>IF(F33="","",VLOOKUP(F33,$A$7:$D$101,4,FALSE))</f>
        <v>0</v>
      </c>
      <c r="I33" s="31">
        <f t="shared" si="0"/>
        <v>0.25277777777777777</v>
      </c>
    </row>
    <row r="34" spans="1:9" x14ac:dyDescent="0.3">
      <c r="A34" s="51">
        <v>44954</v>
      </c>
      <c r="B34" s="21">
        <v>0.33333333333333331</v>
      </c>
      <c r="C34" s="21"/>
      <c r="D34" s="21"/>
      <c r="E34" s="20"/>
      <c r="F34" s="29">
        <f>IF($H$6=BALISES!$A$2, A33,IF($H$6=BALISES!$A$3,A67,A97))</f>
        <v>44953</v>
      </c>
      <c r="G34" s="30">
        <f>IF(F34="","",VLOOKUP(F34,$A$7:$D$101,2,FALSE)+VLOOKUP(F34,$A$7:SD$101,3,FALSE))</f>
        <v>0.33333333333333331</v>
      </c>
      <c r="H34" s="30">
        <f>IF(F34="","",VLOOKUP(F34,$A$7:$D$101,4,FALSE))</f>
        <v>0</v>
      </c>
      <c r="I34" s="31">
        <f t="shared" si="0"/>
        <v>0.33333333333333331</v>
      </c>
    </row>
    <row r="35" spans="1:9" x14ac:dyDescent="0.3">
      <c r="A35" s="51">
        <v>44955</v>
      </c>
      <c r="B35" s="21">
        <v>0.33333333333333331</v>
      </c>
      <c r="C35" s="21"/>
      <c r="D35" s="21"/>
      <c r="E35" s="20"/>
      <c r="F35" s="29">
        <f>IF($H$6=BALISES!$A$2, A34,IF($H$6=BALISES!$A$3,A68,A98))</f>
        <v>44954</v>
      </c>
      <c r="G35" s="30">
        <f>IF(F35="","",VLOOKUP(F35,$A$7:$D$101,2,FALSE)+VLOOKUP(F35,$A$7:SD$101,3,FALSE))</f>
        <v>0.33333333333333331</v>
      </c>
      <c r="H35" s="30">
        <f>IF(F35="","",VLOOKUP(F35,$A$7:$D$101,4,FALSE))</f>
        <v>0</v>
      </c>
      <c r="I35" s="31">
        <f t="shared" si="0"/>
        <v>0.33333333333333331</v>
      </c>
    </row>
    <row r="36" spans="1:9" x14ac:dyDescent="0.3">
      <c r="A36" s="51">
        <v>44956</v>
      </c>
      <c r="B36" s="21">
        <v>0.33333333333333331</v>
      </c>
      <c r="C36" s="21"/>
      <c r="D36" s="21"/>
      <c r="E36" s="20"/>
      <c r="F36" s="29">
        <f>IF($H$6=BALISES!$A$2, A35,IF($H$6=BALISES!$A$3," ",A99))</f>
        <v>44955</v>
      </c>
      <c r="G36" s="30">
        <f>IF(F36=" ","",VLOOKUP(F36,$A$7:$D$101,2,FALSE)+VLOOKUP(F36,$A$7:SD$101,3,FALSE))</f>
        <v>0.33333333333333331</v>
      </c>
      <c r="H36" s="30">
        <f>IF(F36=" ","",VLOOKUP(F36,$A$7:$D$101,4,FALSE))</f>
        <v>0</v>
      </c>
      <c r="I36" s="31">
        <f>IF(F36=" ","",G36+H36)</f>
        <v>0.33333333333333331</v>
      </c>
    </row>
    <row r="37" spans="1:9" x14ac:dyDescent="0.3">
      <c r="A37" s="51">
        <v>44957</v>
      </c>
      <c r="B37" s="21"/>
      <c r="C37" s="21"/>
      <c r="D37" s="21"/>
      <c r="E37" s="20"/>
      <c r="F37" s="29">
        <f>IF($H$6=BALISES!$A$2, A36,IF($H$6=BALISES!$A$3," ",A100))</f>
        <v>44956</v>
      </c>
      <c r="G37" s="30">
        <f>IF(F37=" ","",VLOOKUP(F37,$A$7:$D$101,2,FALSE)+VLOOKUP(F37,$A$7:SD$101,3,FALSE))</f>
        <v>0.33333333333333331</v>
      </c>
      <c r="H37" s="30">
        <f>IF(F37=" ","",VLOOKUP(F37,$A$7:$D$101,4,FALSE))</f>
        <v>0</v>
      </c>
      <c r="I37" s="31">
        <f>IF(F37=" ","",G37+H37)</f>
        <v>0.33333333333333331</v>
      </c>
    </row>
    <row r="38" spans="1:9" ht="15" thickBot="1" x14ac:dyDescent="0.35">
      <c r="B38" s="20"/>
      <c r="C38" s="20"/>
      <c r="D38" s="20"/>
      <c r="E38" s="20"/>
      <c r="F38" s="29">
        <f>IF($H$6=BALISES!$A$2, A37,IF($H$6=BALISES!$A$3," ",A101))</f>
        <v>44957</v>
      </c>
      <c r="G38" s="30">
        <f>IF(F38=" ","",VLOOKUP(F38,$A$7:$D$101,2,FALSE)+VLOOKUP(F38,$A$7:SD$101,3,FALSE))</f>
        <v>0</v>
      </c>
      <c r="H38" s="30">
        <f>IF(F38=" ","",VLOOKUP(F38,$A$7:$D$101,4,FALSE))</f>
        <v>0</v>
      </c>
      <c r="I38" s="31">
        <f>IF(F38=" ","",G38+H38)</f>
        <v>0</v>
      </c>
    </row>
    <row r="39" spans="1:9" ht="15" thickBot="1" x14ac:dyDescent="0.35">
      <c r="F39" s="32" t="s">
        <v>37</v>
      </c>
      <c r="G39" s="33">
        <f t="shared" ref="G39:I39" si="1">SUM(G8:G22)</f>
        <v>2.666666666666667</v>
      </c>
      <c r="H39" s="33">
        <f t="shared" si="1"/>
        <v>1.1666666666666665</v>
      </c>
      <c r="I39" s="34">
        <f t="shared" si="1"/>
        <v>3.8333333333333339</v>
      </c>
    </row>
    <row r="40" spans="1:9" ht="15" thickBot="1" x14ac:dyDescent="0.35">
      <c r="A40" t="s">
        <v>29</v>
      </c>
      <c r="B40" s="15" t="s">
        <v>26</v>
      </c>
      <c r="C40" s="15" t="s">
        <v>27</v>
      </c>
      <c r="D40" s="15" t="s">
        <v>28</v>
      </c>
      <c r="F40" s="35" t="s">
        <v>38</v>
      </c>
      <c r="G40" s="36">
        <f>COUNTIF(G8:G22,"&gt;0")</f>
        <v>8</v>
      </c>
      <c r="H40" s="36">
        <f>COUNTIF(H8:H22,"&gt;0")</f>
        <v>4</v>
      </c>
      <c r="I40" s="36">
        <f>G40+H40</f>
        <v>12</v>
      </c>
    </row>
    <row r="41" spans="1:9" ht="15" thickBot="1" x14ac:dyDescent="0.35">
      <c r="A41" s="51">
        <v>44958</v>
      </c>
      <c r="B41" s="21">
        <v>0.20833333333333334</v>
      </c>
      <c r="C41" s="21">
        <v>0.125</v>
      </c>
      <c r="D41" s="21"/>
      <c r="F41" s="32" t="s">
        <v>39</v>
      </c>
      <c r="G41" s="33">
        <f t="shared" ref="G41:I41" si="2">SUM(G23:G38)</f>
        <v>3.2527777777777782</v>
      </c>
      <c r="H41" s="33">
        <f t="shared" si="2"/>
        <v>0.33333333333333331</v>
      </c>
      <c r="I41" s="34">
        <f t="shared" si="2"/>
        <v>3.5861111111111112</v>
      </c>
    </row>
    <row r="42" spans="1:9" ht="15" thickBot="1" x14ac:dyDescent="0.35">
      <c r="A42" s="51">
        <v>44959</v>
      </c>
      <c r="B42" s="21">
        <v>0.33333333333333331</v>
      </c>
      <c r="C42" s="21"/>
      <c r="D42" s="21"/>
      <c r="F42" s="32" t="s">
        <v>38</v>
      </c>
      <c r="G42" s="37">
        <f>COUNTIF(G23:G38,"&gt;0")</f>
        <v>10</v>
      </c>
      <c r="H42" s="37">
        <f>COUNTIF(H23:H38,"&gt;0")</f>
        <v>1</v>
      </c>
      <c r="I42" s="38">
        <f>H42+G42</f>
        <v>11</v>
      </c>
    </row>
    <row r="43" spans="1:9" ht="15" thickBot="1" x14ac:dyDescent="0.35">
      <c r="A43" s="51">
        <v>44960</v>
      </c>
      <c r="B43" s="21">
        <v>0.33333333333333331</v>
      </c>
      <c r="C43" s="21"/>
      <c r="D43" s="21"/>
      <c r="F43" s="39"/>
      <c r="G43" s="39"/>
      <c r="H43" s="39"/>
      <c r="I43" s="39"/>
    </row>
    <row r="44" spans="1:9" ht="15" thickBot="1" x14ac:dyDescent="0.35">
      <c r="A44" s="51">
        <v>44961</v>
      </c>
      <c r="B44" s="21">
        <v>4.1666666666666664E-2</v>
      </c>
      <c r="C44" s="21">
        <v>0.29166666666666669</v>
      </c>
      <c r="D44" s="21"/>
      <c r="F44" s="32" t="s">
        <v>40</v>
      </c>
      <c r="G44" s="33">
        <f t="shared" ref="G44:I45" si="3">G39+G41</f>
        <v>5.9194444444444452</v>
      </c>
      <c r="H44" s="33">
        <f t="shared" si="3"/>
        <v>1.4999999999999998</v>
      </c>
      <c r="I44" s="34">
        <f t="shared" si="3"/>
        <v>7.4194444444444452</v>
      </c>
    </row>
    <row r="45" spans="1:9" ht="15" thickBot="1" x14ac:dyDescent="0.35">
      <c r="A45" s="51">
        <v>44962</v>
      </c>
      <c r="B45" s="21"/>
      <c r="C45" s="21"/>
      <c r="D45" s="21">
        <v>0.33333333333333331</v>
      </c>
      <c r="F45" s="32" t="s">
        <v>38</v>
      </c>
      <c r="G45" s="37">
        <f t="shared" si="3"/>
        <v>18</v>
      </c>
      <c r="H45" s="37">
        <f t="shared" si="3"/>
        <v>5</v>
      </c>
      <c r="I45" s="38">
        <f t="shared" si="3"/>
        <v>23</v>
      </c>
    </row>
    <row r="46" spans="1:9" x14ac:dyDescent="0.3">
      <c r="A46" s="51">
        <v>44963</v>
      </c>
      <c r="B46" s="21"/>
      <c r="C46" s="21"/>
      <c r="D46" s="21"/>
      <c r="F46" s="40"/>
      <c r="G46" s="40"/>
      <c r="H46" s="40"/>
      <c r="I46" s="40"/>
    </row>
    <row r="47" spans="1:9" x14ac:dyDescent="0.3">
      <c r="A47" s="51">
        <v>44964</v>
      </c>
      <c r="B47" s="21"/>
      <c r="C47" s="21"/>
      <c r="D47" s="21"/>
      <c r="F47" s="22"/>
      <c r="G47" s="22"/>
      <c r="H47" s="22"/>
      <c r="I47" s="22"/>
    </row>
    <row r="48" spans="1:9" x14ac:dyDescent="0.3">
      <c r="A48" s="51">
        <v>44965</v>
      </c>
      <c r="B48" s="21"/>
      <c r="C48" s="21"/>
      <c r="D48" s="21">
        <v>0.33333333333333331</v>
      </c>
      <c r="F48" s="41"/>
      <c r="G48" s="26" t="s">
        <v>36</v>
      </c>
      <c r="H48" s="26" t="s">
        <v>41</v>
      </c>
      <c r="I48" s="26" t="s">
        <v>42</v>
      </c>
    </row>
    <row r="49" spans="1:9" x14ac:dyDescent="0.3">
      <c r="A49" s="51">
        <v>44966</v>
      </c>
      <c r="B49" s="21"/>
      <c r="C49" s="21"/>
      <c r="D49" s="21">
        <v>0.33333333333333331</v>
      </c>
      <c r="F49" s="41"/>
      <c r="G49" s="41"/>
      <c r="H49" s="41"/>
      <c r="I49" s="41"/>
    </row>
    <row r="50" spans="1:9" x14ac:dyDescent="0.3">
      <c r="A50" s="51">
        <v>44967</v>
      </c>
      <c r="B50" s="21"/>
      <c r="C50" s="21"/>
      <c r="D50" s="21">
        <v>0.33333333333333331</v>
      </c>
      <c r="F50" s="42" t="s">
        <v>43</v>
      </c>
      <c r="G50" s="43">
        <f>((INT(I39)*24+(I39-INT(I39))*24)*G57)</f>
        <v>184.00000000000003</v>
      </c>
      <c r="H50" s="44">
        <v>0</v>
      </c>
      <c r="I50" s="45">
        <f>G50-H50</f>
        <v>184.00000000000003</v>
      </c>
    </row>
    <row r="51" spans="1:9" x14ac:dyDescent="0.3">
      <c r="A51" s="51">
        <v>44968</v>
      </c>
      <c r="B51" s="21">
        <v>0.33333333333333331</v>
      </c>
      <c r="C51" s="21"/>
      <c r="D51" s="21"/>
      <c r="F51" s="46"/>
      <c r="G51" s="41"/>
      <c r="H51" s="41"/>
      <c r="I51" s="45"/>
    </row>
    <row r="52" spans="1:9" x14ac:dyDescent="0.3">
      <c r="A52" s="51">
        <v>44969</v>
      </c>
      <c r="B52" s="21">
        <v>0.16666666666666666</v>
      </c>
      <c r="C52" s="21">
        <v>0.16666666666666666</v>
      </c>
      <c r="D52" s="21"/>
      <c r="F52" s="42" t="s">
        <v>39</v>
      </c>
      <c r="G52" s="43">
        <f>((INT(I41)*24+(I41-INT(I41))*24)*G57)</f>
        <v>172.13333333333333</v>
      </c>
      <c r="H52" s="44">
        <v>0</v>
      </c>
      <c r="I52" s="45">
        <f>G52-H52</f>
        <v>172.13333333333333</v>
      </c>
    </row>
    <row r="53" spans="1:9" x14ac:dyDescent="0.3">
      <c r="A53" s="51">
        <v>44970</v>
      </c>
      <c r="B53" s="21"/>
      <c r="C53" s="21"/>
      <c r="D53" s="21"/>
      <c r="F53" s="46"/>
      <c r="G53" s="41"/>
      <c r="H53" s="41"/>
      <c r="I53" s="45"/>
    </row>
    <row r="54" spans="1:9" x14ac:dyDescent="0.3">
      <c r="A54" s="51">
        <v>44971</v>
      </c>
      <c r="B54" s="21"/>
      <c r="C54" s="21"/>
      <c r="D54" s="21"/>
      <c r="F54" s="42" t="s">
        <v>44</v>
      </c>
      <c r="G54" s="43">
        <f>G50+G52</f>
        <v>356.13333333333333</v>
      </c>
      <c r="H54" s="47">
        <f>H50+H52</f>
        <v>0</v>
      </c>
      <c r="I54" s="45">
        <f>G54-H54</f>
        <v>356.13333333333333</v>
      </c>
    </row>
    <row r="55" spans="1:9" x14ac:dyDescent="0.3">
      <c r="A55" s="51">
        <v>44972</v>
      </c>
      <c r="B55" s="21">
        <v>0.33333333333333331</v>
      </c>
      <c r="C55" s="21"/>
      <c r="D55" s="21"/>
      <c r="F55" s="22"/>
      <c r="G55" s="22"/>
      <c r="H55" s="22"/>
      <c r="I55" s="22"/>
    </row>
    <row r="56" spans="1:9" x14ac:dyDescent="0.3">
      <c r="A56" s="51">
        <v>44973</v>
      </c>
      <c r="B56" s="21">
        <v>0.20833333333333334</v>
      </c>
      <c r="C56" s="21">
        <v>0.125</v>
      </c>
      <c r="D56" s="21"/>
      <c r="F56" s="22"/>
      <c r="G56" s="22"/>
      <c r="H56" s="22"/>
      <c r="I56" s="22"/>
    </row>
    <row r="57" spans="1:9" x14ac:dyDescent="0.3">
      <c r="A57" s="51">
        <v>44974</v>
      </c>
      <c r="B57" s="21">
        <v>0.16666666666666666</v>
      </c>
      <c r="C57" s="21">
        <v>0.16666666666666666</v>
      </c>
      <c r="D57" s="21"/>
      <c r="F57" s="48" t="s">
        <v>45</v>
      </c>
      <c r="G57" s="49">
        <v>2</v>
      </c>
      <c r="H57" s="50" t="s">
        <v>46</v>
      </c>
      <c r="I57" s="50"/>
    </row>
    <row r="58" spans="1:9" x14ac:dyDescent="0.3">
      <c r="A58" s="51">
        <v>44975</v>
      </c>
      <c r="B58" s="21">
        <v>4.1666666666666664E-2</v>
      </c>
      <c r="C58" s="21">
        <v>0.33333333333333331</v>
      </c>
      <c r="D58" s="21"/>
    </row>
    <row r="59" spans="1:9" x14ac:dyDescent="0.3">
      <c r="A59" s="51">
        <v>44976</v>
      </c>
      <c r="B59" s="21"/>
      <c r="C59" s="21"/>
      <c r="D59" s="21"/>
    </row>
    <row r="60" spans="1:9" x14ac:dyDescent="0.3">
      <c r="A60" s="51">
        <v>44977</v>
      </c>
      <c r="B60" s="21"/>
      <c r="C60" s="21"/>
      <c r="D60" s="21">
        <v>0.33333333333333331</v>
      </c>
    </row>
    <row r="61" spans="1:9" x14ac:dyDescent="0.3">
      <c r="A61" s="51">
        <v>44978</v>
      </c>
      <c r="B61" s="21"/>
      <c r="C61" s="21"/>
      <c r="D61" s="21">
        <v>0.33333333333333331</v>
      </c>
    </row>
    <row r="62" spans="1:9" x14ac:dyDescent="0.3">
      <c r="A62" s="51">
        <v>44979</v>
      </c>
      <c r="B62" s="21">
        <v>0.16666666666666666</v>
      </c>
      <c r="C62" s="21">
        <v>0.16666666666666666</v>
      </c>
      <c r="D62" s="21"/>
    </row>
    <row r="63" spans="1:9" x14ac:dyDescent="0.3">
      <c r="A63" s="51">
        <v>44980</v>
      </c>
      <c r="B63" s="21"/>
      <c r="C63" s="21"/>
      <c r="D63" s="21"/>
    </row>
    <row r="64" spans="1:9" x14ac:dyDescent="0.3">
      <c r="A64" s="51">
        <v>44981</v>
      </c>
      <c r="B64" s="21"/>
      <c r="C64" s="21"/>
      <c r="D64" s="21"/>
    </row>
    <row r="65" spans="1:4" x14ac:dyDescent="0.3">
      <c r="A65" s="51">
        <v>44982</v>
      </c>
      <c r="B65" s="21"/>
      <c r="C65" s="21"/>
      <c r="D65" s="21"/>
    </row>
    <row r="66" spans="1:4" x14ac:dyDescent="0.3">
      <c r="A66" s="51">
        <v>44983</v>
      </c>
      <c r="B66" s="21"/>
      <c r="C66" s="21"/>
      <c r="D66" s="21"/>
    </row>
    <row r="67" spans="1:4" x14ac:dyDescent="0.3">
      <c r="A67" s="51">
        <v>44984</v>
      </c>
      <c r="B67" s="21"/>
      <c r="C67" s="21"/>
      <c r="D67" s="21"/>
    </row>
    <row r="68" spans="1:4" x14ac:dyDescent="0.3">
      <c r="A68" s="51">
        <v>44985</v>
      </c>
      <c r="B68" s="21"/>
      <c r="C68" s="21"/>
      <c r="D68" s="21"/>
    </row>
    <row r="70" spans="1:4" x14ac:dyDescent="0.3">
      <c r="A70" t="s">
        <v>30</v>
      </c>
      <c r="B70" s="15" t="s">
        <v>26</v>
      </c>
      <c r="C70" s="15" t="s">
        <v>27</v>
      </c>
      <c r="D70" s="15" t="s">
        <v>28</v>
      </c>
    </row>
    <row r="71" spans="1:4" x14ac:dyDescent="0.3">
      <c r="A71" s="51">
        <v>44986</v>
      </c>
      <c r="B71" s="21">
        <v>0.20833333333333334</v>
      </c>
      <c r="C71" s="21">
        <v>0.125</v>
      </c>
      <c r="D71" s="21"/>
    </row>
    <row r="72" spans="1:4" x14ac:dyDescent="0.3">
      <c r="A72" s="51">
        <v>44987</v>
      </c>
      <c r="B72" s="21">
        <v>0.33333333333333331</v>
      </c>
      <c r="C72" s="21"/>
      <c r="D72" s="21"/>
    </row>
    <row r="73" spans="1:4" x14ac:dyDescent="0.3">
      <c r="A73" s="51">
        <v>44988</v>
      </c>
      <c r="B73" s="21">
        <v>0.33333333333333331</v>
      </c>
      <c r="C73" s="21"/>
      <c r="D73" s="21"/>
    </row>
    <row r="74" spans="1:4" x14ac:dyDescent="0.3">
      <c r="A74" s="51">
        <v>44989</v>
      </c>
      <c r="B74" s="21">
        <v>4.1666666666666664E-2</v>
      </c>
      <c r="C74" s="21">
        <v>0.29166666666666669</v>
      </c>
      <c r="D74" s="21"/>
    </row>
    <row r="75" spans="1:4" x14ac:dyDescent="0.3">
      <c r="A75" s="51">
        <v>44990</v>
      </c>
      <c r="B75" s="21"/>
      <c r="C75" s="21"/>
      <c r="D75" s="21">
        <v>0.33333333333333331</v>
      </c>
    </row>
    <row r="76" spans="1:4" x14ac:dyDescent="0.3">
      <c r="A76" s="51">
        <v>44991</v>
      </c>
      <c r="B76" s="21"/>
      <c r="C76" s="21"/>
      <c r="D76" s="21"/>
    </row>
    <row r="77" spans="1:4" x14ac:dyDescent="0.3">
      <c r="A77" s="51">
        <v>44992</v>
      </c>
      <c r="B77" s="21"/>
      <c r="C77" s="21"/>
      <c r="D77" s="21"/>
    </row>
    <row r="78" spans="1:4" x14ac:dyDescent="0.3">
      <c r="A78" s="51">
        <v>44993</v>
      </c>
      <c r="B78" s="21"/>
      <c r="C78" s="21"/>
      <c r="D78" s="21">
        <v>0.33333333333333331</v>
      </c>
    </row>
    <row r="79" spans="1:4" x14ac:dyDescent="0.3">
      <c r="A79" s="51">
        <v>44994</v>
      </c>
      <c r="B79" s="21"/>
      <c r="C79" s="21"/>
      <c r="D79" s="21">
        <v>0.33333333333333331</v>
      </c>
    </row>
    <row r="80" spans="1:4" x14ac:dyDescent="0.3">
      <c r="A80" s="51">
        <v>44995</v>
      </c>
      <c r="B80" s="21"/>
      <c r="C80" s="21"/>
      <c r="D80" s="21">
        <v>0.33333333333333331</v>
      </c>
    </row>
    <row r="81" spans="1:4" x14ac:dyDescent="0.3">
      <c r="A81" s="51">
        <v>44996</v>
      </c>
      <c r="B81" s="21">
        <v>0.33333333333333331</v>
      </c>
      <c r="C81" s="21"/>
      <c r="D81" s="21"/>
    </row>
    <row r="82" spans="1:4" x14ac:dyDescent="0.3">
      <c r="A82" s="51">
        <v>44997</v>
      </c>
      <c r="B82" s="21">
        <v>0.16666666666666666</v>
      </c>
      <c r="C82" s="21">
        <v>0.16666666666666666</v>
      </c>
      <c r="D82" s="21"/>
    </row>
    <row r="83" spans="1:4" x14ac:dyDescent="0.3">
      <c r="A83" s="51">
        <v>44998</v>
      </c>
      <c r="B83" s="21"/>
      <c r="C83" s="21"/>
      <c r="D83" s="21"/>
    </row>
    <row r="84" spans="1:4" x14ac:dyDescent="0.3">
      <c r="A84" s="51">
        <v>44999</v>
      </c>
      <c r="B84" s="21"/>
      <c r="C84" s="21"/>
      <c r="D84" s="21"/>
    </row>
    <row r="85" spans="1:4" x14ac:dyDescent="0.3">
      <c r="A85" s="51">
        <v>45000</v>
      </c>
      <c r="B85" s="21">
        <v>0.33333333333333331</v>
      </c>
      <c r="C85" s="21"/>
      <c r="D85" s="21"/>
    </row>
    <row r="86" spans="1:4" x14ac:dyDescent="0.3">
      <c r="A86" s="51">
        <v>45001</v>
      </c>
      <c r="B86" s="21">
        <v>0.20833333333333334</v>
      </c>
      <c r="C86" s="21">
        <v>0.125</v>
      </c>
      <c r="D86" s="21"/>
    </row>
    <row r="87" spans="1:4" x14ac:dyDescent="0.3">
      <c r="A87" s="51">
        <v>45002</v>
      </c>
      <c r="B87" s="21">
        <v>0.16666666666666666</v>
      </c>
      <c r="C87" s="21">
        <v>0.16666666666666666</v>
      </c>
      <c r="D87" s="21"/>
    </row>
    <row r="88" spans="1:4" x14ac:dyDescent="0.3">
      <c r="A88" s="51">
        <v>45003</v>
      </c>
      <c r="B88" s="21">
        <v>4.1666666666666664E-2</v>
      </c>
      <c r="C88" s="21">
        <v>0.33333333333333331</v>
      </c>
      <c r="D88" s="21"/>
    </row>
    <row r="89" spans="1:4" x14ac:dyDescent="0.3">
      <c r="A89" s="51">
        <v>45004</v>
      </c>
      <c r="B89" s="21"/>
      <c r="C89" s="21"/>
      <c r="D89" s="21"/>
    </row>
    <row r="90" spans="1:4" x14ac:dyDescent="0.3">
      <c r="A90" s="51">
        <v>45005</v>
      </c>
      <c r="B90" s="21"/>
      <c r="C90" s="21"/>
      <c r="D90" s="21">
        <v>0.33333333333333331</v>
      </c>
    </row>
    <row r="91" spans="1:4" x14ac:dyDescent="0.3">
      <c r="A91" s="51">
        <v>45006</v>
      </c>
      <c r="B91" s="21"/>
      <c r="C91" s="21"/>
      <c r="D91" s="21">
        <v>0.33333333333333331</v>
      </c>
    </row>
    <row r="92" spans="1:4" x14ac:dyDescent="0.3">
      <c r="A92" s="51">
        <v>45007</v>
      </c>
      <c r="B92" s="21">
        <v>0.16666666666666666</v>
      </c>
      <c r="C92" s="21">
        <v>0.16666666666666666</v>
      </c>
      <c r="D92" s="21"/>
    </row>
    <row r="93" spans="1:4" x14ac:dyDescent="0.3">
      <c r="A93" s="51">
        <v>45008</v>
      </c>
      <c r="B93" s="21">
        <v>0.33333333333333331</v>
      </c>
      <c r="C93" s="21"/>
      <c r="D93" s="21"/>
    </row>
    <row r="94" spans="1:4" x14ac:dyDescent="0.3">
      <c r="A94" s="51">
        <v>45009</v>
      </c>
      <c r="B94" s="21"/>
      <c r="C94" s="21"/>
      <c r="D94" s="21"/>
    </row>
    <row r="95" spans="1:4" x14ac:dyDescent="0.3">
      <c r="A95" s="51">
        <v>45010</v>
      </c>
      <c r="B95" s="21"/>
      <c r="C95" s="21"/>
      <c r="D95" s="21"/>
    </row>
    <row r="96" spans="1:4" x14ac:dyDescent="0.3">
      <c r="A96" s="51">
        <v>45011</v>
      </c>
      <c r="B96" s="21"/>
      <c r="C96" s="21">
        <v>0.33333333333333331</v>
      </c>
      <c r="D96" s="21"/>
    </row>
    <row r="97" spans="1:4" x14ac:dyDescent="0.3">
      <c r="A97" s="51">
        <v>45012</v>
      </c>
      <c r="B97" s="21"/>
      <c r="C97" s="21"/>
      <c r="D97" s="21">
        <v>0.33333333333333331</v>
      </c>
    </row>
    <row r="98" spans="1:4" x14ac:dyDescent="0.3">
      <c r="A98" s="51">
        <v>45013</v>
      </c>
      <c r="B98" s="21"/>
      <c r="C98" s="21">
        <v>0.33333333333333331</v>
      </c>
      <c r="D98" s="21"/>
    </row>
    <row r="99" spans="1:4" x14ac:dyDescent="0.3">
      <c r="A99" s="51">
        <v>45014</v>
      </c>
      <c r="B99" s="21">
        <v>0.16666666666666666</v>
      </c>
      <c r="C99" s="21">
        <v>0.16666666666666666</v>
      </c>
      <c r="D99" s="21"/>
    </row>
    <row r="100" spans="1:4" x14ac:dyDescent="0.3">
      <c r="A100" s="51">
        <v>45015</v>
      </c>
      <c r="B100" s="21">
        <v>8.3333333333333329E-2</v>
      </c>
      <c r="C100" s="21">
        <v>0.25</v>
      </c>
      <c r="D100" s="21"/>
    </row>
    <row r="101" spans="1:4" x14ac:dyDescent="0.3">
      <c r="A101" s="51">
        <v>45016</v>
      </c>
      <c r="B101" s="21"/>
      <c r="C101" s="21"/>
      <c r="D101" s="21"/>
    </row>
  </sheetData>
  <mergeCells count="9">
    <mergeCell ref="A2:A3"/>
    <mergeCell ref="B2:D2"/>
    <mergeCell ref="B3:D3"/>
    <mergeCell ref="K6:L6"/>
    <mergeCell ref="K7:L7"/>
    <mergeCell ref="K8:L8"/>
    <mergeCell ref="K10:L10"/>
    <mergeCell ref="K11:L11"/>
    <mergeCell ref="K12:L12"/>
  </mergeCells>
  <conditionalFormatting sqref="M6:M8">
    <cfRule type="cellIs" dxfId="3" priority="1" stopIfTrue="1" operator="equal">
      <formula>"OUI"</formula>
    </cfRule>
  </conditionalFormatting>
  <dataValidations count="2">
    <dataValidation type="list" allowBlank="1" showInputMessage="1" showErrorMessage="1" sqref="H6">
      <formula1>DEROULANT_MOIS</formula1>
    </dataValidation>
    <dataValidation type="list" allowBlank="1" showInputMessage="1" showErrorMessage="1" sqref="M6:M8">
      <formula1>DEROULANT_OUI_NON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01"/>
  <sheetViews>
    <sheetView workbookViewId="0">
      <selection activeCell="M8" sqref="M8"/>
    </sheetView>
  </sheetViews>
  <sheetFormatPr baseColWidth="10" defaultRowHeight="14.4" x14ac:dyDescent="0.3"/>
  <cols>
    <col min="6" max="6" width="19.5546875" customWidth="1"/>
  </cols>
  <sheetData>
    <row r="2" spans="1:14" x14ac:dyDescent="0.3">
      <c r="A2" s="72">
        <f>+'DONNEES STAGIAIRES'!A3</f>
        <v>2</v>
      </c>
      <c r="B2" s="62" t="str">
        <f>VLOOKUP($A$2,MATRICE_DONNEES_STAGIAIRES,2,2)</f>
        <v>DUPONT</v>
      </c>
      <c r="C2" s="62"/>
      <c r="D2" s="62"/>
    </row>
    <row r="3" spans="1:14" x14ac:dyDescent="0.3">
      <c r="A3" s="72"/>
      <c r="B3" s="62" t="str">
        <f>VLOOKUP($A$2,MATRICE_DONNEES_STAGIAIRES,3,2)</f>
        <v>Tonton</v>
      </c>
      <c r="C3" s="62"/>
      <c r="D3" s="62"/>
    </row>
    <row r="5" spans="1:14" ht="15" thickBot="1" x14ac:dyDescent="0.35">
      <c r="F5" t="s">
        <v>31</v>
      </c>
    </row>
    <row r="6" spans="1:14" ht="15.6" thickTop="1" thickBot="1" x14ac:dyDescent="0.35">
      <c r="A6" t="s">
        <v>25</v>
      </c>
      <c r="B6" s="15" t="s">
        <v>26</v>
      </c>
      <c r="C6" s="15" t="s">
        <v>27</v>
      </c>
      <c r="D6" s="15" t="s">
        <v>28</v>
      </c>
      <c r="F6" s="22"/>
      <c r="G6" s="23" t="s">
        <v>32</v>
      </c>
      <c r="H6" s="24" t="s">
        <v>82</v>
      </c>
      <c r="I6" s="25">
        <f>Année</f>
        <v>2023</v>
      </c>
      <c r="K6" s="66" t="s">
        <v>68</v>
      </c>
      <c r="L6" s="66"/>
      <c r="M6" s="67" t="s">
        <v>77</v>
      </c>
      <c r="N6" s="48"/>
    </row>
    <row r="7" spans="1:14" x14ac:dyDescent="0.3">
      <c r="A7" s="51">
        <v>44927</v>
      </c>
      <c r="B7" s="21">
        <v>0.33333333333333331</v>
      </c>
      <c r="C7" s="21"/>
      <c r="D7" s="21"/>
      <c r="E7" s="20"/>
      <c r="F7" s="26" t="s">
        <v>33</v>
      </c>
      <c r="G7" s="27" t="s">
        <v>34</v>
      </c>
      <c r="H7" s="27" t="s">
        <v>35</v>
      </c>
      <c r="I7" s="28" t="s">
        <v>36</v>
      </c>
      <c r="K7" s="66" t="s">
        <v>70</v>
      </c>
      <c r="L7" s="66"/>
      <c r="M7" s="67" t="s">
        <v>69</v>
      </c>
      <c r="N7" s="22"/>
    </row>
    <row r="8" spans="1:14" x14ac:dyDescent="0.3">
      <c r="A8" s="51">
        <v>44928</v>
      </c>
      <c r="B8" s="21">
        <v>0.20833333333333334</v>
      </c>
      <c r="C8" s="21">
        <v>0.125</v>
      </c>
      <c r="D8" s="21"/>
      <c r="E8" s="20"/>
      <c r="F8" s="29">
        <f>IF($H$6=BALISES!$A$2, A7,IF($H$6=BALISES!$A$3,A41,A71))</f>
        <v>44927</v>
      </c>
      <c r="G8" s="30">
        <f>IF(F8="","",VLOOKUP(F8,$A$7:$D$101,2,FALSE)+VLOOKUP(F8,$A$7:SD$101,3,FALSE))</f>
        <v>0.33333333333333331</v>
      </c>
      <c r="H8" s="30">
        <f>IF(F8="","",VLOOKUP(F8,$A$7:$D$101,4,FALSE))</f>
        <v>0</v>
      </c>
      <c r="I8" s="31">
        <f>IF(F8="","",G8+H8)</f>
        <v>0.33333333333333331</v>
      </c>
      <c r="K8" s="66" t="s">
        <v>6</v>
      </c>
      <c r="L8" s="66"/>
      <c r="M8" s="67" t="s">
        <v>69</v>
      </c>
      <c r="N8" s="22"/>
    </row>
    <row r="9" spans="1:14" x14ac:dyDescent="0.3">
      <c r="A9" s="51">
        <v>44929</v>
      </c>
      <c r="B9" s="21">
        <v>0.16666666666666666</v>
      </c>
      <c r="C9" s="21">
        <v>0.16666666666666666</v>
      </c>
      <c r="D9" s="21"/>
      <c r="E9" s="20"/>
      <c r="F9" s="29">
        <f>IF($H$6=BALISES!$A$2, A8,IF($H$6=BALISES!$A$3,A42,A72))</f>
        <v>44928</v>
      </c>
      <c r="G9" s="30">
        <f>IF(F9="","",VLOOKUP(F9,$A$7:$D$101,2,FALSE)+VLOOKUP(F9,$A$7:SD$101,3,FALSE))</f>
        <v>0.33333333333333337</v>
      </c>
      <c r="H9" s="30">
        <f>IF(F9="","",VLOOKUP(F9,$A$7:$D$101,4,FALSE))</f>
        <v>0</v>
      </c>
      <c r="I9" s="31">
        <f t="shared" ref="I9:I35" si="0">IF(F9="","",G9+H9)</f>
        <v>0.33333333333333337</v>
      </c>
      <c r="K9" s="22"/>
      <c r="L9" s="22"/>
      <c r="M9" s="22"/>
      <c r="N9" s="22"/>
    </row>
    <row r="10" spans="1:14" x14ac:dyDescent="0.3">
      <c r="A10" s="51">
        <v>44930</v>
      </c>
      <c r="B10" s="21">
        <v>4.1666666666666664E-2</v>
      </c>
      <c r="C10" s="21">
        <v>0.29166666666666669</v>
      </c>
      <c r="D10" s="21"/>
      <c r="E10" s="20"/>
      <c r="F10" s="29">
        <f>IF($H$6=BALISES!$A$2, A9,IF($H$6=BALISES!$A$3,A43,A73))</f>
        <v>44929</v>
      </c>
      <c r="G10" s="30">
        <f>IF(F10="","",VLOOKUP(F10,$A$7:$D$101,2,FALSE)+VLOOKUP(F10,$A$7:SD$101,3,FALSE))</f>
        <v>0.33333333333333331</v>
      </c>
      <c r="H10" s="30">
        <f>IF(F10="","",VLOOKUP(F10,$A$7:$D$101,4,FALSE))</f>
        <v>0</v>
      </c>
      <c r="I10" s="31">
        <f t="shared" si="0"/>
        <v>0.33333333333333331</v>
      </c>
      <c r="K10" s="76" t="s">
        <v>71</v>
      </c>
      <c r="L10" s="76"/>
      <c r="M10" s="68">
        <f>VLOOKUP($A$2,MATRICE_DONNEES_STAGIAIRES,8,2)</f>
        <v>0</v>
      </c>
      <c r="N10" s="22"/>
    </row>
    <row r="11" spans="1:14" x14ac:dyDescent="0.3">
      <c r="A11" s="51">
        <v>44931</v>
      </c>
      <c r="B11" s="21"/>
      <c r="C11" s="21"/>
      <c r="D11" s="21"/>
      <c r="E11" s="20" t="s">
        <v>23</v>
      </c>
      <c r="F11" s="29">
        <f>IF($H$6=BALISES!$A$2, A10,IF($H$6=BALISES!$A$3,A44,A74))</f>
        <v>44930</v>
      </c>
      <c r="G11" s="30">
        <f>IF(F11="","",VLOOKUP(F11,$A$7:$D$101,2,FALSE)+VLOOKUP(F11,$A$7:SD$101,3,FALSE))</f>
        <v>0.33333333333333337</v>
      </c>
      <c r="H11" s="30">
        <f>IF(F11="","",VLOOKUP(F11,$A$7:$D$101,4,FALSE))</f>
        <v>0</v>
      </c>
      <c r="I11" s="31">
        <f t="shared" si="0"/>
        <v>0.33333333333333337</v>
      </c>
      <c r="K11" s="77" t="s">
        <v>72</v>
      </c>
      <c r="L11" s="77"/>
      <c r="M11" s="68">
        <f>VLOOKUP($A$2,MATRICE_DONNEES_STAGIAIRES,6,2)</f>
        <v>7</v>
      </c>
      <c r="N11" s="22"/>
    </row>
    <row r="12" spans="1:14" x14ac:dyDescent="0.3">
      <c r="A12" s="51">
        <v>44932</v>
      </c>
      <c r="B12" s="21"/>
      <c r="C12" s="21"/>
      <c r="D12" s="21">
        <v>0.33333333333333331</v>
      </c>
      <c r="E12" s="20"/>
      <c r="F12" s="29">
        <f>IF($H$6=BALISES!$A$2, A11,IF($H$6=BALISES!$A$3,A45,A75))</f>
        <v>44931</v>
      </c>
      <c r="G12" s="30">
        <f>IF(F12="","",VLOOKUP(F12,$A$7:$D$101,2,FALSE)+VLOOKUP(F12,$A$7:SD$101,3,FALSE))</f>
        <v>0</v>
      </c>
      <c r="H12" s="30">
        <f>IF(F12="","",VLOOKUP(F12,$A$7:$D$101,4,FALSE))</f>
        <v>0</v>
      </c>
      <c r="I12" s="31">
        <f t="shared" si="0"/>
        <v>0</v>
      </c>
      <c r="K12" s="77" t="s">
        <v>73</v>
      </c>
      <c r="L12" s="77"/>
      <c r="M12" s="68">
        <f>VLOOKUP($A$2,MATRICE_DONNEES_STAGIAIRES,7,2)</f>
        <v>6</v>
      </c>
      <c r="N12" s="22"/>
    </row>
    <row r="13" spans="1:14" x14ac:dyDescent="0.3">
      <c r="A13" s="51">
        <v>44933</v>
      </c>
      <c r="B13" s="21"/>
      <c r="C13" s="21"/>
      <c r="D13" s="21">
        <v>0.33333333333333331</v>
      </c>
      <c r="E13" s="20"/>
      <c r="F13" s="29">
        <f>IF($H$6=BALISES!$A$2, A12,IF($H$6=BALISES!$A$3,A46,A76))</f>
        <v>44932</v>
      </c>
      <c r="G13" s="30">
        <f>IF(F13="","",VLOOKUP(F13,$A$7:$D$101,2,FALSE)+VLOOKUP(F13,$A$7:SD$101,3,FALSE))</f>
        <v>0</v>
      </c>
      <c r="H13" s="30">
        <f>IF(F13="","",VLOOKUP(F13,$A$7:$D$101,4,FALSE))</f>
        <v>0.33333333333333331</v>
      </c>
      <c r="I13" s="31">
        <f t="shared" si="0"/>
        <v>0.33333333333333331</v>
      </c>
      <c r="K13" s="22"/>
      <c r="L13" s="22"/>
      <c r="M13" s="22"/>
      <c r="N13" s="22"/>
    </row>
    <row r="14" spans="1:14" ht="15" x14ac:dyDescent="0.3">
      <c r="A14" s="51">
        <v>44934</v>
      </c>
      <c r="B14" s="21"/>
      <c r="C14" s="21"/>
      <c r="D14" s="21">
        <v>0.16666666666666666</v>
      </c>
      <c r="E14" s="20"/>
      <c r="F14" s="29">
        <f>IF($H$6=BALISES!$A$2, A13,IF($H$6=BALISES!$A$3,A47,A77))</f>
        <v>44933</v>
      </c>
      <c r="G14" s="30">
        <f>IF(F14="","",VLOOKUP(F14,$A$7:$D$101,2,FALSE)+VLOOKUP(F14,$A$7:SD$101,3,FALSE))</f>
        <v>0</v>
      </c>
      <c r="H14" s="30">
        <f>IF(F14="","",VLOOKUP(F14,$A$7:$D$101,4,FALSE))</f>
        <v>0.33333333333333331</v>
      </c>
      <c r="I14" s="31">
        <f t="shared" si="0"/>
        <v>0.33333333333333331</v>
      </c>
      <c r="K14" s="69"/>
      <c r="L14" s="69"/>
      <c r="M14" s="69"/>
      <c r="N14" s="69"/>
    </row>
    <row r="15" spans="1:14" ht="15.6" x14ac:dyDescent="0.3">
      <c r="A15" s="51">
        <v>44935</v>
      </c>
      <c r="B15" s="21"/>
      <c r="C15" s="21">
        <v>0.33333333333333331</v>
      </c>
      <c r="D15" s="21"/>
      <c r="E15" s="20"/>
      <c r="F15" s="29">
        <f>IF($H$6=BALISES!$A$2, A14,IF($H$6=BALISES!$A$3,A48,A78))</f>
        <v>44934</v>
      </c>
      <c r="G15" s="30">
        <f>IF(F15="","",VLOOKUP(F15,$A$7:$D$101,2,FALSE)+VLOOKUP(F15,$A$7:SD$101,3,FALSE))</f>
        <v>0</v>
      </c>
      <c r="H15" s="30">
        <f>IF(F15="","",VLOOKUP(F15,$A$7:$D$101,4,FALSE))</f>
        <v>0.16666666666666666</v>
      </c>
      <c r="I15" s="31">
        <f t="shared" si="0"/>
        <v>0.16666666666666666</v>
      </c>
      <c r="K15" s="73" t="s">
        <v>74</v>
      </c>
      <c r="L15" s="69"/>
      <c r="M15" s="70"/>
      <c r="N15" s="69"/>
    </row>
    <row r="16" spans="1:14" x14ac:dyDescent="0.3">
      <c r="A16" s="51">
        <v>44936</v>
      </c>
      <c r="B16" s="21"/>
      <c r="C16" s="21"/>
      <c r="D16" s="21"/>
      <c r="E16" s="20"/>
      <c r="F16" s="29">
        <f>IF($H$6=BALISES!$A$2, A15,IF($H$6=BALISES!$A$3,A49,A79))</f>
        <v>44935</v>
      </c>
      <c r="G16" s="30">
        <f>IF(F16="","",VLOOKUP(F16,$A$7:$D$101,2,FALSE)+VLOOKUP(F16,$A$7:SD$101,3,FALSE))</f>
        <v>0.33333333333333331</v>
      </c>
      <c r="H16" s="30">
        <f>IF(F16="","",VLOOKUP(F16,$A$7:$D$101,4,FALSE))</f>
        <v>0</v>
      </c>
      <c r="I16" s="31">
        <f t="shared" si="0"/>
        <v>0.33333333333333331</v>
      </c>
      <c r="K16" s="61" t="s">
        <v>75</v>
      </c>
      <c r="L16" s="74" t="str">
        <f>H6</f>
        <v>janvier</v>
      </c>
      <c r="M16" s="78">
        <f>IF(M10&gt;0,IF(OR(M6="oui",M7="oui"),M10/2,M10),IF(M6="oui",G40*M11+H40*M12,IF(M7="oui",G42*M11+H40*M12,G45*M11+H45*M12)))</f>
        <v>80</v>
      </c>
    </row>
    <row r="17" spans="1:9" x14ac:dyDescent="0.3">
      <c r="A17" s="51">
        <v>44937</v>
      </c>
      <c r="B17" s="21"/>
      <c r="C17" s="21"/>
      <c r="D17" s="21"/>
      <c r="E17" s="20"/>
      <c r="F17" s="29">
        <f>IF($H$6=BALISES!$A$2, A16,IF($H$6=BALISES!$A$3,A50,A80))</f>
        <v>44936</v>
      </c>
      <c r="G17" s="30">
        <f>IF(F17="","",VLOOKUP(F17,$A$7:$D$101,2,FALSE)+VLOOKUP(F17,$A$7:SD$101,3,FALSE))</f>
        <v>0</v>
      </c>
      <c r="H17" s="30">
        <f>IF(F17="","",VLOOKUP(F17,$A$7:$D$101,4,FALSE))</f>
        <v>0</v>
      </c>
      <c r="I17" s="31">
        <f t="shared" si="0"/>
        <v>0</v>
      </c>
    </row>
    <row r="18" spans="1:9" x14ac:dyDescent="0.3">
      <c r="A18" s="51">
        <v>44938</v>
      </c>
      <c r="B18" s="21"/>
      <c r="C18" s="21">
        <v>0.33333333333333331</v>
      </c>
      <c r="D18" s="21"/>
      <c r="E18" s="20"/>
      <c r="F18" s="29">
        <f>IF($H$6=BALISES!$A$2, A17,IF($H$6=BALISES!$A$3,A51,A81))</f>
        <v>44937</v>
      </c>
      <c r="G18" s="30">
        <f>IF(F18="","",VLOOKUP(F18,$A$7:$D$101,2,FALSE)+VLOOKUP(F18,$A$7:SD$101,3,FALSE))</f>
        <v>0</v>
      </c>
      <c r="H18" s="30">
        <f>IF(F18="","",VLOOKUP(F18,$A$7:$D$101,4,FALSE))</f>
        <v>0</v>
      </c>
      <c r="I18" s="31">
        <f t="shared" si="0"/>
        <v>0</v>
      </c>
    </row>
    <row r="19" spans="1:9" x14ac:dyDescent="0.3">
      <c r="A19" s="51">
        <v>44939</v>
      </c>
      <c r="B19" s="21"/>
      <c r="C19" s="21"/>
      <c r="D19" s="21">
        <v>0.33333333333333331</v>
      </c>
      <c r="E19" s="20"/>
      <c r="F19" s="29">
        <f>IF($H$6=BALISES!$A$2, A18,IF($H$6=BALISES!$A$3,A52,A82))</f>
        <v>44938</v>
      </c>
      <c r="G19" s="30">
        <f>IF(F19="","",VLOOKUP(F19,$A$7:$D$101,2,FALSE)+VLOOKUP(F19,$A$7:SD$101,3,FALSE))</f>
        <v>0.33333333333333331</v>
      </c>
      <c r="H19" s="30">
        <f>IF(F19="","",VLOOKUP(F19,$A$7:$D$101,4,FALSE))</f>
        <v>0</v>
      </c>
      <c r="I19" s="31">
        <f t="shared" si="0"/>
        <v>0.33333333333333331</v>
      </c>
    </row>
    <row r="20" spans="1:9" x14ac:dyDescent="0.3">
      <c r="A20" s="51">
        <v>44940</v>
      </c>
      <c r="B20" s="21"/>
      <c r="C20" s="21">
        <v>0.33333333333333331</v>
      </c>
      <c r="D20" s="21"/>
      <c r="E20" s="20"/>
      <c r="F20" s="29">
        <f>IF($H$6=BALISES!$A$2, A19,IF($H$6=BALISES!$A$3,A53,A83))</f>
        <v>44939</v>
      </c>
      <c r="G20" s="30">
        <f>IF(F20="","",VLOOKUP(F20,$A$7:$D$101,2,FALSE)+VLOOKUP(F20,$A$7:SD$101,3,FALSE))</f>
        <v>0</v>
      </c>
      <c r="H20" s="30">
        <f>IF(F20="","",VLOOKUP(F20,$A$7:$D$101,4,FALSE))</f>
        <v>0.33333333333333331</v>
      </c>
      <c r="I20" s="31">
        <f t="shared" si="0"/>
        <v>0.33333333333333331</v>
      </c>
    </row>
    <row r="21" spans="1:9" x14ac:dyDescent="0.3">
      <c r="A21" s="51">
        <v>44941</v>
      </c>
      <c r="B21" s="21">
        <v>0.16666666666666666</v>
      </c>
      <c r="C21" s="21">
        <v>0.16666666666666666</v>
      </c>
      <c r="D21" s="21"/>
      <c r="E21" s="20"/>
      <c r="F21" s="29">
        <f>IF($H$6=BALISES!$A$2, A20,IF($H$6=BALISES!$A$3,A54,A84))</f>
        <v>44940</v>
      </c>
      <c r="G21" s="30">
        <f>IF(F21="","",VLOOKUP(F21,$A$7:$D$101,2,FALSE)+VLOOKUP(F21,$A$7:SD$101,3,FALSE))</f>
        <v>0.33333333333333331</v>
      </c>
      <c r="H21" s="30">
        <f>IF(F21="","",VLOOKUP(F21,$A$7:$D$101,4,FALSE))</f>
        <v>0</v>
      </c>
      <c r="I21" s="31">
        <f t="shared" si="0"/>
        <v>0.33333333333333331</v>
      </c>
    </row>
    <row r="22" spans="1:9" x14ac:dyDescent="0.3">
      <c r="A22" s="51">
        <v>44942</v>
      </c>
      <c r="B22" s="21">
        <v>8.3333333333333329E-2</v>
      </c>
      <c r="C22" s="21">
        <v>0.25</v>
      </c>
      <c r="D22" s="21"/>
      <c r="E22" s="20"/>
      <c r="F22" s="29">
        <f>IF($H$6=BALISES!$A$2, A21,IF($H$6=BALISES!$A$3,A55,A85))</f>
        <v>44941</v>
      </c>
      <c r="G22" s="30">
        <f>IF(F22="","",VLOOKUP(F22,$A$7:$D$101,2,FALSE)+VLOOKUP(F22,$A$7:SD$101,3,FALSE))</f>
        <v>0.33333333333333331</v>
      </c>
      <c r="H22" s="30">
        <f>IF(F22="","",VLOOKUP(F22,$A$7:$D$101,4,FALSE))</f>
        <v>0</v>
      </c>
      <c r="I22" s="31">
        <f t="shared" si="0"/>
        <v>0.33333333333333331</v>
      </c>
    </row>
    <row r="23" spans="1:9" x14ac:dyDescent="0.3">
      <c r="A23" s="51">
        <v>44943</v>
      </c>
      <c r="B23" s="21"/>
      <c r="C23" s="21"/>
      <c r="D23" s="21"/>
      <c r="E23" s="20"/>
      <c r="F23" s="29">
        <f>IF($H$6=BALISES!$A$2, A22,IF($H$6=BALISES!$A$3,A56,A86))</f>
        <v>44942</v>
      </c>
      <c r="G23" s="30">
        <f>IF(F23="","",VLOOKUP(F23,$A$7:$D$101,2,FALSE)+VLOOKUP(F23,$A$7:SD$101,3,FALSE))</f>
        <v>0.33333333333333331</v>
      </c>
      <c r="H23" s="30">
        <f>IF(F23="","",VLOOKUP(F23,$A$7:$D$101,4,FALSE))</f>
        <v>0</v>
      </c>
      <c r="I23" s="31">
        <f t="shared" si="0"/>
        <v>0.33333333333333331</v>
      </c>
    </row>
    <row r="24" spans="1:9" x14ac:dyDescent="0.3">
      <c r="A24" s="51">
        <v>44944</v>
      </c>
      <c r="B24" s="21"/>
      <c r="C24" s="21"/>
      <c r="D24" s="21"/>
      <c r="E24" s="20"/>
      <c r="F24" s="29">
        <f>IF($H$6=BALISES!$A$2, A23,IF($H$6=BALISES!$A$3,A57,A87))</f>
        <v>44943</v>
      </c>
      <c r="G24" s="30">
        <f>IF(F24="","",VLOOKUP(F24,$A$7:$D$101,2,FALSE)+VLOOKUP(F24,$A$7:SD$101,3,FALSE))</f>
        <v>0</v>
      </c>
      <c r="H24" s="30">
        <f>IF(F24="","",VLOOKUP(F24,$A$7:$D$101,4,FALSE))</f>
        <v>0</v>
      </c>
      <c r="I24" s="31">
        <f t="shared" si="0"/>
        <v>0</v>
      </c>
    </row>
    <row r="25" spans="1:9" x14ac:dyDescent="0.3">
      <c r="A25" s="51">
        <v>44945</v>
      </c>
      <c r="B25" s="21"/>
      <c r="C25" s="21">
        <v>0.33333333333333331</v>
      </c>
      <c r="D25" s="21"/>
      <c r="E25" s="20"/>
      <c r="F25" s="29">
        <f>IF($H$6=BALISES!$A$2, A24,IF($H$6=BALISES!$A$3,A58,A88))</f>
        <v>44944</v>
      </c>
      <c r="G25" s="30">
        <f>IF(F25="","",VLOOKUP(F25,$A$7:$D$101,2,FALSE)+VLOOKUP(F25,$A$7:SD$101,3,FALSE))</f>
        <v>0</v>
      </c>
      <c r="H25" s="30">
        <f>IF(F25="","",VLOOKUP(F25,$A$7:$D$101,4,FALSE))</f>
        <v>0</v>
      </c>
      <c r="I25" s="31">
        <f t="shared" si="0"/>
        <v>0</v>
      </c>
    </row>
    <row r="26" spans="1:9" x14ac:dyDescent="0.3">
      <c r="A26" s="51">
        <v>44946</v>
      </c>
      <c r="B26" s="21"/>
      <c r="C26" s="21"/>
      <c r="D26" s="21">
        <v>0.33333333333333331</v>
      </c>
      <c r="E26" s="20"/>
      <c r="F26" s="29">
        <f>IF($H$6=BALISES!$A$2, A25,IF($H$6=BALISES!$A$3,A59,A89))</f>
        <v>44945</v>
      </c>
      <c r="G26" s="30">
        <f>IF(F26="","",VLOOKUP(F26,$A$7:$D$101,2,FALSE)+VLOOKUP(F26,$A$7:SD$101,3,FALSE))</f>
        <v>0.33333333333333331</v>
      </c>
      <c r="H26" s="30">
        <f>IF(F26="","",VLOOKUP(F26,$A$7:$D$101,4,FALSE))</f>
        <v>0</v>
      </c>
      <c r="I26" s="31">
        <f t="shared" si="0"/>
        <v>0.33333333333333331</v>
      </c>
    </row>
    <row r="27" spans="1:9" x14ac:dyDescent="0.3">
      <c r="A27" s="51">
        <v>44947</v>
      </c>
      <c r="B27" s="21"/>
      <c r="C27" s="21">
        <v>0.33333333333333331</v>
      </c>
      <c r="D27" s="21"/>
      <c r="E27" s="20"/>
      <c r="F27" s="29">
        <f>IF($H$6=BALISES!$A$2, A26,IF($H$6=BALISES!$A$3,A60,A90))</f>
        <v>44946</v>
      </c>
      <c r="G27" s="30">
        <f>IF(F27="","",VLOOKUP(F27,$A$7:$D$101,2,FALSE)+VLOOKUP(F27,$A$7:SD$101,3,FALSE))</f>
        <v>0</v>
      </c>
      <c r="H27" s="30">
        <f>IF(F27="","",VLOOKUP(F27,$A$7:$D$101,4,FALSE))</f>
        <v>0.33333333333333331</v>
      </c>
      <c r="I27" s="31">
        <f t="shared" si="0"/>
        <v>0.33333333333333331</v>
      </c>
    </row>
    <row r="28" spans="1:9" x14ac:dyDescent="0.3">
      <c r="A28" s="51">
        <v>44948</v>
      </c>
      <c r="B28" s="21">
        <v>0.16666666666666666</v>
      </c>
      <c r="C28" s="21">
        <v>0.16666666666666666</v>
      </c>
      <c r="D28" s="21"/>
      <c r="E28" s="20"/>
      <c r="F28" s="29">
        <f>IF($H$6=BALISES!$A$2, A27,IF($H$6=BALISES!$A$3,A61,A91))</f>
        <v>44947</v>
      </c>
      <c r="G28" s="30">
        <f>IF(F28="","",VLOOKUP(F28,$A$7:$D$101,2,FALSE)+VLOOKUP(F28,$A$7:SD$101,3,FALSE))</f>
        <v>0.33333333333333331</v>
      </c>
      <c r="H28" s="30">
        <f>IF(F28="","",VLOOKUP(F28,$A$7:$D$101,4,FALSE))</f>
        <v>0</v>
      </c>
      <c r="I28" s="31">
        <f t="shared" si="0"/>
        <v>0.33333333333333331</v>
      </c>
    </row>
    <row r="29" spans="1:9" x14ac:dyDescent="0.3">
      <c r="A29" s="51">
        <v>44949</v>
      </c>
      <c r="B29" s="21">
        <v>0.16666666666666666</v>
      </c>
      <c r="C29" s="21">
        <v>0.16666666666666666</v>
      </c>
      <c r="D29" s="21"/>
      <c r="E29" s="20"/>
      <c r="F29" s="29">
        <f>IF($H$6=BALISES!$A$2, A28,IF($H$6=BALISES!$A$3,A62,A92))</f>
        <v>44948</v>
      </c>
      <c r="G29" s="30">
        <f>IF(F29="","",VLOOKUP(F29,$A$7:$D$101,2,FALSE)+VLOOKUP(F29,$A$7:SD$101,3,FALSE))</f>
        <v>0.33333333333333331</v>
      </c>
      <c r="H29" s="30">
        <f>IF(F29="","",VLOOKUP(F29,$A$7:$D$101,4,FALSE))</f>
        <v>0</v>
      </c>
      <c r="I29" s="31">
        <f t="shared" si="0"/>
        <v>0.33333333333333331</v>
      </c>
    </row>
    <row r="30" spans="1:9" x14ac:dyDescent="0.3">
      <c r="A30" s="51">
        <v>44950</v>
      </c>
      <c r="B30" s="21"/>
      <c r="C30" s="21"/>
      <c r="D30" s="21"/>
      <c r="E30" s="20"/>
      <c r="F30" s="29">
        <f>IF($H$6=BALISES!$A$2, A29,IF($H$6=BALISES!$A$3,A63,A93))</f>
        <v>44949</v>
      </c>
      <c r="G30" s="30">
        <f>IF(F30="","",VLOOKUP(F30,$A$7:$D$101,2,FALSE)+VLOOKUP(F30,$A$7:SD$101,3,FALSE))</f>
        <v>0.33333333333333331</v>
      </c>
      <c r="H30" s="30">
        <f>IF(F30="","",VLOOKUP(F30,$A$7:$D$101,4,FALSE))</f>
        <v>0</v>
      </c>
      <c r="I30" s="31">
        <f t="shared" si="0"/>
        <v>0.33333333333333331</v>
      </c>
    </row>
    <row r="31" spans="1:9" x14ac:dyDescent="0.3">
      <c r="A31" s="51">
        <v>44951</v>
      </c>
      <c r="B31" s="21"/>
      <c r="C31" s="21"/>
      <c r="D31" s="21"/>
      <c r="E31" s="20"/>
      <c r="F31" s="29">
        <f>IF($H$6=BALISES!$A$2, A30,IF($H$6=BALISES!$A$3,A64,A94))</f>
        <v>44950</v>
      </c>
      <c r="G31" s="30">
        <f>IF(F31="","",VLOOKUP(F31,$A$7:$D$101,2,FALSE)+VLOOKUP(F31,$A$7:SD$101,3,FALSE))</f>
        <v>0</v>
      </c>
      <c r="H31" s="30">
        <f>IF(F31="","",VLOOKUP(F31,$A$7:$D$101,4,FALSE))</f>
        <v>0</v>
      </c>
      <c r="I31" s="31">
        <f t="shared" si="0"/>
        <v>0</v>
      </c>
    </row>
    <row r="32" spans="1:9" x14ac:dyDescent="0.3">
      <c r="A32" s="51">
        <v>44952</v>
      </c>
      <c r="B32" s="21"/>
      <c r="C32" s="21"/>
      <c r="D32" s="21">
        <v>0.33333333333333331</v>
      </c>
      <c r="E32" s="20"/>
      <c r="F32" s="29">
        <f>IF($H$6=BALISES!$A$2, A31,IF($H$6=BALISES!$A$3,A65,A95))</f>
        <v>44951</v>
      </c>
      <c r="G32" s="30">
        <f>IF(F32="","",VLOOKUP(F32,$A$7:$D$101,2,FALSE)+VLOOKUP(F32,$A$7:SD$101,3,FALSE))</f>
        <v>0</v>
      </c>
      <c r="H32" s="30">
        <f>IF(F32="","",VLOOKUP(F32,$A$7:$D$101,4,FALSE))</f>
        <v>0</v>
      </c>
      <c r="I32" s="31">
        <f t="shared" si="0"/>
        <v>0</v>
      </c>
    </row>
    <row r="33" spans="1:9" x14ac:dyDescent="0.3">
      <c r="A33" s="51">
        <v>44953</v>
      </c>
      <c r="B33" s="21"/>
      <c r="C33" s="21"/>
      <c r="D33" s="21"/>
      <c r="E33" s="20"/>
      <c r="F33" s="29">
        <f>IF($H$6=BALISES!$A$2, A32,IF($H$6=BALISES!$A$3,A66,A96))</f>
        <v>44952</v>
      </c>
      <c r="G33" s="30">
        <f>IF(F33="","",VLOOKUP(F33,$A$7:$D$101,2,FALSE)+VLOOKUP(F33,$A$7:SD$101,3,FALSE))</f>
        <v>0</v>
      </c>
      <c r="H33" s="30">
        <f>IF(F33="","",VLOOKUP(F33,$A$7:$D$101,4,FALSE))</f>
        <v>0.33333333333333331</v>
      </c>
      <c r="I33" s="31">
        <f t="shared" si="0"/>
        <v>0.33333333333333331</v>
      </c>
    </row>
    <row r="34" spans="1:9" x14ac:dyDescent="0.3">
      <c r="A34" s="51">
        <v>44954</v>
      </c>
      <c r="B34" s="21"/>
      <c r="C34" s="21"/>
      <c r="D34" s="21"/>
      <c r="E34" s="20"/>
      <c r="F34" s="29">
        <f>IF($H$6=BALISES!$A$2, A33,IF($H$6=BALISES!$A$3,A67,A97))</f>
        <v>44953</v>
      </c>
      <c r="G34" s="30">
        <f>IF(F34="","",VLOOKUP(F34,$A$7:$D$101,2,FALSE)+VLOOKUP(F34,$A$7:SD$101,3,FALSE))</f>
        <v>0</v>
      </c>
      <c r="H34" s="30">
        <f>IF(F34="","",VLOOKUP(F34,$A$7:$D$101,4,FALSE))</f>
        <v>0</v>
      </c>
      <c r="I34" s="31">
        <f t="shared" si="0"/>
        <v>0</v>
      </c>
    </row>
    <row r="35" spans="1:9" x14ac:dyDescent="0.3">
      <c r="A35" s="51">
        <v>44955</v>
      </c>
      <c r="B35" s="21"/>
      <c r="C35" s="21"/>
      <c r="D35" s="21"/>
      <c r="E35" s="20"/>
      <c r="F35" s="29">
        <f>IF($H$6=BALISES!$A$2, A34,IF($H$6=BALISES!$A$3,A68,A98))</f>
        <v>44954</v>
      </c>
      <c r="G35" s="30">
        <f>IF(F35="","",VLOOKUP(F35,$A$7:$D$101,2,FALSE)+VLOOKUP(F35,$A$7:SD$101,3,FALSE))</f>
        <v>0</v>
      </c>
      <c r="H35" s="30">
        <f>IF(F35="","",VLOOKUP(F35,$A$7:$D$101,4,FALSE))</f>
        <v>0</v>
      </c>
      <c r="I35" s="31">
        <f t="shared" si="0"/>
        <v>0</v>
      </c>
    </row>
    <row r="36" spans="1:9" x14ac:dyDescent="0.3">
      <c r="A36" s="51">
        <v>44956</v>
      </c>
      <c r="B36" s="21"/>
      <c r="C36" s="21"/>
      <c r="D36" s="21"/>
      <c r="E36" s="20"/>
      <c r="F36" s="29">
        <f>IF($H$6=BALISES!$A$2, A35,IF($H$6=BALISES!$A$3," ",A99))</f>
        <v>44955</v>
      </c>
      <c r="G36" s="30">
        <f>IF(F36=" ","",VLOOKUP(F36,$A$7:$D$101,2,FALSE)+VLOOKUP(F36,$A$7:SD$101,3,FALSE))</f>
        <v>0</v>
      </c>
      <c r="H36" s="30">
        <f>IF(F36=" ","",VLOOKUP(F36,$A$7:$D$101,4,FALSE))</f>
        <v>0</v>
      </c>
      <c r="I36" s="31">
        <f>IF(F36=" ","",G36+H36)</f>
        <v>0</v>
      </c>
    </row>
    <row r="37" spans="1:9" x14ac:dyDescent="0.3">
      <c r="A37" s="51">
        <v>44957</v>
      </c>
      <c r="B37" s="21"/>
      <c r="C37" s="21"/>
      <c r="D37" s="21"/>
      <c r="E37" s="20"/>
      <c r="F37" s="29">
        <f>IF($H$6=BALISES!$A$2, A36,IF($H$6=BALISES!$A$3," ",A100))</f>
        <v>44956</v>
      </c>
      <c r="G37" s="30">
        <f>IF(F37=" ","",VLOOKUP(F37,$A$7:$D$101,2,FALSE)+VLOOKUP(F37,$A$7:SD$101,3,FALSE))</f>
        <v>0</v>
      </c>
      <c r="H37" s="30">
        <f>IF(F37=" ","",VLOOKUP(F37,$A$7:$D$101,4,FALSE))</f>
        <v>0</v>
      </c>
      <c r="I37" s="31">
        <f>IF(F37=" ","",G37+H37)</f>
        <v>0</v>
      </c>
    </row>
    <row r="38" spans="1:9" ht="15" thickBot="1" x14ac:dyDescent="0.35">
      <c r="B38" s="20"/>
      <c r="C38" s="20"/>
      <c r="D38" s="20"/>
      <c r="E38" s="20"/>
      <c r="F38" s="29">
        <f>IF($H$6=BALISES!$A$2, A37,IF($H$6=BALISES!$A$3," ",A101))</f>
        <v>44957</v>
      </c>
      <c r="G38" s="30">
        <f>IF(F38=" ","",VLOOKUP(F38,$A$7:$D$101,2,FALSE)+VLOOKUP(F38,$A$7:SD$101,3,FALSE))</f>
        <v>0</v>
      </c>
      <c r="H38" s="30">
        <f>IF(F38=" ","",VLOOKUP(F38,$A$7:$D$101,4,FALSE))</f>
        <v>0</v>
      </c>
      <c r="I38" s="31">
        <f>IF(F38=" ","",G38+H38)</f>
        <v>0</v>
      </c>
    </row>
    <row r="39" spans="1:9" ht="15" thickBot="1" x14ac:dyDescent="0.35">
      <c r="F39" s="32" t="s">
        <v>37</v>
      </c>
      <c r="G39" s="33">
        <f t="shared" ref="G39:I39" si="1">SUM(G8:G22)</f>
        <v>2.666666666666667</v>
      </c>
      <c r="H39" s="33">
        <f t="shared" si="1"/>
        <v>1.1666666666666665</v>
      </c>
      <c r="I39" s="34">
        <f t="shared" si="1"/>
        <v>3.8333333333333339</v>
      </c>
    </row>
    <row r="40" spans="1:9" ht="15" thickBot="1" x14ac:dyDescent="0.35">
      <c r="A40" t="s">
        <v>29</v>
      </c>
      <c r="B40" s="15" t="s">
        <v>26</v>
      </c>
      <c r="C40" s="15" t="s">
        <v>27</v>
      </c>
      <c r="D40" s="15" t="s">
        <v>28</v>
      </c>
      <c r="F40" s="35" t="s">
        <v>38</v>
      </c>
      <c r="G40" s="36">
        <f>COUNTIF(G8:G22,"&gt;0")</f>
        <v>8</v>
      </c>
      <c r="H40" s="36">
        <f>COUNTIF(H8:H22,"&gt;0")</f>
        <v>4</v>
      </c>
      <c r="I40" s="36">
        <f>G40+H40</f>
        <v>12</v>
      </c>
    </row>
    <row r="41" spans="1:9" ht="15" thickBot="1" x14ac:dyDescent="0.35">
      <c r="A41" s="51">
        <v>44958</v>
      </c>
      <c r="B41" s="21">
        <v>0.20833333333333334</v>
      </c>
      <c r="C41" s="21">
        <v>0.125</v>
      </c>
      <c r="D41" s="21"/>
      <c r="F41" s="32" t="s">
        <v>39</v>
      </c>
      <c r="G41" s="33">
        <f t="shared" ref="G41:I41" si="2">SUM(G23:G38)</f>
        <v>1.6666666666666665</v>
      </c>
      <c r="H41" s="33">
        <f t="shared" si="2"/>
        <v>0.66666666666666663</v>
      </c>
      <c r="I41" s="34">
        <f t="shared" si="2"/>
        <v>2.333333333333333</v>
      </c>
    </row>
    <row r="42" spans="1:9" ht="15" thickBot="1" x14ac:dyDescent="0.35">
      <c r="A42" s="51">
        <v>44959</v>
      </c>
      <c r="B42" s="21">
        <v>0.33333333333333331</v>
      </c>
      <c r="C42" s="21"/>
      <c r="D42" s="21"/>
      <c r="F42" s="32" t="s">
        <v>38</v>
      </c>
      <c r="G42" s="37">
        <f>COUNTIF(G23:G38,"&gt;0")</f>
        <v>5</v>
      </c>
      <c r="H42" s="37">
        <f>COUNTIF(H23:H38,"&gt;0")</f>
        <v>2</v>
      </c>
      <c r="I42" s="38">
        <f>H42+G42</f>
        <v>7</v>
      </c>
    </row>
    <row r="43" spans="1:9" ht="15" thickBot="1" x14ac:dyDescent="0.35">
      <c r="A43" s="51">
        <v>44960</v>
      </c>
      <c r="B43" s="21">
        <v>0.33333333333333331</v>
      </c>
      <c r="C43" s="21"/>
      <c r="D43" s="21"/>
      <c r="F43" s="39"/>
      <c r="G43" s="39"/>
      <c r="H43" s="39"/>
      <c r="I43" s="39"/>
    </row>
    <row r="44" spans="1:9" ht="15" thickBot="1" x14ac:dyDescent="0.35">
      <c r="A44" s="51">
        <v>44961</v>
      </c>
      <c r="B44" s="21">
        <v>4.1666666666666664E-2</v>
      </c>
      <c r="C44" s="21">
        <v>0.29166666666666669</v>
      </c>
      <c r="D44" s="21"/>
      <c r="F44" s="32" t="s">
        <v>40</v>
      </c>
      <c r="G44" s="33">
        <f t="shared" ref="G44:I45" si="3">G39+G41</f>
        <v>4.3333333333333339</v>
      </c>
      <c r="H44" s="33">
        <f t="shared" si="3"/>
        <v>1.833333333333333</v>
      </c>
      <c r="I44" s="34">
        <f t="shared" si="3"/>
        <v>6.166666666666667</v>
      </c>
    </row>
    <row r="45" spans="1:9" ht="15" thickBot="1" x14ac:dyDescent="0.35">
      <c r="A45" s="51">
        <v>44962</v>
      </c>
      <c r="B45" s="21"/>
      <c r="C45" s="21"/>
      <c r="D45" s="21">
        <v>0.33333333333333331</v>
      </c>
      <c r="F45" s="32" t="s">
        <v>38</v>
      </c>
      <c r="G45" s="37">
        <f t="shared" si="3"/>
        <v>13</v>
      </c>
      <c r="H45" s="37">
        <f t="shared" si="3"/>
        <v>6</v>
      </c>
      <c r="I45" s="38">
        <f t="shared" si="3"/>
        <v>19</v>
      </c>
    </row>
    <row r="46" spans="1:9" x14ac:dyDescent="0.3">
      <c r="A46" s="51">
        <v>44963</v>
      </c>
      <c r="B46" s="21"/>
      <c r="C46" s="21"/>
      <c r="D46" s="21"/>
      <c r="F46" s="40"/>
      <c r="G46" s="40"/>
      <c r="H46" s="40"/>
      <c r="I46" s="40"/>
    </row>
    <row r="47" spans="1:9" x14ac:dyDescent="0.3">
      <c r="A47" s="51">
        <v>44964</v>
      </c>
      <c r="B47" s="21"/>
      <c r="C47" s="21"/>
      <c r="D47" s="21"/>
      <c r="F47" s="22"/>
      <c r="G47" s="22"/>
      <c r="H47" s="22"/>
      <c r="I47" s="22"/>
    </row>
    <row r="48" spans="1:9" x14ac:dyDescent="0.3">
      <c r="A48" s="51">
        <v>44965</v>
      </c>
      <c r="B48" s="21"/>
      <c r="C48" s="21"/>
      <c r="D48" s="21">
        <v>0.33333333333333331</v>
      </c>
      <c r="F48" s="41"/>
      <c r="G48" s="26" t="s">
        <v>36</v>
      </c>
      <c r="H48" s="26" t="s">
        <v>41</v>
      </c>
      <c r="I48" s="26" t="s">
        <v>42</v>
      </c>
    </row>
    <row r="49" spans="1:9" x14ac:dyDescent="0.3">
      <c r="A49" s="51">
        <v>44966</v>
      </c>
      <c r="B49" s="21"/>
      <c r="C49" s="21"/>
      <c r="D49" s="21">
        <v>0.33333333333333331</v>
      </c>
      <c r="F49" s="41"/>
      <c r="G49" s="41"/>
      <c r="H49" s="41"/>
      <c r="I49" s="41"/>
    </row>
    <row r="50" spans="1:9" x14ac:dyDescent="0.3">
      <c r="A50" s="51">
        <v>44967</v>
      </c>
      <c r="B50" s="21"/>
      <c r="C50" s="21"/>
      <c r="D50" s="21">
        <v>0.33333333333333331</v>
      </c>
      <c r="F50" s="42" t="s">
        <v>43</v>
      </c>
      <c r="G50" s="43">
        <f>((INT(I39)*24+(I39-INT(I39))*24)*G57)</f>
        <v>184.00000000000003</v>
      </c>
      <c r="H50" s="44">
        <v>0</v>
      </c>
      <c r="I50" s="45">
        <f>G50-H50</f>
        <v>184.00000000000003</v>
      </c>
    </row>
    <row r="51" spans="1:9" x14ac:dyDescent="0.3">
      <c r="A51" s="51">
        <v>44968</v>
      </c>
      <c r="B51" s="21">
        <v>0.33333333333333331</v>
      </c>
      <c r="C51" s="21"/>
      <c r="D51" s="21"/>
      <c r="F51" s="46"/>
      <c r="G51" s="41"/>
      <c r="H51" s="41"/>
      <c r="I51" s="45"/>
    </row>
    <row r="52" spans="1:9" x14ac:dyDescent="0.3">
      <c r="A52" s="51">
        <v>44969</v>
      </c>
      <c r="B52" s="21">
        <v>0.16666666666666666</v>
      </c>
      <c r="C52" s="21">
        <v>0.16666666666666666</v>
      </c>
      <c r="D52" s="21"/>
      <c r="F52" s="42" t="s">
        <v>39</v>
      </c>
      <c r="G52" s="43">
        <f>((INT(I41)*24+(I41-INT(I41))*24)*G57)</f>
        <v>111.99999999999999</v>
      </c>
      <c r="H52" s="44">
        <v>0</v>
      </c>
      <c r="I52" s="45">
        <f>G52-H52</f>
        <v>111.99999999999999</v>
      </c>
    </row>
    <row r="53" spans="1:9" x14ac:dyDescent="0.3">
      <c r="A53" s="51">
        <v>44970</v>
      </c>
      <c r="B53" s="21"/>
      <c r="C53" s="21"/>
      <c r="D53" s="21"/>
      <c r="F53" s="46"/>
      <c r="G53" s="41"/>
      <c r="H53" s="41"/>
      <c r="I53" s="45"/>
    </row>
    <row r="54" spans="1:9" x14ac:dyDescent="0.3">
      <c r="A54" s="51">
        <v>44971</v>
      </c>
      <c r="B54" s="21"/>
      <c r="C54" s="21"/>
      <c r="D54" s="21"/>
      <c r="F54" s="42" t="s">
        <v>44</v>
      </c>
      <c r="G54" s="43">
        <f>G50+G52</f>
        <v>296</v>
      </c>
      <c r="H54" s="47">
        <f>H50+H52</f>
        <v>0</v>
      </c>
      <c r="I54" s="45">
        <f>G54-H54</f>
        <v>296</v>
      </c>
    </row>
    <row r="55" spans="1:9" x14ac:dyDescent="0.3">
      <c r="A55" s="51">
        <v>44972</v>
      </c>
      <c r="B55" s="21">
        <v>0.33333333333333331</v>
      </c>
      <c r="C55" s="21"/>
      <c r="D55" s="21"/>
      <c r="F55" s="22"/>
      <c r="G55" s="22"/>
      <c r="H55" s="22"/>
      <c r="I55" s="22"/>
    </row>
    <row r="56" spans="1:9" x14ac:dyDescent="0.3">
      <c r="A56" s="51">
        <v>44973</v>
      </c>
      <c r="B56" s="21">
        <v>0.20833333333333334</v>
      </c>
      <c r="C56" s="21">
        <v>0.125</v>
      </c>
      <c r="D56" s="21"/>
      <c r="F56" s="22"/>
      <c r="G56" s="22"/>
      <c r="H56" s="22"/>
      <c r="I56" s="22"/>
    </row>
    <row r="57" spans="1:9" x14ac:dyDescent="0.3">
      <c r="A57" s="51">
        <v>44974</v>
      </c>
      <c r="B57" s="21">
        <v>0.16666666666666666</v>
      </c>
      <c r="C57" s="21">
        <v>0.16666666666666666</v>
      </c>
      <c r="D57" s="21"/>
      <c r="F57" s="48" t="s">
        <v>45</v>
      </c>
      <c r="G57" s="49">
        <v>2</v>
      </c>
      <c r="H57" s="50" t="s">
        <v>46</v>
      </c>
      <c r="I57" s="50"/>
    </row>
    <row r="58" spans="1:9" x14ac:dyDescent="0.3">
      <c r="A58" s="51">
        <v>44975</v>
      </c>
      <c r="B58" s="21">
        <v>4.1666666666666664E-2</v>
      </c>
      <c r="C58" s="21">
        <v>0.33333333333333331</v>
      </c>
      <c r="D58" s="21"/>
    </row>
    <row r="59" spans="1:9" x14ac:dyDescent="0.3">
      <c r="A59" s="51">
        <v>44976</v>
      </c>
      <c r="B59" s="21"/>
      <c r="C59" s="21"/>
      <c r="D59" s="21"/>
    </row>
    <row r="60" spans="1:9" x14ac:dyDescent="0.3">
      <c r="A60" s="51">
        <v>44977</v>
      </c>
      <c r="B60" s="21"/>
      <c r="C60" s="21"/>
      <c r="D60" s="21">
        <v>0.33333333333333331</v>
      </c>
    </row>
    <row r="61" spans="1:9" x14ac:dyDescent="0.3">
      <c r="A61" s="51">
        <v>44978</v>
      </c>
      <c r="B61" s="21"/>
      <c r="C61" s="21"/>
      <c r="D61" s="21">
        <v>0.33333333333333331</v>
      </c>
    </row>
    <row r="62" spans="1:9" x14ac:dyDescent="0.3">
      <c r="A62" s="51">
        <v>44979</v>
      </c>
      <c r="B62" s="21">
        <v>0.16666666666666666</v>
      </c>
      <c r="C62" s="21">
        <v>0.16666666666666666</v>
      </c>
      <c r="D62" s="21"/>
    </row>
    <row r="63" spans="1:9" x14ac:dyDescent="0.3">
      <c r="A63" s="51">
        <v>44980</v>
      </c>
      <c r="B63" s="21"/>
      <c r="C63" s="21"/>
      <c r="D63" s="21"/>
    </row>
    <row r="64" spans="1:9" x14ac:dyDescent="0.3">
      <c r="A64" s="51">
        <v>44981</v>
      </c>
      <c r="B64" s="21"/>
      <c r="C64" s="21"/>
      <c r="D64" s="21"/>
    </row>
    <row r="65" spans="1:4" x14ac:dyDescent="0.3">
      <c r="A65" s="51">
        <v>44982</v>
      </c>
      <c r="B65" s="21"/>
      <c r="C65" s="21"/>
      <c r="D65" s="21"/>
    </row>
    <row r="66" spans="1:4" x14ac:dyDescent="0.3">
      <c r="A66" s="51">
        <v>44983</v>
      </c>
      <c r="B66" s="21"/>
      <c r="C66" s="21"/>
      <c r="D66" s="21"/>
    </row>
    <row r="67" spans="1:4" x14ac:dyDescent="0.3">
      <c r="A67" s="51">
        <v>44984</v>
      </c>
      <c r="B67" s="21"/>
      <c r="C67" s="21"/>
      <c r="D67" s="21"/>
    </row>
    <row r="68" spans="1:4" x14ac:dyDescent="0.3">
      <c r="A68" s="51">
        <v>44985</v>
      </c>
      <c r="B68" s="21"/>
      <c r="C68" s="21"/>
      <c r="D68" s="21"/>
    </row>
    <row r="70" spans="1:4" x14ac:dyDescent="0.3">
      <c r="A70" t="s">
        <v>30</v>
      </c>
      <c r="B70" s="15" t="s">
        <v>26</v>
      </c>
      <c r="C70" s="15" t="s">
        <v>27</v>
      </c>
      <c r="D70" s="15" t="s">
        <v>28</v>
      </c>
    </row>
    <row r="71" spans="1:4" x14ac:dyDescent="0.3">
      <c r="A71" s="51">
        <v>44986</v>
      </c>
      <c r="B71" s="21">
        <v>0.20833333333333334</v>
      </c>
      <c r="C71" s="21">
        <v>0.125</v>
      </c>
      <c r="D71" s="21"/>
    </row>
    <row r="72" spans="1:4" x14ac:dyDescent="0.3">
      <c r="A72" s="51">
        <v>44987</v>
      </c>
      <c r="B72" s="21">
        <v>0.33333333333333331</v>
      </c>
      <c r="C72" s="21"/>
      <c r="D72" s="21"/>
    </row>
    <row r="73" spans="1:4" x14ac:dyDescent="0.3">
      <c r="A73" s="51">
        <v>44988</v>
      </c>
      <c r="B73" s="21">
        <v>0.33333333333333331</v>
      </c>
      <c r="C73" s="21"/>
      <c r="D73" s="21"/>
    </row>
    <row r="74" spans="1:4" x14ac:dyDescent="0.3">
      <c r="A74" s="51">
        <v>44989</v>
      </c>
      <c r="B74" s="21">
        <v>4.1666666666666664E-2</v>
      </c>
      <c r="C74" s="21">
        <v>0.29166666666666669</v>
      </c>
      <c r="D74" s="21"/>
    </row>
    <row r="75" spans="1:4" x14ac:dyDescent="0.3">
      <c r="A75" s="51">
        <v>44990</v>
      </c>
      <c r="B75" s="21"/>
      <c r="C75" s="21"/>
      <c r="D75" s="21">
        <v>0.33333333333333331</v>
      </c>
    </row>
    <row r="76" spans="1:4" x14ac:dyDescent="0.3">
      <c r="A76" s="51">
        <v>44991</v>
      </c>
      <c r="B76" s="21"/>
      <c r="C76" s="21"/>
      <c r="D76" s="21"/>
    </row>
    <row r="77" spans="1:4" x14ac:dyDescent="0.3">
      <c r="A77" s="51">
        <v>44992</v>
      </c>
      <c r="B77" s="21"/>
      <c r="C77" s="21"/>
      <c r="D77" s="21"/>
    </row>
    <row r="78" spans="1:4" x14ac:dyDescent="0.3">
      <c r="A78" s="51">
        <v>44993</v>
      </c>
      <c r="B78" s="21"/>
      <c r="C78" s="21"/>
      <c r="D78" s="21">
        <v>0.33333333333333331</v>
      </c>
    </row>
    <row r="79" spans="1:4" x14ac:dyDescent="0.3">
      <c r="A79" s="51">
        <v>44994</v>
      </c>
      <c r="B79" s="21"/>
      <c r="C79" s="21"/>
      <c r="D79" s="21">
        <v>0.33333333333333331</v>
      </c>
    </row>
    <row r="80" spans="1:4" x14ac:dyDescent="0.3">
      <c r="A80" s="51">
        <v>44995</v>
      </c>
      <c r="B80" s="21"/>
      <c r="C80" s="21"/>
      <c r="D80" s="21">
        <v>0.33333333333333331</v>
      </c>
    </row>
    <row r="81" spans="1:4" x14ac:dyDescent="0.3">
      <c r="A81" s="51">
        <v>44996</v>
      </c>
      <c r="B81" s="21">
        <v>0.33333333333333331</v>
      </c>
      <c r="C81" s="21"/>
      <c r="D81" s="21"/>
    </row>
    <row r="82" spans="1:4" x14ac:dyDescent="0.3">
      <c r="A82" s="51">
        <v>44997</v>
      </c>
      <c r="B82" s="21">
        <v>0.16666666666666666</v>
      </c>
      <c r="C82" s="21">
        <v>0.16666666666666666</v>
      </c>
      <c r="D82" s="21"/>
    </row>
    <row r="83" spans="1:4" x14ac:dyDescent="0.3">
      <c r="A83" s="51">
        <v>44998</v>
      </c>
      <c r="B83" s="21"/>
      <c r="C83" s="21"/>
      <c r="D83" s="21"/>
    </row>
    <row r="84" spans="1:4" x14ac:dyDescent="0.3">
      <c r="A84" s="51">
        <v>44999</v>
      </c>
      <c r="B84" s="21"/>
      <c r="C84" s="21"/>
      <c r="D84" s="21"/>
    </row>
    <row r="85" spans="1:4" x14ac:dyDescent="0.3">
      <c r="A85" s="51">
        <v>45000</v>
      </c>
      <c r="B85" s="21">
        <v>0.33333333333333331</v>
      </c>
      <c r="C85" s="21"/>
      <c r="D85" s="21"/>
    </row>
    <row r="86" spans="1:4" x14ac:dyDescent="0.3">
      <c r="A86" s="51">
        <v>45001</v>
      </c>
      <c r="B86" s="21">
        <v>0.20833333333333334</v>
      </c>
      <c r="C86" s="21">
        <v>0.125</v>
      </c>
      <c r="D86" s="21"/>
    </row>
    <row r="87" spans="1:4" x14ac:dyDescent="0.3">
      <c r="A87" s="51">
        <v>45002</v>
      </c>
      <c r="B87" s="21">
        <v>0.16666666666666666</v>
      </c>
      <c r="C87" s="21">
        <v>0.16666666666666666</v>
      </c>
      <c r="D87" s="21"/>
    </row>
    <row r="88" spans="1:4" x14ac:dyDescent="0.3">
      <c r="A88" s="51">
        <v>45003</v>
      </c>
      <c r="B88" s="21">
        <v>4.1666666666666664E-2</v>
      </c>
      <c r="C88" s="21">
        <v>0.33333333333333331</v>
      </c>
      <c r="D88" s="21"/>
    </row>
    <row r="89" spans="1:4" x14ac:dyDescent="0.3">
      <c r="A89" s="51">
        <v>45004</v>
      </c>
      <c r="B89" s="21"/>
      <c r="C89" s="21"/>
      <c r="D89" s="21"/>
    </row>
    <row r="90" spans="1:4" x14ac:dyDescent="0.3">
      <c r="A90" s="51">
        <v>45005</v>
      </c>
      <c r="B90" s="21"/>
      <c r="C90" s="21"/>
      <c r="D90" s="21">
        <v>0.33333333333333331</v>
      </c>
    </row>
    <row r="91" spans="1:4" x14ac:dyDescent="0.3">
      <c r="A91" s="51">
        <v>45006</v>
      </c>
      <c r="B91" s="21"/>
      <c r="C91" s="21"/>
      <c r="D91" s="21">
        <v>0.33333333333333331</v>
      </c>
    </row>
    <row r="92" spans="1:4" x14ac:dyDescent="0.3">
      <c r="A92" s="51">
        <v>45007</v>
      </c>
      <c r="B92" s="21">
        <v>0.16666666666666666</v>
      </c>
      <c r="C92" s="21">
        <v>0.16666666666666666</v>
      </c>
      <c r="D92" s="21"/>
    </row>
    <row r="93" spans="1:4" x14ac:dyDescent="0.3">
      <c r="A93" s="51">
        <v>45008</v>
      </c>
      <c r="B93" s="21">
        <v>0.33333333333333331</v>
      </c>
      <c r="C93" s="21"/>
      <c r="D93" s="21"/>
    </row>
    <row r="94" spans="1:4" x14ac:dyDescent="0.3">
      <c r="A94" s="51">
        <v>45009</v>
      </c>
      <c r="B94" s="21"/>
      <c r="C94" s="21"/>
      <c r="D94" s="21"/>
    </row>
    <row r="95" spans="1:4" x14ac:dyDescent="0.3">
      <c r="A95" s="51">
        <v>45010</v>
      </c>
      <c r="B95" s="21"/>
      <c r="C95" s="21"/>
      <c r="D95" s="21"/>
    </row>
    <row r="96" spans="1:4" x14ac:dyDescent="0.3">
      <c r="A96" s="51">
        <v>45011</v>
      </c>
      <c r="B96" s="21"/>
      <c r="C96" s="21">
        <v>0.33333333333333331</v>
      </c>
      <c r="D96" s="21"/>
    </row>
    <row r="97" spans="1:4" x14ac:dyDescent="0.3">
      <c r="A97" s="51">
        <v>45012</v>
      </c>
      <c r="B97" s="21"/>
      <c r="C97" s="21"/>
      <c r="D97" s="21">
        <v>0.33333333333333331</v>
      </c>
    </row>
    <row r="98" spans="1:4" x14ac:dyDescent="0.3">
      <c r="A98" s="51">
        <v>45013</v>
      </c>
      <c r="B98" s="21"/>
      <c r="C98" s="21">
        <v>0.33333333333333331</v>
      </c>
      <c r="D98" s="21"/>
    </row>
    <row r="99" spans="1:4" x14ac:dyDescent="0.3">
      <c r="A99" s="51">
        <v>45014</v>
      </c>
      <c r="B99" s="21">
        <v>0.16666666666666666</v>
      </c>
      <c r="C99" s="21">
        <v>0.16666666666666666</v>
      </c>
      <c r="D99" s="21"/>
    </row>
    <row r="100" spans="1:4" x14ac:dyDescent="0.3">
      <c r="A100" s="51">
        <v>45015</v>
      </c>
      <c r="B100" s="21">
        <v>8.3333333333333329E-2</v>
      </c>
      <c r="C100" s="21">
        <v>0.25</v>
      </c>
      <c r="D100" s="21"/>
    </row>
    <row r="101" spans="1:4" x14ac:dyDescent="0.3">
      <c r="A101" s="51">
        <v>45016</v>
      </c>
      <c r="B101" s="21"/>
      <c r="C101" s="21"/>
      <c r="D101" s="21"/>
    </row>
  </sheetData>
  <mergeCells count="9">
    <mergeCell ref="K10:L10"/>
    <mergeCell ref="K11:L11"/>
    <mergeCell ref="K12:L12"/>
    <mergeCell ref="A2:A3"/>
    <mergeCell ref="B2:D2"/>
    <mergeCell ref="B3:D3"/>
    <mergeCell ref="K6:L6"/>
    <mergeCell ref="K7:L7"/>
    <mergeCell ref="K8:L8"/>
  </mergeCells>
  <conditionalFormatting sqref="M6:M8">
    <cfRule type="cellIs" dxfId="2" priority="1" stopIfTrue="1" operator="equal">
      <formula>"OUI"</formula>
    </cfRule>
  </conditionalFormatting>
  <dataValidations count="2">
    <dataValidation type="list" allowBlank="1" showInputMessage="1" showErrorMessage="1" sqref="M6:M8">
      <formula1>DEROULANT_OUI_NON</formula1>
    </dataValidation>
    <dataValidation type="list" allowBlank="1" showInputMessage="1" showErrorMessage="1" sqref="H6">
      <formula1>DEROULANT_MOIS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01"/>
  <sheetViews>
    <sheetView workbookViewId="0">
      <selection activeCell="M8" sqref="M8"/>
    </sheetView>
  </sheetViews>
  <sheetFormatPr baseColWidth="10" defaultRowHeight="14.4" x14ac:dyDescent="0.3"/>
  <cols>
    <col min="6" max="6" width="19.5546875" customWidth="1"/>
  </cols>
  <sheetData>
    <row r="2" spans="1:14" x14ac:dyDescent="0.3">
      <c r="A2" s="72">
        <f>+'DONNEES STAGIAIRES'!A4</f>
        <v>3</v>
      </c>
      <c r="B2" s="62" t="str">
        <f>VLOOKUP($A$2,MATRICE_DONNEES_STAGIAIRES,2,2)</f>
        <v>HADDOCK</v>
      </c>
      <c r="C2" s="62"/>
      <c r="D2" s="62"/>
    </row>
    <row r="3" spans="1:14" x14ac:dyDescent="0.3">
      <c r="A3" s="72"/>
      <c r="B3" s="62" t="str">
        <f>VLOOKUP($A$2,MATRICE_DONNEES_STAGIAIRES,3,2)</f>
        <v>Tintin</v>
      </c>
      <c r="C3" s="62"/>
      <c r="D3" s="62"/>
    </row>
    <row r="5" spans="1:14" ht="15" thickBot="1" x14ac:dyDescent="0.35">
      <c r="F5" t="s">
        <v>31</v>
      </c>
    </row>
    <row r="6" spans="1:14" ht="15.6" thickTop="1" thickBot="1" x14ac:dyDescent="0.35">
      <c r="A6" t="s">
        <v>25</v>
      </c>
      <c r="B6" s="15" t="s">
        <v>26</v>
      </c>
      <c r="C6" s="15" t="s">
        <v>27</v>
      </c>
      <c r="D6" s="15" t="s">
        <v>28</v>
      </c>
      <c r="F6" s="22"/>
      <c r="G6" s="23" t="s">
        <v>32</v>
      </c>
      <c r="H6" s="24" t="s">
        <v>82</v>
      </c>
      <c r="I6" s="25">
        <f>Année</f>
        <v>2023</v>
      </c>
      <c r="K6" s="66" t="s">
        <v>68</v>
      </c>
      <c r="L6" s="66"/>
      <c r="M6" s="67" t="s">
        <v>69</v>
      </c>
      <c r="N6" s="48"/>
    </row>
    <row r="7" spans="1:14" x14ac:dyDescent="0.3">
      <c r="A7" s="51">
        <v>44927</v>
      </c>
      <c r="B7" s="21">
        <v>0.33333333333333331</v>
      </c>
      <c r="C7" s="21"/>
      <c r="D7" s="21"/>
      <c r="E7" s="20"/>
      <c r="F7" s="26" t="s">
        <v>33</v>
      </c>
      <c r="G7" s="27" t="s">
        <v>34</v>
      </c>
      <c r="H7" s="27" t="s">
        <v>35</v>
      </c>
      <c r="I7" s="28" t="s">
        <v>36</v>
      </c>
      <c r="K7" s="66" t="s">
        <v>70</v>
      </c>
      <c r="L7" s="66"/>
      <c r="M7" s="67" t="s">
        <v>69</v>
      </c>
      <c r="N7" s="22"/>
    </row>
    <row r="8" spans="1:14" x14ac:dyDescent="0.3">
      <c r="A8" s="51">
        <v>44928</v>
      </c>
      <c r="B8" s="21">
        <v>0.20833333333333334</v>
      </c>
      <c r="C8" s="21">
        <v>0.125</v>
      </c>
      <c r="D8" s="21"/>
      <c r="E8" s="20"/>
      <c r="F8" s="29">
        <f>IF($H$6=BALISES!$A$2, A7,IF($H$6=BALISES!$A$3,A41,A71))</f>
        <v>44927</v>
      </c>
      <c r="G8" s="30">
        <f>IF(F8="","",VLOOKUP(F8,$A$7:$D$101,2,FALSE)+VLOOKUP(F8,$A$7:SD$101,3,FALSE))</f>
        <v>0.33333333333333331</v>
      </c>
      <c r="H8" s="30">
        <f>IF(F8="","",VLOOKUP(F8,$A$7:$D$101,4,FALSE))</f>
        <v>0</v>
      </c>
      <c r="I8" s="31">
        <f>IF(F8="","",G8+H8)</f>
        <v>0.33333333333333331</v>
      </c>
      <c r="K8" s="66" t="s">
        <v>6</v>
      </c>
      <c r="L8" s="66"/>
      <c r="M8" s="67" t="s">
        <v>77</v>
      </c>
      <c r="N8" s="22"/>
    </row>
    <row r="9" spans="1:14" x14ac:dyDescent="0.3">
      <c r="A9" s="51">
        <v>44929</v>
      </c>
      <c r="B9" s="21">
        <v>0.16666666666666666</v>
      </c>
      <c r="C9" s="21">
        <v>0.16666666666666666</v>
      </c>
      <c r="D9" s="21"/>
      <c r="E9" s="20"/>
      <c r="F9" s="29">
        <f>IF($H$6=BALISES!$A$2, A8,IF($H$6=BALISES!$A$3,A42,A72))</f>
        <v>44928</v>
      </c>
      <c r="G9" s="30">
        <f>IF(F9="","",VLOOKUP(F9,$A$7:$D$101,2,FALSE)+VLOOKUP(F9,$A$7:SD$101,3,FALSE))</f>
        <v>0.33333333333333337</v>
      </c>
      <c r="H9" s="30">
        <f>IF(F9="","",VLOOKUP(F9,$A$7:$D$101,4,FALSE))</f>
        <v>0</v>
      </c>
      <c r="I9" s="31">
        <f t="shared" ref="I9:I35" si="0">IF(F9="","",G9+H9)</f>
        <v>0.33333333333333337</v>
      </c>
      <c r="K9" s="22"/>
      <c r="L9" s="22"/>
      <c r="M9" s="22"/>
      <c r="N9" s="22"/>
    </row>
    <row r="10" spans="1:14" x14ac:dyDescent="0.3">
      <c r="A10" s="51">
        <v>44930</v>
      </c>
      <c r="B10" s="21">
        <v>4.1666666666666664E-2</v>
      </c>
      <c r="C10" s="21">
        <v>0.29166666666666669</v>
      </c>
      <c r="D10" s="21"/>
      <c r="E10" s="20"/>
      <c r="F10" s="29">
        <f>IF($H$6=BALISES!$A$2, A9,IF($H$6=BALISES!$A$3,A43,A73))</f>
        <v>44929</v>
      </c>
      <c r="G10" s="30">
        <f>IF(F10="","",VLOOKUP(F10,$A$7:$D$101,2,FALSE)+VLOOKUP(F10,$A$7:SD$101,3,FALSE))</f>
        <v>0.33333333333333331</v>
      </c>
      <c r="H10" s="30">
        <f>IF(F10="","",VLOOKUP(F10,$A$7:$D$101,4,FALSE))</f>
        <v>0</v>
      </c>
      <c r="I10" s="31">
        <f t="shared" si="0"/>
        <v>0.33333333333333331</v>
      </c>
      <c r="K10" s="76" t="s">
        <v>71</v>
      </c>
      <c r="L10" s="76"/>
      <c r="M10" s="68">
        <f>VLOOKUP($A$2,MATRICE_DONNEES_STAGIAIRES,8,2)</f>
        <v>0</v>
      </c>
      <c r="N10" s="22"/>
    </row>
    <row r="11" spans="1:14" x14ac:dyDescent="0.3">
      <c r="A11" s="51">
        <v>44931</v>
      </c>
      <c r="B11" s="21"/>
      <c r="C11" s="21"/>
      <c r="D11" s="21"/>
      <c r="E11" s="20" t="s">
        <v>23</v>
      </c>
      <c r="F11" s="29">
        <f>IF($H$6=BALISES!$A$2, A10,IF($H$6=BALISES!$A$3,A44,A74))</f>
        <v>44930</v>
      </c>
      <c r="G11" s="30">
        <f>IF(F11="","",VLOOKUP(F11,$A$7:$D$101,2,FALSE)+VLOOKUP(F11,$A$7:SD$101,3,FALSE))</f>
        <v>0.33333333333333337</v>
      </c>
      <c r="H11" s="30">
        <f>IF(F11="","",VLOOKUP(F11,$A$7:$D$101,4,FALSE))</f>
        <v>0</v>
      </c>
      <c r="I11" s="31">
        <f t="shared" si="0"/>
        <v>0.33333333333333337</v>
      </c>
      <c r="K11" s="77" t="s">
        <v>72</v>
      </c>
      <c r="L11" s="77"/>
      <c r="M11" s="68">
        <f>VLOOKUP($A$2,MATRICE_DONNEES_STAGIAIRES,6,2)</f>
        <v>6.5</v>
      </c>
      <c r="N11" s="22"/>
    </row>
    <row r="12" spans="1:14" x14ac:dyDescent="0.3">
      <c r="A12" s="51">
        <v>44932</v>
      </c>
      <c r="B12" s="21"/>
      <c r="C12" s="21"/>
      <c r="D12" s="21">
        <v>0.33333333333333331</v>
      </c>
      <c r="E12" s="20"/>
      <c r="F12" s="29">
        <f>IF($H$6=BALISES!$A$2, A11,IF($H$6=BALISES!$A$3,A45,A75))</f>
        <v>44931</v>
      </c>
      <c r="G12" s="30">
        <f>IF(F12="","",VLOOKUP(F12,$A$7:$D$101,2,FALSE)+VLOOKUP(F12,$A$7:SD$101,3,FALSE))</f>
        <v>0</v>
      </c>
      <c r="H12" s="30">
        <f>IF(F12="","",VLOOKUP(F12,$A$7:$D$101,4,FALSE))</f>
        <v>0</v>
      </c>
      <c r="I12" s="31">
        <f t="shared" si="0"/>
        <v>0</v>
      </c>
      <c r="K12" s="77" t="s">
        <v>73</v>
      </c>
      <c r="L12" s="77"/>
      <c r="M12" s="68">
        <f>VLOOKUP($A$2,MATRICE_DONNEES_STAGIAIRES,7,2)</f>
        <v>7</v>
      </c>
      <c r="N12" s="22"/>
    </row>
    <row r="13" spans="1:14" x14ac:dyDescent="0.3">
      <c r="A13" s="51">
        <v>44933</v>
      </c>
      <c r="B13" s="21"/>
      <c r="C13" s="21"/>
      <c r="D13" s="21">
        <v>0.33333333333333331</v>
      </c>
      <c r="E13" s="20"/>
      <c r="F13" s="29">
        <f>IF($H$6=BALISES!$A$2, A12,IF($H$6=BALISES!$A$3,A46,A76))</f>
        <v>44932</v>
      </c>
      <c r="G13" s="30">
        <f>IF(F13="","",VLOOKUP(F13,$A$7:$D$101,2,FALSE)+VLOOKUP(F13,$A$7:SD$101,3,FALSE))</f>
        <v>0</v>
      </c>
      <c r="H13" s="30">
        <f>IF(F13="","",VLOOKUP(F13,$A$7:$D$101,4,FALSE))</f>
        <v>0.33333333333333331</v>
      </c>
      <c r="I13" s="31">
        <f t="shared" si="0"/>
        <v>0.33333333333333331</v>
      </c>
      <c r="K13" s="22"/>
      <c r="L13" s="22"/>
      <c r="M13" s="22"/>
      <c r="N13" s="22"/>
    </row>
    <row r="14" spans="1:14" ht="15" x14ac:dyDescent="0.3">
      <c r="A14" s="51">
        <v>44934</v>
      </c>
      <c r="B14" s="21"/>
      <c r="C14" s="21"/>
      <c r="D14" s="21">
        <v>0.16666666666666666</v>
      </c>
      <c r="E14" s="20"/>
      <c r="F14" s="29">
        <f>IF($H$6=BALISES!$A$2, A13,IF($H$6=BALISES!$A$3,A47,A77))</f>
        <v>44933</v>
      </c>
      <c r="G14" s="30">
        <f>IF(F14="","",VLOOKUP(F14,$A$7:$D$101,2,FALSE)+VLOOKUP(F14,$A$7:SD$101,3,FALSE))</f>
        <v>0</v>
      </c>
      <c r="H14" s="30">
        <f>IF(F14="","",VLOOKUP(F14,$A$7:$D$101,4,FALSE))</f>
        <v>0.33333333333333331</v>
      </c>
      <c r="I14" s="31">
        <f t="shared" si="0"/>
        <v>0.33333333333333331</v>
      </c>
      <c r="K14" s="69"/>
      <c r="L14" s="69"/>
      <c r="M14" s="69"/>
      <c r="N14" s="69"/>
    </row>
    <row r="15" spans="1:14" ht="15.6" x14ac:dyDescent="0.3">
      <c r="A15" s="51">
        <v>44935</v>
      </c>
      <c r="B15" s="21"/>
      <c r="C15" s="21">
        <v>0.33333333333333331</v>
      </c>
      <c r="D15" s="21"/>
      <c r="E15" s="20"/>
      <c r="F15" s="29">
        <f>IF($H$6=BALISES!$A$2, A14,IF($H$6=BALISES!$A$3,A48,A78))</f>
        <v>44934</v>
      </c>
      <c r="G15" s="30">
        <f>IF(F15="","",VLOOKUP(F15,$A$7:$D$101,2,FALSE)+VLOOKUP(F15,$A$7:SD$101,3,FALSE))</f>
        <v>0</v>
      </c>
      <c r="H15" s="30">
        <f>IF(F15="","",VLOOKUP(F15,$A$7:$D$101,4,FALSE))</f>
        <v>0.16666666666666666</v>
      </c>
      <c r="I15" s="31">
        <f t="shared" si="0"/>
        <v>0.16666666666666666</v>
      </c>
      <c r="K15" s="73" t="s">
        <v>74</v>
      </c>
      <c r="L15" s="69"/>
      <c r="M15" s="70"/>
      <c r="N15" s="69"/>
    </row>
    <row r="16" spans="1:14" x14ac:dyDescent="0.3">
      <c r="A16" s="51">
        <v>44936</v>
      </c>
      <c r="B16" s="21"/>
      <c r="C16" s="21"/>
      <c r="D16" s="21"/>
      <c r="E16" s="20"/>
      <c r="F16" s="29">
        <f>IF($H$6=BALISES!$A$2, A15,IF($H$6=BALISES!$A$3,A49,A79))</f>
        <v>44935</v>
      </c>
      <c r="G16" s="30">
        <f>IF(F16="","",VLOOKUP(F16,$A$7:$D$101,2,FALSE)+VLOOKUP(F16,$A$7:SD$101,3,FALSE))</f>
        <v>0.33333333333333331</v>
      </c>
      <c r="H16" s="30">
        <f>IF(F16="","",VLOOKUP(F16,$A$7:$D$101,4,FALSE))</f>
        <v>0</v>
      </c>
      <c r="I16" s="31">
        <f t="shared" si="0"/>
        <v>0.33333333333333331</v>
      </c>
      <c r="K16" s="61" t="s">
        <v>75</v>
      </c>
      <c r="L16" s="74" t="str">
        <f>H6</f>
        <v>janvier</v>
      </c>
      <c r="M16" s="78">
        <f>IF(M10&gt;0,IF(OR(M6="oui",M7="oui"),M10/2,M10),IF(M6="oui",G40*M11+H40*M12,IF(M7="oui",G42*M11+H40*M12,G45*M11+H45*M12)))</f>
        <v>152</v>
      </c>
    </row>
    <row r="17" spans="1:9" x14ac:dyDescent="0.3">
      <c r="A17" s="51">
        <v>44937</v>
      </c>
      <c r="B17" s="21"/>
      <c r="C17" s="21"/>
      <c r="D17" s="21"/>
      <c r="E17" s="20"/>
      <c r="F17" s="29">
        <f>IF($H$6=BALISES!$A$2, A16,IF($H$6=BALISES!$A$3,A50,A80))</f>
        <v>44936</v>
      </c>
      <c r="G17" s="30">
        <f>IF(F17="","",VLOOKUP(F17,$A$7:$D$101,2,FALSE)+VLOOKUP(F17,$A$7:SD$101,3,FALSE))</f>
        <v>0</v>
      </c>
      <c r="H17" s="30">
        <f>IF(F17="","",VLOOKUP(F17,$A$7:$D$101,4,FALSE))</f>
        <v>0</v>
      </c>
      <c r="I17" s="31">
        <f t="shared" si="0"/>
        <v>0</v>
      </c>
    </row>
    <row r="18" spans="1:9" x14ac:dyDescent="0.3">
      <c r="A18" s="51">
        <v>44938</v>
      </c>
      <c r="B18" s="21"/>
      <c r="C18" s="21">
        <v>0.33333333333333331</v>
      </c>
      <c r="D18" s="21"/>
      <c r="E18" s="20"/>
      <c r="F18" s="29">
        <f>IF($H$6=BALISES!$A$2, A17,IF($H$6=BALISES!$A$3,A51,A81))</f>
        <v>44937</v>
      </c>
      <c r="G18" s="30">
        <f>IF(F18="","",VLOOKUP(F18,$A$7:$D$101,2,FALSE)+VLOOKUP(F18,$A$7:SD$101,3,FALSE))</f>
        <v>0</v>
      </c>
      <c r="H18" s="30">
        <f>IF(F18="","",VLOOKUP(F18,$A$7:$D$101,4,FALSE))</f>
        <v>0</v>
      </c>
      <c r="I18" s="31">
        <f t="shared" si="0"/>
        <v>0</v>
      </c>
    </row>
    <row r="19" spans="1:9" x14ac:dyDescent="0.3">
      <c r="A19" s="51">
        <v>44939</v>
      </c>
      <c r="B19" s="21"/>
      <c r="C19" s="21"/>
      <c r="D19" s="21">
        <v>0.33333333333333331</v>
      </c>
      <c r="E19" s="20"/>
      <c r="F19" s="29">
        <f>IF($H$6=BALISES!$A$2, A18,IF($H$6=BALISES!$A$3,A52,A82))</f>
        <v>44938</v>
      </c>
      <c r="G19" s="30">
        <f>IF(F19="","",VLOOKUP(F19,$A$7:$D$101,2,FALSE)+VLOOKUP(F19,$A$7:SD$101,3,FALSE))</f>
        <v>0.33333333333333331</v>
      </c>
      <c r="H19" s="30">
        <f>IF(F19="","",VLOOKUP(F19,$A$7:$D$101,4,FALSE))</f>
        <v>0</v>
      </c>
      <c r="I19" s="31">
        <f t="shared" si="0"/>
        <v>0.33333333333333331</v>
      </c>
    </row>
    <row r="20" spans="1:9" x14ac:dyDescent="0.3">
      <c r="A20" s="51">
        <v>44940</v>
      </c>
      <c r="B20" s="21"/>
      <c r="C20" s="21">
        <v>0.33333333333333331</v>
      </c>
      <c r="D20" s="21"/>
      <c r="E20" s="20"/>
      <c r="F20" s="29">
        <f>IF($H$6=BALISES!$A$2, A19,IF($H$6=BALISES!$A$3,A53,A83))</f>
        <v>44939</v>
      </c>
      <c r="G20" s="30">
        <f>IF(F20="","",VLOOKUP(F20,$A$7:$D$101,2,FALSE)+VLOOKUP(F20,$A$7:SD$101,3,FALSE))</f>
        <v>0</v>
      </c>
      <c r="H20" s="30">
        <f>IF(F20="","",VLOOKUP(F20,$A$7:$D$101,4,FALSE))</f>
        <v>0.33333333333333331</v>
      </c>
      <c r="I20" s="31">
        <f t="shared" si="0"/>
        <v>0.33333333333333331</v>
      </c>
    </row>
    <row r="21" spans="1:9" x14ac:dyDescent="0.3">
      <c r="A21" s="51">
        <v>44941</v>
      </c>
      <c r="B21" s="21">
        <v>0.16666666666666666</v>
      </c>
      <c r="C21" s="21">
        <v>0.16666666666666666</v>
      </c>
      <c r="D21" s="21"/>
      <c r="E21" s="20"/>
      <c r="F21" s="29">
        <f>IF($H$6=BALISES!$A$2, A20,IF($H$6=BALISES!$A$3,A54,A84))</f>
        <v>44940</v>
      </c>
      <c r="G21" s="30">
        <f>IF(F21="","",VLOOKUP(F21,$A$7:$D$101,2,FALSE)+VLOOKUP(F21,$A$7:SD$101,3,FALSE))</f>
        <v>0.33333333333333331</v>
      </c>
      <c r="H21" s="30">
        <f>IF(F21="","",VLOOKUP(F21,$A$7:$D$101,4,FALSE))</f>
        <v>0</v>
      </c>
      <c r="I21" s="31">
        <f t="shared" si="0"/>
        <v>0.33333333333333331</v>
      </c>
    </row>
    <row r="22" spans="1:9" x14ac:dyDescent="0.3">
      <c r="A22" s="51">
        <v>44942</v>
      </c>
      <c r="B22" s="21">
        <v>8.3333333333333329E-2</v>
      </c>
      <c r="C22" s="21">
        <v>0.25</v>
      </c>
      <c r="D22" s="21"/>
      <c r="E22" s="20"/>
      <c r="F22" s="29">
        <f>IF($H$6=BALISES!$A$2, A21,IF($H$6=BALISES!$A$3,A55,A85))</f>
        <v>44941</v>
      </c>
      <c r="G22" s="30">
        <f>IF(F22="","",VLOOKUP(F22,$A$7:$D$101,2,FALSE)+VLOOKUP(F22,$A$7:SD$101,3,FALSE))</f>
        <v>0.33333333333333331</v>
      </c>
      <c r="H22" s="30">
        <f>IF(F22="","",VLOOKUP(F22,$A$7:$D$101,4,FALSE))</f>
        <v>0</v>
      </c>
      <c r="I22" s="31">
        <f t="shared" si="0"/>
        <v>0.33333333333333331</v>
      </c>
    </row>
    <row r="23" spans="1:9" x14ac:dyDescent="0.3">
      <c r="A23" s="51">
        <v>44943</v>
      </c>
      <c r="B23" s="21"/>
      <c r="C23" s="21"/>
      <c r="D23" s="21"/>
      <c r="E23" s="20"/>
      <c r="F23" s="29">
        <f>IF($H$6=BALISES!$A$2, A22,IF($H$6=BALISES!$A$3,A56,A86))</f>
        <v>44942</v>
      </c>
      <c r="G23" s="30">
        <f>IF(F23="","",VLOOKUP(F23,$A$7:$D$101,2,FALSE)+VLOOKUP(F23,$A$7:SD$101,3,FALSE))</f>
        <v>0.33333333333333331</v>
      </c>
      <c r="H23" s="30">
        <f>IF(F23="","",VLOOKUP(F23,$A$7:$D$101,4,FALSE))</f>
        <v>0</v>
      </c>
      <c r="I23" s="31">
        <f t="shared" si="0"/>
        <v>0.33333333333333331</v>
      </c>
    </row>
    <row r="24" spans="1:9" x14ac:dyDescent="0.3">
      <c r="A24" s="51">
        <v>44944</v>
      </c>
      <c r="B24" s="21"/>
      <c r="C24" s="21"/>
      <c r="D24" s="21"/>
      <c r="E24" s="20"/>
      <c r="F24" s="29">
        <f>IF($H$6=BALISES!$A$2, A23,IF($H$6=BALISES!$A$3,A57,A87))</f>
        <v>44943</v>
      </c>
      <c r="G24" s="30">
        <f>IF(F24="","",VLOOKUP(F24,$A$7:$D$101,2,FALSE)+VLOOKUP(F24,$A$7:SD$101,3,FALSE))</f>
        <v>0</v>
      </c>
      <c r="H24" s="30">
        <f>IF(F24="","",VLOOKUP(F24,$A$7:$D$101,4,FALSE))</f>
        <v>0</v>
      </c>
      <c r="I24" s="31">
        <f t="shared" si="0"/>
        <v>0</v>
      </c>
    </row>
    <row r="25" spans="1:9" x14ac:dyDescent="0.3">
      <c r="A25" s="51">
        <v>44945</v>
      </c>
      <c r="B25" s="21"/>
      <c r="C25" s="21">
        <v>0.33333333333333331</v>
      </c>
      <c r="D25" s="21"/>
      <c r="E25" s="20"/>
      <c r="F25" s="29">
        <f>IF($H$6=BALISES!$A$2, A24,IF($H$6=BALISES!$A$3,A58,A88))</f>
        <v>44944</v>
      </c>
      <c r="G25" s="30">
        <f>IF(F25="","",VLOOKUP(F25,$A$7:$D$101,2,FALSE)+VLOOKUP(F25,$A$7:SD$101,3,FALSE))</f>
        <v>0</v>
      </c>
      <c r="H25" s="30">
        <f>IF(F25="","",VLOOKUP(F25,$A$7:$D$101,4,FALSE))</f>
        <v>0</v>
      </c>
      <c r="I25" s="31">
        <f t="shared" si="0"/>
        <v>0</v>
      </c>
    </row>
    <row r="26" spans="1:9" x14ac:dyDescent="0.3">
      <c r="A26" s="51">
        <v>44946</v>
      </c>
      <c r="B26" s="21"/>
      <c r="C26" s="21"/>
      <c r="D26" s="21">
        <v>0.33333333333333331</v>
      </c>
      <c r="E26" s="20"/>
      <c r="F26" s="29">
        <f>IF($H$6=BALISES!$A$2, A25,IF($H$6=BALISES!$A$3,A59,A89))</f>
        <v>44945</v>
      </c>
      <c r="G26" s="30">
        <f>IF(F26="","",VLOOKUP(F26,$A$7:$D$101,2,FALSE)+VLOOKUP(F26,$A$7:SD$101,3,FALSE))</f>
        <v>0.33333333333333331</v>
      </c>
      <c r="H26" s="30">
        <f>IF(F26="","",VLOOKUP(F26,$A$7:$D$101,4,FALSE))</f>
        <v>0</v>
      </c>
      <c r="I26" s="31">
        <f t="shared" si="0"/>
        <v>0.33333333333333331</v>
      </c>
    </row>
    <row r="27" spans="1:9" x14ac:dyDescent="0.3">
      <c r="A27" s="51">
        <v>44947</v>
      </c>
      <c r="B27" s="21"/>
      <c r="C27" s="21">
        <v>0.33333333333333331</v>
      </c>
      <c r="D27" s="21"/>
      <c r="E27" s="20"/>
      <c r="F27" s="29">
        <f>IF($H$6=BALISES!$A$2, A26,IF($H$6=BALISES!$A$3,A60,A90))</f>
        <v>44946</v>
      </c>
      <c r="G27" s="30">
        <f>IF(F27="","",VLOOKUP(F27,$A$7:$D$101,2,FALSE)+VLOOKUP(F27,$A$7:SD$101,3,FALSE))</f>
        <v>0</v>
      </c>
      <c r="H27" s="30">
        <f>IF(F27="","",VLOOKUP(F27,$A$7:$D$101,4,FALSE))</f>
        <v>0.33333333333333331</v>
      </c>
      <c r="I27" s="31">
        <f t="shared" si="0"/>
        <v>0.33333333333333331</v>
      </c>
    </row>
    <row r="28" spans="1:9" x14ac:dyDescent="0.3">
      <c r="A28" s="51">
        <v>44948</v>
      </c>
      <c r="B28" s="21">
        <v>0.16666666666666666</v>
      </c>
      <c r="C28" s="21">
        <v>0.16666666666666666</v>
      </c>
      <c r="D28" s="21"/>
      <c r="E28" s="20"/>
      <c r="F28" s="29">
        <f>IF($H$6=BALISES!$A$2, A27,IF($H$6=BALISES!$A$3,A61,A91))</f>
        <v>44947</v>
      </c>
      <c r="G28" s="30">
        <f>IF(F28="","",VLOOKUP(F28,$A$7:$D$101,2,FALSE)+VLOOKUP(F28,$A$7:SD$101,3,FALSE))</f>
        <v>0.33333333333333331</v>
      </c>
      <c r="H28" s="30">
        <f>IF(F28="","",VLOOKUP(F28,$A$7:$D$101,4,FALSE))</f>
        <v>0</v>
      </c>
      <c r="I28" s="31">
        <f t="shared" si="0"/>
        <v>0.33333333333333331</v>
      </c>
    </row>
    <row r="29" spans="1:9" x14ac:dyDescent="0.3">
      <c r="A29" s="51">
        <v>44949</v>
      </c>
      <c r="B29" s="21">
        <v>0.16666666666666666</v>
      </c>
      <c r="C29" s="21">
        <v>0.16666666666666666</v>
      </c>
      <c r="D29" s="21"/>
      <c r="E29" s="20"/>
      <c r="F29" s="29">
        <f>IF($H$6=BALISES!$A$2, A28,IF($H$6=BALISES!$A$3,A62,A92))</f>
        <v>44948</v>
      </c>
      <c r="G29" s="30">
        <f>IF(F29="","",VLOOKUP(F29,$A$7:$D$101,2,FALSE)+VLOOKUP(F29,$A$7:SD$101,3,FALSE))</f>
        <v>0.33333333333333331</v>
      </c>
      <c r="H29" s="30">
        <f>IF(F29="","",VLOOKUP(F29,$A$7:$D$101,4,FALSE))</f>
        <v>0</v>
      </c>
      <c r="I29" s="31">
        <f t="shared" si="0"/>
        <v>0.33333333333333331</v>
      </c>
    </row>
    <row r="30" spans="1:9" x14ac:dyDescent="0.3">
      <c r="A30" s="51">
        <v>44950</v>
      </c>
      <c r="B30" s="21"/>
      <c r="C30" s="21"/>
      <c r="D30" s="21"/>
      <c r="E30" s="20"/>
      <c r="F30" s="29">
        <f>IF($H$6=BALISES!$A$2, A29,IF($H$6=BALISES!$A$3,A63,A93))</f>
        <v>44949</v>
      </c>
      <c r="G30" s="30">
        <f>IF(F30="","",VLOOKUP(F30,$A$7:$D$101,2,FALSE)+VLOOKUP(F30,$A$7:SD$101,3,FALSE))</f>
        <v>0.33333333333333331</v>
      </c>
      <c r="H30" s="30">
        <f>IF(F30="","",VLOOKUP(F30,$A$7:$D$101,4,FALSE))</f>
        <v>0</v>
      </c>
      <c r="I30" s="31">
        <f t="shared" si="0"/>
        <v>0.33333333333333331</v>
      </c>
    </row>
    <row r="31" spans="1:9" x14ac:dyDescent="0.3">
      <c r="A31" s="51">
        <v>44951</v>
      </c>
      <c r="B31" s="21"/>
      <c r="C31" s="21"/>
      <c r="D31" s="21"/>
      <c r="E31" s="20"/>
      <c r="F31" s="29">
        <f>IF($H$6=BALISES!$A$2, A30,IF($H$6=BALISES!$A$3,A64,A94))</f>
        <v>44950</v>
      </c>
      <c r="G31" s="30">
        <f>IF(F31="","",VLOOKUP(F31,$A$7:$D$101,2,FALSE)+VLOOKUP(F31,$A$7:SD$101,3,FALSE))</f>
        <v>0</v>
      </c>
      <c r="H31" s="30">
        <f>IF(F31="","",VLOOKUP(F31,$A$7:$D$101,4,FALSE))</f>
        <v>0</v>
      </c>
      <c r="I31" s="31">
        <f t="shared" si="0"/>
        <v>0</v>
      </c>
    </row>
    <row r="32" spans="1:9" x14ac:dyDescent="0.3">
      <c r="A32" s="51">
        <v>44952</v>
      </c>
      <c r="B32" s="21">
        <v>0.16944444444444443</v>
      </c>
      <c r="C32" s="21">
        <v>8.3333333333333329E-2</v>
      </c>
      <c r="D32" s="21"/>
      <c r="E32" s="20"/>
      <c r="F32" s="29">
        <f>IF($H$6=BALISES!$A$2, A31,IF($H$6=BALISES!$A$3,A65,A95))</f>
        <v>44951</v>
      </c>
      <c r="G32" s="30">
        <f>IF(F32="","",VLOOKUP(F32,$A$7:$D$101,2,FALSE)+VLOOKUP(F32,$A$7:SD$101,3,FALSE))</f>
        <v>0</v>
      </c>
      <c r="H32" s="30">
        <f>IF(F32="","",VLOOKUP(F32,$A$7:$D$101,4,FALSE))</f>
        <v>0</v>
      </c>
      <c r="I32" s="31">
        <f t="shared" si="0"/>
        <v>0</v>
      </c>
    </row>
    <row r="33" spans="1:9" x14ac:dyDescent="0.3">
      <c r="A33" s="51">
        <v>44953</v>
      </c>
      <c r="B33" s="21">
        <v>0.33333333333333331</v>
      </c>
      <c r="C33" s="21"/>
      <c r="D33" s="21"/>
      <c r="E33" s="20"/>
      <c r="F33" s="29">
        <f>IF($H$6=BALISES!$A$2, A32,IF($H$6=BALISES!$A$3,A66,A96))</f>
        <v>44952</v>
      </c>
      <c r="G33" s="30">
        <f>IF(F33="","",VLOOKUP(F33,$A$7:$D$101,2,FALSE)+VLOOKUP(F33,$A$7:SD$101,3,FALSE))</f>
        <v>0.25277777777777777</v>
      </c>
      <c r="H33" s="30">
        <f>IF(F33="","",VLOOKUP(F33,$A$7:$D$101,4,FALSE))</f>
        <v>0</v>
      </c>
      <c r="I33" s="31">
        <f t="shared" si="0"/>
        <v>0.25277777777777777</v>
      </c>
    </row>
    <row r="34" spans="1:9" x14ac:dyDescent="0.3">
      <c r="A34" s="51">
        <v>44954</v>
      </c>
      <c r="B34" s="21">
        <v>0.33333333333333331</v>
      </c>
      <c r="C34" s="21"/>
      <c r="D34" s="21"/>
      <c r="E34" s="20"/>
      <c r="F34" s="29">
        <f>IF($H$6=BALISES!$A$2, A33,IF($H$6=BALISES!$A$3,A67,A97))</f>
        <v>44953</v>
      </c>
      <c r="G34" s="30">
        <f>IF(F34="","",VLOOKUP(F34,$A$7:$D$101,2,FALSE)+VLOOKUP(F34,$A$7:SD$101,3,FALSE))</f>
        <v>0.33333333333333331</v>
      </c>
      <c r="H34" s="30">
        <f>IF(F34="","",VLOOKUP(F34,$A$7:$D$101,4,FALSE))</f>
        <v>0</v>
      </c>
      <c r="I34" s="31">
        <f t="shared" si="0"/>
        <v>0.33333333333333331</v>
      </c>
    </row>
    <row r="35" spans="1:9" x14ac:dyDescent="0.3">
      <c r="A35" s="51">
        <v>44955</v>
      </c>
      <c r="B35" s="21">
        <v>0.33333333333333331</v>
      </c>
      <c r="C35" s="21"/>
      <c r="D35" s="21"/>
      <c r="E35" s="20"/>
      <c r="F35" s="29">
        <f>IF($H$6=BALISES!$A$2, A34,IF($H$6=BALISES!$A$3,A68,A98))</f>
        <v>44954</v>
      </c>
      <c r="G35" s="30">
        <f>IF(F35="","",VLOOKUP(F35,$A$7:$D$101,2,FALSE)+VLOOKUP(F35,$A$7:SD$101,3,FALSE))</f>
        <v>0.33333333333333331</v>
      </c>
      <c r="H35" s="30">
        <f>IF(F35="","",VLOOKUP(F35,$A$7:$D$101,4,FALSE))</f>
        <v>0</v>
      </c>
      <c r="I35" s="31">
        <f t="shared" si="0"/>
        <v>0.33333333333333331</v>
      </c>
    </row>
    <row r="36" spans="1:9" x14ac:dyDescent="0.3">
      <c r="A36" s="51">
        <v>44956</v>
      </c>
      <c r="B36" s="21">
        <v>0.33333333333333331</v>
      </c>
      <c r="C36" s="21"/>
      <c r="D36" s="21"/>
      <c r="E36" s="20"/>
      <c r="F36" s="29">
        <f>IF($H$6=BALISES!$A$2, A35,IF($H$6=BALISES!$A$3," ",A99))</f>
        <v>44955</v>
      </c>
      <c r="G36" s="30">
        <f>IF(F36=" ","",VLOOKUP(F36,$A$7:$D$101,2,FALSE)+VLOOKUP(F36,$A$7:SD$101,3,FALSE))</f>
        <v>0.33333333333333331</v>
      </c>
      <c r="H36" s="30">
        <f>IF(F36=" ","",VLOOKUP(F36,$A$7:$D$101,4,FALSE))</f>
        <v>0</v>
      </c>
      <c r="I36" s="31">
        <f>IF(F36=" ","",G36+H36)</f>
        <v>0.33333333333333331</v>
      </c>
    </row>
    <row r="37" spans="1:9" x14ac:dyDescent="0.3">
      <c r="A37" s="51">
        <v>44957</v>
      </c>
      <c r="B37" s="21"/>
      <c r="C37" s="21"/>
      <c r="D37" s="21"/>
      <c r="E37" s="20"/>
      <c r="F37" s="29">
        <f>IF($H$6=BALISES!$A$2, A36,IF($H$6=BALISES!$A$3," ",A100))</f>
        <v>44956</v>
      </c>
      <c r="G37" s="30">
        <f>IF(F37=" ","",VLOOKUP(F37,$A$7:$D$101,2,FALSE)+VLOOKUP(F37,$A$7:SD$101,3,FALSE))</f>
        <v>0.33333333333333331</v>
      </c>
      <c r="H37" s="30">
        <f>IF(F37=" ","",VLOOKUP(F37,$A$7:$D$101,4,FALSE))</f>
        <v>0</v>
      </c>
      <c r="I37" s="31">
        <f>IF(F37=" ","",G37+H37)</f>
        <v>0.33333333333333331</v>
      </c>
    </row>
    <row r="38" spans="1:9" ht="15" thickBot="1" x14ac:dyDescent="0.35">
      <c r="B38" s="20"/>
      <c r="C38" s="20"/>
      <c r="D38" s="20"/>
      <c r="E38" s="20"/>
      <c r="F38" s="29">
        <f>IF($H$6=BALISES!$A$2, A37,IF($H$6=BALISES!$A$3," ",A101))</f>
        <v>44957</v>
      </c>
      <c r="G38" s="30">
        <f>IF(F38=" ","",VLOOKUP(F38,$A$7:$D$101,2,FALSE)+VLOOKUP(F38,$A$7:SD$101,3,FALSE))</f>
        <v>0</v>
      </c>
      <c r="H38" s="30">
        <f>IF(F38=" ","",VLOOKUP(F38,$A$7:$D$101,4,FALSE))</f>
        <v>0</v>
      </c>
      <c r="I38" s="31">
        <f>IF(F38=" ","",G38+H38)</f>
        <v>0</v>
      </c>
    </row>
    <row r="39" spans="1:9" ht="15" thickBot="1" x14ac:dyDescent="0.35">
      <c r="F39" s="32" t="s">
        <v>37</v>
      </c>
      <c r="G39" s="33">
        <f t="shared" ref="G39:I39" si="1">SUM(G8:G22)</f>
        <v>2.666666666666667</v>
      </c>
      <c r="H39" s="33">
        <f t="shared" si="1"/>
        <v>1.1666666666666665</v>
      </c>
      <c r="I39" s="34">
        <f t="shared" si="1"/>
        <v>3.8333333333333339</v>
      </c>
    </row>
    <row r="40" spans="1:9" ht="15" thickBot="1" x14ac:dyDescent="0.35">
      <c r="A40" t="s">
        <v>29</v>
      </c>
      <c r="B40" s="15" t="s">
        <v>26</v>
      </c>
      <c r="C40" s="15" t="s">
        <v>27</v>
      </c>
      <c r="D40" s="15" t="s">
        <v>28</v>
      </c>
      <c r="F40" s="35" t="s">
        <v>38</v>
      </c>
      <c r="G40" s="36">
        <f>COUNTIF(G8:G22,"&gt;0")</f>
        <v>8</v>
      </c>
      <c r="H40" s="36">
        <f>COUNTIF(H8:H22,"&gt;0")</f>
        <v>4</v>
      </c>
      <c r="I40" s="36">
        <f>G40+H40</f>
        <v>12</v>
      </c>
    </row>
    <row r="41" spans="1:9" ht="15" thickBot="1" x14ac:dyDescent="0.35">
      <c r="A41" s="51">
        <v>44958</v>
      </c>
      <c r="B41" s="21">
        <v>0.20833333333333334</v>
      </c>
      <c r="C41" s="21">
        <v>0.125</v>
      </c>
      <c r="D41" s="21"/>
      <c r="F41" s="32" t="s">
        <v>39</v>
      </c>
      <c r="G41" s="33">
        <f t="shared" ref="G41:I41" si="2">SUM(G23:G38)</f>
        <v>3.2527777777777782</v>
      </c>
      <c r="H41" s="33">
        <f t="shared" si="2"/>
        <v>0.33333333333333331</v>
      </c>
      <c r="I41" s="34">
        <f t="shared" si="2"/>
        <v>3.5861111111111112</v>
      </c>
    </row>
    <row r="42" spans="1:9" ht="15" thickBot="1" x14ac:dyDescent="0.35">
      <c r="A42" s="51">
        <v>44959</v>
      </c>
      <c r="B42" s="21">
        <v>0.33333333333333331</v>
      </c>
      <c r="C42" s="21"/>
      <c r="D42" s="21"/>
      <c r="F42" s="32" t="s">
        <v>38</v>
      </c>
      <c r="G42" s="37">
        <f>COUNTIF(G23:G38,"&gt;0")</f>
        <v>10</v>
      </c>
      <c r="H42" s="37">
        <f>COUNTIF(H23:H38,"&gt;0")</f>
        <v>1</v>
      </c>
      <c r="I42" s="38">
        <f>H42+G42</f>
        <v>11</v>
      </c>
    </row>
    <row r="43" spans="1:9" ht="15" thickBot="1" x14ac:dyDescent="0.35">
      <c r="A43" s="51">
        <v>44960</v>
      </c>
      <c r="B43" s="21">
        <v>0.33333333333333331</v>
      </c>
      <c r="C43" s="21"/>
      <c r="D43" s="21"/>
      <c r="F43" s="39"/>
      <c r="G43" s="39"/>
      <c r="H43" s="39"/>
      <c r="I43" s="39"/>
    </row>
    <row r="44" spans="1:9" ht="15" thickBot="1" x14ac:dyDescent="0.35">
      <c r="A44" s="51">
        <v>44961</v>
      </c>
      <c r="B44" s="21">
        <v>4.1666666666666664E-2</v>
      </c>
      <c r="C44" s="21">
        <v>0.29166666666666669</v>
      </c>
      <c r="D44" s="21"/>
      <c r="F44" s="32" t="s">
        <v>40</v>
      </c>
      <c r="G44" s="33">
        <f t="shared" ref="G44:I45" si="3">G39+G41</f>
        <v>5.9194444444444452</v>
      </c>
      <c r="H44" s="33">
        <f t="shared" si="3"/>
        <v>1.4999999999999998</v>
      </c>
      <c r="I44" s="34">
        <f t="shared" si="3"/>
        <v>7.4194444444444452</v>
      </c>
    </row>
    <row r="45" spans="1:9" ht="15" thickBot="1" x14ac:dyDescent="0.35">
      <c r="A45" s="51">
        <v>44962</v>
      </c>
      <c r="B45" s="21"/>
      <c r="C45" s="21"/>
      <c r="D45" s="21">
        <v>0.33333333333333331</v>
      </c>
      <c r="F45" s="32" t="s">
        <v>38</v>
      </c>
      <c r="G45" s="37">
        <f t="shared" si="3"/>
        <v>18</v>
      </c>
      <c r="H45" s="37">
        <f t="shared" si="3"/>
        <v>5</v>
      </c>
      <c r="I45" s="38">
        <f t="shared" si="3"/>
        <v>23</v>
      </c>
    </row>
    <row r="46" spans="1:9" x14ac:dyDescent="0.3">
      <c r="A46" s="51">
        <v>44963</v>
      </c>
      <c r="B46" s="21"/>
      <c r="C46" s="21"/>
      <c r="D46" s="21"/>
      <c r="F46" s="40"/>
      <c r="G46" s="40"/>
      <c r="H46" s="40"/>
      <c r="I46" s="40"/>
    </row>
    <row r="47" spans="1:9" x14ac:dyDescent="0.3">
      <c r="A47" s="51">
        <v>44964</v>
      </c>
      <c r="B47" s="21"/>
      <c r="C47" s="21"/>
      <c r="D47" s="21"/>
      <c r="F47" s="22"/>
      <c r="G47" s="22"/>
      <c r="H47" s="22"/>
      <c r="I47" s="22"/>
    </row>
    <row r="48" spans="1:9" x14ac:dyDescent="0.3">
      <c r="A48" s="51">
        <v>44965</v>
      </c>
      <c r="B48" s="21"/>
      <c r="C48" s="21"/>
      <c r="D48" s="21">
        <v>0.33333333333333331</v>
      </c>
      <c r="F48" s="41"/>
      <c r="G48" s="26" t="s">
        <v>36</v>
      </c>
      <c r="H48" s="26" t="s">
        <v>41</v>
      </c>
      <c r="I48" s="26" t="s">
        <v>42</v>
      </c>
    </row>
    <row r="49" spans="1:9" x14ac:dyDescent="0.3">
      <c r="A49" s="51">
        <v>44966</v>
      </c>
      <c r="B49" s="21"/>
      <c r="C49" s="21"/>
      <c r="D49" s="21">
        <v>0.33333333333333331</v>
      </c>
      <c r="F49" s="41"/>
      <c r="G49" s="41"/>
      <c r="H49" s="41"/>
      <c r="I49" s="41"/>
    </row>
    <row r="50" spans="1:9" x14ac:dyDescent="0.3">
      <c r="A50" s="51">
        <v>44967</v>
      </c>
      <c r="B50" s="21"/>
      <c r="C50" s="21"/>
      <c r="D50" s="21">
        <v>0.33333333333333331</v>
      </c>
      <c r="F50" s="42" t="s">
        <v>43</v>
      </c>
      <c r="G50" s="43">
        <f>((INT(I39)*24+(I39-INT(I39))*24)*G57)</f>
        <v>184.00000000000003</v>
      </c>
      <c r="H50" s="44">
        <v>0</v>
      </c>
      <c r="I50" s="45">
        <f>G50-H50</f>
        <v>184.00000000000003</v>
      </c>
    </row>
    <row r="51" spans="1:9" x14ac:dyDescent="0.3">
      <c r="A51" s="51">
        <v>44968</v>
      </c>
      <c r="B51" s="21">
        <v>0.33333333333333331</v>
      </c>
      <c r="C51" s="21"/>
      <c r="D51" s="21"/>
      <c r="F51" s="46"/>
      <c r="G51" s="41"/>
      <c r="H51" s="41"/>
      <c r="I51" s="45"/>
    </row>
    <row r="52" spans="1:9" x14ac:dyDescent="0.3">
      <c r="A52" s="51">
        <v>44969</v>
      </c>
      <c r="B52" s="21">
        <v>0.16666666666666666</v>
      </c>
      <c r="C52" s="21">
        <v>0.16666666666666666</v>
      </c>
      <c r="D52" s="21"/>
      <c r="F52" s="42" t="s">
        <v>39</v>
      </c>
      <c r="G52" s="43">
        <f>((INT(I41)*24+(I41-INT(I41))*24)*G57)</f>
        <v>172.13333333333333</v>
      </c>
      <c r="H52" s="44">
        <v>0</v>
      </c>
      <c r="I52" s="45">
        <f>G52-H52</f>
        <v>172.13333333333333</v>
      </c>
    </row>
    <row r="53" spans="1:9" x14ac:dyDescent="0.3">
      <c r="A53" s="51">
        <v>44970</v>
      </c>
      <c r="B53" s="21"/>
      <c r="C53" s="21"/>
      <c r="D53" s="21"/>
      <c r="F53" s="46"/>
      <c r="G53" s="41"/>
      <c r="H53" s="41"/>
      <c r="I53" s="45"/>
    </row>
    <row r="54" spans="1:9" x14ac:dyDescent="0.3">
      <c r="A54" s="51">
        <v>44971</v>
      </c>
      <c r="B54" s="21"/>
      <c r="C54" s="21"/>
      <c r="D54" s="21"/>
      <c r="F54" s="42" t="s">
        <v>44</v>
      </c>
      <c r="G54" s="43">
        <f>G50+G52</f>
        <v>356.13333333333333</v>
      </c>
      <c r="H54" s="47">
        <f>H50+H52</f>
        <v>0</v>
      </c>
      <c r="I54" s="45">
        <f>G54-H54</f>
        <v>356.13333333333333</v>
      </c>
    </row>
    <row r="55" spans="1:9" x14ac:dyDescent="0.3">
      <c r="A55" s="51">
        <v>44972</v>
      </c>
      <c r="B55" s="21">
        <v>0.33333333333333331</v>
      </c>
      <c r="C55" s="21"/>
      <c r="D55" s="21"/>
      <c r="F55" s="22"/>
      <c r="G55" s="22"/>
      <c r="H55" s="22"/>
      <c r="I55" s="22"/>
    </row>
    <row r="56" spans="1:9" x14ac:dyDescent="0.3">
      <c r="A56" s="51">
        <v>44973</v>
      </c>
      <c r="B56" s="21">
        <v>0.20833333333333334</v>
      </c>
      <c r="C56" s="21">
        <v>0.125</v>
      </c>
      <c r="D56" s="21"/>
      <c r="F56" s="22"/>
      <c r="G56" s="22"/>
      <c r="H56" s="22"/>
      <c r="I56" s="22"/>
    </row>
    <row r="57" spans="1:9" x14ac:dyDescent="0.3">
      <c r="A57" s="51">
        <v>44974</v>
      </c>
      <c r="B57" s="21">
        <v>0.16666666666666666</v>
      </c>
      <c r="C57" s="21">
        <v>0.16666666666666666</v>
      </c>
      <c r="D57" s="21"/>
      <c r="F57" s="48" t="s">
        <v>45</v>
      </c>
      <c r="G57" s="49">
        <v>2</v>
      </c>
      <c r="H57" s="50" t="s">
        <v>46</v>
      </c>
      <c r="I57" s="50"/>
    </row>
    <row r="58" spans="1:9" x14ac:dyDescent="0.3">
      <c r="A58" s="51">
        <v>44975</v>
      </c>
      <c r="B58" s="21">
        <v>4.1666666666666664E-2</v>
      </c>
      <c r="C58" s="21">
        <v>0.33333333333333331</v>
      </c>
      <c r="D58" s="21"/>
    </row>
    <row r="59" spans="1:9" x14ac:dyDescent="0.3">
      <c r="A59" s="51">
        <v>44976</v>
      </c>
      <c r="B59" s="21"/>
      <c r="C59" s="21"/>
      <c r="D59" s="21"/>
    </row>
    <row r="60" spans="1:9" x14ac:dyDescent="0.3">
      <c r="A60" s="51">
        <v>44977</v>
      </c>
      <c r="B60" s="21"/>
      <c r="C60" s="21"/>
      <c r="D60" s="21">
        <v>0.33333333333333331</v>
      </c>
    </row>
    <row r="61" spans="1:9" x14ac:dyDescent="0.3">
      <c r="A61" s="51">
        <v>44978</v>
      </c>
      <c r="B61" s="21"/>
      <c r="C61" s="21"/>
      <c r="D61" s="21">
        <v>0.33333333333333331</v>
      </c>
    </row>
    <row r="62" spans="1:9" x14ac:dyDescent="0.3">
      <c r="A62" s="51">
        <v>44979</v>
      </c>
      <c r="B62" s="21">
        <v>0.16666666666666666</v>
      </c>
      <c r="C62" s="21">
        <v>0.16666666666666666</v>
      </c>
      <c r="D62" s="21"/>
    </row>
    <row r="63" spans="1:9" x14ac:dyDescent="0.3">
      <c r="A63" s="51">
        <v>44980</v>
      </c>
      <c r="B63" s="21"/>
      <c r="C63" s="21"/>
      <c r="D63" s="21"/>
    </row>
    <row r="64" spans="1:9" x14ac:dyDescent="0.3">
      <c r="A64" s="51">
        <v>44981</v>
      </c>
      <c r="B64" s="21"/>
      <c r="C64" s="21"/>
      <c r="D64" s="21"/>
    </row>
    <row r="65" spans="1:4" x14ac:dyDescent="0.3">
      <c r="A65" s="51">
        <v>44982</v>
      </c>
      <c r="B65" s="21"/>
      <c r="C65" s="21"/>
      <c r="D65" s="21"/>
    </row>
    <row r="66" spans="1:4" x14ac:dyDescent="0.3">
      <c r="A66" s="51">
        <v>44983</v>
      </c>
      <c r="B66" s="21"/>
      <c r="C66" s="21"/>
      <c r="D66" s="21"/>
    </row>
    <row r="67" spans="1:4" x14ac:dyDescent="0.3">
      <c r="A67" s="51">
        <v>44984</v>
      </c>
      <c r="B67" s="21"/>
      <c r="C67" s="21"/>
      <c r="D67" s="21"/>
    </row>
    <row r="68" spans="1:4" x14ac:dyDescent="0.3">
      <c r="A68" s="51">
        <v>44985</v>
      </c>
      <c r="B68" s="21"/>
      <c r="C68" s="21"/>
      <c r="D68" s="21"/>
    </row>
    <row r="70" spans="1:4" x14ac:dyDescent="0.3">
      <c r="A70" t="s">
        <v>30</v>
      </c>
      <c r="B70" s="15" t="s">
        <v>26</v>
      </c>
      <c r="C70" s="15" t="s">
        <v>27</v>
      </c>
      <c r="D70" s="15" t="s">
        <v>28</v>
      </c>
    </row>
    <row r="71" spans="1:4" x14ac:dyDescent="0.3">
      <c r="A71" s="51">
        <v>44986</v>
      </c>
      <c r="B71" s="21">
        <v>0.20833333333333334</v>
      </c>
      <c r="C71" s="21">
        <v>0.125</v>
      </c>
      <c r="D71" s="21"/>
    </row>
    <row r="72" spans="1:4" x14ac:dyDescent="0.3">
      <c r="A72" s="51">
        <v>44987</v>
      </c>
      <c r="B72" s="21">
        <v>0.33333333333333331</v>
      </c>
      <c r="C72" s="21"/>
      <c r="D72" s="21"/>
    </row>
    <row r="73" spans="1:4" x14ac:dyDescent="0.3">
      <c r="A73" s="51">
        <v>44988</v>
      </c>
      <c r="B73" s="21">
        <v>0.33333333333333331</v>
      </c>
      <c r="C73" s="21"/>
      <c r="D73" s="21"/>
    </row>
    <row r="74" spans="1:4" x14ac:dyDescent="0.3">
      <c r="A74" s="51">
        <v>44989</v>
      </c>
      <c r="B74" s="21">
        <v>4.1666666666666664E-2</v>
      </c>
      <c r="C74" s="21">
        <v>0.29166666666666669</v>
      </c>
      <c r="D74" s="21"/>
    </row>
    <row r="75" spans="1:4" x14ac:dyDescent="0.3">
      <c r="A75" s="51">
        <v>44990</v>
      </c>
      <c r="B75" s="21"/>
      <c r="C75" s="21"/>
      <c r="D75" s="21">
        <v>0.33333333333333331</v>
      </c>
    </row>
    <row r="76" spans="1:4" x14ac:dyDescent="0.3">
      <c r="A76" s="51">
        <v>44991</v>
      </c>
      <c r="B76" s="21"/>
      <c r="C76" s="21"/>
      <c r="D76" s="21"/>
    </row>
    <row r="77" spans="1:4" x14ac:dyDescent="0.3">
      <c r="A77" s="51">
        <v>44992</v>
      </c>
      <c r="B77" s="21"/>
      <c r="C77" s="21"/>
      <c r="D77" s="21"/>
    </row>
    <row r="78" spans="1:4" x14ac:dyDescent="0.3">
      <c r="A78" s="51">
        <v>44993</v>
      </c>
      <c r="B78" s="21"/>
      <c r="C78" s="21"/>
      <c r="D78" s="21">
        <v>0.33333333333333331</v>
      </c>
    </row>
    <row r="79" spans="1:4" x14ac:dyDescent="0.3">
      <c r="A79" s="51">
        <v>44994</v>
      </c>
      <c r="B79" s="21"/>
      <c r="C79" s="21"/>
      <c r="D79" s="21">
        <v>0.33333333333333331</v>
      </c>
    </row>
    <row r="80" spans="1:4" x14ac:dyDescent="0.3">
      <c r="A80" s="51">
        <v>44995</v>
      </c>
      <c r="B80" s="21"/>
      <c r="C80" s="21"/>
      <c r="D80" s="21">
        <v>0.33333333333333331</v>
      </c>
    </row>
    <row r="81" spans="1:4" x14ac:dyDescent="0.3">
      <c r="A81" s="51">
        <v>44996</v>
      </c>
      <c r="B81" s="21">
        <v>0.33333333333333331</v>
      </c>
      <c r="C81" s="21"/>
      <c r="D81" s="21"/>
    </row>
    <row r="82" spans="1:4" x14ac:dyDescent="0.3">
      <c r="A82" s="51">
        <v>44997</v>
      </c>
      <c r="B82" s="21">
        <v>0.16666666666666666</v>
      </c>
      <c r="C82" s="21">
        <v>0.16666666666666666</v>
      </c>
      <c r="D82" s="21"/>
    </row>
    <row r="83" spans="1:4" x14ac:dyDescent="0.3">
      <c r="A83" s="51">
        <v>44998</v>
      </c>
      <c r="B83" s="21"/>
      <c r="C83" s="21"/>
      <c r="D83" s="21"/>
    </row>
    <row r="84" spans="1:4" x14ac:dyDescent="0.3">
      <c r="A84" s="51">
        <v>44999</v>
      </c>
      <c r="B84" s="21"/>
      <c r="C84" s="21"/>
      <c r="D84" s="21"/>
    </row>
    <row r="85" spans="1:4" x14ac:dyDescent="0.3">
      <c r="A85" s="51">
        <v>45000</v>
      </c>
      <c r="B85" s="21">
        <v>0.33333333333333331</v>
      </c>
      <c r="C85" s="21"/>
      <c r="D85" s="21"/>
    </row>
    <row r="86" spans="1:4" x14ac:dyDescent="0.3">
      <c r="A86" s="51">
        <v>45001</v>
      </c>
      <c r="B86" s="21">
        <v>0.20833333333333334</v>
      </c>
      <c r="C86" s="21">
        <v>0.125</v>
      </c>
      <c r="D86" s="21"/>
    </row>
    <row r="87" spans="1:4" x14ac:dyDescent="0.3">
      <c r="A87" s="51">
        <v>45002</v>
      </c>
      <c r="B87" s="21">
        <v>0.16666666666666666</v>
      </c>
      <c r="C87" s="21">
        <v>0.16666666666666666</v>
      </c>
      <c r="D87" s="21"/>
    </row>
    <row r="88" spans="1:4" x14ac:dyDescent="0.3">
      <c r="A88" s="51">
        <v>45003</v>
      </c>
      <c r="B88" s="21">
        <v>4.1666666666666664E-2</v>
      </c>
      <c r="C88" s="21">
        <v>0.33333333333333331</v>
      </c>
      <c r="D88" s="21"/>
    </row>
    <row r="89" spans="1:4" x14ac:dyDescent="0.3">
      <c r="A89" s="51">
        <v>45004</v>
      </c>
      <c r="B89" s="21"/>
      <c r="C89" s="21"/>
      <c r="D89" s="21"/>
    </row>
    <row r="90" spans="1:4" x14ac:dyDescent="0.3">
      <c r="A90" s="51">
        <v>45005</v>
      </c>
      <c r="B90" s="21"/>
      <c r="C90" s="21"/>
      <c r="D90" s="21">
        <v>0.33333333333333331</v>
      </c>
    </row>
    <row r="91" spans="1:4" x14ac:dyDescent="0.3">
      <c r="A91" s="51">
        <v>45006</v>
      </c>
      <c r="B91" s="21"/>
      <c r="C91" s="21"/>
      <c r="D91" s="21">
        <v>0.33333333333333331</v>
      </c>
    </row>
    <row r="92" spans="1:4" x14ac:dyDescent="0.3">
      <c r="A92" s="51">
        <v>45007</v>
      </c>
      <c r="B92" s="21">
        <v>0.16666666666666666</v>
      </c>
      <c r="C92" s="21">
        <v>0.16666666666666666</v>
      </c>
      <c r="D92" s="21"/>
    </row>
    <row r="93" spans="1:4" x14ac:dyDescent="0.3">
      <c r="A93" s="51">
        <v>45008</v>
      </c>
      <c r="B93" s="21">
        <v>0.33333333333333331</v>
      </c>
      <c r="C93" s="21"/>
      <c r="D93" s="21"/>
    </row>
    <row r="94" spans="1:4" x14ac:dyDescent="0.3">
      <c r="A94" s="51">
        <v>45009</v>
      </c>
      <c r="B94" s="21"/>
      <c r="C94" s="21"/>
      <c r="D94" s="21"/>
    </row>
    <row r="95" spans="1:4" x14ac:dyDescent="0.3">
      <c r="A95" s="51">
        <v>45010</v>
      </c>
      <c r="B95" s="21"/>
      <c r="C95" s="21"/>
      <c r="D95" s="21"/>
    </row>
    <row r="96" spans="1:4" x14ac:dyDescent="0.3">
      <c r="A96" s="51">
        <v>45011</v>
      </c>
      <c r="B96" s="21"/>
      <c r="C96" s="21">
        <v>0.33333333333333331</v>
      </c>
      <c r="D96" s="21"/>
    </row>
    <row r="97" spans="1:4" x14ac:dyDescent="0.3">
      <c r="A97" s="51">
        <v>45012</v>
      </c>
      <c r="B97" s="21"/>
      <c r="C97" s="21"/>
      <c r="D97" s="21">
        <v>0.33333333333333331</v>
      </c>
    </row>
    <row r="98" spans="1:4" x14ac:dyDescent="0.3">
      <c r="A98" s="51">
        <v>45013</v>
      </c>
      <c r="B98" s="21"/>
      <c r="C98" s="21">
        <v>0.33333333333333331</v>
      </c>
      <c r="D98" s="21"/>
    </row>
    <row r="99" spans="1:4" x14ac:dyDescent="0.3">
      <c r="A99" s="51">
        <v>45014</v>
      </c>
      <c r="B99" s="21">
        <v>0.16666666666666666</v>
      </c>
      <c r="C99" s="21">
        <v>0.16666666666666666</v>
      </c>
      <c r="D99" s="21"/>
    </row>
    <row r="100" spans="1:4" x14ac:dyDescent="0.3">
      <c r="A100" s="51">
        <v>45015</v>
      </c>
      <c r="B100" s="21">
        <v>8.3333333333333329E-2</v>
      </c>
      <c r="C100" s="21">
        <v>0.25</v>
      </c>
      <c r="D100" s="21"/>
    </row>
    <row r="101" spans="1:4" x14ac:dyDescent="0.3">
      <c r="A101" s="51">
        <v>45016</v>
      </c>
      <c r="B101" s="21"/>
      <c r="C101" s="21"/>
      <c r="D101" s="21"/>
    </row>
  </sheetData>
  <mergeCells count="9">
    <mergeCell ref="K10:L10"/>
    <mergeCell ref="K11:L11"/>
    <mergeCell ref="K12:L12"/>
    <mergeCell ref="A2:A3"/>
    <mergeCell ref="B2:D2"/>
    <mergeCell ref="B3:D3"/>
    <mergeCell ref="K6:L6"/>
    <mergeCell ref="K7:L7"/>
    <mergeCell ref="K8:L8"/>
  </mergeCells>
  <conditionalFormatting sqref="M6:M8">
    <cfRule type="cellIs" dxfId="1" priority="1" stopIfTrue="1" operator="equal">
      <formula>"OUI"</formula>
    </cfRule>
  </conditionalFormatting>
  <dataValidations count="2">
    <dataValidation type="list" allowBlank="1" showInputMessage="1" showErrorMessage="1" sqref="H6">
      <formula1>DEROULANT_MOIS</formula1>
    </dataValidation>
    <dataValidation type="list" allowBlank="1" showInputMessage="1" showErrorMessage="1" sqref="M6:M8">
      <formula1>DEROULANT_OUI_NON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01"/>
  <sheetViews>
    <sheetView workbookViewId="0">
      <selection activeCell="M8" sqref="M8"/>
    </sheetView>
  </sheetViews>
  <sheetFormatPr baseColWidth="10" defaultRowHeight="14.4" x14ac:dyDescent="0.3"/>
  <cols>
    <col min="6" max="6" width="19.5546875" customWidth="1"/>
  </cols>
  <sheetData>
    <row r="2" spans="1:14" x14ac:dyDescent="0.3">
      <c r="A2" s="72">
        <f>+'DONNEES STAGIAIRES'!A5</f>
        <v>4</v>
      </c>
      <c r="B2" s="62" t="str">
        <f>VLOOKUP($A$2,MATRICE_DONNEES_STAGIAIRES,2,2)</f>
        <v>SORPLUS</v>
      </c>
      <c r="C2" s="62"/>
      <c r="D2" s="62"/>
    </row>
    <row r="3" spans="1:14" x14ac:dyDescent="0.3">
      <c r="A3" s="72"/>
      <c r="B3" s="62" t="str">
        <f>VLOOKUP($A$2,MATRICE_DONNEES_STAGIAIRES,3,2)</f>
        <v xml:space="preserve">Jean </v>
      </c>
      <c r="C3" s="62"/>
      <c r="D3" s="62"/>
    </row>
    <row r="5" spans="1:14" ht="15" thickBot="1" x14ac:dyDescent="0.35">
      <c r="F5" t="s">
        <v>31</v>
      </c>
    </row>
    <row r="6" spans="1:14" ht="15.6" thickTop="1" thickBot="1" x14ac:dyDescent="0.35">
      <c r="A6" t="s">
        <v>25</v>
      </c>
      <c r="B6" s="15" t="s">
        <v>26</v>
      </c>
      <c r="C6" s="15" t="s">
        <v>27</v>
      </c>
      <c r="D6" s="15" t="s">
        <v>28</v>
      </c>
      <c r="F6" s="22"/>
      <c r="G6" s="23" t="s">
        <v>32</v>
      </c>
      <c r="H6" s="24" t="s">
        <v>82</v>
      </c>
      <c r="I6" s="25">
        <f>Année</f>
        <v>2023</v>
      </c>
      <c r="K6" s="66" t="s">
        <v>68</v>
      </c>
      <c r="L6" s="66"/>
      <c r="M6" s="67" t="s">
        <v>77</v>
      </c>
      <c r="N6" s="48"/>
    </row>
    <row r="7" spans="1:14" x14ac:dyDescent="0.3">
      <c r="A7" s="51">
        <v>44927</v>
      </c>
      <c r="B7" s="21">
        <v>0.33333333333333331</v>
      </c>
      <c r="C7" s="21"/>
      <c r="D7" s="21"/>
      <c r="E7" s="20"/>
      <c r="F7" s="26" t="s">
        <v>33</v>
      </c>
      <c r="G7" s="27" t="s">
        <v>34</v>
      </c>
      <c r="H7" s="27" t="s">
        <v>35</v>
      </c>
      <c r="I7" s="28" t="s">
        <v>36</v>
      </c>
      <c r="K7" s="66" t="s">
        <v>70</v>
      </c>
      <c r="L7" s="66"/>
      <c r="M7" s="67" t="s">
        <v>69</v>
      </c>
      <c r="N7" s="22"/>
    </row>
    <row r="8" spans="1:14" x14ac:dyDescent="0.3">
      <c r="A8" s="51">
        <v>44928</v>
      </c>
      <c r="B8" s="21">
        <v>0.20833333333333334</v>
      </c>
      <c r="C8" s="21">
        <v>0.125</v>
      </c>
      <c r="D8" s="21"/>
      <c r="E8" s="20"/>
      <c r="F8" s="29">
        <f>IF($H$6=BALISES!$A$2, A7,IF($H$6=BALISES!$A$3,A41,A71))</f>
        <v>44927</v>
      </c>
      <c r="G8" s="30">
        <f>IF(F8="","",VLOOKUP(F8,$A$7:$D$101,2,FALSE)+VLOOKUP(F8,$A$7:SD$101,3,FALSE))</f>
        <v>0.33333333333333331</v>
      </c>
      <c r="H8" s="30">
        <f>IF(F8="","",VLOOKUP(F8,$A$7:$D$101,4,FALSE))</f>
        <v>0</v>
      </c>
      <c r="I8" s="31">
        <f>IF(F8="","",G8+H8)</f>
        <v>0.33333333333333331</v>
      </c>
      <c r="K8" s="66" t="s">
        <v>6</v>
      </c>
      <c r="L8" s="66"/>
      <c r="M8" s="67" t="s">
        <v>69</v>
      </c>
      <c r="N8" s="22"/>
    </row>
    <row r="9" spans="1:14" x14ac:dyDescent="0.3">
      <c r="A9" s="51">
        <v>44929</v>
      </c>
      <c r="B9" s="21">
        <v>0.16666666666666666</v>
      </c>
      <c r="C9" s="21">
        <v>0.16666666666666666</v>
      </c>
      <c r="D9" s="21"/>
      <c r="E9" s="20"/>
      <c r="F9" s="29">
        <f>IF($H$6=BALISES!$A$2, A8,IF($H$6=BALISES!$A$3,A42,A72))</f>
        <v>44928</v>
      </c>
      <c r="G9" s="30">
        <f>IF(F9="","",VLOOKUP(F9,$A$7:$D$101,2,FALSE)+VLOOKUP(F9,$A$7:SD$101,3,FALSE))</f>
        <v>0.33333333333333337</v>
      </c>
      <c r="H9" s="30">
        <f>IF(F9="","",VLOOKUP(F9,$A$7:$D$101,4,FALSE))</f>
        <v>0</v>
      </c>
      <c r="I9" s="31">
        <f t="shared" ref="I9:I35" si="0">IF(F9="","",G9+H9)</f>
        <v>0.33333333333333337</v>
      </c>
      <c r="K9" s="22"/>
      <c r="L9" s="22"/>
      <c r="M9" s="22"/>
      <c r="N9" s="22"/>
    </row>
    <row r="10" spans="1:14" x14ac:dyDescent="0.3">
      <c r="A10" s="51">
        <v>44930</v>
      </c>
      <c r="B10" s="21">
        <v>4.1666666666666664E-2</v>
      </c>
      <c r="C10" s="21">
        <v>0.29166666666666669</v>
      </c>
      <c r="D10" s="21"/>
      <c r="E10" s="20"/>
      <c r="F10" s="29">
        <f>IF($H$6=BALISES!$A$2, A9,IF($H$6=BALISES!$A$3,A43,A73))</f>
        <v>44929</v>
      </c>
      <c r="G10" s="30">
        <f>IF(F10="","",VLOOKUP(F10,$A$7:$D$101,2,FALSE)+VLOOKUP(F10,$A$7:SD$101,3,FALSE))</f>
        <v>0.33333333333333331</v>
      </c>
      <c r="H10" s="30">
        <f>IF(F10="","",VLOOKUP(F10,$A$7:$D$101,4,FALSE))</f>
        <v>0</v>
      </c>
      <c r="I10" s="31">
        <f t="shared" si="0"/>
        <v>0.33333333333333331</v>
      </c>
      <c r="K10" s="76" t="s">
        <v>71</v>
      </c>
      <c r="L10" s="76"/>
      <c r="M10" s="68">
        <f>VLOOKUP($A$2,MATRICE_DONNEES_STAGIAIRES,8,2)</f>
        <v>147</v>
      </c>
      <c r="N10" s="22"/>
    </row>
    <row r="11" spans="1:14" x14ac:dyDescent="0.3">
      <c r="A11" s="51">
        <v>44931</v>
      </c>
      <c r="B11" s="21"/>
      <c r="C11" s="21"/>
      <c r="D11" s="21"/>
      <c r="E11" s="20" t="s">
        <v>23</v>
      </c>
      <c r="F11" s="29">
        <f>IF($H$6=BALISES!$A$2, A10,IF($H$6=BALISES!$A$3,A44,A74))</f>
        <v>44930</v>
      </c>
      <c r="G11" s="30">
        <f>IF(F11="","",VLOOKUP(F11,$A$7:$D$101,2,FALSE)+VLOOKUP(F11,$A$7:SD$101,3,FALSE))</f>
        <v>0.33333333333333337</v>
      </c>
      <c r="H11" s="30">
        <f>IF(F11="","",VLOOKUP(F11,$A$7:$D$101,4,FALSE))</f>
        <v>0</v>
      </c>
      <c r="I11" s="31">
        <f t="shared" si="0"/>
        <v>0.33333333333333337</v>
      </c>
      <c r="K11" s="77" t="s">
        <v>72</v>
      </c>
      <c r="L11" s="77"/>
      <c r="M11" s="68">
        <f>VLOOKUP($A$2,MATRICE_DONNEES_STAGIAIRES,6,2)</f>
        <v>0</v>
      </c>
      <c r="N11" s="22"/>
    </row>
    <row r="12" spans="1:14" x14ac:dyDescent="0.3">
      <c r="A12" s="51">
        <v>44932</v>
      </c>
      <c r="B12" s="21"/>
      <c r="C12" s="21"/>
      <c r="D12" s="21">
        <v>0.33333333333333331</v>
      </c>
      <c r="E12" s="20"/>
      <c r="F12" s="29">
        <f>IF($H$6=BALISES!$A$2, A11,IF($H$6=BALISES!$A$3,A45,A75))</f>
        <v>44931</v>
      </c>
      <c r="G12" s="30">
        <f>IF(F12="","",VLOOKUP(F12,$A$7:$D$101,2,FALSE)+VLOOKUP(F12,$A$7:SD$101,3,FALSE))</f>
        <v>0</v>
      </c>
      <c r="H12" s="30">
        <f>IF(F12="","",VLOOKUP(F12,$A$7:$D$101,4,FALSE))</f>
        <v>0</v>
      </c>
      <c r="I12" s="31">
        <f t="shared" si="0"/>
        <v>0</v>
      </c>
      <c r="K12" s="77" t="s">
        <v>73</v>
      </c>
      <c r="L12" s="77"/>
      <c r="M12" s="68">
        <f>VLOOKUP($A$2,MATRICE_DONNEES_STAGIAIRES,7,2)</f>
        <v>0</v>
      </c>
      <c r="N12" s="22"/>
    </row>
    <row r="13" spans="1:14" x14ac:dyDescent="0.3">
      <c r="A13" s="51">
        <v>44933</v>
      </c>
      <c r="B13" s="21"/>
      <c r="C13" s="21"/>
      <c r="D13" s="21">
        <v>0.33333333333333331</v>
      </c>
      <c r="E13" s="20"/>
      <c r="F13" s="29">
        <f>IF($H$6=BALISES!$A$2, A12,IF($H$6=BALISES!$A$3,A46,A76))</f>
        <v>44932</v>
      </c>
      <c r="G13" s="30">
        <f>IF(F13="","",VLOOKUP(F13,$A$7:$D$101,2,FALSE)+VLOOKUP(F13,$A$7:SD$101,3,FALSE))</f>
        <v>0</v>
      </c>
      <c r="H13" s="30">
        <f>IF(F13="","",VLOOKUP(F13,$A$7:$D$101,4,FALSE))</f>
        <v>0.33333333333333331</v>
      </c>
      <c r="I13" s="31">
        <f t="shared" si="0"/>
        <v>0.33333333333333331</v>
      </c>
      <c r="K13" s="22"/>
      <c r="L13" s="22"/>
      <c r="M13" s="22"/>
      <c r="N13" s="22"/>
    </row>
    <row r="14" spans="1:14" ht="15" x14ac:dyDescent="0.3">
      <c r="A14" s="51">
        <v>44934</v>
      </c>
      <c r="B14" s="21"/>
      <c r="C14" s="21"/>
      <c r="D14" s="21">
        <v>0.16666666666666666</v>
      </c>
      <c r="E14" s="20"/>
      <c r="F14" s="29">
        <f>IF($H$6=BALISES!$A$2, A13,IF($H$6=BALISES!$A$3,A47,A77))</f>
        <v>44933</v>
      </c>
      <c r="G14" s="30">
        <f>IF(F14="","",VLOOKUP(F14,$A$7:$D$101,2,FALSE)+VLOOKUP(F14,$A$7:SD$101,3,FALSE))</f>
        <v>0</v>
      </c>
      <c r="H14" s="30">
        <f>IF(F14="","",VLOOKUP(F14,$A$7:$D$101,4,FALSE))</f>
        <v>0.33333333333333331</v>
      </c>
      <c r="I14" s="31">
        <f t="shared" si="0"/>
        <v>0.33333333333333331</v>
      </c>
      <c r="K14" s="69"/>
      <c r="L14" s="69"/>
      <c r="M14" s="69"/>
      <c r="N14" s="69"/>
    </row>
    <row r="15" spans="1:14" ht="15.6" x14ac:dyDescent="0.3">
      <c r="A15" s="51">
        <v>44935</v>
      </c>
      <c r="B15" s="21"/>
      <c r="C15" s="21">
        <v>0.33333333333333331</v>
      </c>
      <c r="D15" s="21"/>
      <c r="E15" s="20"/>
      <c r="F15" s="29">
        <f>IF($H$6=BALISES!$A$2, A14,IF($H$6=BALISES!$A$3,A48,A78))</f>
        <v>44934</v>
      </c>
      <c r="G15" s="30">
        <f>IF(F15="","",VLOOKUP(F15,$A$7:$D$101,2,FALSE)+VLOOKUP(F15,$A$7:SD$101,3,FALSE))</f>
        <v>0</v>
      </c>
      <c r="H15" s="30">
        <f>IF(F15="","",VLOOKUP(F15,$A$7:$D$101,4,FALSE))</f>
        <v>0.16666666666666666</v>
      </c>
      <c r="I15" s="31">
        <f t="shared" si="0"/>
        <v>0.16666666666666666</v>
      </c>
      <c r="K15" s="73" t="s">
        <v>74</v>
      </c>
      <c r="L15" s="69"/>
      <c r="M15" s="70"/>
      <c r="N15" s="69"/>
    </row>
    <row r="16" spans="1:14" x14ac:dyDescent="0.3">
      <c r="A16" s="51">
        <v>44936</v>
      </c>
      <c r="B16" s="21"/>
      <c r="C16" s="21"/>
      <c r="D16" s="21"/>
      <c r="E16" s="20"/>
      <c r="F16" s="29">
        <f>IF($H$6=BALISES!$A$2, A15,IF($H$6=BALISES!$A$3,A49,A79))</f>
        <v>44935</v>
      </c>
      <c r="G16" s="30">
        <f>IF(F16="","",VLOOKUP(F16,$A$7:$D$101,2,FALSE)+VLOOKUP(F16,$A$7:SD$101,3,FALSE))</f>
        <v>0.33333333333333331</v>
      </c>
      <c r="H16" s="30">
        <f>IF(F16="","",VLOOKUP(F16,$A$7:$D$101,4,FALSE))</f>
        <v>0</v>
      </c>
      <c r="I16" s="31">
        <f t="shared" si="0"/>
        <v>0.33333333333333331</v>
      </c>
      <c r="K16" s="61" t="s">
        <v>75</v>
      </c>
      <c r="L16" s="74" t="str">
        <f>H6</f>
        <v>janvier</v>
      </c>
      <c r="M16" s="78">
        <f>IF(M10&gt;0,IF(OR(M6="oui",M7="oui"),M10/2,M10),IF(M6="oui",G40*M11+H40*M12,IF(M7="oui",G42*M11+H40*M12,G45*M11+H45*M12)))</f>
        <v>73.5</v>
      </c>
    </row>
    <row r="17" spans="1:9" x14ac:dyDescent="0.3">
      <c r="A17" s="51">
        <v>44937</v>
      </c>
      <c r="B17" s="21"/>
      <c r="C17" s="21"/>
      <c r="D17" s="21"/>
      <c r="E17" s="20"/>
      <c r="F17" s="29">
        <f>IF($H$6=BALISES!$A$2, A16,IF($H$6=BALISES!$A$3,A50,A80))</f>
        <v>44936</v>
      </c>
      <c r="G17" s="30">
        <f>IF(F17="","",VLOOKUP(F17,$A$7:$D$101,2,FALSE)+VLOOKUP(F17,$A$7:SD$101,3,FALSE))</f>
        <v>0</v>
      </c>
      <c r="H17" s="30">
        <f>IF(F17="","",VLOOKUP(F17,$A$7:$D$101,4,FALSE))</f>
        <v>0</v>
      </c>
      <c r="I17" s="31">
        <f t="shared" si="0"/>
        <v>0</v>
      </c>
    </row>
    <row r="18" spans="1:9" x14ac:dyDescent="0.3">
      <c r="A18" s="51">
        <v>44938</v>
      </c>
      <c r="B18" s="21"/>
      <c r="C18" s="21">
        <v>0.33333333333333331</v>
      </c>
      <c r="D18" s="21"/>
      <c r="E18" s="20"/>
      <c r="F18" s="29">
        <f>IF($H$6=BALISES!$A$2, A17,IF($H$6=BALISES!$A$3,A51,A81))</f>
        <v>44937</v>
      </c>
      <c r="G18" s="30">
        <f>IF(F18="","",VLOOKUP(F18,$A$7:$D$101,2,FALSE)+VLOOKUP(F18,$A$7:SD$101,3,FALSE))</f>
        <v>0</v>
      </c>
      <c r="H18" s="30">
        <f>IF(F18="","",VLOOKUP(F18,$A$7:$D$101,4,FALSE))</f>
        <v>0</v>
      </c>
      <c r="I18" s="31">
        <f t="shared" si="0"/>
        <v>0</v>
      </c>
    </row>
    <row r="19" spans="1:9" x14ac:dyDescent="0.3">
      <c r="A19" s="51">
        <v>44939</v>
      </c>
      <c r="B19" s="21"/>
      <c r="C19" s="21"/>
      <c r="D19" s="21">
        <v>0.33333333333333331</v>
      </c>
      <c r="E19" s="20"/>
      <c r="F19" s="29">
        <f>IF($H$6=BALISES!$A$2, A18,IF($H$6=BALISES!$A$3,A52,A82))</f>
        <v>44938</v>
      </c>
      <c r="G19" s="30">
        <f>IF(F19="","",VLOOKUP(F19,$A$7:$D$101,2,FALSE)+VLOOKUP(F19,$A$7:SD$101,3,FALSE))</f>
        <v>0.33333333333333331</v>
      </c>
      <c r="H19" s="30">
        <f>IF(F19="","",VLOOKUP(F19,$A$7:$D$101,4,FALSE))</f>
        <v>0</v>
      </c>
      <c r="I19" s="31">
        <f t="shared" si="0"/>
        <v>0.33333333333333331</v>
      </c>
    </row>
    <row r="20" spans="1:9" x14ac:dyDescent="0.3">
      <c r="A20" s="51">
        <v>44940</v>
      </c>
      <c r="B20" s="21"/>
      <c r="C20" s="21">
        <v>0.33333333333333331</v>
      </c>
      <c r="D20" s="21"/>
      <c r="E20" s="20"/>
      <c r="F20" s="29">
        <f>IF($H$6=BALISES!$A$2, A19,IF($H$6=BALISES!$A$3,A53,A83))</f>
        <v>44939</v>
      </c>
      <c r="G20" s="30">
        <f>IF(F20="","",VLOOKUP(F20,$A$7:$D$101,2,FALSE)+VLOOKUP(F20,$A$7:SD$101,3,FALSE))</f>
        <v>0</v>
      </c>
      <c r="H20" s="30">
        <f>IF(F20="","",VLOOKUP(F20,$A$7:$D$101,4,FALSE))</f>
        <v>0.33333333333333331</v>
      </c>
      <c r="I20" s="31">
        <f t="shared" si="0"/>
        <v>0.33333333333333331</v>
      </c>
    </row>
    <row r="21" spans="1:9" x14ac:dyDescent="0.3">
      <c r="A21" s="51">
        <v>44941</v>
      </c>
      <c r="B21" s="21">
        <v>0.16666666666666666</v>
      </c>
      <c r="C21" s="21">
        <v>0.16666666666666666</v>
      </c>
      <c r="D21" s="21"/>
      <c r="E21" s="20"/>
      <c r="F21" s="29">
        <f>IF($H$6=BALISES!$A$2, A20,IF($H$6=BALISES!$A$3,A54,A84))</f>
        <v>44940</v>
      </c>
      <c r="G21" s="30">
        <f>IF(F21="","",VLOOKUP(F21,$A$7:$D$101,2,FALSE)+VLOOKUP(F21,$A$7:SD$101,3,FALSE))</f>
        <v>0.33333333333333331</v>
      </c>
      <c r="H21" s="30">
        <f>IF(F21="","",VLOOKUP(F21,$A$7:$D$101,4,FALSE))</f>
        <v>0</v>
      </c>
      <c r="I21" s="31">
        <f t="shared" si="0"/>
        <v>0.33333333333333331</v>
      </c>
    </row>
    <row r="22" spans="1:9" x14ac:dyDescent="0.3">
      <c r="A22" s="51">
        <v>44942</v>
      </c>
      <c r="B22" s="21">
        <v>8.3333333333333329E-2</v>
      </c>
      <c r="C22" s="21">
        <v>0.25</v>
      </c>
      <c r="D22" s="21"/>
      <c r="E22" s="20"/>
      <c r="F22" s="29">
        <f>IF($H$6=BALISES!$A$2, A21,IF($H$6=BALISES!$A$3,A55,A85))</f>
        <v>44941</v>
      </c>
      <c r="G22" s="30">
        <f>IF(F22="","",VLOOKUP(F22,$A$7:$D$101,2,FALSE)+VLOOKUP(F22,$A$7:SD$101,3,FALSE))</f>
        <v>0.33333333333333331</v>
      </c>
      <c r="H22" s="30">
        <f>IF(F22="","",VLOOKUP(F22,$A$7:$D$101,4,FALSE))</f>
        <v>0</v>
      </c>
      <c r="I22" s="31">
        <f t="shared" si="0"/>
        <v>0.33333333333333331</v>
      </c>
    </row>
    <row r="23" spans="1:9" x14ac:dyDescent="0.3">
      <c r="A23" s="51">
        <v>44943</v>
      </c>
      <c r="B23" s="21"/>
      <c r="C23" s="21"/>
      <c r="D23" s="21"/>
      <c r="E23" s="20"/>
      <c r="F23" s="29">
        <f>IF($H$6=BALISES!$A$2, A22,IF($H$6=BALISES!$A$3,A56,A86))</f>
        <v>44942</v>
      </c>
      <c r="G23" s="30">
        <f>IF(F23="","",VLOOKUP(F23,$A$7:$D$101,2,FALSE)+VLOOKUP(F23,$A$7:SD$101,3,FALSE))</f>
        <v>0.33333333333333331</v>
      </c>
      <c r="H23" s="30">
        <f>IF(F23="","",VLOOKUP(F23,$A$7:$D$101,4,FALSE))</f>
        <v>0</v>
      </c>
      <c r="I23" s="31">
        <f t="shared" si="0"/>
        <v>0.33333333333333331</v>
      </c>
    </row>
    <row r="24" spans="1:9" x14ac:dyDescent="0.3">
      <c r="A24" s="51">
        <v>44944</v>
      </c>
      <c r="B24" s="21"/>
      <c r="C24" s="21"/>
      <c r="D24" s="21"/>
      <c r="E24" s="20"/>
      <c r="F24" s="29">
        <f>IF($H$6=BALISES!$A$2, A23,IF($H$6=BALISES!$A$3,A57,A87))</f>
        <v>44943</v>
      </c>
      <c r="G24" s="30">
        <f>IF(F24="","",VLOOKUP(F24,$A$7:$D$101,2,FALSE)+VLOOKUP(F24,$A$7:SD$101,3,FALSE))</f>
        <v>0</v>
      </c>
      <c r="H24" s="30">
        <f>IF(F24="","",VLOOKUP(F24,$A$7:$D$101,4,FALSE))</f>
        <v>0</v>
      </c>
      <c r="I24" s="31">
        <f t="shared" si="0"/>
        <v>0</v>
      </c>
    </row>
    <row r="25" spans="1:9" x14ac:dyDescent="0.3">
      <c r="A25" s="51">
        <v>44945</v>
      </c>
      <c r="B25" s="21"/>
      <c r="C25" s="21">
        <v>0.33333333333333331</v>
      </c>
      <c r="D25" s="21"/>
      <c r="E25" s="20"/>
      <c r="F25" s="29">
        <f>IF($H$6=BALISES!$A$2, A24,IF($H$6=BALISES!$A$3,A58,A88))</f>
        <v>44944</v>
      </c>
      <c r="G25" s="30">
        <f>IF(F25="","",VLOOKUP(F25,$A$7:$D$101,2,FALSE)+VLOOKUP(F25,$A$7:SD$101,3,FALSE))</f>
        <v>0</v>
      </c>
      <c r="H25" s="30">
        <f>IF(F25="","",VLOOKUP(F25,$A$7:$D$101,4,FALSE))</f>
        <v>0</v>
      </c>
      <c r="I25" s="31">
        <f t="shared" si="0"/>
        <v>0</v>
      </c>
    </row>
    <row r="26" spans="1:9" x14ac:dyDescent="0.3">
      <c r="A26" s="51">
        <v>44946</v>
      </c>
      <c r="B26" s="21"/>
      <c r="C26" s="21"/>
      <c r="D26" s="21">
        <v>0.33333333333333331</v>
      </c>
      <c r="E26" s="20"/>
      <c r="F26" s="29">
        <f>IF($H$6=BALISES!$A$2, A25,IF($H$6=BALISES!$A$3,A59,A89))</f>
        <v>44945</v>
      </c>
      <c r="G26" s="30">
        <f>IF(F26="","",VLOOKUP(F26,$A$7:$D$101,2,FALSE)+VLOOKUP(F26,$A$7:SD$101,3,FALSE))</f>
        <v>0.33333333333333331</v>
      </c>
      <c r="H26" s="30">
        <f>IF(F26="","",VLOOKUP(F26,$A$7:$D$101,4,FALSE))</f>
        <v>0</v>
      </c>
      <c r="I26" s="31">
        <f t="shared" si="0"/>
        <v>0.33333333333333331</v>
      </c>
    </row>
    <row r="27" spans="1:9" x14ac:dyDescent="0.3">
      <c r="A27" s="51">
        <v>44947</v>
      </c>
      <c r="B27" s="21"/>
      <c r="C27" s="21">
        <v>0.33333333333333331</v>
      </c>
      <c r="D27" s="21"/>
      <c r="E27" s="20"/>
      <c r="F27" s="29">
        <f>IF($H$6=BALISES!$A$2, A26,IF($H$6=BALISES!$A$3,A60,A90))</f>
        <v>44946</v>
      </c>
      <c r="G27" s="30">
        <f>IF(F27="","",VLOOKUP(F27,$A$7:$D$101,2,FALSE)+VLOOKUP(F27,$A$7:SD$101,3,FALSE))</f>
        <v>0</v>
      </c>
      <c r="H27" s="30">
        <f>IF(F27="","",VLOOKUP(F27,$A$7:$D$101,4,FALSE))</f>
        <v>0.33333333333333331</v>
      </c>
      <c r="I27" s="31">
        <f t="shared" si="0"/>
        <v>0.33333333333333331</v>
      </c>
    </row>
    <row r="28" spans="1:9" x14ac:dyDescent="0.3">
      <c r="A28" s="51">
        <v>44948</v>
      </c>
      <c r="B28" s="21">
        <v>0.16666666666666666</v>
      </c>
      <c r="C28" s="21">
        <v>0.16666666666666666</v>
      </c>
      <c r="D28" s="21"/>
      <c r="E28" s="20"/>
      <c r="F28" s="29">
        <f>IF($H$6=BALISES!$A$2, A27,IF($H$6=BALISES!$A$3,A61,A91))</f>
        <v>44947</v>
      </c>
      <c r="G28" s="30">
        <f>IF(F28="","",VLOOKUP(F28,$A$7:$D$101,2,FALSE)+VLOOKUP(F28,$A$7:SD$101,3,FALSE))</f>
        <v>0.33333333333333331</v>
      </c>
      <c r="H28" s="30">
        <f>IF(F28="","",VLOOKUP(F28,$A$7:$D$101,4,FALSE))</f>
        <v>0</v>
      </c>
      <c r="I28" s="31">
        <f t="shared" si="0"/>
        <v>0.33333333333333331</v>
      </c>
    </row>
    <row r="29" spans="1:9" x14ac:dyDescent="0.3">
      <c r="A29" s="51">
        <v>44949</v>
      </c>
      <c r="B29" s="21">
        <v>0.16666666666666666</v>
      </c>
      <c r="C29" s="21">
        <v>0.16666666666666666</v>
      </c>
      <c r="D29" s="21"/>
      <c r="E29" s="20"/>
      <c r="F29" s="29">
        <f>IF($H$6=BALISES!$A$2, A28,IF($H$6=BALISES!$A$3,A62,A92))</f>
        <v>44948</v>
      </c>
      <c r="G29" s="30">
        <f>IF(F29="","",VLOOKUP(F29,$A$7:$D$101,2,FALSE)+VLOOKUP(F29,$A$7:SD$101,3,FALSE))</f>
        <v>0.33333333333333331</v>
      </c>
      <c r="H29" s="30">
        <f>IF(F29="","",VLOOKUP(F29,$A$7:$D$101,4,FALSE))</f>
        <v>0</v>
      </c>
      <c r="I29" s="31">
        <f t="shared" si="0"/>
        <v>0.33333333333333331</v>
      </c>
    </row>
    <row r="30" spans="1:9" x14ac:dyDescent="0.3">
      <c r="A30" s="51">
        <v>44950</v>
      </c>
      <c r="B30" s="21"/>
      <c r="C30" s="21"/>
      <c r="D30" s="21"/>
      <c r="E30" s="20"/>
      <c r="F30" s="29">
        <f>IF($H$6=BALISES!$A$2, A29,IF($H$6=BALISES!$A$3,A63,A93))</f>
        <v>44949</v>
      </c>
      <c r="G30" s="30">
        <f>IF(F30="","",VLOOKUP(F30,$A$7:$D$101,2,FALSE)+VLOOKUP(F30,$A$7:SD$101,3,FALSE))</f>
        <v>0.33333333333333331</v>
      </c>
      <c r="H30" s="30">
        <f>IF(F30="","",VLOOKUP(F30,$A$7:$D$101,4,FALSE))</f>
        <v>0</v>
      </c>
      <c r="I30" s="31">
        <f t="shared" si="0"/>
        <v>0.33333333333333331</v>
      </c>
    </row>
    <row r="31" spans="1:9" x14ac:dyDescent="0.3">
      <c r="A31" s="51">
        <v>44951</v>
      </c>
      <c r="B31" s="21"/>
      <c r="C31" s="21"/>
      <c r="D31" s="21"/>
      <c r="E31" s="20"/>
      <c r="F31" s="29">
        <f>IF($H$6=BALISES!$A$2, A30,IF($H$6=BALISES!$A$3,A64,A94))</f>
        <v>44950</v>
      </c>
      <c r="G31" s="30">
        <f>IF(F31="","",VLOOKUP(F31,$A$7:$D$101,2,FALSE)+VLOOKUP(F31,$A$7:SD$101,3,FALSE))</f>
        <v>0</v>
      </c>
      <c r="H31" s="30">
        <f>IF(F31="","",VLOOKUP(F31,$A$7:$D$101,4,FALSE))</f>
        <v>0</v>
      </c>
      <c r="I31" s="31">
        <f t="shared" si="0"/>
        <v>0</v>
      </c>
    </row>
    <row r="32" spans="1:9" x14ac:dyDescent="0.3">
      <c r="A32" s="51">
        <v>44952</v>
      </c>
      <c r="B32" s="21"/>
      <c r="C32" s="21">
        <v>8.3333333333333329E-2</v>
      </c>
      <c r="D32" s="21"/>
      <c r="E32" s="20"/>
      <c r="F32" s="29">
        <f>IF($H$6=BALISES!$A$2, A31,IF($H$6=BALISES!$A$3,A65,A95))</f>
        <v>44951</v>
      </c>
      <c r="G32" s="30">
        <f>IF(F32="","",VLOOKUP(F32,$A$7:$D$101,2,FALSE)+VLOOKUP(F32,$A$7:SD$101,3,FALSE))</f>
        <v>0</v>
      </c>
      <c r="H32" s="30">
        <f>IF(F32="","",VLOOKUP(F32,$A$7:$D$101,4,FALSE))</f>
        <v>0</v>
      </c>
      <c r="I32" s="31">
        <f t="shared" si="0"/>
        <v>0</v>
      </c>
    </row>
    <row r="33" spans="1:9" x14ac:dyDescent="0.3">
      <c r="A33" s="51">
        <v>44953</v>
      </c>
      <c r="B33" s="21"/>
      <c r="C33" s="21"/>
      <c r="D33" s="21"/>
      <c r="E33" s="20"/>
      <c r="F33" s="29">
        <f>IF($H$6=BALISES!$A$2, A32,IF($H$6=BALISES!$A$3,A66,A96))</f>
        <v>44952</v>
      </c>
      <c r="G33" s="30">
        <f>IF(F33="","",VLOOKUP(F33,$A$7:$D$101,2,FALSE)+VLOOKUP(F33,$A$7:SD$101,3,FALSE))</f>
        <v>8.3333333333333329E-2</v>
      </c>
      <c r="H33" s="30">
        <f>IF(F33="","",VLOOKUP(F33,$A$7:$D$101,4,FALSE))</f>
        <v>0</v>
      </c>
      <c r="I33" s="31">
        <f t="shared" si="0"/>
        <v>8.3333333333333329E-2</v>
      </c>
    </row>
    <row r="34" spans="1:9" x14ac:dyDescent="0.3">
      <c r="A34" s="51">
        <v>44954</v>
      </c>
      <c r="B34" s="21"/>
      <c r="C34" s="21"/>
      <c r="D34" s="21"/>
      <c r="E34" s="20"/>
      <c r="F34" s="29">
        <f>IF($H$6=BALISES!$A$2, A33,IF($H$6=BALISES!$A$3,A67,A97))</f>
        <v>44953</v>
      </c>
      <c r="G34" s="30">
        <f>IF(F34="","",VLOOKUP(F34,$A$7:$D$101,2,FALSE)+VLOOKUP(F34,$A$7:SD$101,3,FALSE))</f>
        <v>0</v>
      </c>
      <c r="H34" s="30">
        <f>IF(F34="","",VLOOKUP(F34,$A$7:$D$101,4,FALSE))</f>
        <v>0</v>
      </c>
      <c r="I34" s="31">
        <f t="shared" si="0"/>
        <v>0</v>
      </c>
    </row>
    <row r="35" spans="1:9" x14ac:dyDescent="0.3">
      <c r="A35" s="51">
        <v>44955</v>
      </c>
      <c r="B35" s="21"/>
      <c r="C35" s="21"/>
      <c r="D35" s="21"/>
      <c r="E35" s="20"/>
      <c r="F35" s="29">
        <f>IF($H$6=BALISES!$A$2, A34,IF($H$6=BALISES!$A$3,A68,A98))</f>
        <v>44954</v>
      </c>
      <c r="G35" s="30">
        <f>IF(F35="","",VLOOKUP(F35,$A$7:$D$101,2,FALSE)+VLOOKUP(F35,$A$7:SD$101,3,FALSE))</f>
        <v>0</v>
      </c>
      <c r="H35" s="30">
        <f>IF(F35="","",VLOOKUP(F35,$A$7:$D$101,4,FALSE))</f>
        <v>0</v>
      </c>
      <c r="I35" s="31">
        <f t="shared" si="0"/>
        <v>0</v>
      </c>
    </row>
    <row r="36" spans="1:9" x14ac:dyDescent="0.3">
      <c r="A36" s="51">
        <v>44956</v>
      </c>
      <c r="B36" s="21"/>
      <c r="C36" s="21"/>
      <c r="D36" s="21"/>
      <c r="E36" s="20"/>
      <c r="F36" s="29">
        <f>IF($H$6=BALISES!$A$2, A35,IF($H$6=BALISES!$A$3," ",A99))</f>
        <v>44955</v>
      </c>
      <c r="G36" s="30">
        <f>IF(F36=" ","",VLOOKUP(F36,$A$7:$D$101,2,FALSE)+VLOOKUP(F36,$A$7:SD$101,3,FALSE))</f>
        <v>0</v>
      </c>
      <c r="H36" s="30">
        <f>IF(F36=" ","",VLOOKUP(F36,$A$7:$D$101,4,FALSE))</f>
        <v>0</v>
      </c>
      <c r="I36" s="31">
        <f>IF(F36=" ","",G36+H36)</f>
        <v>0</v>
      </c>
    </row>
    <row r="37" spans="1:9" x14ac:dyDescent="0.3">
      <c r="A37" s="51">
        <v>44957</v>
      </c>
      <c r="B37" s="21"/>
      <c r="C37" s="21"/>
      <c r="D37" s="21"/>
      <c r="E37" s="20"/>
      <c r="F37" s="29">
        <f>IF($H$6=BALISES!$A$2, A36,IF($H$6=BALISES!$A$3," ",A100))</f>
        <v>44956</v>
      </c>
      <c r="G37" s="30">
        <f>IF(F37=" ","",VLOOKUP(F37,$A$7:$D$101,2,FALSE)+VLOOKUP(F37,$A$7:SD$101,3,FALSE))</f>
        <v>0</v>
      </c>
      <c r="H37" s="30">
        <f>IF(F37=" ","",VLOOKUP(F37,$A$7:$D$101,4,FALSE))</f>
        <v>0</v>
      </c>
      <c r="I37" s="31">
        <f>IF(F37=" ","",G37+H37)</f>
        <v>0</v>
      </c>
    </row>
    <row r="38" spans="1:9" ht="15" thickBot="1" x14ac:dyDescent="0.35">
      <c r="B38" s="20"/>
      <c r="C38" s="20"/>
      <c r="D38" s="20"/>
      <c r="E38" s="20"/>
      <c r="F38" s="29">
        <f>IF($H$6=BALISES!$A$2, A37,IF($H$6=BALISES!$A$3," ",A101))</f>
        <v>44957</v>
      </c>
      <c r="G38" s="30">
        <f>IF(F38=" ","",VLOOKUP(F38,$A$7:$D$101,2,FALSE)+VLOOKUP(F38,$A$7:SD$101,3,FALSE))</f>
        <v>0</v>
      </c>
      <c r="H38" s="30">
        <f>IF(F38=" ","",VLOOKUP(F38,$A$7:$D$101,4,FALSE))</f>
        <v>0</v>
      </c>
      <c r="I38" s="31">
        <f>IF(F38=" ","",G38+H38)</f>
        <v>0</v>
      </c>
    </row>
    <row r="39" spans="1:9" ht="15" thickBot="1" x14ac:dyDescent="0.35">
      <c r="F39" s="32" t="s">
        <v>37</v>
      </c>
      <c r="G39" s="33">
        <f t="shared" ref="G39:I39" si="1">SUM(G8:G22)</f>
        <v>2.666666666666667</v>
      </c>
      <c r="H39" s="33">
        <f t="shared" si="1"/>
        <v>1.1666666666666665</v>
      </c>
      <c r="I39" s="34">
        <f t="shared" si="1"/>
        <v>3.8333333333333339</v>
      </c>
    </row>
    <row r="40" spans="1:9" ht="15" thickBot="1" x14ac:dyDescent="0.35">
      <c r="A40" t="s">
        <v>29</v>
      </c>
      <c r="B40" s="15" t="s">
        <v>26</v>
      </c>
      <c r="C40" s="15" t="s">
        <v>27</v>
      </c>
      <c r="D40" s="15" t="s">
        <v>28</v>
      </c>
      <c r="F40" s="35" t="s">
        <v>38</v>
      </c>
      <c r="G40" s="36">
        <f>COUNTIF(G8:G22,"&gt;0")</f>
        <v>8</v>
      </c>
      <c r="H40" s="36">
        <f>COUNTIF(H8:H22,"&gt;0")</f>
        <v>4</v>
      </c>
      <c r="I40" s="36">
        <f>G40+H40</f>
        <v>12</v>
      </c>
    </row>
    <row r="41" spans="1:9" ht="15" thickBot="1" x14ac:dyDescent="0.35">
      <c r="A41" s="51">
        <v>44958</v>
      </c>
      <c r="B41" s="21">
        <v>0.20833333333333334</v>
      </c>
      <c r="C41" s="21">
        <v>0.125</v>
      </c>
      <c r="D41" s="21"/>
      <c r="F41" s="32" t="s">
        <v>39</v>
      </c>
      <c r="G41" s="33">
        <f t="shared" ref="G41:I41" si="2">SUM(G23:G38)</f>
        <v>1.7499999999999998</v>
      </c>
      <c r="H41" s="33">
        <f t="shared" si="2"/>
        <v>0.33333333333333331</v>
      </c>
      <c r="I41" s="34">
        <f t="shared" si="2"/>
        <v>2.083333333333333</v>
      </c>
    </row>
    <row r="42" spans="1:9" ht="15" thickBot="1" x14ac:dyDescent="0.35">
      <c r="A42" s="51">
        <v>44959</v>
      </c>
      <c r="B42" s="21">
        <v>0.33333333333333331</v>
      </c>
      <c r="C42" s="21"/>
      <c r="D42" s="21"/>
      <c r="F42" s="32" t="s">
        <v>38</v>
      </c>
      <c r="G42" s="37">
        <f>COUNTIF(G23:G38,"&gt;0")</f>
        <v>6</v>
      </c>
      <c r="H42" s="37">
        <f>COUNTIF(H23:H38,"&gt;0")</f>
        <v>1</v>
      </c>
      <c r="I42" s="38">
        <f>H42+G42</f>
        <v>7</v>
      </c>
    </row>
    <row r="43" spans="1:9" ht="15" thickBot="1" x14ac:dyDescent="0.35">
      <c r="A43" s="51">
        <v>44960</v>
      </c>
      <c r="B43" s="21">
        <v>0.33333333333333331</v>
      </c>
      <c r="C43" s="21"/>
      <c r="D43" s="21"/>
      <c r="F43" s="39"/>
      <c r="G43" s="39"/>
      <c r="H43" s="39"/>
      <c r="I43" s="39"/>
    </row>
    <row r="44" spans="1:9" ht="15" thickBot="1" x14ac:dyDescent="0.35">
      <c r="A44" s="51">
        <v>44961</v>
      </c>
      <c r="B44" s="21">
        <v>4.1666666666666664E-2</v>
      </c>
      <c r="C44" s="21">
        <v>0.29166666666666669</v>
      </c>
      <c r="D44" s="21"/>
      <c r="F44" s="32" t="s">
        <v>40</v>
      </c>
      <c r="G44" s="33">
        <f t="shared" ref="G44:I45" si="3">G39+G41</f>
        <v>4.416666666666667</v>
      </c>
      <c r="H44" s="33">
        <f t="shared" si="3"/>
        <v>1.4999999999999998</v>
      </c>
      <c r="I44" s="34">
        <f t="shared" si="3"/>
        <v>5.916666666666667</v>
      </c>
    </row>
    <row r="45" spans="1:9" ht="15" thickBot="1" x14ac:dyDescent="0.35">
      <c r="A45" s="51">
        <v>44962</v>
      </c>
      <c r="B45" s="21"/>
      <c r="C45" s="21"/>
      <c r="D45" s="21">
        <v>0.33333333333333331</v>
      </c>
      <c r="F45" s="32" t="s">
        <v>38</v>
      </c>
      <c r="G45" s="37">
        <f t="shared" si="3"/>
        <v>14</v>
      </c>
      <c r="H45" s="37">
        <f t="shared" si="3"/>
        <v>5</v>
      </c>
      <c r="I45" s="38">
        <f t="shared" si="3"/>
        <v>19</v>
      </c>
    </row>
    <row r="46" spans="1:9" x14ac:dyDescent="0.3">
      <c r="A46" s="51">
        <v>44963</v>
      </c>
      <c r="B46" s="21"/>
      <c r="C46" s="21"/>
      <c r="D46" s="21"/>
      <c r="F46" s="40"/>
      <c r="G46" s="40"/>
      <c r="H46" s="40"/>
      <c r="I46" s="40"/>
    </row>
    <row r="47" spans="1:9" x14ac:dyDescent="0.3">
      <c r="A47" s="51">
        <v>44964</v>
      </c>
      <c r="B47" s="21"/>
      <c r="C47" s="21"/>
      <c r="D47" s="21"/>
      <c r="F47" s="22"/>
      <c r="G47" s="22"/>
      <c r="H47" s="22"/>
      <c r="I47" s="22"/>
    </row>
    <row r="48" spans="1:9" x14ac:dyDescent="0.3">
      <c r="A48" s="51">
        <v>44965</v>
      </c>
      <c r="B48" s="21"/>
      <c r="C48" s="21"/>
      <c r="D48" s="21">
        <v>0.33333333333333331</v>
      </c>
      <c r="F48" s="41"/>
      <c r="G48" s="26" t="s">
        <v>36</v>
      </c>
      <c r="H48" s="26" t="s">
        <v>41</v>
      </c>
      <c r="I48" s="26" t="s">
        <v>42</v>
      </c>
    </row>
    <row r="49" spans="1:9" x14ac:dyDescent="0.3">
      <c r="A49" s="51">
        <v>44966</v>
      </c>
      <c r="B49" s="21"/>
      <c r="C49" s="21"/>
      <c r="D49" s="21">
        <v>0.33333333333333331</v>
      </c>
      <c r="F49" s="41"/>
      <c r="G49" s="41"/>
      <c r="H49" s="41"/>
      <c r="I49" s="41"/>
    </row>
    <row r="50" spans="1:9" x14ac:dyDescent="0.3">
      <c r="A50" s="51">
        <v>44967</v>
      </c>
      <c r="B50" s="21"/>
      <c r="C50" s="21"/>
      <c r="D50" s="21">
        <v>0.33333333333333331</v>
      </c>
      <c r="F50" s="42" t="s">
        <v>43</v>
      </c>
      <c r="G50" s="43">
        <f>((INT(I39)*24+(I39-INT(I39))*24)*G57)</f>
        <v>184.00000000000003</v>
      </c>
      <c r="H50" s="44">
        <v>0</v>
      </c>
      <c r="I50" s="45">
        <f>G50-H50</f>
        <v>184.00000000000003</v>
      </c>
    </row>
    <row r="51" spans="1:9" x14ac:dyDescent="0.3">
      <c r="A51" s="51">
        <v>44968</v>
      </c>
      <c r="B51" s="21">
        <v>0.33333333333333331</v>
      </c>
      <c r="C51" s="21"/>
      <c r="D51" s="21"/>
      <c r="F51" s="46"/>
      <c r="G51" s="41"/>
      <c r="H51" s="41"/>
      <c r="I51" s="45"/>
    </row>
    <row r="52" spans="1:9" x14ac:dyDescent="0.3">
      <c r="A52" s="51">
        <v>44969</v>
      </c>
      <c r="B52" s="21">
        <v>0.16666666666666666</v>
      </c>
      <c r="C52" s="21">
        <v>0.16666666666666666</v>
      </c>
      <c r="D52" s="21"/>
      <c r="F52" s="42" t="s">
        <v>39</v>
      </c>
      <c r="G52" s="43">
        <f>((INT(I41)*24+(I41-INT(I41))*24)*G57)</f>
        <v>99.999999999999986</v>
      </c>
      <c r="H52" s="44">
        <v>0</v>
      </c>
      <c r="I52" s="45">
        <f>G52-H52</f>
        <v>99.999999999999986</v>
      </c>
    </row>
    <row r="53" spans="1:9" x14ac:dyDescent="0.3">
      <c r="A53" s="51">
        <v>44970</v>
      </c>
      <c r="B53" s="21"/>
      <c r="C53" s="21"/>
      <c r="D53" s="21"/>
      <c r="F53" s="46"/>
      <c r="G53" s="41"/>
      <c r="H53" s="41"/>
      <c r="I53" s="45"/>
    </row>
    <row r="54" spans="1:9" x14ac:dyDescent="0.3">
      <c r="A54" s="51">
        <v>44971</v>
      </c>
      <c r="B54" s="21"/>
      <c r="C54" s="21"/>
      <c r="D54" s="21"/>
      <c r="F54" s="42" t="s">
        <v>44</v>
      </c>
      <c r="G54" s="43">
        <f>G50+G52</f>
        <v>284</v>
      </c>
      <c r="H54" s="47">
        <f>H50+H52</f>
        <v>0</v>
      </c>
      <c r="I54" s="45">
        <f>G54-H54</f>
        <v>284</v>
      </c>
    </row>
    <row r="55" spans="1:9" x14ac:dyDescent="0.3">
      <c r="A55" s="51">
        <v>44972</v>
      </c>
      <c r="B55" s="21">
        <v>0.33333333333333331</v>
      </c>
      <c r="C55" s="21"/>
      <c r="D55" s="21"/>
      <c r="F55" s="22"/>
      <c r="G55" s="22"/>
      <c r="H55" s="22"/>
      <c r="I55" s="22"/>
    </row>
    <row r="56" spans="1:9" x14ac:dyDescent="0.3">
      <c r="A56" s="51">
        <v>44973</v>
      </c>
      <c r="B56" s="21">
        <v>0.20833333333333334</v>
      </c>
      <c r="C56" s="21">
        <v>0.125</v>
      </c>
      <c r="D56" s="21"/>
      <c r="F56" s="22"/>
      <c r="G56" s="22"/>
      <c r="H56" s="22"/>
      <c r="I56" s="22"/>
    </row>
    <row r="57" spans="1:9" x14ac:dyDescent="0.3">
      <c r="A57" s="51">
        <v>44974</v>
      </c>
      <c r="B57" s="21">
        <v>0.16666666666666666</v>
      </c>
      <c r="C57" s="21">
        <v>0.16666666666666666</v>
      </c>
      <c r="D57" s="21"/>
      <c r="F57" s="48" t="s">
        <v>45</v>
      </c>
      <c r="G57" s="49">
        <v>2</v>
      </c>
      <c r="H57" s="50" t="s">
        <v>46</v>
      </c>
      <c r="I57" s="50"/>
    </row>
    <row r="58" spans="1:9" x14ac:dyDescent="0.3">
      <c r="A58" s="51">
        <v>44975</v>
      </c>
      <c r="B58" s="21">
        <v>4.1666666666666664E-2</v>
      </c>
      <c r="C58" s="21">
        <v>0.33333333333333331</v>
      </c>
      <c r="D58" s="21"/>
    </row>
    <row r="59" spans="1:9" x14ac:dyDescent="0.3">
      <c r="A59" s="51">
        <v>44976</v>
      </c>
      <c r="B59" s="21"/>
      <c r="C59" s="21"/>
      <c r="D59" s="21"/>
    </row>
    <row r="60" spans="1:9" x14ac:dyDescent="0.3">
      <c r="A60" s="51">
        <v>44977</v>
      </c>
      <c r="B60" s="21"/>
      <c r="C60" s="21"/>
      <c r="D60" s="21">
        <v>0.33333333333333331</v>
      </c>
    </row>
    <row r="61" spans="1:9" x14ac:dyDescent="0.3">
      <c r="A61" s="51">
        <v>44978</v>
      </c>
      <c r="B61" s="21"/>
      <c r="C61" s="21"/>
      <c r="D61" s="21">
        <v>0.33333333333333331</v>
      </c>
    </row>
    <row r="62" spans="1:9" x14ac:dyDescent="0.3">
      <c r="A62" s="51">
        <v>44979</v>
      </c>
      <c r="B62" s="21">
        <v>0.16666666666666666</v>
      </c>
      <c r="C62" s="21">
        <v>0.16666666666666666</v>
      </c>
      <c r="D62" s="21"/>
    </row>
    <row r="63" spans="1:9" x14ac:dyDescent="0.3">
      <c r="A63" s="51">
        <v>44980</v>
      </c>
      <c r="B63" s="21"/>
      <c r="C63" s="21"/>
      <c r="D63" s="21"/>
    </row>
    <row r="64" spans="1:9" x14ac:dyDescent="0.3">
      <c r="A64" s="51">
        <v>44981</v>
      </c>
      <c r="B64" s="21"/>
      <c r="C64" s="21"/>
      <c r="D64" s="21"/>
    </row>
    <row r="65" spans="1:4" x14ac:dyDescent="0.3">
      <c r="A65" s="51">
        <v>44982</v>
      </c>
      <c r="B65" s="21"/>
      <c r="C65" s="21"/>
      <c r="D65" s="21"/>
    </row>
    <row r="66" spans="1:4" x14ac:dyDescent="0.3">
      <c r="A66" s="51">
        <v>44983</v>
      </c>
      <c r="B66" s="21"/>
      <c r="C66" s="21"/>
      <c r="D66" s="21"/>
    </row>
    <row r="67" spans="1:4" x14ac:dyDescent="0.3">
      <c r="A67" s="51">
        <v>44984</v>
      </c>
      <c r="B67" s="21"/>
      <c r="C67" s="21"/>
      <c r="D67" s="21"/>
    </row>
    <row r="68" spans="1:4" x14ac:dyDescent="0.3">
      <c r="A68" s="51">
        <v>44985</v>
      </c>
      <c r="B68" s="21"/>
      <c r="C68" s="21"/>
      <c r="D68" s="21"/>
    </row>
    <row r="70" spans="1:4" x14ac:dyDescent="0.3">
      <c r="A70" t="s">
        <v>30</v>
      </c>
      <c r="B70" s="15" t="s">
        <v>26</v>
      </c>
      <c r="C70" s="15" t="s">
        <v>27</v>
      </c>
      <c r="D70" s="15" t="s">
        <v>28</v>
      </c>
    </row>
    <row r="71" spans="1:4" x14ac:dyDescent="0.3">
      <c r="A71" s="51">
        <v>44986</v>
      </c>
      <c r="B71" s="21">
        <v>0.20833333333333334</v>
      </c>
      <c r="C71" s="21">
        <v>0.125</v>
      </c>
      <c r="D71" s="21"/>
    </row>
    <row r="72" spans="1:4" x14ac:dyDescent="0.3">
      <c r="A72" s="51">
        <v>44987</v>
      </c>
      <c r="B72" s="21">
        <v>0.33333333333333331</v>
      </c>
      <c r="C72" s="21"/>
      <c r="D72" s="21"/>
    </row>
    <row r="73" spans="1:4" x14ac:dyDescent="0.3">
      <c r="A73" s="51">
        <v>44988</v>
      </c>
      <c r="B73" s="21">
        <v>0.33333333333333331</v>
      </c>
      <c r="C73" s="21"/>
      <c r="D73" s="21"/>
    </row>
    <row r="74" spans="1:4" x14ac:dyDescent="0.3">
      <c r="A74" s="51">
        <v>44989</v>
      </c>
      <c r="B74" s="21">
        <v>4.1666666666666664E-2</v>
      </c>
      <c r="C74" s="21">
        <v>0.29166666666666669</v>
      </c>
      <c r="D74" s="21"/>
    </row>
    <row r="75" spans="1:4" x14ac:dyDescent="0.3">
      <c r="A75" s="51">
        <v>44990</v>
      </c>
      <c r="B75" s="21"/>
      <c r="C75" s="21"/>
      <c r="D75" s="21">
        <v>0.33333333333333331</v>
      </c>
    </row>
    <row r="76" spans="1:4" x14ac:dyDescent="0.3">
      <c r="A76" s="51">
        <v>44991</v>
      </c>
      <c r="B76" s="21"/>
      <c r="C76" s="21"/>
      <c r="D76" s="21"/>
    </row>
    <row r="77" spans="1:4" x14ac:dyDescent="0.3">
      <c r="A77" s="51">
        <v>44992</v>
      </c>
      <c r="B77" s="21"/>
      <c r="C77" s="21"/>
      <c r="D77" s="21"/>
    </row>
    <row r="78" spans="1:4" x14ac:dyDescent="0.3">
      <c r="A78" s="51">
        <v>44993</v>
      </c>
      <c r="B78" s="21"/>
      <c r="C78" s="21"/>
      <c r="D78" s="21">
        <v>0.33333333333333331</v>
      </c>
    </row>
    <row r="79" spans="1:4" x14ac:dyDescent="0.3">
      <c r="A79" s="51">
        <v>44994</v>
      </c>
      <c r="B79" s="21"/>
      <c r="C79" s="21"/>
      <c r="D79" s="21">
        <v>0.33333333333333331</v>
      </c>
    </row>
    <row r="80" spans="1:4" x14ac:dyDescent="0.3">
      <c r="A80" s="51">
        <v>44995</v>
      </c>
      <c r="B80" s="21"/>
      <c r="C80" s="21"/>
      <c r="D80" s="21">
        <v>0.33333333333333331</v>
      </c>
    </row>
    <row r="81" spans="1:4" x14ac:dyDescent="0.3">
      <c r="A81" s="51">
        <v>44996</v>
      </c>
      <c r="B81" s="21">
        <v>0.33333333333333331</v>
      </c>
      <c r="C81" s="21"/>
      <c r="D81" s="21"/>
    </row>
    <row r="82" spans="1:4" x14ac:dyDescent="0.3">
      <c r="A82" s="51">
        <v>44997</v>
      </c>
      <c r="B82" s="21">
        <v>0.16666666666666666</v>
      </c>
      <c r="C82" s="21">
        <v>0.16666666666666666</v>
      </c>
      <c r="D82" s="21"/>
    </row>
    <row r="83" spans="1:4" x14ac:dyDescent="0.3">
      <c r="A83" s="51">
        <v>44998</v>
      </c>
      <c r="B83" s="21"/>
      <c r="C83" s="21"/>
      <c r="D83" s="21"/>
    </row>
    <row r="84" spans="1:4" x14ac:dyDescent="0.3">
      <c r="A84" s="51">
        <v>44999</v>
      </c>
      <c r="B84" s="21"/>
      <c r="C84" s="21"/>
      <c r="D84" s="21"/>
    </row>
    <row r="85" spans="1:4" x14ac:dyDescent="0.3">
      <c r="A85" s="51">
        <v>45000</v>
      </c>
      <c r="B85" s="21">
        <v>0.33333333333333331</v>
      </c>
      <c r="C85" s="21"/>
      <c r="D85" s="21"/>
    </row>
    <row r="86" spans="1:4" x14ac:dyDescent="0.3">
      <c r="A86" s="51">
        <v>45001</v>
      </c>
      <c r="B86" s="21">
        <v>0.20833333333333334</v>
      </c>
      <c r="C86" s="21">
        <v>0.125</v>
      </c>
      <c r="D86" s="21"/>
    </row>
    <row r="87" spans="1:4" x14ac:dyDescent="0.3">
      <c r="A87" s="51">
        <v>45002</v>
      </c>
      <c r="B87" s="21">
        <v>0.16666666666666666</v>
      </c>
      <c r="C87" s="21">
        <v>0.16666666666666666</v>
      </c>
      <c r="D87" s="21"/>
    </row>
    <row r="88" spans="1:4" x14ac:dyDescent="0.3">
      <c r="A88" s="51">
        <v>45003</v>
      </c>
      <c r="B88" s="21">
        <v>4.1666666666666664E-2</v>
      </c>
      <c r="C88" s="21">
        <v>0.33333333333333331</v>
      </c>
      <c r="D88" s="21"/>
    </row>
    <row r="89" spans="1:4" x14ac:dyDescent="0.3">
      <c r="A89" s="51">
        <v>45004</v>
      </c>
      <c r="B89" s="21"/>
      <c r="C89" s="21"/>
      <c r="D89" s="21"/>
    </row>
    <row r="90" spans="1:4" x14ac:dyDescent="0.3">
      <c r="A90" s="51">
        <v>45005</v>
      </c>
      <c r="B90" s="21"/>
      <c r="C90" s="21"/>
      <c r="D90" s="21">
        <v>0.33333333333333331</v>
      </c>
    </row>
    <row r="91" spans="1:4" x14ac:dyDescent="0.3">
      <c r="A91" s="51">
        <v>45006</v>
      </c>
      <c r="B91" s="21"/>
      <c r="C91" s="21"/>
      <c r="D91" s="21">
        <v>0.33333333333333331</v>
      </c>
    </row>
    <row r="92" spans="1:4" x14ac:dyDescent="0.3">
      <c r="A92" s="51">
        <v>45007</v>
      </c>
      <c r="B92" s="21">
        <v>0.16666666666666666</v>
      </c>
      <c r="C92" s="21">
        <v>0.16666666666666666</v>
      </c>
      <c r="D92" s="21"/>
    </row>
    <row r="93" spans="1:4" x14ac:dyDescent="0.3">
      <c r="A93" s="51">
        <v>45008</v>
      </c>
      <c r="B93" s="21">
        <v>0.33333333333333331</v>
      </c>
      <c r="C93" s="21"/>
      <c r="D93" s="21"/>
    </row>
    <row r="94" spans="1:4" x14ac:dyDescent="0.3">
      <c r="A94" s="51">
        <v>45009</v>
      </c>
      <c r="B94" s="21"/>
      <c r="C94" s="21"/>
      <c r="D94" s="21"/>
    </row>
    <row r="95" spans="1:4" x14ac:dyDescent="0.3">
      <c r="A95" s="51">
        <v>45010</v>
      </c>
      <c r="B95" s="21"/>
      <c r="C95" s="21"/>
      <c r="D95" s="21"/>
    </row>
    <row r="96" spans="1:4" x14ac:dyDescent="0.3">
      <c r="A96" s="51">
        <v>45011</v>
      </c>
      <c r="B96" s="21"/>
      <c r="C96" s="21">
        <v>0.33333333333333331</v>
      </c>
      <c r="D96" s="21"/>
    </row>
    <row r="97" spans="1:4" x14ac:dyDescent="0.3">
      <c r="A97" s="51">
        <v>45012</v>
      </c>
      <c r="B97" s="21"/>
      <c r="C97" s="21"/>
      <c r="D97" s="21">
        <v>0.33333333333333331</v>
      </c>
    </row>
    <row r="98" spans="1:4" x14ac:dyDescent="0.3">
      <c r="A98" s="51">
        <v>45013</v>
      </c>
      <c r="B98" s="21"/>
      <c r="C98" s="21">
        <v>0.33333333333333331</v>
      </c>
      <c r="D98" s="21"/>
    </row>
    <row r="99" spans="1:4" x14ac:dyDescent="0.3">
      <c r="A99" s="51">
        <v>45014</v>
      </c>
      <c r="B99" s="21">
        <v>0.16666666666666666</v>
      </c>
      <c r="C99" s="21">
        <v>0.16666666666666666</v>
      </c>
      <c r="D99" s="21"/>
    </row>
    <row r="100" spans="1:4" x14ac:dyDescent="0.3">
      <c r="A100" s="51">
        <v>45015</v>
      </c>
      <c r="B100" s="21">
        <v>8.3333333333333329E-2</v>
      </c>
      <c r="C100" s="21">
        <v>0.25</v>
      </c>
      <c r="D100" s="21"/>
    </row>
    <row r="101" spans="1:4" x14ac:dyDescent="0.3">
      <c r="A101" s="51">
        <v>45016</v>
      </c>
      <c r="B101" s="21"/>
      <c r="C101" s="21"/>
      <c r="D101" s="21"/>
    </row>
  </sheetData>
  <mergeCells count="9">
    <mergeCell ref="K10:L10"/>
    <mergeCell ref="K11:L11"/>
    <mergeCell ref="K12:L12"/>
    <mergeCell ref="A2:A3"/>
    <mergeCell ref="B2:D2"/>
    <mergeCell ref="B3:D3"/>
    <mergeCell ref="K6:L6"/>
    <mergeCell ref="K7:L7"/>
    <mergeCell ref="K8:L8"/>
  </mergeCells>
  <conditionalFormatting sqref="M6:M8">
    <cfRule type="cellIs" dxfId="0" priority="1" stopIfTrue="1" operator="equal">
      <formula>"OUI"</formula>
    </cfRule>
  </conditionalFormatting>
  <dataValidations count="2">
    <dataValidation type="list" allowBlank="1" showInputMessage="1" showErrorMessage="1" sqref="M6:M8">
      <formula1>DEROULANT_OUI_NON</formula1>
    </dataValidation>
    <dataValidation type="list" allowBlank="1" showInputMessage="1" showErrorMessage="1" sqref="H6">
      <formula1>DEROULANT_MOIS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E9" sqref="E9"/>
    </sheetView>
  </sheetViews>
  <sheetFormatPr baseColWidth="10" defaultRowHeight="14.4" x14ac:dyDescent="0.3"/>
  <cols>
    <col min="1" max="1" width="16.21875" customWidth="1"/>
    <col min="2" max="2" width="18.5546875" customWidth="1"/>
    <col min="3" max="3" width="19.5546875" customWidth="1"/>
  </cols>
  <sheetData>
    <row r="1" spans="1:3" ht="27" customHeight="1" thickBot="1" x14ac:dyDescent="0.35">
      <c r="A1" s="52" t="s">
        <v>47</v>
      </c>
      <c r="B1" s="81" t="s">
        <v>78</v>
      </c>
      <c r="C1" s="85" t="s">
        <v>79</v>
      </c>
    </row>
    <row r="2" spans="1:3" x14ac:dyDescent="0.3">
      <c r="A2" s="79" t="s">
        <v>20</v>
      </c>
      <c r="B2" s="15" t="s">
        <v>77</v>
      </c>
      <c r="C2" s="84" t="s">
        <v>2</v>
      </c>
    </row>
    <row r="3" spans="1:3" x14ac:dyDescent="0.3">
      <c r="A3" s="80" t="s">
        <v>22</v>
      </c>
      <c r="B3" s="15" t="s">
        <v>69</v>
      </c>
      <c r="C3" s="82" t="s">
        <v>80</v>
      </c>
    </row>
    <row r="4" spans="1:3" ht="15" thickBot="1" x14ac:dyDescent="0.35">
      <c r="A4" s="53" t="s">
        <v>21</v>
      </c>
      <c r="C4" s="83" t="s">
        <v>81</v>
      </c>
    </row>
    <row r="5" spans="1:3" x14ac:dyDescent="0.3">
      <c r="A5" s="53" t="s">
        <v>24</v>
      </c>
    </row>
    <row r="6" spans="1:3" x14ac:dyDescent="0.3">
      <c r="A6" s="53" t="s">
        <v>48</v>
      </c>
    </row>
    <row r="7" spans="1:3" x14ac:dyDescent="0.3">
      <c r="A7" s="53" t="s">
        <v>49</v>
      </c>
    </row>
    <row r="8" spans="1:3" x14ac:dyDescent="0.3">
      <c r="A8" s="53" t="s">
        <v>50</v>
      </c>
    </row>
    <row r="9" spans="1:3" x14ac:dyDescent="0.3">
      <c r="A9" s="53" t="s">
        <v>51</v>
      </c>
    </row>
    <row r="10" spans="1:3" x14ac:dyDescent="0.3">
      <c r="A10" s="53" t="s">
        <v>52</v>
      </c>
    </row>
    <row r="11" spans="1:3" x14ac:dyDescent="0.3">
      <c r="A11" s="53" t="s">
        <v>53</v>
      </c>
    </row>
    <row r="12" spans="1:3" x14ac:dyDescent="0.3">
      <c r="A12" s="53" t="s">
        <v>54</v>
      </c>
    </row>
    <row r="13" spans="1:3" ht="15" thickBot="1" x14ac:dyDescent="0.35">
      <c r="A13" s="5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DONNEES STAGIAIRES</vt:lpstr>
      <vt:lpstr>TABLEAU PAIEMENT ET 281-02</vt:lpstr>
      <vt:lpstr>1</vt:lpstr>
      <vt:lpstr>2</vt:lpstr>
      <vt:lpstr>3</vt:lpstr>
      <vt:lpstr>4</vt:lpstr>
      <vt:lpstr>BALISES</vt:lpstr>
      <vt:lpstr>DEROULANT_MOIS</vt:lpstr>
      <vt:lpstr>DEROULANT_OUI_NON</vt:lpstr>
      <vt:lpstr>DEROULANT_PERIODE</vt:lpstr>
      <vt:lpstr>MATRICE_DONNEES_STAGIAIRES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Aleap</dc:creator>
  <cp:lastModifiedBy>Aleap</cp:lastModifiedBy>
  <dcterms:created xsi:type="dcterms:W3CDTF">2023-11-16T13:32:45Z</dcterms:created>
  <dcterms:modified xsi:type="dcterms:W3CDTF">2023-11-17T09:25:01Z</dcterms:modified>
</cp:coreProperties>
</file>