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8e2c9bcadd121c1f/PC/Bureau/"/>
    </mc:Choice>
  </mc:AlternateContent>
  <xr:revisionPtr revIDLastSave="2" documentId="8_{B4ABDA89-36B8-469B-A258-9B1E45AF184F}" xr6:coauthVersionLast="47" xr6:coauthVersionMax="47" xr10:uidLastSave="{40AFDE85-51EA-4D2C-9263-F3E6983FE549}"/>
  <bookViews>
    <workbookView xWindow="-120" yWindow="-120" windowWidth="29040" windowHeight="15840" xr2:uid="{00000000-000D-0000-FFFF-FFFF00000000}"/>
  </bookViews>
  <sheets>
    <sheet name="Tableau" sheetId="1" r:id="rId1"/>
    <sheet name="Heures en Euro" sheetId="3" r:id="rId2"/>
    <sheet name="Ressources" sheetId="2" r:id="rId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0" i="1" l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9" i="1"/>
  <c r="C5" i="1" l="1"/>
  <c r="I3" i="2" l="1"/>
  <c r="H3" i="2"/>
  <c r="H7" i="2" s="1"/>
  <c r="F3" i="2" l="1"/>
  <c r="D4" i="2" l="1"/>
  <c r="D3" i="2" l="1"/>
  <c r="D5" i="2"/>
  <c r="D6" i="2" s="1"/>
  <c r="D7" i="2" s="1"/>
  <c r="D8" i="2" s="1"/>
  <c r="D9" i="2" s="1"/>
  <c r="D10" i="2" s="1"/>
  <c r="D11" i="2" s="1"/>
  <c r="D12" i="2" s="1"/>
  <c r="D13" i="2" s="1"/>
  <c r="D14" i="2" s="1"/>
  <c r="D5" i="1" l="1"/>
  <c r="B9" i="1" l="1"/>
  <c r="I7" i="2"/>
  <c r="A41" i="1" s="1"/>
  <c r="A40" i="1"/>
  <c r="L1" i="2"/>
  <c r="L3" i="2" l="1"/>
  <c r="L13" i="2"/>
  <c r="L6" i="2"/>
  <c r="L7" i="2"/>
  <c r="L11" i="2"/>
  <c r="L15" i="2"/>
  <c r="L14" i="2"/>
  <c r="L12" i="2"/>
  <c r="L4" i="2"/>
  <c r="A9" i="1"/>
  <c r="B10" i="1"/>
  <c r="B11" i="1" l="1"/>
  <c r="A10" i="1"/>
  <c r="L5" i="2"/>
  <c r="L9" i="2"/>
  <c r="L10" i="2" s="1"/>
  <c r="L8" i="2"/>
  <c r="A11" i="1" l="1"/>
  <c r="B12" i="1"/>
  <c r="B13" i="1" l="1"/>
  <c r="A12" i="1"/>
  <c r="B14" i="1" l="1"/>
  <c r="A13" i="1"/>
  <c r="B15" i="1" l="1"/>
  <c r="A14" i="1"/>
  <c r="B16" i="1" l="1"/>
  <c r="A15" i="1"/>
  <c r="A16" i="1" l="1"/>
  <c r="B17" i="1"/>
  <c r="B18" i="1" l="1"/>
  <c r="A17" i="1"/>
  <c r="A18" i="1" l="1"/>
  <c r="B19" i="1"/>
  <c r="A19" i="1" l="1"/>
  <c r="B20" i="1"/>
  <c r="B21" i="1" l="1"/>
  <c r="A20" i="1"/>
  <c r="B22" i="1" l="1"/>
  <c r="A21" i="1"/>
  <c r="B23" i="1" l="1"/>
  <c r="A22" i="1"/>
  <c r="B24" i="1" l="1"/>
  <c r="A23" i="1"/>
  <c r="B25" i="1" l="1"/>
  <c r="A24" i="1"/>
  <c r="A25" i="1" l="1"/>
  <c r="B26" i="1"/>
  <c r="B27" i="1" l="1"/>
  <c r="A26" i="1"/>
  <c r="B28" i="1" l="1"/>
  <c r="A27" i="1"/>
  <c r="B29" i="1" l="1"/>
  <c r="A28" i="1"/>
  <c r="B30" i="1" l="1"/>
  <c r="A29" i="1"/>
  <c r="B31" i="1" l="1"/>
  <c r="A30" i="1"/>
  <c r="B32" i="1" l="1"/>
  <c r="A31" i="1"/>
  <c r="A32" i="1" l="1"/>
  <c r="B33" i="1"/>
  <c r="B34" i="1" l="1"/>
  <c r="A33" i="1"/>
  <c r="A34" i="1" l="1"/>
  <c r="B35" i="1"/>
  <c r="B36" i="1" l="1"/>
  <c r="A35" i="1"/>
  <c r="A36" i="1" l="1"/>
  <c r="B37" i="1"/>
  <c r="B38" i="1" l="1"/>
  <c r="B39" i="1" s="1"/>
  <c r="A37" i="1"/>
  <c r="A38" i="1" l="1"/>
  <c r="A39" i="1" l="1"/>
  <c r="E41" i="1" l="1"/>
  <c r="E40" i="1"/>
</calcChain>
</file>

<file path=xl/sharedStrings.xml><?xml version="1.0" encoding="utf-8"?>
<sst xmlns="http://schemas.openxmlformats.org/spreadsheetml/2006/main" count="42" uniqueCount="42">
  <si>
    <t>Date</t>
  </si>
  <si>
    <t>Matin</t>
  </si>
  <si>
    <t>Après-midi</t>
  </si>
  <si>
    <t>Total en heures mois en cours</t>
  </si>
  <si>
    <t>Jours travaillés</t>
  </si>
  <si>
    <t>Fiche mensuelle de suivi du temps de travail</t>
  </si>
  <si>
    <t>Nbre d'heures totales travaillées par jour</t>
  </si>
  <si>
    <t>Employé :</t>
  </si>
  <si>
    <t xml:space="preserve">Mois </t>
  </si>
  <si>
    <t>Année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</si>
  <si>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</si>
  <si>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</si>
  <si>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</si>
  <si>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</si>
  <si>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</si>
  <si>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</si>
  <si>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</si>
  <si>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</si>
  <si>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</si>
  <si>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</si>
  <si>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</si>
  <si>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 fixe</t>
  </si>
  <si>
    <t>Année auto</t>
  </si>
  <si>
    <t>Février</t>
  </si>
  <si>
    <t>Aujourd'hui</t>
  </si>
  <si>
    <t xml:space="preserve">Système de scroll </t>
  </si>
  <si>
    <t>Début / Fin de mois</t>
  </si>
  <si>
    <t>Jour Férié</t>
  </si>
  <si>
    <t>Jour de l'an</t>
  </si>
  <si>
    <t>Pâque</t>
  </si>
  <si>
    <t>Lundi de Pâques</t>
  </si>
  <si>
    <t>Fête du travail</t>
  </si>
  <si>
    <t>Armistice 1945</t>
  </si>
  <si>
    <t>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</si>
  <si>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</si>
  <si>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</si>
  <si>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</si>
  <si>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</si>
  <si>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</si>
  <si>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</si>
  <si>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</si>
  <si>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Utilisateur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</si>
</sst>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"/>
    <numFmt numFmtId="165" formatCode="mmmm"/>
  </numFmts>
  <fonts count="2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indexed="8"/>
      <name val="Calibri"/>
      <family val="2"/>
    </font>
    <font>
      <b/>
      <sz val="14"/>
      <color indexed="8"/>
      <name val="Calibri"/>
      <family val="2"/>
    </font>
    <font>
      <b/>
      <sz val="10"/>
      <color indexed="8"/>
      <name val="Calibri"/>
      <family val="2"/>
    </font>
    <font>
      <b/>
      <sz val="8"/>
      <color indexed="8"/>
      <name val="Calibri"/>
      <family val="2"/>
    </font>
    <font>
      <sz val="14"/>
      <color indexed="8"/>
      <name val="Calibri"/>
      <family val="2"/>
    </font>
    <font>
      <sz val="10"/>
      <color indexed="8"/>
      <name val="Calibri"/>
      <family val="2"/>
    </font>
    <font>
      <sz val="8"/>
      <color indexed="8"/>
      <name val="Calibri"/>
      <family val="2"/>
    </font>
    <font>
      <sz val="7"/>
      <color indexed="8"/>
      <name val="Calibri"/>
      <family val="2"/>
    </font>
    <font>
      <b/>
      <u/>
      <sz val="12"/>
      <color indexed="8"/>
      <name val="Calibri"/>
      <family val="2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indexed="8"/>
      <name val="Calibri"/>
      <family val="2"/>
    </font>
    <font>
      <sz val="11"/>
      <color rgb="FF1A1A1A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4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1" fillId="0" borderId="0" xfId="1" applyFill="1" applyAlignment="1">
      <alignment horizontal="left" vertical="center" wrapText="1"/>
    </xf>
    <xf numFmtId="0" fontId="8" fillId="0" borderId="0" xfId="1" applyFont="1" applyFill="1" applyBorder="1" applyAlignment="1">
      <alignment horizontal="center" vertical="center" wrapText="1"/>
    </xf>
    <xf numFmtId="0" fontId="11" fillId="0" borderId="0" xfId="1" applyFont="1" applyBorder="1" applyAlignment="1">
      <alignment horizontal="center" vertical="center" wrapText="1"/>
    </xf>
    <xf numFmtId="0" fontId="0" fillId="0" borderId="0" xfId="0" applyBorder="1"/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0" fillId="0" borderId="7" xfId="0" applyBorder="1"/>
    <xf numFmtId="0" fontId="0" fillId="0" borderId="1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13" fillId="0" borderId="17" xfId="1" applyNumberFormat="1" applyFont="1" applyBorder="1" applyAlignment="1">
      <alignment vertical="center" wrapText="1"/>
    </xf>
    <xf numFmtId="0" fontId="0" fillId="0" borderId="18" xfId="0" applyBorder="1" applyAlignment="1">
      <alignment vertical="center"/>
    </xf>
    <xf numFmtId="14" fontId="13" fillId="0" borderId="14" xfId="1" applyNumberFormat="1" applyFont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/>
    </xf>
    <xf numFmtId="0" fontId="0" fillId="0" borderId="14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7" xfId="0" applyBorder="1"/>
    <xf numFmtId="0" fontId="0" fillId="0" borderId="18" xfId="0" applyBorder="1"/>
    <xf numFmtId="0" fontId="0" fillId="0" borderId="15" xfId="0" applyBorder="1"/>
    <xf numFmtId="14" fontId="1" fillId="0" borderId="9" xfId="1" applyNumberFormat="1" applyBorder="1" applyAlignment="1">
      <alignment horizontal="center" vertical="center"/>
    </xf>
    <xf numFmtId="164" fontId="7" fillId="2" borderId="13" xfId="1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64" fontId="7" fillId="2" borderId="23" xfId="1" applyNumberFormat="1" applyFont="1" applyFill="1" applyBorder="1" applyAlignment="1">
      <alignment horizontal="center" vertical="center" wrapText="1"/>
    </xf>
    <xf numFmtId="0" fontId="1" fillId="0" borderId="0" xfId="1" applyFont="1" applyBorder="1" applyAlignment="1">
      <alignment horizontal="center" vertical="center" wrapText="1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horizontal="right" vertical="center" wrapText="1"/>
    </xf>
    <xf numFmtId="14" fontId="0" fillId="0" borderId="18" xfId="0" applyNumberFormat="1" applyBorder="1" applyAlignment="1">
      <alignment horizontal="right" vertical="center" wrapText="1"/>
    </xf>
    <xf numFmtId="14" fontId="14" fillId="0" borderId="18" xfId="0" applyNumberFormat="1" applyFont="1" applyBorder="1" applyAlignment="1">
      <alignment horizontal="right"/>
    </xf>
    <xf numFmtId="0" fontId="15" fillId="0" borderId="24" xfId="0" applyFont="1" applyBorder="1" applyAlignment="1">
      <alignment horizontal="left" vertical="center"/>
    </xf>
    <xf numFmtId="14" fontId="14" fillId="0" borderId="25" xfId="0" applyNumberFormat="1" applyFont="1" applyBorder="1" applyAlignment="1">
      <alignment horizontal="right"/>
    </xf>
    <xf numFmtId="0" fontId="0" fillId="0" borderId="14" xfId="0" applyFill="1" applyBorder="1" applyAlignment="1">
      <alignment horizontal="center" vertical="center"/>
    </xf>
    <xf numFmtId="0" fontId="0" fillId="0" borderId="8" xfId="0" applyFill="1" applyBorder="1" applyAlignment="1">
      <alignment horizontal="right" vertical="center" wrapText="1"/>
    </xf>
    <xf numFmtId="165" fontId="1" fillId="0" borderId="0" xfId="1" applyNumberFormat="1" applyFont="1" applyBorder="1" applyAlignment="1">
      <alignment horizontal="center" vertical="center" wrapText="1"/>
    </xf>
    <xf numFmtId="0" fontId="0" fillId="0" borderId="16" xfId="0" applyBorder="1"/>
    <xf numFmtId="0" fontId="0" fillId="0" borderId="9" xfId="0" applyBorder="1"/>
    <xf numFmtId="0" fontId="0" fillId="0" borderId="0" xfId="0" applyNumberFormat="1"/>
    <xf numFmtId="0" fontId="0" fillId="0" borderId="27" xfId="0" applyBorder="1" applyAlignment="1">
      <alignment horizontal="center" vertical="center"/>
    </xf>
    <xf numFmtId="164" fontId="7" fillId="2" borderId="28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17" fillId="0" borderId="2" xfId="0" applyNumberFormat="1" applyFont="1" applyBorder="1" applyAlignment="1"/>
    <xf numFmtId="0" fontId="18" fillId="0" borderId="4" xfId="1" applyFont="1" applyFill="1" applyBorder="1" applyAlignment="1">
      <alignment horizontal="center" vertical="center" wrapText="1"/>
    </xf>
    <xf numFmtId="0" fontId="19" fillId="0" borderId="26" xfId="0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1" fillId="2" borderId="22" xfId="1" applyFill="1" applyBorder="1" applyAlignment="1">
      <alignment horizontal="center" vertical="center" wrapText="1"/>
    </xf>
    <xf numFmtId="0" fontId="1" fillId="2" borderId="30" xfId="1" applyFill="1" applyBorder="1" applyAlignment="1">
      <alignment horizontal="center" vertical="center" wrapText="1"/>
    </xf>
    <xf numFmtId="0" fontId="1" fillId="2" borderId="31" xfId="1" applyFill="1" applyBorder="1" applyAlignment="1">
      <alignment horizontal="center" vertical="center" wrapText="1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1" fillId="2" borderId="32" xfId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vertical="center" wrapText="1" readingOrder="1"/>
    </xf>
    <xf numFmtId="0" fontId="10" fillId="0" borderId="0" xfId="1" applyFont="1" applyFill="1" applyBorder="1" applyAlignment="1">
      <alignment vertical="center" wrapText="1"/>
    </xf>
    <xf numFmtId="0" fontId="9" fillId="0" borderId="5" xfId="1" applyFont="1" applyFill="1" applyBorder="1" applyAlignment="1">
      <alignment vertical="center" wrapText="1"/>
    </xf>
    <xf numFmtId="0" fontId="1" fillId="0" borderId="0" xfId="1" applyFont="1" applyAlignment="1">
      <alignment horizontal="center"/>
    </xf>
    <xf numFmtId="0" fontId="1" fillId="0" borderId="1" xfId="1" applyFont="1" applyBorder="1" applyAlignment="1">
      <alignment horizontal="center"/>
    </xf>
    <xf numFmtId="0" fontId="4" fillId="0" borderId="19" xfId="1" applyFont="1" applyFill="1" applyBorder="1" applyAlignment="1">
      <alignment horizontal="center" vertical="center" wrapText="1"/>
    </xf>
    <xf numFmtId="0" fontId="4" fillId="0" borderId="20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4" fillId="0" borderId="10" xfId="1" applyFont="1" applyFill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4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16" fillId="0" borderId="29" xfId="1" applyFont="1" applyFill="1" applyBorder="1" applyAlignment="1">
      <alignment horizontal="center" vertical="center" wrapText="1"/>
    </xf>
    <xf numFmtId="0" fontId="16" fillId="0" borderId="10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16" fillId="0" borderId="2" xfId="1" applyFont="1" applyFill="1" applyBorder="1" applyAlignment="1">
      <alignment horizontal="center" vertical="center" wrapText="1"/>
    </xf>
    <xf numFmtId="0" fontId="16" fillId="0" borderId="4" xfId="1" applyFont="1" applyFill="1" applyBorder="1" applyAlignment="1">
      <alignment horizontal="center" vertical="center" wrapText="1"/>
    </xf>
    <xf numFmtId="0" fontId="6" fillId="0" borderId="20" xfId="1" applyFont="1" applyFill="1" applyBorder="1" applyAlignment="1">
      <alignment horizontal="center" vertical="center" wrapText="1"/>
    </xf>
    <xf numFmtId="0" fontId="6" fillId="0" borderId="10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8" xfId="0" applyBorder="1" applyAlignment="1">
      <alignment horizontal="center"/>
    </xf>
    <xf numFmtId="0" fontId="3" fillId="3" borderId="2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3">
    <dxf>
      <fill>
        <patternFill>
          <bgColor theme="4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Lines="12" dropStyle="combo" dx="22" fmlaLink="Tableau!$B$40" fmlaRange="Ressources!$B$3:$B$14" noThreeD="1" sel="6" val="0"/>
</file>

<file path=xl/ctrlProps/ctrlProp2.xml><?xml version="1.0" encoding="utf-8"?>
<formControlPr xmlns="http://schemas.microsoft.com/office/spreadsheetml/2009/9/main" objectType="Drop" dropLines="12" dropStyle="combo" dx="22" fmlaLink="Tableau!$B$41" fmlaRange="Ressources!$D$3:$D$14" noThreeD="1" sel="2" val="0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</xdr:row>
          <xdr:rowOff>0</xdr:rowOff>
        </xdr:from>
        <xdr:to>
          <xdr:col>3</xdr:col>
          <xdr:colOff>0</xdr:colOff>
          <xdr:row>5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</xdr:row>
          <xdr:rowOff>0</xdr:rowOff>
        </xdr:from>
        <xdr:to>
          <xdr:col>4</xdr:col>
          <xdr:colOff>0</xdr:colOff>
          <xdr:row>5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14</xdr:row>
          <xdr:rowOff>190500</xdr:rowOff>
        </xdr:from>
        <xdr:to>
          <xdr:col>7</xdr:col>
          <xdr:colOff>9525</xdr:colOff>
          <xdr:row>16</xdr:row>
          <xdr:rowOff>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Matin ( 4h - 3h)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18</xdr:row>
          <xdr:rowOff>0</xdr:rowOff>
        </xdr:from>
        <xdr:to>
          <xdr:col>7</xdr:col>
          <xdr:colOff>0</xdr:colOff>
          <xdr:row>19</xdr:row>
          <xdr:rowOff>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Après-midi ( 3h - 4h)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23</xdr:row>
          <xdr:rowOff>0</xdr:rowOff>
        </xdr:from>
        <xdr:to>
          <xdr:col>7</xdr:col>
          <xdr:colOff>0</xdr:colOff>
          <xdr:row>25</xdr:row>
          <xdr:rowOff>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C44"/>
  <sheetViews>
    <sheetView tabSelected="1" zoomScaleNormal="100" workbookViewId="0">
      <selection activeCell="I27" sqref="I27"/>
    </sheetView>
  </sheetViews>
  <sheetFormatPr baseColWidth="10" defaultRowHeight="15" x14ac:dyDescent="0.25"/>
  <cols>
    <col min="1" max="2" width="10.7109375" bestFit="1" customWidth="1"/>
    <col min="3" max="4" width="22.5703125" style="2" customWidth="1"/>
    <col min="5" max="5" width="20.7109375" style="2" customWidth="1"/>
    <col min="7" max="7" width="22.7109375" customWidth="1"/>
    <col min="8" max="8" width="22.85546875" customWidth="1"/>
    <col min="9" max="9" width="11.42578125" style="38"/>
  </cols>
  <sheetData>
    <row r="1" spans="1:29" ht="21.75" thickBot="1" x14ac:dyDescent="0.3">
      <c r="A1" s="65"/>
      <c r="B1" s="65"/>
      <c r="C1" s="65"/>
      <c r="D1" s="65"/>
      <c r="E1" s="65"/>
    </row>
    <row r="2" spans="1:29" ht="19.5" customHeight="1" thickBot="1" x14ac:dyDescent="0.3">
      <c r="A2" s="81" t="s">
        <v>5</v>
      </c>
      <c r="B2" s="82"/>
      <c r="C2" s="82"/>
      <c r="D2" s="82"/>
      <c r="E2" s="83"/>
    </row>
    <row r="3" spans="1:29" ht="15.75" customHeight="1" x14ac:dyDescent="0.25">
      <c r="A3" s="64"/>
      <c r="B3" s="64"/>
      <c r="C3" s="64"/>
      <c r="D3" s="64"/>
      <c r="E3" s="64"/>
    </row>
    <row r="4" spans="1:29" ht="15.75" customHeight="1" x14ac:dyDescent="0.25">
      <c r="A4" s="66"/>
      <c r="B4" s="66"/>
      <c r="C4" s="5" t="s">
        <v>8</v>
      </c>
      <c r="D4" s="5" t="s">
        <v>9</v>
      </c>
      <c r="E4" s="55"/>
    </row>
    <row r="5" spans="1:29" ht="16.5" customHeight="1" thickBot="1" x14ac:dyDescent="0.3">
      <c r="A5" s="65"/>
      <c r="B5" s="65"/>
      <c r="C5" s="35" t="str">
        <f>CHOOSE(B40,Ressources!B3,Ressources!B4,Ressources!B5,Ressources!B6,Ressources!B7,Ressources!B8,Ressources!B9,Ressources!B10,Ressources!B11,Ressources!B12,Ressources!B13,Ressources!B14,)</f>
        <v>Juin</v>
      </c>
      <c r="D5" s="26">
        <f ca="1">CHOOSE(B41,Ressources!D3,Ressources!D4,Ressources!D5,Ressources!D6,Ressources!D7,Ressources!D8,Ressources!D9,Ressources!D10,Ressources!D11,Ressources!D12,Ressources!D13,Ressources!D14)</f>
        <v>2022</v>
      </c>
      <c r="E5" s="56"/>
    </row>
    <row r="6" spans="1:29" ht="16.5" thickBot="1" x14ac:dyDescent="0.3">
      <c r="A6" s="61" t="s">
        <v>7</v>
      </c>
      <c r="B6" s="62"/>
      <c r="C6" s="61"/>
      <c r="D6" s="63"/>
      <c r="E6" s="62"/>
    </row>
    <row r="7" spans="1:29" ht="17.25" customHeight="1" x14ac:dyDescent="0.25">
      <c r="A7" s="57" t="s">
        <v>0</v>
      </c>
      <c r="B7" s="58"/>
      <c r="C7" s="75" t="s">
        <v>1</v>
      </c>
      <c r="D7" s="73" t="s">
        <v>2</v>
      </c>
      <c r="E7" s="69" t="s">
        <v>6</v>
      </c>
    </row>
    <row r="8" spans="1:29" ht="17.25" customHeight="1" thickBot="1" x14ac:dyDescent="0.3">
      <c r="A8" s="59"/>
      <c r="B8" s="60"/>
      <c r="C8" s="76"/>
      <c r="D8" s="74"/>
      <c r="E8" s="70"/>
    </row>
    <row r="9" spans="1:29" ht="15.75" x14ac:dyDescent="0.25">
      <c r="A9" s="23" t="str">
        <f>CHOOSE(WEEKDAY(Tableau!B9),"D","L","M","M","J","V","S")</f>
        <v>M</v>
      </c>
      <c r="B9" s="25">
        <f>Ressources!H7</f>
        <v>44348</v>
      </c>
      <c r="C9" s="51">
        <v>4</v>
      </c>
      <c r="D9" s="51">
        <v>3</v>
      </c>
      <c r="E9" s="48">
        <f>IF(SUM(C9:D9)&gt;0,SUM(C9:D9),"")</f>
        <v>7</v>
      </c>
      <c r="G9" s="41"/>
    </row>
    <row r="10" spans="1:29" ht="15.75" x14ac:dyDescent="0.25">
      <c r="A10" s="24" t="str">
        <f>CHOOSE(WEEKDAY(Tableau!B10),"D","L","M","M","J","V","S")</f>
        <v>M</v>
      </c>
      <c r="B10" s="22">
        <f>B9+1</f>
        <v>44349</v>
      </c>
      <c r="C10" s="46">
        <v>4</v>
      </c>
      <c r="D10" s="46">
        <v>3</v>
      </c>
      <c r="E10" s="48">
        <f t="shared" ref="E10:E39" si="0">IF(SUM(C10:D10)&gt;0,SUM(C10:D10),"")</f>
        <v>7</v>
      </c>
      <c r="G10" s="41"/>
    </row>
    <row r="11" spans="1:29" ht="15.75" x14ac:dyDescent="0.25">
      <c r="A11" s="24" t="str">
        <f>CHOOSE(WEEKDAY(Tableau!B11),"D","L","M","M","J","V","S")</f>
        <v>J</v>
      </c>
      <c r="B11" s="22">
        <f>B10+1</f>
        <v>44350</v>
      </c>
      <c r="C11" s="46">
        <v>4</v>
      </c>
      <c r="D11" s="46">
        <v>3</v>
      </c>
      <c r="E11" s="48">
        <f t="shared" si="0"/>
        <v>7</v>
      </c>
      <c r="G11" s="41"/>
    </row>
    <row r="12" spans="1:29" s="1" customFormat="1" ht="15.75" x14ac:dyDescent="0.25">
      <c r="A12" s="24" t="str">
        <f>CHOOSE(WEEKDAY(Tableau!B12),"D","L","M","M","J","V","S")</f>
        <v>V</v>
      </c>
      <c r="B12" s="22">
        <f t="shared" ref="B12:B36" si="1">B11+1</f>
        <v>44351</v>
      </c>
      <c r="C12" s="46">
        <v>4</v>
      </c>
      <c r="D12" s="46">
        <v>3</v>
      </c>
      <c r="E12" s="48">
        <f t="shared" si="0"/>
        <v>7</v>
      </c>
      <c r="F12"/>
      <c r="G12" s="41"/>
      <c r="H12"/>
      <c r="I12" s="38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</row>
    <row r="13" spans="1:29" s="1" customFormat="1" ht="15.75" x14ac:dyDescent="0.25">
      <c r="A13" s="24" t="str">
        <f>CHOOSE(WEEKDAY(Tableau!B13),"D","L","M","M","J","V","S")</f>
        <v>S</v>
      </c>
      <c r="B13" s="22">
        <f t="shared" si="1"/>
        <v>44352</v>
      </c>
      <c r="C13" s="46"/>
      <c r="D13" s="46"/>
      <c r="E13" s="48" t="str">
        <f t="shared" si="0"/>
        <v/>
      </c>
      <c r="F13"/>
      <c r="G13" s="41"/>
      <c r="H13"/>
      <c r="I13" s="38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 s="1" customFormat="1" ht="15.75" x14ac:dyDescent="0.25">
      <c r="A14" s="24" t="str">
        <f>CHOOSE(WEEKDAY(Tableau!B14),"D","L","M","M","J","V","S")</f>
        <v>D</v>
      </c>
      <c r="B14" s="22">
        <f t="shared" si="1"/>
        <v>44353</v>
      </c>
      <c r="C14" s="46"/>
      <c r="D14" s="46"/>
      <c r="E14" s="48" t="str">
        <f t="shared" si="0"/>
        <v/>
      </c>
      <c r="F14"/>
      <c r="G14" s="41"/>
      <c r="H14"/>
      <c r="I14" s="38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</row>
    <row r="15" spans="1:29" s="1" customFormat="1" ht="15.75" x14ac:dyDescent="0.25">
      <c r="A15" s="24" t="str">
        <f>CHOOSE(WEEKDAY(Tableau!B15),"D","L","M","M","J","V","S")</f>
        <v>L</v>
      </c>
      <c r="B15" s="22">
        <f t="shared" si="1"/>
        <v>44354</v>
      </c>
      <c r="C15" s="46">
        <v>3</v>
      </c>
      <c r="D15" s="46">
        <v>4</v>
      </c>
      <c r="E15" s="48">
        <f>IF(SUM(C15:D15)&gt;0,SUM(C15:D15),"")</f>
        <v>7</v>
      </c>
      <c r="F15"/>
      <c r="G15" s="41"/>
      <c r="H15"/>
      <c r="I15" s="38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</row>
    <row r="16" spans="1:29" s="1" customFormat="1" ht="15.75" x14ac:dyDescent="0.25">
      <c r="A16" s="24" t="str">
        <f>CHOOSE(WEEKDAY(Tableau!B16),"D","L","M","M","J","V","S")</f>
        <v>M</v>
      </c>
      <c r="B16" s="22">
        <f t="shared" si="1"/>
        <v>44355</v>
      </c>
      <c r="C16" s="46">
        <v>3</v>
      </c>
      <c r="D16" s="46">
        <v>4</v>
      </c>
      <c r="E16" s="48">
        <f>IF(SUM(C16:D16)&gt;0,SUM(C16:D16),"")</f>
        <v>7</v>
      </c>
      <c r="F16"/>
      <c r="G16" s="41"/>
      <c r="H16"/>
      <c r="I16" s="38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</row>
    <row r="17" spans="1:29" s="1" customFormat="1" ht="15.75" x14ac:dyDescent="0.25">
      <c r="A17" s="24" t="str">
        <f>CHOOSE(WEEKDAY(Tableau!B17),"D","L","M","M","J","V","S")</f>
        <v>M</v>
      </c>
      <c r="B17" s="22">
        <f t="shared" si="1"/>
        <v>44356</v>
      </c>
      <c r="C17" s="46">
        <v>3</v>
      </c>
      <c r="D17" s="46">
        <v>4</v>
      </c>
      <c r="E17" s="48">
        <f>IF(SUM(C17:D17)&gt;0,SUM(C17:D17),"")</f>
        <v>7</v>
      </c>
      <c r="F17"/>
      <c r="G17" s="41"/>
      <c r="H17"/>
      <c r="I17" s="38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 s="1" customFormat="1" ht="15.75" x14ac:dyDescent="0.25">
      <c r="A18" s="24" t="str">
        <f>CHOOSE(WEEKDAY(Tableau!B18),"D","L","M","M","J","V","S")</f>
        <v>J</v>
      </c>
      <c r="B18" s="22">
        <f t="shared" si="1"/>
        <v>44357</v>
      </c>
      <c r="C18" s="46">
        <v>3</v>
      </c>
      <c r="D18" s="46">
        <v>4</v>
      </c>
      <c r="E18" s="48">
        <f>IF(SUM(C18:D18)&gt;0,SUM(C18:D18),"")</f>
        <v>7</v>
      </c>
      <c r="F18"/>
      <c r="G18" s="41"/>
      <c r="H18"/>
      <c r="I18" s="3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 s="1" customFormat="1" ht="15.75" x14ac:dyDescent="0.25">
      <c r="A19" s="24" t="str">
        <f>CHOOSE(WEEKDAY(Tableau!B19),"D","L","M","M","J","V","S")</f>
        <v>V</v>
      </c>
      <c r="B19" s="22">
        <f t="shared" si="1"/>
        <v>44358</v>
      </c>
      <c r="C19" s="46">
        <v>3</v>
      </c>
      <c r="D19" s="46">
        <v>4</v>
      </c>
      <c r="E19" s="48">
        <f>IF(SUM(C19:D19)&gt;0,SUM(C19:D19),"")</f>
        <v>7</v>
      </c>
      <c r="F19"/>
      <c r="G19" s="41"/>
      <c r="H19"/>
      <c r="I19" s="38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 s="1" customFormat="1" ht="15.75" x14ac:dyDescent="0.25">
      <c r="A20" s="24" t="str">
        <f>CHOOSE(WEEKDAY(Tableau!B20),"D","L","M","M","J","V","S")</f>
        <v>S</v>
      </c>
      <c r="B20" s="22">
        <f t="shared" si="1"/>
        <v>44359</v>
      </c>
      <c r="C20" s="46"/>
      <c r="D20" s="46"/>
      <c r="E20" s="48" t="str">
        <f t="shared" si="0"/>
        <v/>
      </c>
      <c r="F20"/>
      <c r="G20" s="41"/>
      <c r="H20"/>
      <c r="I20" s="38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 s="1" customFormat="1" ht="15.75" x14ac:dyDescent="0.25">
      <c r="A21" s="24" t="str">
        <f>CHOOSE(WEEKDAY(Tableau!B21),"D","L","M","M","J","V","S")</f>
        <v>D</v>
      </c>
      <c r="B21" s="22">
        <f t="shared" si="1"/>
        <v>44360</v>
      </c>
      <c r="C21" s="46"/>
      <c r="D21" s="46"/>
      <c r="E21" s="48" t="str">
        <f t="shared" si="0"/>
        <v/>
      </c>
      <c r="F21"/>
      <c r="G21" s="41"/>
      <c r="H21"/>
      <c r="I21" s="38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</row>
    <row r="22" spans="1:29" s="1" customFormat="1" ht="15.75" x14ac:dyDescent="0.25">
      <c r="A22" s="24" t="str">
        <f>CHOOSE(WEEKDAY(Tableau!B22),"D","L","M","M","J","V","S")</f>
        <v>L</v>
      </c>
      <c r="B22" s="22">
        <f t="shared" si="1"/>
        <v>44361</v>
      </c>
      <c r="C22" s="46">
        <v>4</v>
      </c>
      <c r="D22" s="46">
        <v>3</v>
      </c>
      <c r="E22" s="48">
        <f t="shared" si="0"/>
        <v>7</v>
      </c>
      <c r="F22"/>
      <c r="G22" s="41"/>
      <c r="H22"/>
      <c r="I22" s="38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 ht="15.75" x14ac:dyDescent="0.25">
      <c r="A23" s="24" t="str">
        <f>CHOOSE(WEEKDAY(Tableau!B23),"D","L","M","M","J","V","S")</f>
        <v>M</v>
      </c>
      <c r="B23" s="22">
        <f t="shared" si="1"/>
        <v>44362</v>
      </c>
      <c r="C23" s="46">
        <v>4</v>
      </c>
      <c r="D23" s="46">
        <v>3</v>
      </c>
      <c r="E23" s="48">
        <f t="shared" si="0"/>
        <v>7</v>
      </c>
      <c r="G23" s="41"/>
    </row>
    <row r="24" spans="1:29" ht="15.75" x14ac:dyDescent="0.25">
      <c r="A24" s="24" t="str">
        <f>CHOOSE(WEEKDAY(Tableau!B24),"D","L","M","M","J","V","S")</f>
        <v>M</v>
      </c>
      <c r="B24" s="22">
        <f t="shared" si="1"/>
        <v>44363</v>
      </c>
      <c r="C24" s="46">
        <v>4</v>
      </c>
      <c r="D24" s="46">
        <v>3</v>
      </c>
      <c r="E24" s="48">
        <f t="shared" si="0"/>
        <v>7</v>
      </c>
      <c r="G24" s="41"/>
    </row>
    <row r="25" spans="1:29" ht="15.75" x14ac:dyDescent="0.25">
      <c r="A25" s="24" t="str">
        <f>CHOOSE(WEEKDAY(Tableau!B25),"D","L","M","M","J","V","S")</f>
        <v>J</v>
      </c>
      <c r="B25" s="22">
        <f t="shared" si="1"/>
        <v>44364</v>
      </c>
      <c r="C25" s="46">
        <v>4</v>
      </c>
      <c r="D25" s="46">
        <v>3</v>
      </c>
      <c r="E25" s="48">
        <f t="shared" si="0"/>
        <v>7</v>
      </c>
      <c r="G25" s="41"/>
    </row>
    <row r="26" spans="1:29" ht="15.75" x14ac:dyDescent="0.25">
      <c r="A26" s="24" t="str">
        <f>CHOOSE(WEEKDAY(Tableau!B26),"D","L","M","M","J","V","S")</f>
        <v>V</v>
      </c>
      <c r="B26" s="22">
        <f t="shared" si="1"/>
        <v>44365</v>
      </c>
      <c r="C26" s="46">
        <v>4</v>
      </c>
      <c r="D26" s="46">
        <v>3</v>
      </c>
      <c r="E26" s="48">
        <f t="shared" si="0"/>
        <v>7</v>
      </c>
      <c r="G26" s="41"/>
    </row>
    <row r="27" spans="1:29" s="1" customFormat="1" ht="15.75" x14ac:dyDescent="0.25">
      <c r="A27" s="24" t="str">
        <f>CHOOSE(WEEKDAY(Tableau!B27),"D","L","M","M","J","V","S")</f>
        <v>S</v>
      </c>
      <c r="B27" s="22">
        <f t="shared" si="1"/>
        <v>44366</v>
      </c>
      <c r="C27" s="46"/>
      <c r="D27" s="46"/>
      <c r="E27" s="48" t="str">
        <f t="shared" si="0"/>
        <v/>
      </c>
      <c r="F27"/>
      <c r="G27" s="41"/>
      <c r="H27"/>
      <c r="I27" s="38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 s="1" customFormat="1" ht="15.75" x14ac:dyDescent="0.25">
      <c r="A28" s="24" t="str">
        <f>CHOOSE(WEEKDAY(Tableau!B28),"D","L","M","M","J","V","S")</f>
        <v>D</v>
      </c>
      <c r="B28" s="22">
        <f t="shared" si="1"/>
        <v>44367</v>
      </c>
      <c r="C28" s="46"/>
      <c r="D28" s="46"/>
      <c r="E28" s="48" t="str">
        <f t="shared" si="0"/>
        <v/>
      </c>
      <c r="F28"/>
      <c r="G28" s="41"/>
      <c r="H28"/>
      <c r="I28" s="3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</row>
    <row r="29" spans="1:29" ht="15.75" x14ac:dyDescent="0.25">
      <c r="A29" s="24" t="str">
        <f>CHOOSE(WEEKDAY(Tableau!B29),"D","L","M","M","J","V","S")</f>
        <v>L</v>
      </c>
      <c r="B29" s="22">
        <f t="shared" si="1"/>
        <v>44368</v>
      </c>
      <c r="C29" s="46">
        <v>3</v>
      </c>
      <c r="D29" s="46">
        <v>4</v>
      </c>
      <c r="E29" s="48">
        <f t="shared" si="0"/>
        <v>7</v>
      </c>
      <c r="G29" s="41"/>
    </row>
    <row r="30" spans="1:29" ht="15.75" x14ac:dyDescent="0.25">
      <c r="A30" s="24" t="str">
        <f>CHOOSE(WEEKDAY(Tableau!B30),"D","L","M","M","J","V","S")</f>
        <v>M</v>
      </c>
      <c r="B30" s="22">
        <f t="shared" si="1"/>
        <v>44369</v>
      </c>
      <c r="C30" s="46">
        <v>3</v>
      </c>
      <c r="D30" s="46">
        <v>4</v>
      </c>
      <c r="E30" s="48">
        <f t="shared" si="0"/>
        <v>7</v>
      </c>
      <c r="G30" s="41"/>
    </row>
    <row r="31" spans="1:29" ht="15.75" x14ac:dyDescent="0.25">
      <c r="A31" s="24" t="str">
        <f>CHOOSE(WEEKDAY(Tableau!B31),"D","L","M","M","J","V","S")</f>
        <v>M</v>
      </c>
      <c r="B31" s="22">
        <f t="shared" si="1"/>
        <v>44370</v>
      </c>
      <c r="C31" s="46">
        <v>3</v>
      </c>
      <c r="D31" s="46">
        <v>4</v>
      </c>
      <c r="E31" s="48">
        <f t="shared" si="0"/>
        <v>7</v>
      </c>
      <c r="G31" s="41"/>
    </row>
    <row r="32" spans="1:29" ht="15.75" x14ac:dyDescent="0.25">
      <c r="A32" s="24" t="str">
        <f>CHOOSE(WEEKDAY(Tableau!B32),"D","L","M","M","J","V","S")</f>
        <v>J</v>
      </c>
      <c r="B32" s="22">
        <f t="shared" si="1"/>
        <v>44371</v>
      </c>
      <c r="C32" s="46">
        <v>3</v>
      </c>
      <c r="D32" s="46">
        <v>4</v>
      </c>
      <c r="E32" s="48">
        <f t="shared" si="0"/>
        <v>7</v>
      </c>
      <c r="G32" s="41"/>
    </row>
    <row r="33" spans="1:29" ht="15.75" x14ac:dyDescent="0.25">
      <c r="A33" s="24" t="str">
        <f>CHOOSE(WEEKDAY(Tableau!B33),"D","L","M","M","J","V","S")</f>
        <v>V</v>
      </c>
      <c r="B33" s="22">
        <f t="shared" si="1"/>
        <v>44372</v>
      </c>
      <c r="C33" s="46">
        <v>3</v>
      </c>
      <c r="D33" s="46">
        <v>4</v>
      </c>
      <c r="E33" s="48">
        <f t="shared" si="0"/>
        <v>7</v>
      </c>
      <c r="G33" s="41"/>
    </row>
    <row r="34" spans="1:29" s="1" customFormat="1" ht="15.75" x14ac:dyDescent="0.25">
      <c r="A34" s="24" t="str">
        <f>CHOOSE(WEEKDAY(Tableau!B34),"D","L","M","M","J","V","S")</f>
        <v>S</v>
      </c>
      <c r="B34" s="22">
        <f t="shared" si="1"/>
        <v>44373</v>
      </c>
      <c r="C34" s="46"/>
      <c r="D34" s="46"/>
      <c r="E34" s="48" t="str">
        <f t="shared" si="0"/>
        <v/>
      </c>
      <c r="F34"/>
      <c r="G34" s="41"/>
      <c r="H34"/>
      <c r="I34" s="38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</row>
    <row r="35" spans="1:29" s="1" customFormat="1" ht="15.75" x14ac:dyDescent="0.25">
      <c r="A35" s="24" t="str">
        <f>CHOOSE(WEEKDAY(Tableau!B35),"D","L","M","M","J","V","S")</f>
        <v>D</v>
      </c>
      <c r="B35" s="22">
        <f t="shared" si="1"/>
        <v>44374</v>
      </c>
      <c r="C35" s="46"/>
      <c r="D35" s="46"/>
      <c r="E35" s="48" t="str">
        <f t="shared" si="0"/>
        <v/>
      </c>
      <c r="F35"/>
      <c r="G35" s="41"/>
      <c r="H35"/>
      <c r="I35" s="38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</row>
    <row r="36" spans="1:29" ht="15.75" x14ac:dyDescent="0.25">
      <c r="A36" s="24" t="str">
        <f>CHOOSE(WEEKDAY(Tableau!B36),"D","L","M","M","J","V","S")</f>
        <v>L</v>
      </c>
      <c r="B36" s="22">
        <f t="shared" si="1"/>
        <v>44375</v>
      </c>
      <c r="C36" s="46">
        <v>4</v>
      </c>
      <c r="D36" s="46">
        <v>3</v>
      </c>
      <c r="E36" s="48">
        <f t="shared" si="0"/>
        <v>7</v>
      </c>
      <c r="G36" s="41"/>
    </row>
    <row r="37" spans="1:29" ht="15.75" x14ac:dyDescent="0.25">
      <c r="A37" s="24" t="str">
        <f>IFERROR(CHOOSE(WEEKDAY(Tableau!B37),"D","L","M","M","J","V","S"),"")</f>
        <v>M</v>
      </c>
      <c r="B37" s="22">
        <f>IFERROR(IF(B36+1&gt;A$41,"",B36+1),"")</f>
        <v>44376</v>
      </c>
      <c r="C37" s="46">
        <v>4</v>
      </c>
      <c r="D37" s="46">
        <v>3</v>
      </c>
      <c r="E37" s="48">
        <f t="shared" si="0"/>
        <v>7</v>
      </c>
      <c r="G37" s="41"/>
    </row>
    <row r="38" spans="1:29" ht="15.75" x14ac:dyDescent="0.25">
      <c r="A38" s="24" t="str">
        <f>IFERROR(CHOOSE(WEEKDAY(Tableau!B38),"D","L","M","M","J","V","S"),"")</f>
        <v>M</v>
      </c>
      <c r="B38" s="22">
        <f>IFERROR(IF(B37+1&gt;A$41,"",B37+1),"")</f>
        <v>44377</v>
      </c>
      <c r="C38" s="46">
        <v>4</v>
      </c>
      <c r="D38" s="46">
        <v>3</v>
      </c>
      <c r="E38" s="48">
        <f t="shared" si="0"/>
        <v>7</v>
      </c>
      <c r="G38" s="41"/>
    </row>
    <row r="39" spans="1:29" ht="16.5" thickBot="1" x14ac:dyDescent="0.3">
      <c r="A39" s="39" t="str">
        <f>IFERROR(CHOOSE(WEEKDAY(Tableau!B39),"D","L","M","M","J","V","S"),"")</f>
        <v/>
      </c>
      <c r="B39" s="40" t="str">
        <f>IFERROR(IF(B38+1&gt;A$41,"",B38+1),"")</f>
        <v/>
      </c>
      <c r="C39" s="47"/>
      <c r="D39" s="47"/>
      <c r="E39" s="48" t="str">
        <f t="shared" si="0"/>
        <v/>
      </c>
      <c r="G39" s="41"/>
    </row>
    <row r="40" spans="1:29" ht="16.5" thickBot="1" x14ac:dyDescent="0.3">
      <c r="A40" s="42">
        <f>Ressources!H7</f>
        <v>44348</v>
      </c>
      <c r="B40" s="43">
        <v>6</v>
      </c>
      <c r="C40" s="67" t="s">
        <v>3</v>
      </c>
      <c r="D40" s="68"/>
      <c r="E40" s="44">
        <f>IF(SUM(E9:E39)&lt;1," ",SUM(E9:E39))</f>
        <v>154</v>
      </c>
    </row>
    <row r="41" spans="1:29" ht="16.5" thickBot="1" x14ac:dyDescent="0.3">
      <c r="A41" s="42">
        <f>Ressources!I7</f>
        <v>44377</v>
      </c>
      <c r="B41" s="43">
        <v>2</v>
      </c>
      <c r="C41" s="71" t="s">
        <v>4</v>
      </c>
      <c r="D41" s="72"/>
      <c r="E41" s="45">
        <f>IF(OR(COUNTIF(C9:C39,"&gt;0"),COUNTIF(D9:D39,"&gt;0")),COUNTIF(C9:D39,"&gt;0")/2," ")</f>
        <v>22</v>
      </c>
    </row>
    <row r="42" spans="1:29" ht="15.75" x14ac:dyDescent="0.25">
      <c r="A42" s="3"/>
      <c r="B42" s="3"/>
      <c r="C42" s="54"/>
      <c r="D42" s="54"/>
      <c r="E42" s="4"/>
    </row>
    <row r="43" spans="1:29" ht="15.75" x14ac:dyDescent="0.25">
      <c r="A43" s="52"/>
      <c r="B43" s="52"/>
      <c r="C43" s="52"/>
      <c r="D43" s="53"/>
      <c r="E43" s="53"/>
    </row>
    <row r="44" spans="1:29" x14ac:dyDescent="0.25">
      <c r="A44" s="49"/>
      <c r="D44" s="50"/>
    </row>
  </sheetData>
  <mergeCells count="13">
    <mergeCell ref="C41:D41"/>
    <mergeCell ref="D7:D8"/>
    <mergeCell ref="C7:C8"/>
    <mergeCell ref="A2:E2"/>
    <mergeCell ref="A3:E3"/>
    <mergeCell ref="A1:E1"/>
    <mergeCell ref="A4:B5"/>
    <mergeCell ref="C40:D40"/>
    <mergeCell ref="E7:E8"/>
    <mergeCell ref="E4:E5"/>
    <mergeCell ref="A7:B8"/>
    <mergeCell ref="A6:B6"/>
    <mergeCell ref="C6:E6"/>
  </mergeCells>
  <conditionalFormatting sqref="A9:E39">
    <cfRule type="expression" dxfId="2" priority="6">
      <formula>$A9="D"</formula>
    </cfRule>
    <cfRule type="expression" dxfId="1" priority="11">
      <formula>$A9="S"</formula>
    </cfRule>
  </conditionalFormatting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Drop Down 8">
              <controlPr defaultSize="0" print="0" autoLine="0" autoPict="0">
                <anchor moveWithCells="1">
                  <from>
                    <xdr:col>2</xdr:col>
                    <xdr:colOff>0</xdr:colOff>
                    <xdr:row>4</xdr:row>
                    <xdr:rowOff>0</xdr:rowOff>
                  </from>
                  <to>
                    <xdr:col>3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Drop Down 9">
              <controlPr defaultSize="0" print="0" autoLine="0" autoPict="0">
                <anchor moveWithCells="1">
                  <from>
                    <xdr:col>3</xdr:col>
                    <xdr:colOff>0</xdr:colOff>
                    <xdr:row>4</xdr:row>
                    <xdr:rowOff>0</xdr:rowOff>
                  </from>
                  <to>
                    <xdr:col>4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6" name="Button 10">
              <controlPr defaultSize="0" print="0" autoFill="0" autoPict="0" macro="[0]!Matin">
                <anchor moveWithCells="1" sizeWithCells="1">
                  <from>
                    <xdr:col>6</xdr:col>
                    <xdr:colOff>0</xdr:colOff>
                    <xdr:row>14</xdr:row>
                    <xdr:rowOff>190500</xdr:rowOff>
                  </from>
                  <to>
                    <xdr:col>7</xdr:col>
                    <xdr:colOff>9525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7" name="Button 12">
              <controlPr defaultSize="0" print="0" autoFill="0" autoPict="0" macro="[0]!Midi">
                <anchor moveWithCells="1" sizeWithCells="1">
                  <from>
                    <xdr:col>6</xdr:col>
                    <xdr:colOff>0</xdr:colOff>
                    <xdr:row>18</xdr:row>
                    <xdr:rowOff>0</xdr:rowOff>
                  </from>
                  <to>
                    <xdr:col>7</xdr:col>
                    <xdr:colOff>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8" name="Button 13">
              <controlPr defaultSize="0" print="0" autoFill="0" autoPict="0" macro="[0]!Reset">
                <anchor moveWithCells="1" sizeWithCells="1">
                  <from>
                    <xdr:col>6</xdr:col>
                    <xdr:colOff>0</xdr:colOff>
                    <xdr:row>23</xdr:row>
                    <xdr:rowOff>0</xdr:rowOff>
                  </from>
                  <to>
                    <xdr:col>7</xdr:col>
                    <xdr:colOff>0</xdr:colOff>
                    <xdr:row>25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92FBB55B-D08A-4701-9FFF-BBAE1E93A421}">
            <xm:f>IF(COUNTIF(Ressources!$L$3:$L$15,$B9)=1,TRUE,FALSE)</xm:f>
            <x14:dxf>
              <fill>
                <patternFill>
                  <bgColor theme="4" tint="0.39994506668294322"/>
                </patternFill>
              </fill>
            </x14:dxf>
          </x14:cfRule>
          <xm:sqref>A9:E39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AA24B-1CD4-4DCE-8F71-B4492E28AC4A}">
  <sheetPr codeName="Feuil3"/>
  <dimension ref="A1"/>
  <sheetViews>
    <sheetView workbookViewId="0">
      <selection activeCell="A2" sqref="A2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1F79B-25B7-4516-95F4-2FBA2102DF99}">
  <sheetPr codeName="Feuil2"/>
  <dimension ref="A1:L35"/>
  <sheetViews>
    <sheetView workbookViewId="0">
      <selection activeCell="D23" sqref="D23"/>
    </sheetView>
  </sheetViews>
  <sheetFormatPr baseColWidth="10" defaultRowHeight="15" x14ac:dyDescent="0.25"/>
  <cols>
    <col min="1" max="1" width="3" bestFit="1" customWidth="1"/>
    <col min="5" max="5" width="11.85546875" bestFit="1" customWidth="1"/>
    <col min="6" max="6" width="15.42578125" bestFit="1" customWidth="1"/>
    <col min="7" max="7" width="13" bestFit="1" customWidth="1"/>
    <col min="10" max="11" width="18.28515625" bestFit="1" customWidth="1"/>
  </cols>
  <sheetData>
    <row r="1" spans="1:12" x14ac:dyDescent="0.25">
      <c r="B1" s="20" t="s">
        <v>21</v>
      </c>
      <c r="D1" s="20" t="s">
        <v>22</v>
      </c>
      <c r="F1" s="20" t="s">
        <v>24</v>
      </c>
      <c r="H1" s="77" t="s">
        <v>25</v>
      </c>
      <c r="I1" s="78"/>
      <c r="J1" s="6"/>
      <c r="K1" s="33" t="s">
        <v>27</v>
      </c>
      <c r="L1" s="34">
        <f>YEAR(H7)</f>
        <v>2021</v>
      </c>
    </row>
    <row r="2" spans="1:12" x14ac:dyDescent="0.25">
      <c r="B2" s="9"/>
      <c r="D2" s="9"/>
      <c r="E2" s="6"/>
      <c r="F2" s="9"/>
      <c r="G2" s="6"/>
      <c r="H2" s="18"/>
      <c r="I2" s="19"/>
      <c r="J2" s="6"/>
      <c r="K2" s="27"/>
      <c r="L2" s="28"/>
    </row>
    <row r="3" spans="1:12" ht="15.75" x14ac:dyDescent="0.25">
      <c r="A3" s="20"/>
      <c r="B3" s="10" t="s">
        <v>10</v>
      </c>
      <c r="D3" s="10">
        <f ca="1">D4-1</f>
        <v>2021</v>
      </c>
      <c r="E3" s="6"/>
      <c r="F3" s="21">
        <f ca="1">TODAY()</f>
        <v>44738</v>
      </c>
      <c r="G3" s="6"/>
      <c r="H3" s="16">
        <f>Tableau!$B$40</f>
        <v>6</v>
      </c>
      <c r="I3" s="17">
        <f>Tableau!$B$41</f>
        <v>2</v>
      </c>
      <c r="J3" s="6"/>
      <c r="K3" s="27" t="s">
        <v>28</v>
      </c>
      <c r="L3" s="29">
        <f>DATE(L1,1,1)</f>
        <v>44197</v>
      </c>
    </row>
    <row r="4" spans="1:12" x14ac:dyDescent="0.25">
      <c r="A4" s="36"/>
      <c r="B4" s="10" t="s">
        <v>23</v>
      </c>
      <c r="D4" s="10">
        <f ca="1">YEAR(Ressources!F3)</f>
        <v>2022</v>
      </c>
      <c r="E4" s="6"/>
      <c r="F4" s="6"/>
      <c r="G4" s="6"/>
      <c r="I4" s="7"/>
      <c r="J4" s="8"/>
      <c r="K4" s="27" t="s">
        <v>29</v>
      </c>
      <c r="L4" s="29">
        <f>ROUND(DATE(L1,4,MOD(234-11*MOD(L1,19),30))/7,0)*7-6</f>
        <v>44290</v>
      </c>
    </row>
    <row r="5" spans="1:12" x14ac:dyDescent="0.25">
      <c r="A5" s="36"/>
      <c r="B5" s="10" t="s">
        <v>11</v>
      </c>
      <c r="D5" s="10">
        <f t="shared" ref="D5:D14" ca="1" si="0">D4+1</f>
        <v>2023</v>
      </c>
      <c r="E5" s="6"/>
      <c r="F5" s="9" t="s">
        <v>41</v>
      </c>
      <c r="G5" s="6"/>
      <c r="H5" s="79" t="s">
        <v>26</v>
      </c>
      <c r="I5" s="80"/>
      <c r="J5" s="6"/>
      <c r="K5" s="27" t="s">
        <v>30</v>
      </c>
      <c r="L5" s="29">
        <f>L4+1</f>
        <v>44291</v>
      </c>
    </row>
    <row r="6" spans="1:12" x14ac:dyDescent="0.25">
      <c r="A6" s="36"/>
      <c r="B6" s="10" t="s">
        <v>12</v>
      </c>
      <c r="D6" s="10">
        <f t="shared" ca="1" si="0"/>
        <v>2024</v>
      </c>
      <c r="F6" s="9"/>
      <c r="G6" s="6"/>
      <c r="H6" s="12"/>
      <c r="I6" s="13"/>
      <c r="J6" s="8"/>
      <c r="K6" s="27" t="s">
        <v>31</v>
      </c>
      <c r="L6" s="29">
        <f>DATE(L1,5,1)</f>
        <v>44317</v>
      </c>
    </row>
    <row r="7" spans="1:12" x14ac:dyDescent="0.25">
      <c r="A7" s="36"/>
      <c r="B7" s="10" t="s">
        <v>13</v>
      </c>
      <c r="D7" s="10">
        <f t="shared" ca="1" si="0"/>
        <v>2025</v>
      </c>
      <c r="F7" s="9"/>
      <c r="G7" s="6"/>
      <c r="H7" s="14">
        <f>DATE(I3+2019,H3,1)</f>
        <v>44348</v>
      </c>
      <c r="I7" s="15">
        <f>EOMONTH(H7,0)</f>
        <v>44377</v>
      </c>
      <c r="J7" s="8"/>
      <c r="K7" s="27" t="s">
        <v>32</v>
      </c>
      <c r="L7" s="29">
        <f>DATE(L1,5,8)</f>
        <v>44324</v>
      </c>
    </row>
    <row r="8" spans="1:12" x14ac:dyDescent="0.25">
      <c r="A8" s="36"/>
      <c r="B8" s="10" t="s">
        <v>14</v>
      </c>
      <c r="D8" s="10">
        <f t="shared" ca="1" si="0"/>
        <v>2026</v>
      </c>
      <c r="G8" s="6"/>
      <c r="H8" s="6"/>
      <c r="I8" s="6"/>
      <c r="J8" s="6"/>
      <c r="K8" s="27" t="s">
        <v>33</v>
      </c>
      <c r="L8" s="29">
        <f>L4+39</f>
        <v>44329</v>
      </c>
    </row>
    <row r="9" spans="1:12" x14ac:dyDescent="0.25">
      <c r="A9" s="36"/>
      <c r="B9" s="10" t="s">
        <v>15</v>
      </c>
      <c r="D9" s="10">
        <f t="shared" ca="1" si="0"/>
        <v>2027</v>
      </c>
      <c r="G9" s="6"/>
      <c r="H9" s="6"/>
      <c r="I9" s="6"/>
      <c r="J9" s="6"/>
      <c r="K9" s="27" t="s">
        <v>34</v>
      </c>
      <c r="L9" s="29">
        <f>L4+49</f>
        <v>44339</v>
      </c>
    </row>
    <row r="10" spans="1:12" x14ac:dyDescent="0.25">
      <c r="A10" s="36"/>
      <c r="B10" s="10" t="s">
        <v>16</v>
      </c>
      <c r="D10" s="10">
        <f t="shared" ca="1" si="0"/>
        <v>2028</v>
      </c>
      <c r="H10" s="6"/>
      <c r="J10" s="6"/>
      <c r="K10" s="27" t="s">
        <v>35</v>
      </c>
      <c r="L10" s="29">
        <f>L9+1</f>
        <v>44340</v>
      </c>
    </row>
    <row r="11" spans="1:12" x14ac:dyDescent="0.25">
      <c r="A11" s="36"/>
      <c r="B11" s="10" t="s">
        <v>17</v>
      </c>
      <c r="D11" s="10">
        <f t="shared" ca="1" si="0"/>
        <v>2029</v>
      </c>
      <c r="J11" s="6"/>
      <c r="K11" s="27" t="s">
        <v>36</v>
      </c>
      <c r="L11" s="29">
        <f>DATE(L1,7,14)</f>
        <v>44391</v>
      </c>
    </row>
    <row r="12" spans="1:12" x14ac:dyDescent="0.25">
      <c r="A12" s="36"/>
      <c r="B12" s="10" t="s">
        <v>18</v>
      </c>
      <c r="D12" s="10">
        <f t="shared" ca="1" si="0"/>
        <v>2030</v>
      </c>
      <c r="J12" s="6"/>
      <c r="K12" s="27" t="s">
        <v>37</v>
      </c>
      <c r="L12" s="29">
        <f>DATE(L1,8,15)</f>
        <v>44423</v>
      </c>
    </row>
    <row r="13" spans="1:12" x14ac:dyDescent="0.25">
      <c r="A13" s="36"/>
      <c r="B13" s="10" t="s">
        <v>19</v>
      </c>
      <c r="D13" s="10">
        <f t="shared" ca="1" si="0"/>
        <v>2031</v>
      </c>
      <c r="J13" s="6"/>
      <c r="K13" s="27" t="s">
        <v>38</v>
      </c>
      <c r="L13" s="30">
        <f>DATE(L1,11,1)</f>
        <v>44501</v>
      </c>
    </row>
    <row r="14" spans="1:12" x14ac:dyDescent="0.25">
      <c r="A14" s="37"/>
      <c r="B14" s="11" t="s">
        <v>20</v>
      </c>
      <c r="D14" s="11">
        <f t="shared" ca="1" si="0"/>
        <v>2032</v>
      </c>
      <c r="J14" s="6"/>
      <c r="K14" s="27" t="s">
        <v>39</v>
      </c>
      <c r="L14" s="29">
        <f>DATE(L1,11,11)</f>
        <v>44511</v>
      </c>
    </row>
    <row r="15" spans="1:12" x14ac:dyDescent="0.25">
      <c r="J15" s="6"/>
      <c r="K15" s="31" t="s">
        <v>40</v>
      </c>
      <c r="L15" s="32">
        <f>DATE(L1,12,25)</f>
        <v>44555</v>
      </c>
    </row>
    <row r="16" spans="1:12" x14ac:dyDescent="0.25">
      <c r="I16" s="6"/>
      <c r="J16" s="6"/>
    </row>
    <row r="32" spans="9:10" x14ac:dyDescent="0.25">
      <c r="I32" s="6"/>
      <c r="J32" s="6"/>
    </row>
    <row r="33" spans="9:10" x14ac:dyDescent="0.25">
      <c r="I33" s="6"/>
      <c r="J33" s="6"/>
    </row>
    <row r="34" spans="9:10" x14ac:dyDescent="0.25">
      <c r="I34" s="6"/>
      <c r="J34" s="6"/>
    </row>
    <row r="35" spans="9:10" x14ac:dyDescent="0.25">
      <c r="I35" s="6"/>
      <c r="J35" s="6"/>
    </row>
  </sheetData>
  <mergeCells count="2">
    <mergeCell ref="H1:I1"/>
    <mergeCell ref="H5:I5"/>
  </mergeCells>
  <phoneticPr fontId="1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</vt:lpstr>
      <vt:lpstr>Heures en Euro</vt:lpstr>
      <vt:lpstr>Ressources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MANGOUCHI Mohamed</dc:creator>
  <cp:lastModifiedBy>Gueneau Damien</cp:lastModifiedBy>
  <cp:lastPrinted>2022-01-09T13:28:06Z</cp:lastPrinted>
  <dcterms:created xsi:type="dcterms:W3CDTF">2017-08-31T10:02:22Z</dcterms:created>
  <dcterms:modified xsi:type="dcterms:W3CDTF">2022-06-25T23:23:36Z</dcterms:modified>
</cp:coreProperties>
</file>