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hidePivotFieldList="1" autoCompressPictures="0"/>
  <bookViews>
    <workbookView xWindow="0" yWindow="0" windowWidth="25605" windowHeight="14160" tabRatio="500"/>
  </bookViews>
  <sheets>
    <sheet name="11Fact" sheetId="3" r:id="rId1"/>
    <sheet name="Coordonnees" sheetId="2" r:id="rId2"/>
    <sheet name="Novembre" sheetId="1" r:id="rId3"/>
    <sheet name="Données" sheetId="4" r:id="rId4"/>
  </sheets>
  <externalReferences>
    <externalReference r:id="rId5"/>
    <externalReference r:id="rId6"/>
  </externalReferences>
  <definedNames>
    <definedName name="_xlnm._FilterDatabase" localSheetId="2" hidden="1">Novembre!$A$1:$A$124</definedName>
    <definedName name="b_adresse_patients" localSheetId="0">[1]!coordonnees_1[Adresse]</definedName>
    <definedName name="c_adresses">Coordonnees!$C:$C</definedName>
    <definedName name="c_cp">Coordonnees!$D:$D</definedName>
    <definedName name="c_nom_parents">Coordonnees!$B:$B</definedName>
    <definedName name="c_nom_patients">Coordonnees!$A:$A</definedName>
    <definedName name="c_villes">Coordonnees!$E:$E</definedName>
    <definedName name="T_Novembre">Novembre!$A$2:$H$153</definedName>
    <definedName name="_xlnm.Print_Area" localSheetId="0">'11Fact'!$A$1:$G$42</definedName>
    <definedName name="_xlnm.Print_Area" localSheetId="2">Novembre!$B$1:$H$1</definedName>
  </definedNames>
  <calcPr calcId="144525" concurrentCalc="0"/>
  <pivotCaches>
    <pivotCache cacheId="8" r:id="rId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8" i="3" l="1" a="1"/>
  <c r="F18" i="3"/>
  <c r="F19" i="3" a="1"/>
  <c r="F19" i="3"/>
  <c r="F20" i="3" a="1"/>
  <c r="F20" i="3"/>
  <c r="F21" i="3" a="1"/>
  <c r="F21" i="3"/>
  <c r="F22" i="3" a="1"/>
  <c r="F22" i="3"/>
  <c r="F23" i="3" a="1"/>
  <c r="F23" i="3"/>
  <c r="F24" i="3" a="1"/>
  <c r="F24" i="3"/>
  <c r="F25" i="3" a="1"/>
  <c r="F25" i="3"/>
  <c r="F26" i="3" a="1"/>
  <c r="F26" i="3"/>
  <c r="F27" i="3" a="1"/>
  <c r="F27" i="3"/>
  <c r="F17" i="3" a="1"/>
  <c r="F17" i="3"/>
  <c r="C18" i="3" a="1"/>
  <c r="C18" i="3"/>
  <c r="C19" i="3" a="1"/>
  <c r="C19" i="3"/>
  <c r="C20" i="3" a="1"/>
  <c r="C20" i="3"/>
  <c r="C21" i="3" a="1"/>
  <c r="C21" i="3"/>
  <c r="C22" i="3" a="1"/>
  <c r="C22" i="3"/>
  <c r="C23" i="3" a="1"/>
  <c r="C23" i="3"/>
  <c r="C24" i="3" a="1"/>
  <c r="C24" i="3"/>
  <c r="C25" i="3" a="1"/>
  <c r="C25" i="3"/>
  <c r="C26" i="3" a="1"/>
  <c r="C26" i="3"/>
  <c r="C27" i="3" a="1"/>
  <c r="C27" i="3"/>
  <c r="C17" i="3" a="1"/>
  <c r="C17" i="3"/>
  <c r="A18" i="3" a="1"/>
  <c r="A18" i="3"/>
  <c r="A19" i="3" a="1"/>
  <c r="A19" i="3"/>
  <c r="A20" i="3" a="1"/>
  <c r="A20" i="3"/>
  <c r="A21" i="3" a="1"/>
  <c r="A21" i="3"/>
  <c r="A22" i="3" a="1"/>
  <c r="A22" i="3"/>
  <c r="A23" i="3" a="1"/>
  <c r="A23" i="3"/>
  <c r="A24" i="3" a="1"/>
  <c r="A24" i="3"/>
  <c r="A25" i="3" a="1"/>
  <c r="A25" i="3"/>
  <c r="A26" i="3" a="1"/>
  <c r="A26" i="3"/>
  <c r="A27" i="3" a="1"/>
  <c r="A27" i="3"/>
  <c r="A17" i="3" a="1"/>
  <c r="A17" i="3"/>
  <c r="I4" i="3"/>
  <c r="A2" i="3"/>
  <c r="G13" i="3"/>
  <c r="H16" i="3"/>
  <c r="H18" i="3"/>
  <c r="H19" i="3"/>
  <c r="H20" i="3"/>
  <c r="H21" i="3"/>
  <c r="H22" i="3"/>
  <c r="H23" i="3"/>
  <c r="H24" i="3"/>
  <c r="H25" i="3"/>
  <c r="H26" i="3"/>
  <c r="H27" i="3"/>
  <c r="E5" i="1"/>
  <c r="E7" i="1"/>
  <c r="E32" i="1"/>
  <c r="E17" i="1"/>
  <c r="F30" i="3"/>
  <c r="E15" i="1"/>
  <c r="I15" i="3"/>
  <c r="E75" i="1"/>
  <c r="E26" i="1"/>
  <c r="E10" i="1"/>
  <c r="I18" i="3"/>
  <c r="E6" i="3"/>
  <c r="I9" i="3"/>
  <c r="A7" i="3"/>
  <c r="I8" i="3"/>
  <c r="A6" i="3"/>
  <c r="I17" i="3"/>
  <c r="I16" i="3"/>
  <c r="I7" i="3"/>
  <c r="I6" i="3"/>
  <c r="I5" i="3"/>
  <c r="E16" i="1"/>
  <c r="E18" i="1"/>
  <c r="E19" i="1"/>
  <c r="E20" i="1"/>
  <c r="E21" i="1"/>
  <c r="E22" i="1"/>
  <c r="E23" i="1"/>
  <c r="E24" i="1"/>
  <c r="E25" i="1"/>
  <c r="E27" i="1"/>
  <c r="E28" i="1"/>
  <c r="E29" i="1"/>
  <c r="E30" i="1"/>
  <c r="E31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3" i="1"/>
  <c r="E4" i="1"/>
  <c r="E6" i="1"/>
  <c r="E8" i="1"/>
  <c r="E9" i="1"/>
  <c r="E11" i="1"/>
  <c r="E12" i="1"/>
  <c r="E13" i="1"/>
  <c r="E14" i="1"/>
  <c r="E2" i="1"/>
  <c r="C10" i="4"/>
  <c r="C9" i="4"/>
  <c r="C8" i="4"/>
  <c r="C7" i="4"/>
  <c r="I22" i="3"/>
  <c r="C10" i="3"/>
  <c r="E5" i="3"/>
  <c r="A5" i="3"/>
  <c r="E4" i="3"/>
  <c r="A4" i="3"/>
  <c r="E3" i="3"/>
  <c r="A3" i="3"/>
  <c r="E1" i="3"/>
  <c r="A1" i="3"/>
  <c r="I154" i="1"/>
</calcChain>
</file>

<file path=xl/comments1.xml><?xml version="1.0" encoding="utf-8"?>
<comments xmlns="http://schemas.openxmlformats.org/spreadsheetml/2006/main">
  <authors>
    <author>Armel</author>
  </authors>
  <commentList>
    <comment ref="K6" authorId="0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=I3&amp;CAR(13)&amp;"Psychomotricien D.E"&amp;CAR(13)&amp;I4&amp;CAR(13)&amp;I5&amp;CAR(13)&amp;I6&amp;CAR(13)&amp;I7&amp;CAR(13)&amp;"Siret : "&amp;I8&amp;"Adeli : "&amp;I9</t>
        </r>
      </text>
    </comment>
  </commentList>
</comments>
</file>

<file path=xl/comments2.xml><?xml version="1.0" encoding="utf-8"?>
<comments xmlns="http://schemas.openxmlformats.org/spreadsheetml/2006/main">
  <authors>
    <author>Armel</author>
  </authors>
  <commentList>
    <comment ref="E4" authorId="0">
      <text>
        <r>
          <rPr>
            <b/>
            <sz val="9"/>
            <color indexed="81"/>
            <rFont val="Calibri"/>
          </rPr>
          <t>Moi</t>
        </r>
        <r>
          <rPr>
            <sz val="9"/>
            <color indexed="81"/>
            <rFont val="Calibri"/>
          </rPr>
          <t xml:space="preserve">
40€ payé</t>
        </r>
      </text>
    </comment>
    <comment ref="F45" authorId="0">
      <text>
        <r>
          <rPr>
            <b/>
            <sz val="9"/>
            <color indexed="81"/>
            <rFont val="Calibri"/>
          </rPr>
          <t>Armel:</t>
        </r>
        <r>
          <rPr>
            <sz val="9"/>
            <color indexed="81"/>
            <rFont val="Calibri"/>
          </rPr>
          <t xml:space="preserve">
40 € payée</t>
        </r>
      </text>
    </comment>
  </commentList>
</comments>
</file>

<file path=xl/sharedStrings.xml><?xml version="1.0" encoding="utf-8"?>
<sst xmlns="http://schemas.openxmlformats.org/spreadsheetml/2006/main" count="704" uniqueCount="200">
  <si>
    <t>N_FACT</t>
  </si>
  <si>
    <t>DATE</t>
  </si>
  <si>
    <t>NOM_PATIENT</t>
  </si>
  <si>
    <t>LIBELLE</t>
  </si>
  <si>
    <t>MONTANT</t>
  </si>
  <si>
    <t>STATUT</t>
  </si>
  <si>
    <t>MODE_ENCAISSEMENT</t>
  </si>
  <si>
    <t>DATE_REGLEMENT</t>
  </si>
  <si>
    <t>F1064</t>
  </si>
  <si>
    <t>Séance de 30 minutes</t>
  </si>
  <si>
    <t>Payée</t>
  </si>
  <si>
    <t>Virement</t>
  </si>
  <si>
    <t>F1044</t>
  </si>
  <si>
    <t>Séance de 45 minutes</t>
  </si>
  <si>
    <t>Dûe</t>
  </si>
  <si>
    <t>F1045</t>
  </si>
  <si>
    <t>F1046</t>
  </si>
  <si>
    <t>F1047</t>
  </si>
  <si>
    <t>F1048</t>
  </si>
  <si>
    <t>F1049</t>
  </si>
  <si>
    <t>Chèque</t>
  </si>
  <si>
    <t>F1050</t>
  </si>
  <si>
    <t>F1068</t>
  </si>
  <si>
    <t>F1052</t>
  </si>
  <si>
    <t>F1053</t>
  </si>
  <si>
    <t>F1054</t>
  </si>
  <si>
    <t>F1077</t>
  </si>
  <si>
    <t>F1057</t>
  </si>
  <si>
    <t>F1058</t>
  </si>
  <si>
    <t>F1059</t>
  </si>
  <si>
    <t>F1060</t>
  </si>
  <si>
    <t>F1061</t>
  </si>
  <si>
    <t>F1062</t>
  </si>
  <si>
    <t>F1063</t>
  </si>
  <si>
    <t>F1065</t>
  </si>
  <si>
    <t>F1086</t>
  </si>
  <si>
    <t>F1067</t>
  </si>
  <si>
    <t>F1066</t>
  </si>
  <si>
    <t>F1051</t>
  </si>
  <si>
    <t>F1070</t>
  </si>
  <si>
    <t>F1071</t>
  </si>
  <si>
    <t>F1072</t>
  </si>
  <si>
    <t>F1073</t>
  </si>
  <si>
    <t>F1075</t>
  </si>
  <si>
    <t>F1078</t>
  </si>
  <si>
    <t>F1079</t>
  </si>
  <si>
    <t>F1074</t>
  </si>
  <si>
    <t>F1084</t>
  </si>
  <si>
    <t>F1085</t>
  </si>
  <si>
    <t>F1076</t>
  </si>
  <si>
    <t>F1081</t>
  </si>
  <si>
    <t>F1082</t>
  </si>
  <si>
    <t>11 séances</t>
  </si>
  <si>
    <t>7 séances</t>
  </si>
  <si>
    <t>F998</t>
  </si>
  <si>
    <t>F1056</t>
  </si>
  <si>
    <t>1 rue résidence du Vaux varois</t>
  </si>
  <si>
    <t>4 rue de la boissellerie</t>
  </si>
  <si>
    <t>24 boulevard de l'Évasion</t>
  </si>
  <si>
    <t>Cabinet</t>
  </si>
  <si>
    <t>Date de facture :</t>
  </si>
  <si>
    <t>PATIENT</t>
  </si>
  <si>
    <t>N° :</t>
  </si>
  <si>
    <t>Dates</t>
  </si>
  <si>
    <t>Actes</t>
  </si>
  <si>
    <t>Prix unitaire</t>
  </si>
  <si>
    <t>Montant total :</t>
  </si>
  <si>
    <t>TVA non applicable, art. 293 B du CGI</t>
  </si>
  <si>
    <t>Libéllé</t>
  </si>
  <si>
    <t>Prix</t>
  </si>
  <si>
    <t>Statut</t>
  </si>
  <si>
    <t>Mode d’encaissement</t>
  </si>
  <si>
    <t>Espèces</t>
  </si>
  <si>
    <t>Entretien préalable au bilan</t>
  </si>
  <si>
    <t>Deuxième séance d'observation/bilan</t>
  </si>
  <si>
    <t>Troisième séance d'observation/bilan</t>
  </si>
  <si>
    <t>Restitution du compte-rendu de bilan</t>
  </si>
  <si>
    <t>Préparation, rédaction et transmission d'un compte-rendu (30m)</t>
  </si>
  <si>
    <t>Préparation, rédaction et transmission d'un compte-rendu (45m)</t>
  </si>
  <si>
    <t>Participation à une réunion</t>
  </si>
  <si>
    <t>PATIENTS</t>
  </si>
  <si>
    <t>PARENTS</t>
  </si>
  <si>
    <t>ADRESSE</t>
  </si>
  <si>
    <t>CP</t>
  </si>
  <si>
    <t>VILLE</t>
  </si>
  <si>
    <t>MAIL</t>
  </si>
  <si>
    <t>SIRET</t>
  </si>
  <si>
    <t>ADELI</t>
  </si>
  <si>
    <t>NUM2</t>
  </si>
  <si>
    <t>NUM1</t>
  </si>
  <si>
    <t>32 Avenue de la constellation</t>
  </si>
  <si>
    <t>19, rue de Vincourt,</t>
  </si>
  <si>
    <t>7 rue des Plants pourpre</t>
  </si>
  <si>
    <t>18 place des genottes</t>
  </si>
  <si>
    <t xml:space="preserve">45 Rue de l'Aubépine </t>
  </si>
  <si>
    <t>1 Clos de la Saussaye</t>
  </si>
  <si>
    <t>1 rue des châtaigniers</t>
  </si>
  <si>
    <t>24, rue Jean Jaurès</t>
  </si>
  <si>
    <t>43, avenue de la belle heaumiere</t>
  </si>
  <si>
    <t>16 boulevard des Merveilles</t>
  </si>
  <si>
    <t>19, rue de Vincourt</t>
  </si>
  <si>
    <t>12 Place Des Colonnes Hubert Renault</t>
  </si>
  <si>
    <t>2, clos du matin</t>
  </si>
  <si>
    <t>58 allée des Gros Saule</t>
  </si>
  <si>
    <t>37 rue de Gisors</t>
  </si>
  <si>
    <t>8 Les larris</t>
  </si>
  <si>
    <t>NOTE D'HONORAIRES ACQUITTÉE EN PSYCHOMOTRICITÉ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</si>
  <si>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</si>
  <si>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</si>
  <si>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</si>
  <si>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</si>
  <si>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</si>
  <si>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</si>
  <si>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</si>
  <si>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</si>
  <si>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</si>
  <si>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</si>
  <si>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</si>
  <si>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</si>
  <si>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</si>
  <si>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</si>
  <si>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</si>
  <si>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</si>
  <si>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</si>
  <si>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</si>
  <si>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</si>
  <si>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</si>
  <si>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</si>
  <si>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</si>
  <si>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</si>
  <si>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</si>
  <si>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</si>
  <si>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</si>
  <si>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</si>
  <si>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</si>
  <si>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</si>
  <si>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</si>
  <si>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</si>
  <si>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</si>
  <si>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</si>
  <si>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</si>
  <si>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</si>
  <si>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</si>
  <si>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</si>
  <si>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</si>
  <si>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</si>
  <si>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</si>
  <si>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</si>
  <si>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</si>
  <si>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</si>
  <si>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</si>
  <si>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</si>
  <si>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</si>
  <si>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</si>
  <si>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</si>
  <si>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</si>
  <si>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</si>
  <si>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</si>
  <si>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</si>
  <si>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</si>
  <si>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</si>
  <si>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</si>
  <si>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</si>
  <si>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</si>
  <si>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</si>
  <si>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</si>
  <si>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</si>
  <si>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</si>
  <si>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</si>
  <si>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</si>
  <si>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</si>
  <si>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</si>
  <si>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</si>
  <si>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</si>
  <si>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</si>
  <si>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</si>
  <si>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</si>
  <si>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</si>
  <si>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</si>
  <si>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</si>
  <si>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</si>
  <si>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</si>
  <si>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</si>
  <si>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</si>
  <si>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</si>
  <si>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</si>
  <si>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</si>
  <si>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</si>
  <si>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</si>
  <si>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</si>
  <si>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</si>
  <si>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</si>
  <si>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</si>
  <si>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</si>
  <si>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</si>
  <si>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</si>
  <si>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</si>
  <si>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Je soussigné xx certifie que la/les séance(s) ci-dessus est/sont entièrement réglée(s) par la famille.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</si>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</sst>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[$-F800]dddd\,\ mmmm\ dd\,\ yyyy"/>
    <numFmt numFmtId="165" formatCode="#,##0\ &quot;€&quot;"/>
    <numFmt numFmtId="166" formatCode="#,##0.00\ &quot;€&quot;"/>
    <numFmt numFmtId="167" formatCode="_ * #,##0.00_)\ [$€-1]_ ;_ * \(#,##0.00\)\ [$€-1]_ ;_ * &quot;-&quot;??_)\ [$€-1]_ ;_ @_ "/>
    <numFmt numFmtId="168" formatCode="_-* #,##0\ [$€-40C]_-;\-* #,##0\ [$€-40C]_-;_-* &quot;-&quot;??\ [$€-40C]_-;_-@_-"/>
  </numFmts>
  <fonts count="22" x14ac:knownFonts="1">
    <font>
      <sz val="11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scheme val="minor"/>
    </font>
    <font>
      <b/>
      <sz val="11"/>
      <color theme="1"/>
      <name val="Calibri"/>
      <scheme val="minor"/>
    </font>
    <font>
      <sz val="12"/>
      <color theme="1"/>
      <name val="Cambria"/>
      <family val="2"/>
      <scheme val="major"/>
    </font>
    <font>
      <sz val="11"/>
      <color rgb="FF000000"/>
      <name val="Calibri"/>
      <scheme val="minor"/>
    </font>
    <font>
      <sz val="12"/>
      <color theme="1"/>
      <name val="Times New Roman"/>
    </font>
    <font>
      <sz val="16"/>
      <color rgb="FF002451"/>
      <name val="Calibri"/>
      <scheme val="minor"/>
    </font>
    <font>
      <b/>
      <sz val="9"/>
      <color indexed="81"/>
      <name val="Calibri"/>
    </font>
    <font>
      <sz val="9"/>
      <color indexed="81"/>
      <name val="Calibri"/>
    </font>
    <font>
      <sz val="8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"/>
      <name val="Calibri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CCFFCC"/>
        <bgColor indexed="64"/>
      </patternFill>
    </fill>
    <fill>
      <patternFill patternType="solid">
        <fgColor rgb="FF3366FF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8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3366FF"/>
      </left>
      <right/>
      <top style="medium">
        <color rgb="FF3366FF"/>
      </top>
      <bottom/>
      <diagonal/>
    </border>
    <border>
      <left/>
      <right/>
      <top style="medium">
        <color rgb="FF3366FF"/>
      </top>
      <bottom/>
      <diagonal/>
    </border>
    <border>
      <left/>
      <right style="medium">
        <color rgb="FF3366FF"/>
      </right>
      <top style="medium">
        <color rgb="FF3366FF"/>
      </top>
      <bottom/>
      <diagonal/>
    </border>
    <border>
      <left style="medium">
        <color rgb="FF3366FF"/>
      </left>
      <right/>
      <top/>
      <bottom/>
      <diagonal/>
    </border>
    <border>
      <left/>
      <right style="medium">
        <color rgb="FF3366FF"/>
      </right>
      <top/>
      <bottom/>
      <diagonal/>
    </border>
    <border>
      <left style="medium">
        <color rgb="FF3366FF"/>
      </left>
      <right/>
      <top/>
      <bottom style="medium">
        <color rgb="FF3366FF"/>
      </bottom>
      <diagonal/>
    </border>
    <border>
      <left/>
      <right/>
      <top/>
      <bottom style="medium">
        <color rgb="FF3366FF"/>
      </bottom>
      <diagonal/>
    </border>
    <border>
      <left/>
      <right style="medium">
        <color rgb="FF3366FF"/>
      </right>
      <top/>
      <bottom style="medium">
        <color rgb="FF3366F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67">
    <xf numFmtId="0" fontId="0" fillId="0" borderId="0"/>
    <xf numFmtId="44" fontId="7" fillId="0" borderId="0" applyFon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51">
    <xf numFmtId="0" fontId="0" fillId="0" borderId="0" xfId="0"/>
    <xf numFmtId="164" fontId="9" fillId="0" borderId="2" xfId="0" applyNumberFormat="1" applyFont="1" applyFill="1" applyBorder="1" applyAlignment="1">
      <alignment horizontal="left"/>
    </xf>
    <xf numFmtId="0" fontId="9" fillId="0" borderId="3" xfId="0" applyFont="1" applyFill="1" applyBorder="1" applyAlignment="1"/>
    <xf numFmtId="165" fontId="9" fillId="0" borderId="3" xfId="1" applyNumberFormat="1" applyFont="1" applyFill="1" applyBorder="1" applyAlignment="1">
      <alignment horizontal="right"/>
    </xf>
    <xf numFmtId="44" fontId="9" fillId="0" borderId="3" xfId="1" applyFont="1" applyFill="1" applyBorder="1" applyAlignment="1">
      <alignment horizontal="left"/>
    </xf>
    <xf numFmtId="49" fontId="9" fillId="0" borderId="3" xfId="0" applyNumberFormat="1" applyFont="1" applyFill="1" applyBorder="1" applyAlignment="1">
      <alignment horizontal="center"/>
    </xf>
    <xf numFmtId="164" fontId="9" fillId="0" borderId="3" xfId="0" applyNumberFormat="1" applyFont="1" applyFill="1" applyBorder="1" applyAlignment="1"/>
    <xf numFmtId="0" fontId="10" fillId="0" borderId="0" xfId="0" applyFont="1" applyAlignment="1">
      <alignment horizontal="center"/>
    </xf>
    <xf numFmtId="164" fontId="0" fillId="0" borderId="4" xfId="0" applyNumberFormat="1" applyFont="1" applyFill="1" applyBorder="1" applyAlignment="1">
      <alignment horizontal="left"/>
    </xf>
    <xf numFmtId="49" fontId="0" fillId="0" borderId="1" xfId="0" applyNumberFormat="1" applyFont="1" applyFill="1" applyBorder="1" applyAlignment="1"/>
    <xf numFmtId="166" fontId="0" fillId="0" borderId="1" xfId="1" applyNumberFormat="1" applyFont="1" applyFill="1" applyBorder="1" applyAlignment="1">
      <alignment horizontal="right"/>
    </xf>
    <xf numFmtId="0" fontId="0" fillId="0" borderId="1" xfId="0" applyFont="1" applyFill="1" applyBorder="1"/>
    <xf numFmtId="49" fontId="0" fillId="0" borderId="1" xfId="0" applyNumberFormat="1" applyFont="1" applyFill="1" applyBorder="1" applyAlignment="1">
      <alignment horizontal="center"/>
    </xf>
    <xf numFmtId="164" fontId="0" fillId="0" borderId="4" xfId="0" applyNumberFormat="1" applyFont="1" applyFill="1" applyBorder="1" applyAlignment="1">
      <alignment horizontal="right"/>
    </xf>
    <xf numFmtId="0" fontId="0" fillId="0" borderId="1" xfId="0" applyFont="1" applyFill="1" applyBorder="1" applyAlignment="1"/>
    <xf numFmtId="164" fontId="0" fillId="0" borderId="1" xfId="0" applyNumberFormat="1" applyFont="1" applyFill="1" applyBorder="1" applyAlignment="1"/>
    <xf numFmtId="164" fontId="0" fillId="0" borderId="1" xfId="0" applyNumberFormat="1" applyFont="1" applyFill="1" applyBorder="1" applyAlignment="1">
      <alignment horizontal="left"/>
    </xf>
    <xf numFmtId="0" fontId="11" fillId="0" borderId="1" xfId="0" applyFont="1" applyBorder="1"/>
    <xf numFmtId="49" fontId="11" fillId="0" borderId="4" xfId="0" applyNumberFormat="1" applyFont="1" applyBorder="1"/>
    <xf numFmtId="0" fontId="0" fillId="0" borderId="1" xfId="0" applyFont="1" applyFill="1" applyBorder="1" applyAlignment="1">
      <alignment horizontal="left"/>
    </xf>
    <xf numFmtId="164" fontId="0" fillId="0" borderId="5" xfId="0" applyNumberFormat="1" applyFont="1" applyFill="1" applyBorder="1" applyAlignment="1"/>
    <xf numFmtId="0" fontId="0" fillId="0" borderId="1" xfId="0" applyNumberFormat="1" applyFont="1" applyFill="1" applyBorder="1" applyAlignment="1"/>
    <xf numFmtId="164" fontId="0" fillId="0" borderId="5" xfId="0" applyNumberFormat="1" applyFont="1" applyFill="1" applyBorder="1" applyAlignment="1">
      <alignment horizontal="left"/>
    </xf>
    <xf numFmtId="0" fontId="0" fillId="0" borderId="1" xfId="0" applyFont="1" applyBorder="1" applyAlignment="1"/>
    <xf numFmtId="0" fontId="9" fillId="0" borderId="1" xfId="0" applyFont="1" applyBorder="1"/>
    <xf numFmtId="49" fontId="0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/>
    <xf numFmtId="0" fontId="12" fillId="0" borderId="0" xfId="0" applyFont="1" applyAlignment="1">
      <alignment horizontal="center"/>
    </xf>
    <xf numFmtId="167" fontId="0" fillId="0" borderId="0" xfId="0" applyNumberFormat="1"/>
    <xf numFmtId="0" fontId="0" fillId="0" borderId="1" xfId="0" applyBorder="1"/>
    <xf numFmtId="49" fontId="11" fillId="0" borderId="2" xfId="0" applyNumberFormat="1" applyFont="1" applyBorder="1"/>
    <xf numFmtId="0" fontId="11" fillId="0" borderId="2" xfId="0" applyFont="1" applyBorder="1"/>
    <xf numFmtId="0" fontId="0" fillId="0" borderId="1" xfId="0" applyFont="1" applyBorder="1"/>
    <xf numFmtId="168" fontId="0" fillId="0" borderId="1" xfId="1" applyNumberFormat="1" applyFont="1" applyFill="1" applyBorder="1" applyAlignment="1">
      <alignment horizontal="center"/>
    </xf>
    <xf numFmtId="168" fontId="0" fillId="0" borderId="1" xfId="1" applyNumberFormat="1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11" fillId="0" borderId="4" xfId="0" applyFont="1" applyBorder="1"/>
    <xf numFmtId="0" fontId="11" fillId="0" borderId="2" xfId="0" applyFont="1" applyBorder="1" applyAlignment="1">
      <alignment horizontal="left"/>
    </xf>
    <xf numFmtId="49" fontId="0" fillId="0" borderId="1" xfId="0" applyNumberFormat="1" applyFont="1" applyBorder="1" applyAlignment="1"/>
    <xf numFmtId="165" fontId="0" fillId="0" borderId="1" xfId="1" applyNumberFormat="1" applyFont="1" applyBorder="1" applyAlignment="1">
      <alignment horizontal="right"/>
    </xf>
    <xf numFmtId="0" fontId="13" fillId="0" borderId="0" xfId="0" applyFont="1"/>
    <xf numFmtId="166" fontId="7" fillId="0" borderId="1" xfId="1" applyNumberFormat="1" applyFill="1" applyBorder="1" applyAlignment="1">
      <alignment horizontal="right"/>
    </xf>
    <xf numFmtId="166" fontId="0" fillId="0" borderId="1" xfId="1" applyNumberFormat="1" applyFont="1" applyBorder="1" applyAlignment="1">
      <alignment horizontal="right"/>
    </xf>
    <xf numFmtId="0" fontId="0" fillId="0" borderId="7" xfId="0" applyFont="1" applyBorder="1" applyAlignment="1"/>
    <xf numFmtId="166" fontId="0" fillId="0" borderId="7" xfId="1" applyNumberFormat="1" applyFont="1" applyBorder="1" applyAlignment="1">
      <alignment horizontal="right"/>
    </xf>
    <xf numFmtId="0" fontId="0" fillId="0" borderId="7" xfId="0" applyFont="1" applyBorder="1"/>
    <xf numFmtId="49" fontId="0" fillId="0" borderId="7" xfId="0" applyNumberFormat="1" applyFont="1" applyBorder="1" applyAlignment="1">
      <alignment horizontal="center"/>
    </xf>
    <xf numFmtId="164" fontId="0" fillId="0" borderId="7" xfId="0" applyNumberFormat="1" applyFont="1" applyBorder="1" applyAlignment="1"/>
    <xf numFmtId="164" fontId="0" fillId="0" borderId="1" xfId="0" applyNumberFormat="1" applyFont="1" applyBorder="1" applyAlignment="1">
      <alignment horizontal="left"/>
    </xf>
    <xf numFmtId="0" fontId="4" fillId="0" borderId="2" xfId="2" applyBorder="1" applyAlignment="1">
      <alignment horizontal="left"/>
    </xf>
    <xf numFmtId="0" fontId="4" fillId="0" borderId="2" xfId="2" applyBorder="1"/>
    <xf numFmtId="0" fontId="4" fillId="0" borderId="3" xfId="2" applyBorder="1"/>
    <xf numFmtId="49" fontId="4" fillId="0" borderId="3" xfId="2" applyNumberFormat="1" applyBorder="1"/>
    <xf numFmtId="0" fontId="4" fillId="0" borderId="8" xfId="2" applyBorder="1"/>
    <xf numFmtId="0" fontId="4" fillId="0" borderId="0" xfId="2"/>
    <xf numFmtId="0" fontId="4" fillId="0" borderId="1" xfId="2" applyBorder="1" applyAlignment="1">
      <alignment horizontal="left"/>
    </xf>
    <xf numFmtId="0" fontId="4" fillId="0" borderId="1" xfId="2" applyBorder="1"/>
    <xf numFmtId="49" fontId="4" fillId="0" borderId="1" xfId="2" applyNumberFormat="1" applyBorder="1"/>
    <xf numFmtId="0" fontId="4" fillId="0" borderId="1" xfId="2" applyBorder="1" applyAlignment="1">
      <alignment wrapText="1"/>
    </xf>
    <xf numFmtId="49" fontId="4" fillId="0" borderId="1" xfId="2" applyNumberFormat="1" applyBorder="1" applyAlignment="1">
      <alignment wrapText="1"/>
    </xf>
    <xf numFmtId="49" fontId="4" fillId="0" borderId="0" xfId="2" applyNumberFormat="1"/>
    <xf numFmtId="0" fontId="4" fillId="0" borderId="4" xfId="2" applyBorder="1" applyAlignment="1">
      <alignment horizontal="left"/>
    </xf>
    <xf numFmtId="49" fontId="4" fillId="0" borderId="0" xfId="2" applyNumberFormat="1" applyBorder="1"/>
    <xf numFmtId="0" fontId="4" fillId="0" borderId="9" xfId="2" applyFont="1" applyBorder="1"/>
    <xf numFmtId="0" fontId="4" fillId="0" borderId="10" xfId="2" applyFont="1" applyBorder="1"/>
    <xf numFmtId="166" fontId="4" fillId="0" borderId="11" xfId="2" applyNumberFormat="1" applyFont="1" applyBorder="1"/>
    <xf numFmtId="0" fontId="4" fillId="4" borderId="0" xfId="2" applyNumberFormat="1" applyFont="1" applyFill="1" applyAlignment="1"/>
    <xf numFmtId="0" fontId="4" fillId="0" borderId="12" xfId="2" applyFont="1" applyBorder="1"/>
    <xf numFmtId="0" fontId="4" fillId="0" borderId="0" xfId="2" applyFont="1" applyBorder="1"/>
    <xf numFmtId="166" fontId="4" fillId="0" borderId="13" xfId="2" applyNumberFormat="1" applyFont="1" applyBorder="1"/>
    <xf numFmtId="0" fontId="18" fillId="4" borderId="0" xfId="2" applyNumberFormat="1" applyFont="1" applyFill="1" applyAlignment="1"/>
    <xf numFmtId="0" fontId="4" fillId="0" borderId="0" xfId="2" applyBorder="1"/>
    <xf numFmtId="0" fontId="4" fillId="0" borderId="13" xfId="2" applyBorder="1"/>
    <xf numFmtId="0" fontId="4" fillId="0" borderId="12" xfId="2" applyBorder="1" applyAlignment="1"/>
    <xf numFmtId="0" fontId="4" fillId="0" borderId="12" xfId="2" applyBorder="1" applyAlignment="1">
      <alignment horizontal="left"/>
    </xf>
    <xf numFmtId="0" fontId="4" fillId="0" borderId="14" xfId="2" applyFont="1" applyBorder="1"/>
    <xf numFmtId="0" fontId="4" fillId="0" borderId="15" xfId="2" applyFont="1" applyBorder="1"/>
    <xf numFmtId="166" fontId="4" fillId="0" borderId="16" xfId="2" applyNumberFormat="1" applyFont="1" applyBorder="1"/>
    <xf numFmtId="0" fontId="4" fillId="0" borderId="14" xfId="2" applyBorder="1" applyAlignment="1">
      <alignment horizontal="left"/>
    </xf>
    <xf numFmtId="0" fontId="4" fillId="0" borderId="15" xfId="2" applyBorder="1"/>
    <xf numFmtId="0" fontId="4" fillId="0" borderId="16" xfId="2" applyBorder="1"/>
    <xf numFmtId="166" fontId="4" fillId="0" borderId="0" xfId="2" applyNumberFormat="1" applyBorder="1"/>
    <xf numFmtId="0" fontId="4" fillId="0" borderId="0" xfId="2" applyBorder="1" applyAlignment="1">
      <alignment horizontal="left"/>
    </xf>
    <xf numFmtId="0" fontId="6" fillId="0" borderId="0" xfId="2" applyFont="1"/>
    <xf numFmtId="166" fontId="4" fillId="0" borderId="0" xfId="2" applyNumberFormat="1"/>
    <xf numFmtId="0" fontId="5" fillId="5" borderId="18" xfId="2" applyFont="1" applyFill="1" applyBorder="1"/>
    <xf numFmtId="0" fontId="4" fillId="4" borderId="0" xfId="2" applyNumberFormat="1" applyFill="1" applyAlignment="1"/>
    <xf numFmtId="14" fontId="4" fillId="4" borderId="0" xfId="2" applyNumberFormat="1" applyFont="1" applyFill="1" applyAlignment="1"/>
    <xf numFmtId="164" fontId="4" fillId="0" borderId="0" xfId="2" applyNumberFormat="1" applyBorder="1" applyAlignment="1">
      <alignment horizontal="center"/>
    </xf>
    <xf numFmtId="0" fontId="4" fillId="0" borderId="0" xfId="2" applyBorder="1" applyAlignment="1">
      <alignment horizontal="center"/>
    </xf>
    <xf numFmtId="0" fontId="19" fillId="0" borderId="0" xfId="2" applyFont="1" applyProtection="1">
      <protection locked="0"/>
    </xf>
    <xf numFmtId="166" fontId="19" fillId="0" borderId="0" xfId="2" applyNumberFormat="1" applyFont="1" applyProtection="1">
      <protection locked="0"/>
    </xf>
    <xf numFmtId="0" fontId="4" fillId="0" borderId="0" xfId="2" applyProtection="1">
      <protection locked="0"/>
    </xf>
    <xf numFmtId="0" fontId="20" fillId="0" borderId="0" xfId="2" applyFont="1" applyAlignment="1" applyProtection="1">
      <alignment horizontal="center"/>
      <protection locked="0"/>
    </xf>
    <xf numFmtId="166" fontId="20" fillId="0" borderId="0" xfId="2" applyNumberFormat="1" applyFont="1" applyAlignment="1" applyProtection="1">
      <alignment horizontal="center"/>
      <protection locked="0"/>
    </xf>
    <xf numFmtId="167" fontId="9" fillId="0" borderId="1" xfId="0" applyNumberFormat="1" applyFont="1" applyBorder="1"/>
    <xf numFmtId="167" fontId="0" fillId="0" borderId="1" xfId="0" applyNumberFormat="1" applyBorder="1"/>
    <xf numFmtId="0" fontId="0" fillId="0" borderId="1" xfId="0" applyFill="1" applyBorder="1"/>
    <xf numFmtId="167" fontId="0" fillId="0" borderId="1" xfId="0" applyNumberFormat="1" applyFill="1" applyBorder="1"/>
    <xf numFmtId="164" fontId="17" fillId="0" borderId="1" xfId="3" applyNumberFormat="1" applyBorder="1" applyAlignment="1">
      <alignment horizontal="left"/>
    </xf>
    <xf numFmtId="164" fontId="11" fillId="0" borderId="5" xfId="0" applyNumberFormat="1" applyFont="1" applyBorder="1" applyAlignment="1">
      <alignment horizontal="left"/>
    </xf>
    <xf numFmtId="0" fontId="4" fillId="0" borderId="3" xfId="2" applyBorder="1" applyAlignment="1">
      <alignment wrapText="1"/>
    </xf>
    <xf numFmtId="166" fontId="6" fillId="0" borderId="0" xfId="2" applyNumberFormat="1" applyFont="1" applyBorder="1" applyAlignment="1">
      <alignment horizontal="center"/>
    </xf>
    <xf numFmtId="166" fontId="6" fillId="0" borderId="19" xfId="2" applyNumberFormat="1" applyFont="1" applyBorder="1" applyAlignment="1">
      <alignment horizontal="center"/>
    </xf>
    <xf numFmtId="166" fontId="4" fillId="0" borderId="0" xfId="2" applyNumberFormat="1" applyBorder="1" applyAlignment="1">
      <alignment horizontal="center"/>
    </xf>
    <xf numFmtId="0" fontId="3" fillId="0" borderId="3" xfId="2" applyFont="1" applyBorder="1" applyAlignment="1">
      <alignment wrapText="1"/>
    </xf>
    <xf numFmtId="0" fontId="3" fillId="0" borderId="3" xfId="2" applyFont="1" applyBorder="1"/>
    <xf numFmtId="0" fontId="4" fillId="4" borderId="0" xfId="2" applyNumberFormat="1" applyFont="1" applyFill="1" applyAlignment="1">
      <alignment horizontal="left"/>
    </xf>
    <xf numFmtId="0" fontId="4" fillId="0" borderId="12" xfId="2" applyFont="1" applyBorder="1" applyAlignment="1">
      <alignment horizontal="left"/>
    </xf>
    <xf numFmtId="0" fontId="2" fillId="0" borderId="3" xfId="2" applyFont="1" applyBorder="1"/>
    <xf numFmtId="49" fontId="0" fillId="3" borderId="1" xfId="0" applyNumberFormat="1" applyFont="1" applyFill="1" applyBorder="1" applyAlignment="1"/>
    <xf numFmtId="49" fontId="8" fillId="2" borderId="1" xfId="0" applyNumberFormat="1" applyFont="1" applyFill="1" applyBorder="1" applyAlignment="1"/>
    <xf numFmtId="49" fontId="11" fillId="0" borderId="6" xfId="0" applyNumberFormat="1" applyFont="1" applyBorder="1"/>
    <xf numFmtId="49" fontId="11" fillId="0" borderId="1" xfId="0" applyNumberFormat="1" applyFont="1" applyBorder="1"/>
    <xf numFmtId="49" fontId="11" fillId="3" borderId="6" xfId="0" applyNumberFormat="1" applyFont="1" applyFill="1" applyBorder="1"/>
    <xf numFmtId="49" fontId="11" fillId="3" borderId="1" xfId="0" applyNumberFormat="1" applyFont="1" applyFill="1" applyBorder="1"/>
    <xf numFmtId="49" fontId="10" fillId="0" borderId="0" xfId="0" applyNumberFormat="1" applyFont="1" applyAlignment="1">
      <alignment horizontal="center"/>
    </xf>
    <xf numFmtId="49" fontId="0" fillId="0" borderId="1" xfId="0" applyNumberFormat="1" applyBorder="1"/>
    <xf numFmtId="0" fontId="5" fillId="5" borderId="18" xfId="2" applyNumberFormat="1" applyFont="1" applyFill="1" applyBorder="1"/>
    <xf numFmtId="0" fontId="2" fillId="4" borderId="17" xfId="2" applyNumberFormat="1" applyFont="1" applyFill="1" applyBorder="1" applyAlignment="1"/>
    <xf numFmtId="0" fontId="6" fillId="0" borderId="0" xfId="2" applyFont="1" applyAlignment="1" applyProtection="1">
      <alignment wrapText="1"/>
      <protection locked="0"/>
    </xf>
    <xf numFmtId="0" fontId="6" fillId="0" borderId="0" xfId="2" applyFont="1" applyAlignment="1" applyProtection="1">
      <alignment vertical="top" wrapText="1"/>
      <protection locked="0"/>
    </xf>
    <xf numFmtId="49" fontId="2" fillId="0" borderId="1" xfId="2" applyNumberFormat="1" applyFont="1" applyBorder="1"/>
    <xf numFmtId="0" fontId="1" fillId="0" borderId="3" xfId="2" applyFont="1" applyBorder="1"/>
    <xf numFmtId="164" fontId="0" fillId="0" borderId="7" xfId="0" applyNumberFormat="1" applyFont="1" applyBorder="1" applyAlignment="1">
      <alignment horizontal="left"/>
    </xf>
    <xf numFmtId="0" fontId="1" fillId="4" borderId="0" xfId="2" applyNumberFormat="1" applyFont="1" applyFill="1" applyAlignment="1"/>
    <xf numFmtId="0" fontId="0" fillId="0" borderId="0" xfId="0" pivotButton="1"/>
    <xf numFmtId="0" fontId="0" fillId="0" borderId="0" xfId="0" applyAlignment="1">
      <alignment horizontal="left"/>
    </xf>
    <xf numFmtId="164" fontId="4" fillId="0" borderId="0" xfId="2" applyNumberFormat="1" applyFont="1" applyAlignment="1" applyProtection="1">
      <alignment horizontal="center"/>
      <protection locked="0"/>
    </xf>
    <xf numFmtId="0" fontId="4" fillId="0" borderId="9" xfId="2" applyBorder="1" applyAlignment="1">
      <alignment horizontal="left" vertical="top" wrapText="1"/>
    </xf>
    <xf numFmtId="0" fontId="4" fillId="0" borderId="10" xfId="2" applyBorder="1" applyAlignment="1">
      <alignment horizontal="left" vertical="top" wrapText="1"/>
    </xf>
    <xf numFmtId="0" fontId="4" fillId="0" borderId="11" xfId="2" applyBorder="1" applyAlignment="1">
      <alignment horizontal="left" vertical="top" wrapText="1"/>
    </xf>
    <xf numFmtId="0" fontId="4" fillId="0" borderId="12" xfId="2" applyBorder="1" applyAlignment="1">
      <alignment horizontal="left" vertical="top" wrapText="1"/>
    </xf>
    <xf numFmtId="0" fontId="4" fillId="0" borderId="0" xfId="2" applyBorder="1" applyAlignment="1">
      <alignment horizontal="left" vertical="top" wrapText="1"/>
    </xf>
    <xf numFmtId="0" fontId="4" fillId="0" borderId="13" xfId="2" applyBorder="1" applyAlignment="1">
      <alignment horizontal="left" vertical="top" wrapText="1"/>
    </xf>
    <xf numFmtId="167" fontId="5" fillId="5" borderId="20" xfId="2" applyNumberFormat="1" applyFont="1" applyFill="1" applyBorder="1" applyAlignment="1">
      <alignment horizontal="center"/>
    </xf>
    <xf numFmtId="167" fontId="5" fillId="5" borderId="21" xfId="2" applyNumberFormat="1" applyFont="1" applyFill="1" applyBorder="1" applyAlignment="1">
      <alignment horizontal="center"/>
    </xf>
    <xf numFmtId="164" fontId="4" fillId="0" borderId="5" xfId="2" applyNumberFormat="1" applyBorder="1" applyAlignment="1">
      <alignment horizontal="center"/>
    </xf>
    <xf numFmtId="164" fontId="4" fillId="0" borderId="4" xfId="2" applyNumberFormat="1" applyBorder="1" applyAlignment="1">
      <alignment horizontal="center"/>
    </xf>
    <xf numFmtId="0" fontId="4" fillId="0" borderId="8" xfId="2" applyNumberFormat="1" applyBorder="1" applyAlignment="1">
      <alignment horizontal="center"/>
    </xf>
    <xf numFmtId="0" fontId="4" fillId="0" borderId="22" xfId="2" applyNumberFormat="1" applyBorder="1" applyAlignment="1">
      <alignment horizontal="center"/>
    </xf>
    <xf numFmtId="0" fontId="4" fillId="0" borderId="2" xfId="2" applyNumberFormat="1" applyBorder="1" applyAlignment="1">
      <alignment horizontal="center"/>
    </xf>
    <xf numFmtId="0" fontId="5" fillId="5" borderId="9" xfId="2" applyFont="1" applyFill="1" applyBorder="1" applyAlignment="1">
      <alignment horizontal="center"/>
    </xf>
    <xf numFmtId="0" fontId="5" fillId="5" borderId="10" xfId="2" applyFont="1" applyFill="1" applyBorder="1" applyAlignment="1">
      <alignment horizontal="center"/>
    </xf>
    <xf numFmtId="0" fontId="5" fillId="5" borderId="18" xfId="2" applyFont="1" applyFill="1" applyBorder="1" applyAlignment="1">
      <alignment horizontal="center"/>
    </xf>
    <xf numFmtId="0" fontId="6" fillId="0" borderId="0" xfId="2" applyFont="1" applyAlignment="1" applyProtection="1">
      <alignment horizontal="left" vertical="top" wrapText="1"/>
      <protection locked="0"/>
    </xf>
    <xf numFmtId="0" fontId="4" fillId="0" borderId="4" xfId="2" applyBorder="1"/>
    <xf numFmtId="0" fontId="6" fillId="0" borderId="1" xfId="2" applyNumberFormat="1" applyFont="1" applyBorder="1" applyAlignment="1">
      <alignment horizontal="center"/>
    </xf>
    <xf numFmtId="0" fontId="6" fillId="0" borderId="1" xfId="2" applyFont="1" applyBorder="1" applyAlignment="1">
      <alignment horizontal="center"/>
    </xf>
    <xf numFmtId="167" fontId="4" fillId="0" borderId="5" xfId="2" applyNumberFormat="1" applyBorder="1" applyAlignment="1">
      <alignment horizontal="center"/>
    </xf>
    <xf numFmtId="167" fontId="4" fillId="0" borderId="4" xfId="2" applyNumberFormat="1" applyBorder="1" applyAlignment="1">
      <alignment horizontal="center"/>
    </xf>
  </cellXfs>
  <cellStyles count="67">
    <cellStyle name="Lien hypertexte" xfId="3" builtinId="8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Monétaire" xfId="1" builtinId="4"/>
    <cellStyle name="Normal" xfId="0" builtinId="0"/>
    <cellStyle name="Normal 2" xfId="2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alignment horizontal="righ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numFmt numFmtId="30" formatCode="@"/>
    </dxf>
    <dxf>
      <numFmt numFmtId="30" formatCode="@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30" formatCode="@"/>
    </dxf>
    <dxf>
      <numFmt numFmtId="30" formatCode="@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bottom" textRotation="0" wrapText="0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melbosunga/Documents/Pro/Psychomotricien/liberal/Outils/Administratif%20cabinet/Devis%20et%20compta/Livret%20des%20recettes/Livre%20des%20recettes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Actes"/>
      <sheetName val="Coordonnees"/>
      <sheetName val="LigneFacture_Novembre"/>
      <sheetName val="LigneFacture_Decembre"/>
      <sheetName val="Classeur2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e"/>
      <sheetName val="Novembre"/>
      <sheetName val="Decembre"/>
      <sheetName val="Recap 2022"/>
      <sheetName val="Dettes"/>
      <sheetName val="suivi patient"/>
      <sheetName val="EDT"/>
      <sheetName val="Serge"/>
      <sheetName val="Annaig"/>
      <sheetName val="Anne-Marie"/>
      <sheetName val="Sandrine"/>
      <sheetName val="Charges VERIFIE"/>
      <sheetName val="S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 S" refreshedDate="44903.462775810185" createdVersion="4" refreshedVersion="4" minRefreshableVersion="3" recordCount="152">
  <cacheSource type="worksheet">
    <worksheetSource ref="A1:H153" sheet="Novembre"/>
  </cacheSource>
  <cacheFields count="8">
    <cacheField name="N_FACT" numFmtId="49">
      <sharedItems containsBlank="1"/>
    </cacheField>
    <cacheField name="DATE" numFmtId="164">
      <sharedItems containsNonDate="0" containsDate="1" containsString="0" containsBlank="1" minDate="2022-09-22T00:00:00" maxDate="2022-12-01T00:00:00"/>
    </cacheField>
    <cacheField name="NOM_PATIENT" numFmtId="0">
      <sharedItems containsBlank="1" count="39">
        <s v="A32"/>
        <s v="A17"/>
        <s v="A2"/>
        <s v="A12"/>
        <s v="A33"/>
        <s v="A19"/>
        <s v="A25"/>
        <s v="A31"/>
        <s v="A27"/>
        <s v="A11"/>
        <s v="A37"/>
        <s v="A5"/>
        <s v="A7"/>
        <s v="A23"/>
        <s v="A8"/>
        <s v="A24"/>
        <s v="A13"/>
        <s v="A28"/>
        <s v="A38"/>
        <s v="A30"/>
        <s v="A10"/>
        <s v="A4"/>
        <s v="A18"/>
        <s v="A3"/>
        <s v="A26"/>
        <s v="A21"/>
        <s v="A9"/>
        <s v="A14"/>
        <s v="A15"/>
        <s v="A29"/>
        <s v="A34"/>
        <s v="A36"/>
        <s v="A35"/>
        <s v="A6"/>
        <s v="A16"/>
        <s v="A20"/>
        <s v="A1"/>
        <s v="A22"/>
        <m/>
      </sharedItems>
    </cacheField>
    <cacheField name="LIBELLE" numFmtId="0">
      <sharedItems containsBlank="1"/>
    </cacheField>
    <cacheField name="MONTANT" numFmtId="0">
      <sharedItems containsString="0" containsBlank="1" containsNumber="1" containsInteger="1" minValue="35" maxValue="45"/>
    </cacheField>
    <cacheField name="STATUT" numFmtId="0">
      <sharedItems containsBlank="1"/>
    </cacheField>
    <cacheField name="MODE_ENCAISSEMENT" numFmtId="0">
      <sharedItems containsBlank="1"/>
    </cacheField>
    <cacheField name="DATE_REGLEMENT" numFmtId="164">
      <sharedItems containsNonDate="0" containsDate="1" containsString="0" containsBlank="1" minDate="2022-11-24T00:00:00" maxDate="2022-12-0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2">
  <r>
    <s v="F1064"/>
    <d v="2022-11-01T00:00:00"/>
    <x v="0"/>
    <s v="Séance de 30 minutes"/>
    <n v="35"/>
    <s v="Payée"/>
    <s v="Virement"/>
    <d v="2022-11-30T00:00:00"/>
  </r>
  <r>
    <s v="F1044"/>
    <d v="2022-11-01T00:00:00"/>
    <x v="1"/>
    <s v="Séance de 45 minutes"/>
    <n v="45"/>
    <s v="Payée"/>
    <m/>
    <m/>
  </r>
  <r>
    <s v="F1045"/>
    <d v="2022-11-01T00:00:00"/>
    <x v="2"/>
    <s v="Séance de 30 minutes"/>
    <n v="35"/>
    <s v="Payée"/>
    <m/>
    <m/>
  </r>
  <r>
    <s v="F1046"/>
    <d v="2022-11-01T00:00:00"/>
    <x v="3"/>
    <s v="Séance de 45 minutes"/>
    <n v="45"/>
    <s v="Payée"/>
    <m/>
    <m/>
  </r>
  <r>
    <s v="F1047"/>
    <d v="2022-11-01T00:00:00"/>
    <x v="4"/>
    <s v="Séance de 30 minutes"/>
    <n v="35"/>
    <s v="Payée"/>
    <m/>
    <m/>
  </r>
  <r>
    <s v="F1048"/>
    <d v="2022-11-02T00:00:00"/>
    <x v="5"/>
    <s v="Séance de 45 minutes"/>
    <n v="45"/>
    <s v="Dûe"/>
    <m/>
    <m/>
  </r>
  <r>
    <s v="F1049"/>
    <d v="2022-11-02T00:00:00"/>
    <x v="6"/>
    <s v="Séance de 45 minutes"/>
    <n v="45"/>
    <s v="Payée"/>
    <s v="Chèque"/>
    <d v="2022-12-01T00:00:00"/>
  </r>
  <r>
    <s v="F1050"/>
    <d v="2022-11-02T00:00:00"/>
    <x v="7"/>
    <s v="Séance de 30 minutes"/>
    <n v="35"/>
    <s v="Dûe"/>
    <m/>
    <m/>
  </r>
  <r>
    <s v="F1068"/>
    <d v="2022-11-02T00:00:00"/>
    <x v="8"/>
    <s v="Séance de 45 minutes"/>
    <n v="45"/>
    <s v="Payée"/>
    <s v="Virement"/>
    <d v="2022-12-05T00:00:00"/>
  </r>
  <r>
    <s v="F1052"/>
    <d v="2022-11-02T00:00:00"/>
    <x v="9"/>
    <s v="Séance de 45 minutes"/>
    <n v="45"/>
    <s v="Payée"/>
    <m/>
    <m/>
  </r>
  <r>
    <s v="F1053"/>
    <d v="2022-11-04T00:00:00"/>
    <x v="10"/>
    <s v="Séance de 45 minutes"/>
    <n v="45"/>
    <s v="Payée"/>
    <s v="Virement"/>
    <d v="2022-12-05T00:00:00"/>
  </r>
  <r>
    <s v="F1054"/>
    <d v="2022-11-04T00:00:00"/>
    <x v="11"/>
    <s v="Séance de 45 minutes"/>
    <n v="45"/>
    <s v="Dûe"/>
    <m/>
    <m/>
  </r>
  <r>
    <s v="F1077"/>
    <d v="2022-11-04T00:00:00"/>
    <x v="12"/>
    <s v="Séance de 30 minutes"/>
    <n v="35"/>
    <s v="Payée"/>
    <s v="Chèque"/>
    <d v="2022-12-02T00:00:00"/>
  </r>
  <r>
    <s v="F1057"/>
    <d v="2022-11-07T00:00:00"/>
    <x v="13"/>
    <s v="Séance de 30 minutes"/>
    <n v="35"/>
    <s v="Payée"/>
    <m/>
    <m/>
  </r>
  <r>
    <s v="F1058"/>
    <d v="2022-11-07T00:00:00"/>
    <x v="14"/>
    <s v="Séance de 45 minutes"/>
    <n v="45"/>
    <s v="Dûe"/>
    <m/>
    <m/>
  </r>
  <r>
    <s v="F1059"/>
    <d v="2022-11-07T00:00:00"/>
    <x v="15"/>
    <s v="Séance de 45 minutes"/>
    <n v="45"/>
    <s v="Payée"/>
    <s v="Virement"/>
    <d v="2022-12-05T00:00:00"/>
  </r>
  <r>
    <s v="F1060"/>
    <d v="2022-11-07T00:00:00"/>
    <x v="16"/>
    <s v="Séance de 30 minutes"/>
    <n v="35"/>
    <s v="Dûe"/>
    <m/>
    <m/>
  </r>
  <r>
    <s v="F1061"/>
    <d v="2022-11-07T00:00:00"/>
    <x v="17"/>
    <s v="Séance de 45 minutes"/>
    <n v="45"/>
    <s v="Payée"/>
    <s v="Virement"/>
    <d v="2022-12-05T00:00:00"/>
  </r>
  <r>
    <s v="F1062"/>
    <d v="2022-11-07T00:00:00"/>
    <x v="18"/>
    <s v="Séance de 45 minutes"/>
    <n v="45"/>
    <s v="Dûe"/>
    <m/>
    <m/>
  </r>
  <r>
    <s v="F1063"/>
    <d v="2022-11-08T00:00:00"/>
    <x v="19"/>
    <s v="Séance de 45 minutes"/>
    <n v="45"/>
    <s v="Dûe"/>
    <m/>
    <m/>
  </r>
  <r>
    <s v="F1064"/>
    <d v="2022-11-08T00:00:00"/>
    <x v="0"/>
    <s v="Séance de 30 minutes"/>
    <n v="35"/>
    <s v="Payée"/>
    <s v="Virement"/>
    <d v="2022-11-30T00:00:00"/>
  </r>
  <r>
    <s v="F1065"/>
    <d v="2022-11-08T00:00:00"/>
    <x v="10"/>
    <s v="Séance de 30 minutes"/>
    <n v="35"/>
    <s v="Payée"/>
    <s v="Virement"/>
    <d v="2022-12-05T00:00:00"/>
  </r>
  <r>
    <s v="F1086"/>
    <d v="2022-11-08T00:00:00"/>
    <x v="20"/>
    <s v="Séance de 30 minutes"/>
    <n v="35"/>
    <s v="Payée"/>
    <s v="Virement"/>
    <d v="2022-11-29T00:00:00"/>
  </r>
  <r>
    <s v="F1047"/>
    <d v="2022-11-08T00:00:00"/>
    <x v="4"/>
    <s v="Séance de 30 minutes"/>
    <n v="35"/>
    <s v="Payée"/>
    <m/>
    <m/>
  </r>
  <r>
    <s v="F1067"/>
    <d v="2022-11-08T00:00:00"/>
    <x v="21"/>
    <s v="Séance de 45 minutes"/>
    <n v="45"/>
    <s v="Dûe"/>
    <m/>
    <m/>
  </r>
  <r>
    <s v="F1045"/>
    <d v="2022-11-08T00:00:00"/>
    <x v="2"/>
    <s v="Séance de 30 minutes"/>
    <n v="35"/>
    <s v="Payée"/>
    <m/>
    <m/>
  </r>
  <r>
    <s v="F1044"/>
    <d v="2022-11-08T00:00:00"/>
    <x v="1"/>
    <s v="Séance de 45 minutes"/>
    <n v="45"/>
    <s v="Payée"/>
    <m/>
    <m/>
  </r>
  <r>
    <s v="F1048"/>
    <d v="2022-11-09T00:00:00"/>
    <x v="5"/>
    <s v="Séance de 45 minutes"/>
    <n v="45"/>
    <s v="Dûe"/>
    <m/>
    <m/>
  </r>
  <r>
    <s v="F1066"/>
    <d v="2022-11-09T00:00:00"/>
    <x v="22"/>
    <s v="Séance de 45 minutes"/>
    <n v="45"/>
    <s v="Dûe"/>
    <m/>
    <m/>
  </r>
  <r>
    <s v="F1050"/>
    <d v="2022-11-09T00:00:00"/>
    <x v="7"/>
    <s v="Séance de 30 minutes"/>
    <n v="35"/>
    <s v="Dûe"/>
    <m/>
    <m/>
  </r>
  <r>
    <s v="F1051"/>
    <d v="2022-11-09T00:00:00"/>
    <x v="23"/>
    <s v="Séance de 30 minutes"/>
    <n v="35"/>
    <s v="Payée"/>
    <s v="Virement"/>
    <d v="2022-12-05T00:00:00"/>
  </r>
  <r>
    <s v="F1068"/>
    <d v="2022-11-09T00:00:00"/>
    <x v="8"/>
    <s v="Séance de 45 minutes"/>
    <n v="45"/>
    <s v="Payée"/>
    <s v="Virement"/>
    <d v="2022-12-05T00:00:00"/>
  </r>
  <r>
    <s v="F1070"/>
    <d v="2022-11-09T00:00:00"/>
    <x v="24"/>
    <s v="Séance de 45 minutes"/>
    <n v="45"/>
    <s v="Dûe"/>
    <m/>
    <m/>
  </r>
  <r>
    <s v="F1052"/>
    <d v="2022-11-09T00:00:00"/>
    <x v="9"/>
    <s v="Séance de 45 minutes"/>
    <n v="45"/>
    <s v="Payée"/>
    <m/>
    <m/>
  </r>
  <r>
    <s v="F1071"/>
    <d v="2022-11-09T00:00:00"/>
    <x v="25"/>
    <s v="Séance de 45 minutes"/>
    <n v="45"/>
    <s v="Dûe"/>
    <m/>
    <m/>
  </r>
  <r>
    <s v="F1072"/>
    <d v="2022-11-09T00:00:00"/>
    <x v="26"/>
    <s v="Séance de 45 minutes"/>
    <n v="45"/>
    <s v="Dûe"/>
    <m/>
    <m/>
  </r>
  <r>
    <s v="F1073"/>
    <d v="2022-11-09T00:00:00"/>
    <x v="27"/>
    <s v="Séance de 30 minutes"/>
    <n v="35"/>
    <s v="Payée"/>
    <s v="Chèque"/>
    <d v="2022-11-25T00:00:00"/>
  </r>
  <r>
    <s v="F1075"/>
    <d v="2022-11-10T00:00:00"/>
    <x v="28"/>
    <s v="Séance de 45 minutes"/>
    <n v="45"/>
    <s v="Payée"/>
    <s v="Virement"/>
    <d v="2022-11-28T00:00:00"/>
  </r>
  <r>
    <s v="F1078"/>
    <d v="2022-11-11T00:00:00"/>
    <x v="29"/>
    <s v="Séance de 30 minutes"/>
    <n v="35"/>
    <s v="Dûe"/>
    <m/>
    <m/>
  </r>
  <r>
    <s v="F1079"/>
    <d v="2022-11-11T00:00:00"/>
    <x v="30"/>
    <s v="Séance de 45 minutes"/>
    <n v="45"/>
    <s v="Dûe"/>
    <m/>
    <m/>
  </r>
  <r>
    <s v="F1054"/>
    <d v="2022-11-11T00:00:00"/>
    <x v="11"/>
    <s v="Séance de 45 minutes"/>
    <n v="45"/>
    <s v="Dûe"/>
    <m/>
    <m/>
  </r>
  <r>
    <s v="F1074"/>
    <d v="2022-11-11T00:00:00"/>
    <x v="31"/>
    <s v="Séance de 45 minutes"/>
    <n v="45"/>
    <s v="Dûe"/>
    <m/>
    <m/>
  </r>
  <r>
    <s v="F1049"/>
    <d v="2022-11-11T00:00:00"/>
    <x v="6"/>
    <s v="Séance de 45 minutes"/>
    <n v="45"/>
    <s v="Payée"/>
    <s v="Chèque"/>
    <d v="2022-12-01T00:00:00"/>
  </r>
  <r>
    <s v="F1057"/>
    <d v="2022-11-14T00:00:00"/>
    <x v="13"/>
    <s v="Séance de 30 minutes"/>
    <n v="35"/>
    <s v="Payée"/>
    <m/>
    <m/>
  </r>
  <r>
    <s v="F1058"/>
    <d v="2022-11-14T00:00:00"/>
    <x v="14"/>
    <s v="Séance de 45 minutes"/>
    <n v="45"/>
    <s v="Dûe"/>
    <m/>
    <m/>
  </r>
  <r>
    <s v="F1084"/>
    <d v="2022-11-14T00:00:00"/>
    <x v="32"/>
    <s v="Séance de 30 minutes"/>
    <n v="35"/>
    <s v="Payée"/>
    <m/>
    <m/>
  </r>
  <r>
    <s v="F1073"/>
    <d v="2022-11-14T00:00:00"/>
    <x v="27"/>
    <s v="Séance de 30 minutes"/>
    <n v="35"/>
    <s v="Payée"/>
    <s v="Chèque"/>
    <d v="2022-11-25T00:00:00"/>
  </r>
  <r>
    <s v="F1059"/>
    <d v="2022-11-14T00:00:00"/>
    <x v="15"/>
    <s v="Séance de 30 minutes"/>
    <n v="35"/>
    <s v="Payée"/>
    <s v="Virement"/>
    <d v="2022-12-05T00:00:00"/>
  </r>
  <r>
    <s v="F1060"/>
    <d v="2022-11-14T00:00:00"/>
    <x v="16"/>
    <s v="Séance de 30 minutes"/>
    <n v="35"/>
    <s v="Dûe"/>
    <m/>
    <m/>
  </r>
  <r>
    <s v="F1061"/>
    <d v="2022-11-14T00:00:00"/>
    <x v="17"/>
    <s v="Séance de 45 minutes"/>
    <n v="45"/>
    <s v="Payée"/>
    <s v="Virement"/>
    <d v="2022-12-05T00:00:00"/>
  </r>
  <r>
    <s v="F1085"/>
    <d v="2022-11-14T00:00:00"/>
    <x v="33"/>
    <s v="Séance de 45 minutes"/>
    <n v="45"/>
    <s v="Payée"/>
    <s v="Virement"/>
    <d v="2022-11-29T00:00:00"/>
  </r>
  <r>
    <s v="F1063"/>
    <d v="2022-11-15T00:00:00"/>
    <x v="19"/>
    <s v="Séance de 45 minutes"/>
    <n v="45"/>
    <s v="Dûe"/>
    <m/>
    <d v="2022-11-29T00:00:00"/>
  </r>
  <r>
    <s v="F1064"/>
    <d v="2022-11-15T00:00:00"/>
    <x v="0"/>
    <s v="Séance de 30 minutes"/>
    <n v="35"/>
    <s v="Payée"/>
    <s v="Virement"/>
    <d v="2022-11-30T00:00:00"/>
  </r>
  <r>
    <s v="F1065"/>
    <d v="2022-11-15T00:00:00"/>
    <x v="10"/>
    <s v="Séance de 30 minutes"/>
    <n v="35"/>
    <s v="Payée"/>
    <s v="Virement"/>
    <d v="2022-12-05T00:00:00"/>
  </r>
  <r>
    <s v="F1086"/>
    <d v="2022-11-15T00:00:00"/>
    <x v="20"/>
    <s v="Séance de 30 minutes"/>
    <n v="35"/>
    <s v="Payée"/>
    <m/>
    <d v="2022-11-29T00:00:00"/>
  </r>
  <r>
    <s v="F1047"/>
    <d v="2022-11-15T00:00:00"/>
    <x v="4"/>
    <s v="Séance de 30 minutes"/>
    <n v="35"/>
    <s v="Payée"/>
    <m/>
    <m/>
  </r>
  <r>
    <s v="F1067"/>
    <d v="2022-11-15T00:00:00"/>
    <x v="21"/>
    <s v="Séance de 45 minutes"/>
    <n v="45"/>
    <s v="Dûe"/>
    <m/>
    <m/>
  </r>
  <r>
    <s v="F1045"/>
    <d v="2022-11-15T00:00:00"/>
    <x v="2"/>
    <s v="Séance de 30 minutes"/>
    <n v="35"/>
    <s v="Payée"/>
    <m/>
    <m/>
  </r>
  <r>
    <s v="F1044"/>
    <d v="2022-11-15T00:00:00"/>
    <x v="1"/>
    <s v="Séance de 45 minutes"/>
    <n v="45"/>
    <s v="Payée"/>
    <m/>
    <m/>
  </r>
  <r>
    <s v="F1076"/>
    <d v="2022-11-16T00:00:00"/>
    <x v="34"/>
    <s v="Séance de 45 minutes"/>
    <n v="45"/>
    <s v="Dûe"/>
    <m/>
    <m/>
  </r>
  <r>
    <s v="F1066"/>
    <d v="2022-11-16T00:00:00"/>
    <x v="22"/>
    <s v="Séance de 45 minutes"/>
    <n v="45"/>
    <s v="Dûe"/>
    <m/>
    <m/>
  </r>
  <r>
    <s v="F1050"/>
    <d v="2022-11-16T00:00:00"/>
    <x v="7"/>
    <s v="Séance de 30 minutes"/>
    <n v="35"/>
    <s v="Dûe"/>
    <m/>
    <m/>
  </r>
  <r>
    <s v="F1051"/>
    <d v="2022-11-16T00:00:00"/>
    <x v="23"/>
    <s v="Séance de 30 minutes"/>
    <n v="35"/>
    <s v="Payée"/>
    <s v="Virement"/>
    <d v="2022-12-05T00:00:00"/>
  </r>
  <r>
    <s v="F1068"/>
    <d v="2022-11-16T00:00:00"/>
    <x v="8"/>
    <s v="Séance de 45 minutes"/>
    <n v="45"/>
    <s v="Payée"/>
    <s v="Virement"/>
    <d v="2022-12-05T00:00:00"/>
  </r>
  <r>
    <s v="F1070"/>
    <d v="2022-11-18T00:00:00"/>
    <x v="24"/>
    <s v="Séance de 45 minutes"/>
    <n v="45"/>
    <s v="Dûe"/>
    <m/>
    <m/>
  </r>
  <r>
    <s v="F1052"/>
    <d v="2022-11-16T00:00:00"/>
    <x v="9"/>
    <s v="Séance de 45 minutes"/>
    <n v="45"/>
    <s v="Payée"/>
    <m/>
    <m/>
  </r>
  <r>
    <s v="F1071"/>
    <d v="2022-11-16T00:00:00"/>
    <x v="25"/>
    <s v="Séance de 45 minutes"/>
    <n v="45"/>
    <s v="Dûe"/>
    <m/>
    <m/>
  </r>
  <r>
    <s v="F1072"/>
    <d v="2022-11-16T00:00:00"/>
    <x v="26"/>
    <s v="Séance de 45 minutes"/>
    <n v="45"/>
    <s v="Dûe"/>
    <m/>
    <m/>
  </r>
  <r>
    <s v="F1046"/>
    <d v="2022-11-17T00:00:00"/>
    <x v="3"/>
    <s v="Séance de 45 minutes"/>
    <n v="45"/>
    <s v="Payée"/>
    <m/>
    <m/>
  </r>
  <r>
    <s v="F1075"/>
    <d v="2022-11-17T00:00:00"/>
    <x v="28"/>
    <s v="Séance de 45 minutes"/>
    <n v="45"/>
    <s v="Payée"/>
    <s v="Virement"/>
    <d v="2022-11-28T00:00:00"/>
  </r>
  <r>
    <s v="F1077"/>
    <d v="2022-11-18T00:00:00"/>
    <x v="12"/>
    <s v="Séance de 30 minutes"/>
    <n v="35"/>
    <s v="Payée"/>
    <s v="Chèque"/>
    <d v="2022-12-02T00:00:00"/>
  </r>
  <r>
    <s v="F1078"/>
    <d v="2022-11-18T00:00:00"/>
    <x v="29"/>
    <s v="Séance de 30 minutes"/>
    <n v="35"/>
    <s v="Dûe"/>
    <m/>
    <m/>
  </r>
  <r>
    <s v="F1079"/>
    <d v="2022-11-18T00:00:00"/>
    <x v="30"/>
    <s v="Séance de 30 minutes"/>
    <n v="35"/>
    <s v="Dûe"/>
    <m/>
    <m/>
  </r>
  <r>
    <s v="F1081"/>
    <d v="2022-11-18T00:00:00"/>
    <x v="35"/>
    <s v="Séance de 30 minutes"/>
    <n v="35"/>
    <s v="Payée"/>
    <m/>
    <m/>
  </r>
  <r>
    <s v="F1082"/>
    <d v="2022-11-18T00:00:00"/>
    <x v="36"/>
    <s v="Séance de 45 minutes"/>
    <n v="45"/>
    <s v="Dûe"/>
    <m/>
    <m/>
  </r>
  <r>
    <s v="F1060"/>
    <d v="2022-11-21T00:00:00"/>
    <x v="16"/>
    <s v="Séance de 30 minutes"/>
    <n v="35"/>
    <s v="Dûe"/>
    <m/>
    <m/>
  </r>
  <r>
    <s v="F1062"/>
    <d v="2022-11-21T00:00:00"/>
    <x v="18"/>
    <s v="Séance de 45 minutes"/>
    <n v="45"/>
    <s v="Dûe"/>
    <m/>
    <m/>
  </r>
  <r>
    <s v="F1063"/>
    <d v="2022-11-22T00:00:00"/>
    <x v="19"/>
    <s v="Séance de 45 minutes"/>
    <n v="45"/>
    <s v="Dûe"/>
    <m/>
    <m/>
  </r>
  <r>
    <s v="F1064"/>
    <d v="2022-11-22T00:00:00"/>
    <x v="0"/>
    <s v="Séance de 30 minutes"/>
    <n v="35"/>
    <s v="Payée"/>
    <s v="Virement"/>
    <d v="2022-11-30T00:00:00"/>
  </r>
  <r>
    <s v="F1065"/>
    <d v="2022-11-22T00:00:00"/>
    <x v="10"/>
    <s v="Séance de 30 minutes"/>
    <n v="35"/>
    <s v="Payée"/>
    <s v="Virement"/>
    <d v="2022-12-05T00:00:00"/>
  </r>
  <r>
    <s v="F1086"/>
    <d v="2022-11-22T00:00:00"/>
    <x v="20"/>
    <s v="Séance de 30 minutes"/>
    <n v="35"/>
    <s v="Payée"/>
    <s v="Virement"/>
    <d v="2022-11-29T00:00:00"/>
  </r>
  <r>
    <s v="F1047"/>
    <d v="2022-11-22T00:00:00"/>
    <x v="4"/>
    <s v="Séance de 30 minutes"/>
    <n v="35"/>
    <s v="Payée"/>
    <m/>
    <m/>
  </r>
  <r>
    <s v="F1067"/>
    <d v="2022-11-25T00:00:00"/>
    <x v="21"/>
    <s v="Séance de 45 minutes"/>
    <n v="45"/>
    <s v="Dûe"/>
    <m/>
    <m/>
  </r>
  <r>
    <s v="F1044"/>
    <d v="2022-11-22T00:00:00"/>
    <x v="1"/>
    <s v="Séance de 45 minutes"/>
    <n v="45"/>
    <s v="Payée"/>
    <m/>
    <m/>
  </r>
  <r>
    <s v="F1048"/>
    <d v="2022-11-23T00:00:00"/>
    <x v="5"/>
    <s v="Séance de 45 minutes"/>
    <n v="45"/>
    <s v="Dûe"/>
    <m/>
    <m/>
  </r>
  <r>
    <s v="F1066"/>
    <d v="2022-11-23T00:00:00"/>
    <x v="22"/>
    <s v="Séance de 45 minutes"/>
    <n v="45"/>
    <s v="Dûe"/>
    <m/>
    <m/>
  </r>
  <r>
    <s v="F1050"/>
    <d v="2022-11-23T00:00:00"/>
    <x v="7"/>
    <s v="Séance de 30 minutes"/>
    <n v="35"/>
    <s v="Dûe"/>
    <m/>
    <m/>
  </r>
  <r>
    <s v="F1051"/>
    <d v="2022-11-23T00:00:00"/>
    <x v="23"/>
    <s v="Séance de 30 minutes"/>
    <n v="35"/>
    <s v="Payée"/>
    <s v="Virement"/>
    <d v="2022-12-05T00:00:00"/>
  </r>
  <r>
    <s v="F1070"/>
    <d v="2022-11-25T00:00:00"/>
    <x v="24"/>
    <s v="Séance de 45 minutes"/>
    <n v="45"/>
    <s v="Dûe"/>
    <m/>
    <m/>
  </r>
  <r>
    <s v="F1052"/>
    <d v="2022-11-23T00:00:00"/>
    <x v="9"/>
    <s v="Séance de 45 minutes"/>
    <n v="45"/>
    <s v="Payée"/>
    <m/>
    <m/>
  </r>
  <r>
    <s v="F1071"/>
    <d v="2022-11-23T00:00:00"/>
    <x v="25"/>
    <s v="Séance de 45 minutes"/>
    <n v="45"/>
    <s v="Dûe"/>
    <m/>
    <d v="2022-12-01T00:00:00"/>
  </r>
  <r>
    <s v="F1072"/>
    <d v="2022-11-23T00:00:00"/>
    <x v="26"/>
    <s v="Séance de 45 minutes"/>
    <n v="45"/>
    <s v="Dûe"/>
    <m/>
    <d v="2022-11-25T00:00:00"/>
  </r>
  <r>
    <s v="F1049"/>
    <d v="2022-11-23T00:00:00"/>
    <x v="6"/>
    <s v="Séance de 45 minutes"/>
    <n v="45"/>
    <s v="Payée"/>
    <s v="Chèque"/>
    <d v="2022-12-01T00:00:00"/>
  </r>
  <r>
    <s v="F1073"/>
    <d v="2022-11-23T00:00:00"/>
    <x v="27"/>
    <s v="Séance de 30 minutes"/>
    <n v="35"/>
    <s v="Payée"/>
    <s v="Chèque"/>
    <d v="2022-11-25T00:00:00"/>
  </r>
  <r>
    <s v="F1046"/>
    <d v="2022-11-24T00:00:00"/>
    <x v="3"/>
    <s v="Séance de 45 minutes"/>
    <n v="45"/>
    <s v="Payée"/>
    <m/>
    <d v="2022-11-24T00:00:00"/>
  </r>
  <r>
    <s v="F1075"/>
    <d v="2022-11-24T00:00:00"/>
    <x v="28"/>
    <s v="Séance de 45 minutes"/>
    <n v="45"/>
    <s v="Payée"/>
    <s v="Virement"/>
    <d v="2022-11-28T00:00:00"/>
  </r>
  <r>
    <s v="F1078"/>
    <d v="2022-11-25T00:00:00"/>
    <x v="29"/>
    <s v="Séance de 30 minutes"/>
    <n v="35"/>
    <s v="Dûe"/>
    <m/>
    <m/>
  </r>
  <r>
    <s v="F1079"/>
    <d v="2022-11-25T00:00:00"/>
    <x v="30"/>
    <s v="Séance de 45 minutes"/>
    <n v="45"/>
    <s v="Dûe"/>
    <m/>
    <m/>
  </r>
  <r>
    <s v="F1081"/>
    <d v="2022-11-25T00:00:00"/>
    <x v="35"/>
    <s v="Séance de 30 minutes"/>
    <n v="35"/>
    <s v="Payée"/>
    <m/>
    <m/>
  </r>
  <r>
    <s v="F1082"/>
    <d v="2022-11-25T00:00:00"/>
    <x v="36"/>
    <s v="Séance de 45 minutes"/>
    <n v="45"/>
    <s v="Dûe"/>
    <m/>
    <m/>
  </r>
  <r>
    <s v="F1059"/>
    <d v="2022-11-28T00:00:00"/>
    <x v="15"/>
    <s v="Séance de 45 minutes"/>
    <n v="45"/>
    <s v="Payée"/>
    <s v="Virement"/>
    <d v="2022-12-05T00:00:00"/>
  </r>
  <r>
    <s v="F1060"/>
    <d v="2022-11-28T00:00:00"/>
    <x v="16"/>
    <s v="Séance de 45 minutes"/>
    <n v="45"/>
    <s v="Dûe"/>
    <m/>
    <d v="2022-11-29T00:00:00"/>
  </r>
  <r>
    <s v="F1061"/>
    <d v="2022-11-28T00:00:00"/>
    <x v="17"/>
    <s v="Séance de 45 minutes"/>
    <n v="45"/>
    <s v="Payée"/>
    <s v="Virement"/>
    <d v="2022-12-05T00:00:00"/>
  </r>
  <r>
    <s v="F1085"/>
    <d v="2022-11-28T00:00:00"/>
    <x v="33"/>
    <s v="Séance de 45 minutes"/>
    <n v="45"/>
    <s v="Payée"/>
    <s v="Virement"/>
    <d v="2022-11-29T00:00:00"/>
  </r>
  <r>
    <s v="F1063"/>
    <d v="2022-11-29T00:00:00"/>
    <x v="19"/>
    <s v="Séance de 45 minutes"/>
    <n v="45"/>
    <s v="Dûe"/>
    <m/>
    <m/>
  </r>
  <r>
    <s v="F1064"/>
    <d v="2022-11-29T00:00:00"/>
    <x v="0"/>
    <s v="Séance de 45 minutes"/>
    <n v="45"/>
    <s v="Payée"/>
    <s v="Virement"/>
    <d v="2022-11-30T00:00:00"/>
  </r>
  <r>
    <s v="F1048"/>
    <d v="2022-11-30T00:00:00"/>
    <x v="5"/>
    <s v="Séance de 45 minutes"/>
    <n v="45"/>
    <s v="Dûe"/>
    <m/>
    <m/>
  </r>
  <r>
    <s v="F1066"/>
    <d v="2022-11-30T00:00:00"/>
    <x v="22"/>
    <s v="Séance de 45 minutes"/>
    <n v="45"/>
    <s v="Dûe"/>
    <m/>
    <m/>
  </r>
  <r>
    <s v="F1051"/>
    <d v="2022-11-30T00:00:00"/>
    <x v="23"/>
    <s v="Séance de 30 minutes"/>
    <n v="35"/>
    <s v="Payée"/>
    <s v="Virement"/>
    <d v="2022-12-05T00:00:00"/>
  </r>
  <r>
    <s v="F1068"/>
    <d v="2022-11-30T00:00:00"/>
    <x v="8"/>
    <s v="Séance de 45 minutes"/>
    <n v="45"/>
    <s v="Payée"/>
    <s v="Virement"/>
    <d v="2022-12-05T00:00:00"/>
  </r>
  <r>
    <s v="F1052"/>
    <d v="2022-11-30T00:00:00"/>
    <x v="9"/>
    <s v="Séance de 45 minutes"/>
    <n v="45"/>
    <s v="Payée"/>
    <m/>
    <m/>
  </r>
  <r>
    <s v="F1072"/>
    <d v="2022-11-30T00:00:00"/>
    <x v="26"/>
    <s v="Séance de 45 minutes"/>
    <n v="45"/>
    <s v="Dûe"/>
    <m/>
    <m/>
  </r>
  <r>
    <s v="F1049"/>
    <d v="2022-11-30T00:00:00"/>
    <x v="6"/>
    <s v="Séance de 45 minutes"/>
    <n v="45"/>
    <s v="Payée"/>
    <s v="Chèque"/>
    <d v="2022-12-01T00:00:00"/>
  </r>
  <r>
    <s v="F998"/>
    <d v="2022-10-06T00:00:00"/>
    <x v="37"/>
    <s v="Séance de 30 minutes"/>
    <n v="35"/>
    <s v="Payée"/>
    <s v="Virement"/>
    <d v="2022-12-02T00:00:00"/>
  </r>
  <r>
    <s v="F998"/>
    <d v="2022-10-13T00:00:00"/>
    <x v="37"/>
    <s v="Séance de 30 minutes"/>
    <n v="35"/>
    <s v="Payée"/>
    <s v="Virement"/>
    <d v="2022-12-02T00:00:00"/>
  </r>
  <r>
    <s v="F998"/>
    <d v="2022-10-20T00:00:00"/>
    <x v="37"/>
    <s v="Séance de 30 minutes"/>
    <n v="35"/>
    <s v="Payée"/>
    <s v="Virement"/>
    <d v="2022-12-02T00:00:00"/>
  </r>
  <r>
    <s v="F998"/>
    <d v="2022-10-27T00:00:00"/>
    <x v="37"/>
    <s v="Séance de 30 minutes"/>
    <n v="35"/>
    <s v="Payée"/>
    <s v="Virement"/>
    <d v="2022-12-02T00:00:00"/>
  </r>
  <r>
    <s v="F998"/>
    <d v="2022-09-22T00:00:00"/>
    <x v="37"/>
    <s v="Séance de 30 minutes"/>
    <n v="35"/>
    <s v="Payée"/>
    <s v="Virement"/>
    <d v="2022-12-02T00:00:00"/>
  </r>
  <r>
    <s v="F998"/>
    <d v="2022-09-29T00:00:00"/>
    <x v="37"/>
    <s v="Séance de 30 minutes"/>
    <n v="35"/>
    <s v="Payée"/>
    <s v="Virement"/>
    <d v="2022-12-02T00:00:00"/>
  </r>
  <r>
    <s v="F998"/>
    <d v="2022-11-04T00:00:00"/>
    <x v="37"/>
    <s v="Séance de 30 minutes"/>
    <n v="35"/>
    <s v="Payée"/>
    <s v="Virement"/>
    <d v="2022-12-02T00:00:00"/>
  </r>
  <r>
    <s v="F1056"/>
    <d v="2022-11-10T00:00:00"/>
    <x v="37"/>
    <s v="Séance de 30 minutes"/>
    <n v="35"/>
    <s v="Payée"/>
    <s v="Virement"/>
    <d v="2022-12-01T00:00:00"/>
  </r>
  <r>
    <s v="F1056"/>
    <d v="2022-11-17T00:00:00"/>
    <x v="37"/>
    <s v="Séance de 30 minutes"/>
    <n v="35"/>
    <s v="Payée"/>
    <s v="Virement"/>
    <d v="2022-12-01T00:00:00"/>
  </r>
  <r>
    <s v="F1056"/>
    <d v="2022-11-24T00:00:00"/>
    <x v="37"/>
    <s v="Séance de 30 minutes"/>
    <n v="35"/>
    <s v="Payée"/>
    <s v="Virement"/>
    <d v="2022-12-01T00:00:00"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  <r>
    <m/>
    <m/>
    <x v="38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8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gridDropZones="1" multipleFieldFilters="0">
  <location ref="M10:S13" firstHeaderRow="2" firstDataRow="2" firstDataCol="1"/>
  <pivotFields count="8">
    <pivotField showAll="0" defaultSubtotal="0"/>
    <pivotField showAll="0"/>
    <pivotField axis="axisRow" showAll="0" sortType="ascending" defaultSubtotal="0">
      <items count="39">
        <item x="36"/>
        <item h="1" x="20"/>
        <item h="1" x="9"/>
        <item h="1" x="3"/>
        <item h="1" x="16"/>
        <item h="1" x="27"/>
        <item h="1" x="28"/>
        <item h="1" x="34"/>
        <item h="1" x="1"/>
        <item h="1" x="22"/>
        <item h="1" x="5"/>
        <item h="1" x="2"/>
        <item h="1" x="35"/>
        <item h="1" x="25"/>
        <item h="1" x="37"/>
        <item h="1" x="13"/>
        <item h="1" x="15"/>
        <item h="1" x="6"/>
        <item h="1" x="24"/>
        <item h="1" x="8"/>
        <item h="1" x="17"/>
        <item h="1" x="29"/>
        <item h="1" x="23"/>
        <item h="1" x="19"/>
        <item h="1" x="7"/>
        <item h="1" x="0"/>
        <item h="1" x="4"/>
        <item h="1" x="30"/>
        <item h="1" x="32"/>
        <item h="1" x="31"/>
        <item h="1" x="10"/>
        <item h="1" x="18"/>
        <item h="1" x="21"/>
        <item h="1" x="11"/>
        <item h="1" x="33"/>
        <item h="1" x="12"/>
        <item h="1" x="14"/>
        <item h="1" x="26"/>
        <item h="1" x="38"/>
      </items>
    </pivotField>
    <pivotField showAll="0" defaultSubtotal="0"/>
    <pivotField showAll="0"/>
    <pivotField showAll="0" defaultSubtotal="0"/>
    <pivotField showAll="0" defaultSubtotal="0"/>
    <pivotField showAll="0" defaultSubtotal="0"/>
  </pivotFields>
  <rowFields count="1">
    <field x="2"/>
  </rowFields>
  <rowItems count="2">
    <i>
      <x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coordonnees_1" displayName="coordonnees_1" ref="A1:J55" totalsRowShown="0" headerRowDxfId="21" headerRowBorderDxfId="20" tableBorderDxfId="19" totalsRowBorderDxfId="18">
  <tableColumns count="10">
    <tableColumn id="1" name="PATIENTS" dataDxfId="17"/>
    <tableColumn id="10" name="PARENTS" dataDxfId="16"/>
    <tableColumn id="2" name="ADRESSE"/>
    <tableColumn id="3" name="CP" dataDxfId="15"/>
    <tableColumn id="4" name="VILLE" dataDxfId="14"/>
    <tableColumn id="8" name="NUM1" dataDxfId="13"/>
    <tableColumn id="9" name="NUM2" dataDxfId="12"/>
    <tableColumn id="5" name="MAIL" dataDxfId="11" dataCellStyle="Lien hypertexte"/>
    <tableColumn id="6" name="SIRET" dataDxfId="10"/>
    <tableColumn id="7" name="ADELI" dataDxfId="9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B1:H153" totalsRowShown="0" headerRowBorderDxfId="8" tableBorderDxfId="7">
  <autoFilter ref="B1:H153"/>
  <tableColumns count="7">
    <tableColumn id="2" name="DATE" dataDxfId="6"/>
    <tableColumn id="3" name="NOM_PATIENT" dataDxfId="5"/>
    <tableColumn id="4" name="LIBELLE" dataDxfId="4"/>
    <tableColumn id="5" name="MONTANT" dataDxfId="3" dataCellStyle="Monétaire"/>
    <tableColumn id="6" name="STATUT" dataDxfId="2"/>
    <tableColumn id="7" name="MODE_ENCAISSEMENT" dataDxfId="1"/>
    <tableColumn id="8" name="DATE_REGLEMEN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8"/>
  <sheetViews>
    <sheetView showGridLines="0" tabSelected="1" view="pageLayout" topLeftCell="A7" workbookViewId="0">
      <selection activeCell="A17" sqref="A17:B17"/>
    </sheetView>
  </sheetViews>
  <sheetFormatPr baseColWidth="10" defaultColWidth="38" defaultRowHeight="15.75" x14ac:dyDescent="0.25"/>
  <cols>
    <col min="1" max="1" width="10.85546875" style="54" customWidth="1"/>
    <col min="2" max="2" width="13" style="54" customWidth="1"/>
    <col min="3" max="3" width="10.85546875" style="84" customWidth="1"/>
    <col min="4" max="8" width="10.85546875" style="54" customWidth="1"/>
    <col min="9" max="9" width="28.7109375" style="66" customWidth="1"/>
    <col min="10" max="11" width="10.85546875" style="54" customWidth="1"/>
    <col min="12" max="16384" width="38" style="54"/>
  </cols>
  <sheetData>
    <row r="1" spans="1:11" ht="15" customHeight="1" x14ac:dyDescent="0.25">
      <c r="A1" s="63" t="str">
        <f t="shared" ref="A1:A5" si="0">I3</f>
        <v>A7</v>
      </c>
      <c r="B1" s="64"/>
      <c r="C1" s="65"/>
      <c r="E1" s="129" t="str">
        <f>"Patient : "&amp;I13</f>
        <v>Patient : A13</v>
      </c>
      <c r="F1" s="130"/>
      <c r="G1" s="131"/>
    </row>
    <row r="2" spans="1:11" x14ac:dyDescent="0.25">
      <c r="A2" s="67" t="str">
        <f>I4</f>
        <v>7 rue des Plants pourpre</v>
      </c>
      <c r="B2" s="68"/>
      <c r="C2" s="69"/>
      <c r="E2" s="132"/>
      <c r="F2" s="133"/>
      <c r="G2" s="134"/>
      <c r="I2" s="70" t="s">
        <v>59</v>
      </c>
    </row>
    <row r="3" spans="1:11" x14ac:dyDescent="0.25">
      <c r="A3" s="108">
        <f t="shared" si="0"/>
        <v>1</v>
      </c>
      <c r="B3" s="68"/>
      <c r="C3" s="69"/>
      <c r="E3" s="67" t="str">
        <f>I15</f>
        <v>Parent ou ESMS payeur : M13</v>
      </c>
      <c r="F3" s="71"/>
      <c r="G3" s="72"/>
      <c r="I3" s="125" t="s">
        <v>113</v>
      </c>
    </row>
    <row r="4" spans="1:11" x14ac:dyDescent="0.25">
      <c r="A4" s="67">
        <f t="shared" si="0"/>
        <v>0</v>
      </c>
      <c r="B4" s="68"/>
      <c r="C4" s="69"/>
      <c r="E4" s="73">
        <f>I16</f>
        <v>0</v>
      </c>
      <c r="F4" s="71"/>
      <c r="G4" s="72"/>
      <c r="I4" s="66" t="str">
        <f>INDEX(coordonnees_1[ADRESSE],MATCH('11Fact'!I3,coordonnees_1[PATIENTS]),0)</f>
        <v>7 rue des Plants pourpre</v>
      </c>
    </row>
    <row r="5" spans="1:11" x14ac:dyDescent="0.25">
      <c r="A5" s="67">
        <f t="shared" si="0"/>
        <v>0</v>
      </c>
      <c r="B5" s="68"/>
      <c r="C5" s="69"/>
      <c r="E5" s="74">
        <f>I17</f>
        <v>1</v>
      </c>
      <c r="F5" s="71"/>
      <c r="G5" s="72"/>
      <c r="I5" s="107">
        <f>INDEX(coordonnees_1[CP],MATCH('11Fact'!$I$3,coordonnees_1[PATIENTS]),0)</f>
        <v>1</v>
      </c>
    </row>
    <row r="6" spans="1:11" x14ac:dyDescent="0.25">
      <c r="A6" s="67" t="str">
        <f>"Siret : "&amp;I8</f>
        <v>Siret : 0</v>
      </c>
      <c r="B6" s="68"/>
      <c r="C6" s="69"/>
      <c r="E6" s="74">
        <f>I18</f>
        <v>0</v>
      </c>
      <c r="F6" s="71"/>
      <c r="G6" s="72"/>
      <c r="I6" s="66">
        <f>INDEX(coordonnees_1[VILLE],MATCH('11Fact'!$I$3,coordonnees_1[PATIENTS]),0)</f>
        <v>0</v>
      </c>
    </row>
    <row r="7" spans="1:11" ht="16.5" thickBot="1" x14ac:dyDescent="0.3">
      <c r="A7" s="75" t="str">
        <f>"Adeli : "&amp;I9</f>
        <v>Adeli : 0</v>
      </c>
      <c r="B7" s="76"/>
      <c r="C7" s="77"/>
      <c r="E7" s="78"/>
      <c r="F7" s="79"/>
      <c r="G7" s="80"/>
      <c r="I7" s="66">
        <f>INDEX(coordonnees_1[MAIL],MATCH('11Fact'!$I$3,coordonnees_1[PATIENTS]),0)</f>
        <v>0</v>
      </c>
    </row>
    <row r="8" spans="1:11" x14ac:dyDescent="0.25">
      <c r="A8" s="71"/>
      <c r="B8" s="71"/>
      <c r="C8" s="81"/>
      <c r="D8" s="82"/>
      <c r="E8" s="71"/>
      <c r="F8" s="71"/>
      <c r="I8" s="66">
        <f>INDEX(coordonnees_1[SIRET],MATCH('11Fact'!$I$3,coordonnees_1[PATIENTS]),0)</f>
        <v>0</v>
      </c>
    </row>
    <row r="9" spans="1:11" x14ac:dyDescent="0.25">
      <c r="F9" s="83"/>
      <c r="I9" s="66">
        <f>INDEX(coordonnees_1[ADELI],MATCH('11Fact'!$I$3,coordonnees_1[PATIENTS]),0)</f>
        <v>0</v>
      </c>
    </row>
    <row r="10" spans="1:11" x14ac:dyDescent="0.25">
      <c r="A10" s="83" t="s">
        <v>60</v>
      </c>
      <c r="C10" s="128">
        <f ca="1">TODAY()</f>
        <v>44903</v>
      </c>
      <c r="D10" s="128"/>
      <c r="E10" s="83"/>
    </row>
    <row r="12" spans="1:11" ht="16.5" thickBot="1" x14ac:dyDescent="0.3">
      <c r="I12" s="66" t="s">
        <v>61</v>
      </c>
    </row>
    <row r="13" spans="1:11" ht="16.5" thickBot="1" x14ac:dyDescent="0.3">
      <c r="A13" s="142" t="s">
        <v>106</v>
      </c>
      <c r="B13" s="143"/>
      <c r="C13" s="144"/>
      <c r="D13" s="144"/>
      <c r="E13" s="144"/>
      <c r="F13" s="85" t="s">
        <v>62</v>
      </c>
      <c r="G13" s="118" t="str">
        <f>INDEX(Novembre!A2:A124,MATCH(I13,Novembre!C2:C124,0))</f>
        <v>F1060</v>
      </c>
      <c r="I13" s="119" t="s">
        <v>119</v>
      </c>
    </row>
    <row r="14" spans="1:11" x14ac:dyDescent="0.25">
      <c r="A14" s="89"/>
      <c r="B14" s="89"/>
      <c r="C14" s="54"/>
    </row>
    <row r="15" spans="1:11" x14ac:dyDescent="0.25">
      <c r="I15" s="66" t="str">
        <f>"Parent ou ESMS payeur : "&amp;INDEX(coordonnees_1[PARENTS],MATCH('11Fact'!I13,coordonnees_1[PATIENTS],0))</f>
        <v>Parent ou ESMS payeur : M13</v>
      </c>
    </row>
    <row r="16" spans="1:11" x14ac:dyDescent="0.25">
      <c r="A16" s="148" t="s">
        <v>63</v>
      </c>
      <c r="B16" s="148"/>
      <c r="C16" s="147" t="s">
        <v>64</v>
      </c>
      <c r="D16" s="147"/>
      <c r="E16" s="147"/>
      <c r="F16" s="148" t="s">
        <v>65</v>
      </c>
      <c r="G16" s="148"/>
      <c r="H16" s="146">
        <f>COUNTIF((Novembre!A2:A124),'11Fact'!G13)</f>
        <v>4</v>
      </c>
      <c r="I16" s="86">
        <f>INDEX(coordonnees_1[ADRESSE],MATCH('11Fact'!I13,coordonnees_1[PATIENTS],0))</f>
        <v>0</v>
      </c>
    </row>
    <row r="17" spans="1:9" x14ac:dyDescent="0.25">
      <c r="A17" s="137">
        <f t="array" ref="A17">IFERROR(INDEX(Novembre!B:B,SMALL(IF(Novembre!C$2:C$124='11Fact'!I$13,ROW(Novembre!C$2:C$124),""),ROW($A1))),"")</f>
        <v>44872</v>
      </c>
      <c r="B17" s="138"/>
      <c r="C17" s="139" t="str">
        <f t="array" ref="C17">IFERROR(INDEX(Novembre!D:D,SMALL(IF(Novembre!C$2:C$124='11Fact'!I$13,ROW(Novembre!C$2:C$124),""),ROW($A1))),"")</f>
        <v>Séance de 30 minutes</v>
      </c>
      <c r="D17" s="140"/>
      <c r="E17" s="141"/>
      <c r="F17" s="149">
        <f t="array" ref="F17">IFERROR(INDEX(Novembre!E:E,SMALL(IF(Novembre!C$2:C$124='11Fact'!I$13,ROW(Novembre!C$2:C$124),""),ROW($A1))),"")</f>
        <v>35</v>
      </c>
      <c r="G17" s="150"/>
      <c r="H17" s="56">
        <v>0</v>
      </c>
      <c r="I17" s="86">
        <f>INDEX(coordonnees_1[CP],MATCH('11Fact'!I13,coordonnees_1[PATIENTS],0))</f>
        <v>1</v>
      </c>
    </row>
    <row r="18" spans="1:9" x14ac:dyDescent="0.25">
      <c r="A18" s="137">
        <f t="array" ref="A18">IFERROR(INDEX(Novembre!B:B,SMALL(IF(Novembre!C$2:C$124='11Fact'!I$13,ROW(Novembre!C$2:C$124),""),ROW($A2))),"")</f>
        <v>44879</v>
      </c>
      <c r="B18" s="138"/>
      <c r="C18" s="139" t="str">
        <f t="array" ref="C18">IFERROR(INDEX(Novembre!D:D,SMALL(IF(Novembre!C$2:C$124='11Fact'!I$13,ROW(Novembre!C$2:C$124),""),ROW($A2))),"")</f>
        <v>Séance de 30 minutes</v>
      </c>
      <c r="D18" s="140"/>
      <c r="E18" s="141"/>
      <c r="F18" s="149">
        <f t="array" ref="F18">IFERROR(INDEX(Novembre!E:E,SMALL(IF(Novembre!C$2:C$124='11Fact'!I$13,ROW(Novembre!C$2:C$124),""),ROW($A2))),"")</f>
        <v>35</v>
      </c>
      <c r="G18" s="150"/>
      <c r="H18" s="56">
        <f>IF(H17="","",IF(H17+1&gt;=$H$16,"",H17+1))</f>
        <v>1</v>
      </c>
      <c r="I18" s="86">
        <f>INDEX(coordonnees_1[VILLE],MATCH('11Fact'!I13,coordonnees_1[PATIENTS],0))</f>
        <v>0</v>
      </c>
    </row>
    <row r="19" spans="1:9" x14ac:dyDescent="0.25">
      <c r="A19" s="137">
        <f t="array" ref="A19">IFERROR(INDEX(Novembre!B:B,SMALL(IF(Novembre!C$2:C$124='11Fact'!I$13,ROW(Novembre!C$2:C$124),""),ROW($A3))),"")</f>
        <v>44886</v>
      </c>
      <c r="B19" s="138"/>
      <c r="C19" s="139" t="str">
        <f t="array" ref="C19">IFERROR(INDEX(Novembre!D:D,SMALL(IF(Novembre!C$2:C$124='11Fact'!I$13,ROW(Novembre!C$2:C$124),""),ROW($A3))),"")</f>
        <v>Séance de 30 minutes</v>
      </c>
      <c r="D19" s="140"/>
      <c r="E19" s="141"/>
      <c r="F19" s="149">
        <f t="array" ref="F19">IFERROR(INDEX(Novembre!E:E,SMALL(IF(Novembre!C$2:C$124='11Fact'!I$13,ROW(Novembre!C$2:C$124),""),ROW($A3))),"")</f>
        <v>35</v>
      </c>
      <c r="G19" s="150"/>
      <c r="H19" s="56">
        <f t="shared" ref="H19:H27" si="1">IF(H18="","",IF(H18+1&gt;=$H$16,"",H18+1))</f>
        <v>2</v>
      </c>
    </row>
    <row r="20" spans="1:9" x14ac:dyDescent="0.25">
      <c r="A20" s="137">
        <f t="array" ref="A20">IFERROR(INDEX(Novembre!B:B,SMALL(IF(Novembre!C$2:C$124='11Fact'!I$13,ROW(Novembre!C$2:C$124),""),ROW($A4))),"")</f>
        <v>44893</v>
      </c>
      <c r="B20" s="138"/>
      <c r="C20" s="139" t="str">
        <f t="array" ref="C20">IFERROR(INDEX(Novembre!D:D,SMALL(IF(Novembre!C$2:C$124='11Fact'!I$13,ROW(Novembre!C$2:C$124),""),ROW($A4))),"")</f>
        <v>Séance de 45 minutes</v>
      </c>
      <c r="D20" s="140"/>
      <c r="E20" s="141"/>
      <c r="F20" s="149">
        <f t="array" ref="F20">IFERROR(INDEX(Novembre!E:E,SMALL(IF(Novembre!C$2:C$124='11Fact'!I$13,ROW(Novembre!C$2:C$124),""),ROW($A4))),"")</f>
        <v>45</v>
      </c>
      <c r="G20" s="150"/>
      <c r="H20" s="56">
        <f t="shared" si="1"/>
        <v>3</v>
      </c>
    </row>
    <row r="21" spans="1:9" x14ac:dyDescent="0.25">
      <c r="A21" s="137" t="str">
        <f t="array" ref="A21">IFERROR(INDEX(Novembre!B:B,SMALL(IF(Novembre!C$2:C$124='11Fact'!I$13,ROW(Novembre!C$2:C$124),""),ROW($A5))),"")</f>
        <v/>
      </c>
      <c r="B21" s="138"/>
      <c r="C21" s="139" t="str">
        <f t="array" ref="C21">IFERROR(INDEX(Novembre!D:D,SMALL(IF(Novembre!C$2:C$124='11Fact'!I$13,ROW(Novembre!C$2:C$124),""),ROW($A5))),"")</f>
        <v/>
      </c>
      <c r="D21" s="140"/>
      <c r="E21" s="141"/>
      <c r="F21" s="149" t="str">
        <f t="array" ref="F21">IFERROR(INDEX(Novembre!E:E,SMALL(IF(Novembre!C$2:C$124='11Fact'!I$13,ROW(Novembre!C$2:C$124),""),ROW($A5))),"")</f>
        <v/>
      </c>
      <c r="G21" s="150"/>
      <c r="H21" s="56" t="str">
        <f t="shared" si="1"/>
        <v/>
      </c>
    </row>
    <row r="22" spans="1:9" x14ac:dyDescent="0.25">
      <c r="A22" s="137" t="str">
        <f t="array" ref="A22">IFERROR(INDEX(Novembre!B:B,SMALL(IF(Novembre!C$2:C$124='11Fact'!I$13,ROW(Novembre!C$2:C$124),""),ROW($A6))),"")</f>
        <v/>
      </c>
      <c r="B22" s="138"/>
      <c r="C22" s="139" t="str">
        <f t="array" ref="C22">IFERROR(INDEX(Novembre!D:D,SMALL(IF(Novembre!C$2:C$124='11Fact'!I$13,ROW(Novembre!C$2:C$124),""),ROW($A6))),"")</f>
        <v/>
      </c>
      <c r="D22" s="140"/>
      <c r="E22" s="141"/>
      <c r="F22" s="149" t="str">
        <f t="array" ref="F22">IFERROR(INDEX(Novembre!E:E,SMALL(IF(Novembre!C$2:C$124='11Fact'!I$13,ROW(Novembre!C$2:C$124),""),ROW($A6))),"")</f>
        <v/>
      </c>
      <c r="G22" s="150"/>
      <c r="H22" s="56" t="str">
        <f t="shared" si="1"/>
        <v/>
      </c>
      <c r="I22" s="66" t="str">
        <f>"Nom de l'enfant : "&amp;I13&amp;CHAR(13)&amp;"Nom du/des parents : "&amp;I15&amp;CHAR(13)&amp;I16&amp;CHAR(13)&amp;I17&amp;I18</f>
        <v>Nom de l'enfant : A13_x000D_Nom du/des parents : Parent ou ESMS payeur : M13_x000D_0_x000D_10</v>
      </c>
    </row>
    <row r="23" spans="1:9" x14ac:dyDescent="0.25">
      <c r="A23" s="137" t="str">
        <f t="array" ref="A23">IFERROR(INDEX(Novembre!B:B,SMALL(IF(Novembre!C$2:C$124='11Fact'!I$13,ROW(Novembre!C$2:C$124),""),ROW($A7))),"")</f>
        <v/>
      </c>
      <c r="B23" s="138"/>
      <c r="C23" s="139" t="str">
        <f t="array" ref="C23">IFERROR(INDEX(Novembre!D:D,SMALL(IF(Novembre!C$2:C$124='11Fact'!I$13,ROW(Novembre!C$2:C$124),""),ROW($A7))),"")</f>
        <v/>
      </c>
      <c r="D23" s="140"/>
      <c r="E23" s="141"/>
      <c r="F23" s="149" t="str">
        <f t="array" ref="F23">IFERROR(INDEX(Novembre!E:E,SMALL(IF(Novembre!C$2:C$124='11Fact'!I$13,ROW(Novembre!C$2:C$124),""),ROW($A7))),"")</f>
        <v/>
      </c>
      <c r="G23" s="150"/>
      <c r="H23" s="56" t="str">
        <f t="shared" si="1"/>
        <v/>
      </c>
    </row>
    <row r="24" spans="1:9" x14ac:dyDescent="0.25">
      <c r="A24" s="137" t="str">
        <f t="array" ref="A24">IFERROR(INDEX(Novembre!B:B,SMALL(IF(Novembre!C$2:C$124='11Fact'!I$13,ROW(Novembre!C$2:C$124),""),ROW($A8))),"")</f>
        <v/>
      </c>
      <c r="B24" s="138"/>
      <c r="C24" s="139" t="str">
        <f t="array" ref="C24">IFERROR(INDEX(Novembre!D:D,SMALL(IF(Novembre!C$2:C$124='11Fact'!I$13,ROW(Novembre!C$2:C$124),""),ROW($A8))),"")</f>
        <v/>
      </c>
      <c r="D24" s="140"/>
      <c r="E24" s="141"/>
      <c r="F24" s="149" t="str">
        <f t="array" ref="F24">IFERROR(INDEX(Novembre!E:E,SMALL(IF(Novembre!C$2:C$124='11Fact'!I$13,ROW(Novembre!C$2:C$124),""),ROW($A8))),"")</f>
        <v/>
      </c>
      <c r="G24" s="150"/>
      <c r="H24" s="56" t="str">
        <f t="shared" si="1"/>
        <v/>
      </c>
    </row>
    <row r="25" spans="1:9" x14ac:dyDescent="0.25">
      <c r="A25" s="137" t="str">
        <f t="array" ref="A25">IFERROR(INDEX(Novembre!B:B,SMALL(IF(Novembre!C$2:C$124='11Fact'!I$13,ROW(Novembre!C$2:C$124),""),ROW($A9))),"")</f>
        <v/>
      </c>
      <c r="B25" s="138"/>
      <c r="C25" s="139" t="str">
        <f t="array" ref="C25">IFERROR(INDEX(Novembre!D:D,SMALL(IF(Novembre!C$2:C$124='11Fact'!I$13,ROW(Novembre!C$2:C$124),""),ROW($A9))),"")</f>
        <v/>
      </c>
      <c r="D25" s="140"/>
      <c r="E25" s="141"/>
      <c r="F25" s="149" t="str">
        <f t="array" ref="F25">IFERROR(INDEX(Novembre!E:E,SMALL(IF(Novembre!C$2:C$124='11Fact'!I$13,ROW(Novembre!C$2:C$124),""),ROW($A9))),"")</f>
        <v/>
      </c>
      <c r="G25" s="150"/>
      <c r="H25" s="56" t="str">
        <f t="shared" si="1"/>
        <v/>
      </c>
      <c r="I25" s="87"/>
    </row>
    <row r="26" spans="1:9" ht="15" customHeight="1" x14ac:dyDescent="0.25">
      <c r="A26" s="137" t="str">
        <f t="array" ref="A26">IFERROR(INDEX(Novembre!B:B,SMALL(IF(Novembre!C$2:C$124='11Fact'!I$13,ROW(Novembre!C$2:C$124),""),ROW($A10))),"")</f>
        <v/>
      </c>
      <c r="B26" s="138"/>
      <c r="C26" s="139" t="str">
        <f t="array" ref="C26">IFERROR(INDEX(Novembre!D:D,SMALL(IF(Novembre!C$2:C$124='11Fact'!I$13,ROW(Novembre!C$2:C$124),""),ROW($A10))),"")</f>
        <v/>
      </c>
      <c r="D26" s="140"/>
      <c r="E26" s="141"/>
      <c r="F26" s="149" t="str">
        <f t="array" ref="F26">IFERROR(INDEX(Novembre!E:E,SMALL(IF(Novembre!C$2:C$124='11Fact'!I$13,ROW(Novembre!C$2:C$124),""),ROW($A10))),"")</f>
        <v/>
      </c>
      <c r="G26" s="150"/>
      <c r="H26" s="56" t="str">
        <f t="shared" si="1"/>
        <v/>
      </c>
    </row>
    <row r="27" spans="1:9" x14ac:dyDescent="0.25">
      <c r="A27" s="137" t="str">
        <f t="array" ref="A27">IFERROR(INDEX(Novembre!B:B,SMALL(IF(Novembre!C$2:C$124='11Fact'!I$13,ROW(Novembre!C$2:C$124),""),ROW($A11))),"")</f>
        <v/>
      </c>
      <c r="B27" s="138"/>
      <c r="C27" s="139" t="str">
        <f t="array" ref="C27">IFERROR(INDEX(Novembre!D:D,SMALL(IF(Novembre!C$2:C$124='11Fact'!I$13,ROW(Novembre!C$2:C$124),""),ROW($A11))),"")</f>
        <v/>
      </c>
      <c r="D27" s="140"/>
      <c r="E27" s="141"/>
      <c r="F27" s="149" t="str">
        <f t="array" ref="F27">IFERROR(INDEX(Novembre!E:E,SMALL(IF(Novembre!C$2:C$124='11Fact'!I$13,ROW(Novembre!C$2:C$124),""),ROW($A11))),"")</f>
        <v/>
      </c>
      <c r="G27" s="150"/>
      <c r="H27" s="56" t="str">
        <f t="shared" si="1"/>
        <v/>
      </c>
    </row>
    <row r="28" spans="1:9" ht="15" customHeight="1" x14ac:dyDescent="0.25"/>
    <row r="29" spans="1:9" ht="16.5" thickBot="1" x14ac:dyDescent="0.3"/>
    <row r="30" spans="1:9" ht="15" customHeight="1" thickBot="1" x14ac:dyDescent="0.3">
      <c r="A30" s="88"/>
      <c r="B30" s="88"/>
      <c r="C30" s="102" t="s">
        <v>66</v>
      </c>
      <c r="D30" s="102"/>
      <c r="E30" s="103"/>
      <c r="F30" s="135">
        <f>SUM(F17:G27)</f>
        <v>150</v>
      </c>
      <c r="G30" s="136"/>
    </row>
    <row r="31" spans="1:9" ht="15" customHeight="1" x14ac:dyDescent="0.25">
      <c r="B31" s="121"/>
      <c r="C31" s="104" t="s">
        <v>67</v>
      </c>
      <c r="D31" s="104"/>
      <c r="E31" s="104"/>
    </row>
    <row r="32" spans="1:9" x14ac:dyDescent="0.25">
      <c r="B32" s="120"/>
      <c r="C32" s="120"/>
      <c r="D32" s="120"/>
      <c r="E32" s="120"/>
      <c r="F32" s="120"/>
    </row>
    <row r="33" spans="1:7" ht="15" customHeight="1" x14ac:dyDescent="0.25">
      <c r="A33" s="145" t="s">
        <v>197</v>
      </c>
      <c r="B33" s="145"/>
      <c r="C33" s="145"/>
      <c r="D33" s="145"/>
      <c r="E33" s="145"/>
      <c r="F33" s="145"/>
      <c r="G33" s="145"/>
    </row>
    <row r="34" spans="1:7" x14ac:dyDescent="0.25">
      <c r="A34" s="145"/>
      <c r="B34" s="145"/>
      <c r="C34" s="145"/>
      <c r="D34" s="145"/>
      <c r="E34" s="145"/>
      <c r="F34" s="145"/>
      <c r="G34" s="145"/>
    </row>
    <row r="35" spans="1:7" x14ac:dyDescent="0.25">
      <c r="B35" s="90"/>
      <c r="C35" s="91"/>
      <c r="D35" s="90"/>
    </row>
    <row r="36" spans="1:7" x14ac:dyDescent="0.25">
      <c r="A36" s="92"/>
      <c r="B36" s="90"/>
      <c r="C36" s="91"/>
      <c r="D36" s="90"/>
    </row>
    <row r="37" spans="1:7" x14ac:dyDescent="0.25">
      <c r="A37" s="90"/>
      <c r="B37" s="90"/>
      <c r="C37" s="91"/>
      <c r="D37" s="90"/>
    </row>
    <row r="38" spans="1:7" x14ac:dyDescent="0.25">
      <c r="A38" s="93"/>
      <c r="B38" s="93"/>
      <c r="C38" s="94"/>
      <c r="D38" s="93"/>
    </row>
  </sheetData>
  <mergeCells count="41">
    <mergeCell ref="A13:E13"/>
    <mergeCell ref="A33:G34"/>
    <mergeCell ref="A17:B17"/>
    <mergeCell ref="C17:E17"/>
    <mergeCell ref="F17:G17"/>
    <mergeCell ref="A18:B18"/>
    <mergeCell ref="F16:G16"/>
    <mergeCell ref="C18:E18"/>
    <mergeCell ref="A19:B19"/>
    <mergeCell ref="C19:E19"/>
    <mergeCell ref="C20:E20"/>
    <mergeCell ref="C21:E21"/>
    <mergeCell ref="F18:G18"/>
    <mergeCell ref="F19:G19"/>
    <mergeCell ref="F20:G20"/>
    <mergeCell ref="F21:G21"/>
    <mergeCell ref="C27:E27"/>
    <mergeCell ref="C26:E26"/>
    <mergeCell ref="C25:E25"/>
    <mergeCell ref="C24:E24"/>
    <mergeCell ref="F22:G22"/>
    <mergeCell ref="F23:G23"/>
    <mergeCell ref="F24:G24"/>
    <mergeCell ref="F25:G25"/>
    <mergeCell ref="F26:G26"/>
    <mergeCell ref="C10:D10"/>
    <mergeCell ref="A27:B27"/>
    <mergeCell ref="C16:E16"/>
    <mergeCell ref="E1:G2"/>
    <mergeCell ref="F30:G30"/>
    <mergeCell ref="A16:B16"/>
    <mergeCell ref="A20:B20"/>
    <mergeCell ref="A21:B21"/>
    <mergeCell ref="A25:B25"/>
    <mergeCell ref="A26:B26"/>
    <mergeCell ref="C23:E23"/>
    <mergeCell ref="C22:E22"/>
    <mergeCell ref="A22:B22"/>
    <mergeCell ref="A23:B23"/>
    <mergeCell ref="A24:B24"/>
    <mergeCell ref="F27:G27"/>
  </mergeCells>
  <phoneticPr fontId="16" type="noConversion"/>
  <pageMargins left="0.75" right="0.75" top="1" bottom="1" header="0.5" footer="0.5"/>
  <pageSetup paperSize="9" orientation="portrait" horizontalDpi="4294967292" verticalDpi="4294967292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Coordonnees!$A$2:$A$55</xm:f>
          </x14:formula1>
          <xm:sqref>I13</xm:sqref>
        </x14:dataValidation>
      </x14:dataValidations>
    </ex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workbookViewId="0">
      <selection activeCell="A8" sqref="A8"/>
    </sheetView>
  </sheetViews>
  <sheetFormatPr baseColWidth="10" defaultColWidth="10.85546875" defaultRowHeight="15.75" x14ac:dyDescent="0.25"/>
  <cols>
    <col min="1" max="1" width="28.140625" style="54" bestFit="1" customWidth="1"/>
    <col min="2" max="2" width="18.42578125" style="54" bestFit="1" customWidth="1"/>
    <col min="3" max="3" width="26.140625" style="60" customWidth="1"/>
    <col min="4" max="4" width="6.140625" style="54" bestFit="1" customWidth="1"/>
    <col min="5" max="5" width="19.7109375" style="54" bestFit="1" customWidth="1"/>
    <col min="6" max="6" width="13.85546875" style="60" bestFit="1" customWidth="1"/>
    <col min="7" max="7" width="13.85546875" style="54" bestFit="1" customWidth="1"/>
    <col min="8" max="8" width="27.85546875" style="54" bestFit="1" customWidth="1"/>
    <col min="9" max="9" width="18.28515625" style="54" bestFit="1" customWidth="1"/>
    <col min="10" max="10" width="12.7109375" style="60" bestFit="1" customWidth="1"/>
    <col min="11" max="11" width="11.85546875" style="60" customWidth="1"/>
    <col min="12" max="16384" width="10.85546875" style="54"/>
  </cols>
  <sheetData>
    <row r="1" spans="1:11" x14ac:dyDescent="0.25">
      <c r="A1" s="49" t="s">
        <v>80</v>
      </c>
      <c r="B1" s="50" t="s">
        <v>81</v>
      </c>
      <c r="C1" s="51" t="s">
        <v>82</v>
      </c>
      <c r="D1" s="51" t="s">
        <v>83</v>
      </c>
      <c r="E1" s="51" t="s">
        <v>84</v>
      </c>
      <c r="F1" s="52" t="s">
        <v>89</v>
      </c>
      <c r="G1" s="52" t="s">
        <v>88</v>
      </c>
      <c r="H1" s="53" t="s">
        <v>85</v>
      </c>
      <c r="I1" s="52" t="s">
        <v>86</v>
      </c>
      <c r="J1" s="52" t="s">
        <v>87</v>
      </c>
      <c r="K1" s="54"/>
    </row>
    <row r="2" spans="1:11" x14ac:dyDescent="0.25">
      <c r="A2" s="100" t="s">
        <v>107</v>
      </c>
      <c r="B2" s="48" t="s">
        <v>152</v>
      </c>
      <c r="C2" s="57"/>
      <c r="D2" s="56">
        <v>1</v>
      </c>
      <c r="E2" s="56"/>
      <c r="F2" s="52"/>
      <c r="G2" s="52"/>
      <c r="H2" s="99"/>
      <c r="I2" s="52"/>
      <c r="J2" s="52"/>
      <c r="K2" s="54"/>
    </row>
    <row r="3" spans="1:11" x14ac:dyDescent="0.25">
      <c r="A3" s="100" t="s">
        <v>108</v>
      </c>
      <c r="B3" s="48" t="s">
        <v>153</v>
      </c>
      <c r="C3" s="57" t="s">
        <v>90</v>
      </c>
      <c r="D3" s="56">
        <v>1</v>
      </c>
      <c r="E3" s="56"/>
      <c r="F3" s="52"/>
      <c r="G3" s="52"/>
      <c r="H3" s="99"/>
      <c r="I3" s="52"/>
      <c r="J3" s="52"/>
      <c r="K3" s="54"/>
    </row>
    <row r="4" spans="1:11" x14ac:dyDescent="0.25">
      <c r="A4" s="100" t="s">
        <v>109</v>
      </c>
      <c r="B4" s="48" t="s">
        <v>154</v>
      </c>
      <c r="C4" s="57"/>
      <c r="D4" s="56">
        <v>1</v>
      </c>
      <c r="E4" s="56"/>
      <c r="F4" s="52"/>
      <c r="G4" s="52"/>
      <c r="H4" s="99"/>
      <c r="I4" s="52"/>
      <c r="J4" s="52"/>
      <c r="K4" s="54"/>
    </row>
    <row r="5" spans="1:11" x14ac:dyDescent="0.25">
      <c r="A5" s="100" t="s">
        <v>110</v>
      </c>
      <c r="B5" s="48" t="s">
        <v>155</v>
      </c>
      <c r="C5" s="59" t="s">
        <v>91</v>
      </c>
      <c r="D5" s="56">
        <v>1</v>
      </c>
      <c r="E5" s="56"/>
      <c r="F5" s="52"/>
      <c r="G5" s="52"/>
      <c r="H5" s="99"/>
      <c r="I5" s="52"/>
      <c r="J5" s="52"/>
      <c r="K5" s="54"/>
    </row>
    <row r="6" spans="1:11" x14ac:dyDescent="0.25">
      <c r="A6" s="100" t="s">
        <v>111</v>
      </c>
      <c r="B6" s="48" t="s">
        <v>156</v>
      </c>
      <c r="C6" s="57"/>
      <c r="D6" s="56">
        <v>1</v>
      </c>
      <c r="E6" s="56"/>
      <c r="F6" s="52"/>
      <c r="G6" s="52"/>
      <c r="H6" s="99"/>
      <c r="I6" s="52"/>
      <c r="J6" s="52"/>
      <c r="K6" s="54"/>
    </row>
    <row r="7" spans="1:11" x14ac:dyDescent="0.25">
      <c r="A7" s="100" t="s">
        <v>112</v>
      </c>
      <c r="B7" s="48" t="s">
        <v>157</v>
      </c>
      <c r="C7" s="57"/>
      <c r="D7" s="56">
        <v>1</v>
      </c>
      <c r="E7" s="56"/>
      <c r="F7" s="52"/>
      <c r="G7" s="52"/>
      <c r="H7" s="99"/>
      <c r="I7" s="52"/>
      <c r="J7" s="52"/>
      <c r="K7" s="54"/>
    </row>
    <row r="8" spans="1:11" x14ac:dyDescent="0.25">
      <c r="A8" s="100" t="s">
        <v>113</v>
      </c>
      <c r="B8" s="48" t="s">
        <v>158</v>
      </c>
      <c r="C8" s="56" t="s">
        <v>58</v>
      </c>
      <c r="D8" s="56">
        <v>1</v>
      </c>
      <c r="E8" s="56"/>
      <c r="F8" s="52"/>
      <c r="G8" s="52"/>
      <c r="H8" s="99"/>
      <c r="I8" s="52"/>
      <c r="J8" s="52"/>
      <c r="K8" s="54"/>
    </row>
    <row r="9" spans="1:11" x14ac:dyDescent="0.25">
      <c r="A9" s="100" t="s">
        <v>114</v>
      </c>
      <c r="B9" s="48" t="s">
        <v>159</v>
      </c>
      <c r="C9" s="56" t="s">
        <v>95</v>
      </c>
      <c r="D9" s="56">
        <v>1</v>
      </c>
      <c r="E9" s="56"/>
      <c r="F9" s="52"/>
      <c r="G9" s="52"/>
      <c r="H9" s="99"/>
      <c r="I9" s="52"/>
      <c r="J9" s="52"/>
      <c r="K9" s="54"/>
    </row>
    <row r="10" spans="1:11" x14ac:dyDescent="0.25">
      <c r="A10" s="100" t="s">
        <v>115</v>
      </c>
      <c r="B10" s="48" t="s">
        <v>160</v>
      </c>
      <c r="C10" s="57"/>
      <c r="D10" s="56">
        <v>1</v>
      </c>
      <c r="E10" s="56"/>
      <c r="F10" s="52"/>
      <c r="G10" s="52"/>
      <c r="H10" s="99"/>
      <c r="I10" s="52"/>
      <c r="J10" s="52"/>
      <c r="K10" s="54"/>
    </row>
    <row r="11" spans="1:11" x14ac:dyDescent="0.25">
      <c r="A11" s="100" t="s">
        <v>116</v>
      </c>
      <c r="B11" s="48" t="s">
        <v>161</v>
      </c>
      <c r="C11" s="57"/>
      <c r="D11" s="56">
        <v>1</v>
      </c>
      <c r="E11" s="56"/>
      <c r="F11" s="52"/>
      <c r="G11" s="52"/>
      <c r="H11" s="99"/>
      <c r="I11" s="52"/>
      <c r="J11" s="52"/>
      <c r="K11" s="54"/>
    </row>
    <row r="12" spans="1:11" x14ac:dyDescent="0.25">
      <c r="A12" s="100" t="s">
        <v>117</v>
      </c>
      <c r="B12" s="48" t="s">
        <v>162</v>
      </c>
      <c r="C12" s="57"/>
      <c r="D12" s="56">
        <v>1</v>
      </c>
      <c r="E12" s="56"/>
      <c r="F12" s="52"/>
      <c r="G12" s="52"/>
      <c r="H12" s="99"/>
      <c r="I12" s="52"/>
      <c r="J12" s="52"/>
      <c r="K12" s="54"/>
    </row>
    <row r="13" spans="1:11" x14ac:dyDescent="0.25">
      <c r="A13" s="100" t="s">
        <v>118</v>
      </c>
      <c r="B13" s="48" t="s">
        <v>163</v>
      </c>
      <c r="C13" s="122" t="s">
        <v>104</v>
      </c>
      <c r="D13" s="56">
        <v>1</v>
      </c>
      <c r="E13" s="56"/>
      <c r="F13" s="52"/>
      <c r="G13" s="52"/>
      <c r="H13" s="99"/>
      <c r="I13" s="52"/>
      <c r="J13" s="52"/>
      <c r="K13" s="54"/>
    </row>
    <row r="14" spans="1:11" x14ac:dyDescent="0.25">
      <c r="A14" s="100" t="s">
        <v>119</v>
      </c>
      <c r="B14" s="48" t="s">
        <v>164</v>
      </c>
      <c r="C14" s="57"/>
      <c r="D14" s="56">
        <v>1</v>
      </c>
      <c r="E14" s="56"/>
      <c r="F14" s="52"/>
      <c r="G14" s="52"/>
      <c r="H14" s="99"/>
      <c r="I14" s="52"/>
      <c r="J14" s="52"/>
      <c r="K14" s="54"/>
    </row>
    <row r="15" spans="1:11" x14ac:dyDescent="0.25">
      <c r="A15" s="100" t="s">
        <v>120</v>
      </c>
      <c r="B15" s="48" t="s">
        <v>165</v>
      </c>
      <c r="C15" s="56"/>
      <c r="D15" s="56">
        <v>1</v>
      </c>
      <c r="E15" s="56"/>
      <c r="F15" s="52"/>
      <c r="G15" s="52"/>
      <c r="H15" s="99"/>
      <c r="I15" s="52"/>
      <c r="J15" s="52"/>
      <c r="K15" s="54"/>
    </row>
    <row r="16" spans="1:11" x14ac:dyDescent="0.25">
      <c r="A16" s="100" t="s">
        <v>121</v>
      </c>
      <c r="B16" s="48" t="s">
        <v>166</v>
      </c>
      <c r="C16" s="56" t="s">
        <v>56</v>
      </c>
      <c r="D16" s="56">
        <v>1</v>
      </c>
      <c r="E16" s="56"/>
      <c r="F16" s="52"/>
      <c r="G16" s="52"/>
      <c r="H16" s="99"/>
      <c r="I16" s="52"/>
      <c r="J16" s="52"/>
      <c r="K16" s="54"/>
    </row>
    <row r="17" spans="1:11" x14ac:dyDescent="0.25">
      <c r="A17" s="100" t="s">
        <v>122</v>
      </c>
      <c r="B17" s="48" t="s">
        <v>167</v>
      </c>
      <c r="C17" s="51"/>
      <c r="D17" s="56">
        <v>1</v>
      </c>
      <c r="E17" s="56"/>
      <c r="F17" s="52"/>
      <c r="G17" s="52"/>
      <c r="H17" s="99"/>
      <c r="I17" s="52"/>
      <c r="J17" s="52"/>
      <c r="K17" s="54"/>
    </row>
    <row r="18" spans="1:11" x14ac:dyDescent="0.25">
      <c r="A18" s="100" t="s">
        <v>123</v>
      </c>
      <c r="B18" s="48" t="s">
        <v>168</v>
      </c>
      <c r="C18" s="51"/>
      <c r="D18" s="56">
        <v>1</v>
      </c>
      <c r="E18" s="56"/>
      <c r="F18" s="52"/>
      <c r="G18" s="52"/>
      <c r="H18" s="99"/>
      <c r="I18" s="52"/>
      <c r="J18" s="52"/>
      <c r="K18" s="54"/>
    </row>
    <row r="19" spans="1:11" x14ac:dyDescent="0.25">
      <c r="A19" s="100" t="s">
        <v>124</v>
      </c>
      <c r="B19" s="48" t="s">
        <v>169</v>
      </c>
      <c r="C19" s="58" t="s">
        <v>57</v>
      </c>
      <c r="D19" s="56">
        <v>1</v>
      </c>
      <c r="E19" s="56"/>
      <c r="F19" s="52"/>
      <c r="G19" s="52"/>
      <c r="H19" s="99"/>
      <c r="I19" s="52"/>
      <c r="J19" s="52"/>
      <c r="K19" s="54"/>
    </row>
    <row r="20" spans="1:11" x14ac:dyDescent="0.25">
      <c r="A20" s="100" t="s">
        <v>125</v>
      </c>
      <c r="B20" s="48" t="s">
        <v>170</v>
      </c>
      <c r="C20" s="101" t="s">
        <v>96</v>
      </c>
      <c r="D20" s="56">
        <v>1</v>
      </c>
      <c r="E20" s="56"/>
      <c r="F20" s="52"/>
      <c r="G20" s="52"/>
      <c r="H20" s="99"/>
      <c r="I20" s="52"/>
      <c r="J20" s="52"/>
      <c r="K20" s="54"/>
    </row>
    <row r="21" spans="1:11" x14ac:dyDescent="0.25">
      <c r="A21" s="100" t="s">
        <v>126</v>
      </c>
      <c r="B21" s="48" t="s">
        <v>171</v>
      </c>
      <c r="C21" s="109" t="s">
        <v>103</v>
      </c>
      <c r="D21" s="56">
        <v>1</v>
      </c>
      <c r="E21" s="56"/>
      <c r="F21" s="52"/>
      <c r="G21" s="52"/>
      <c r="H21" s="99"/>
      <c r="I21" s="52"/>
      <c r="J21" s="52"/>
      <c r="K21" s="54"/>
    </row>
    <row r="22" spans="1:11" x14ac:dyDescent="0.25">
      <c r="A22" s="100" t="s">
        <v>127</v>
      </c>
      <c r="B22" s="48" t="s">
        <v>172</v>
      </c>
      <c r="C22" s="109" t="s">
        <v>102</v>
      </c>
      <c r="D22" s="56">
        <v>1</v>
      </c>
      <c r="E22" s="56"/>
      <c r="F22" s="52"/>
      <c r="G22" s="52"/>
      <c r="H22" s="99"/>
      <c r="I22" s="52"/>
      <c r="J22" s="52"/>
      <c r="K22" s="54"/>
    </row>
    <row r="23" spans="1:11" x14ac:dyDescent="0.25">
      <c r="A23" s="100" t="s">
        <v>128</v>
      </c>
      <c r="B23" s="48" t="s">
        <v>173</v>
      </c>
      <c r="C23" s="51"/>
      <c r="D23" s="56">
        <v>1</v>
      </c>
      <c r="E23" s="56"/>
      <c r="F23" s="52"/>
      <c r="G23" s="52"/>
      <c r="H23" s="99"/>
      <c r="I23" s="52"/>
      <c r="J23" s="52"/>
      <c r="K23" s="54"/>
    </row>
    <row r="24" spans="1:11" x14ac:dyDescent="0.25">
      <c r="A24" s="100" t="s">
        <v>129</v>
      </c>
      <c r="B24" s="48" t="s">
        <v>174</v>
      </c>
      <c r="C24" s="51"/>
      <c r="D24" s="56">
        <v>1</v>
      </c>
      <c r="E24" s="56"/>
      <c r="F24" s="52"/>
      <c r="G24" s="52"/>
      <c r="H24" s="99"/>
      <c r="I24" s="52"/>
      <c r="J24" s="52"/>
      <c r="K24" s="54"/>
    </row>
    <row r="25" spans="1:11" x14ac:dyDescent="0.25">
      <c r="A25" s="100" t="s">
        <v>130</v>
      </c>
      <c r="B25" s="48" t="s">
        <v>175</v>
      </c>
      <c r="C25" s="51"/>
      <c r="D25" s="56">
        <v>1</v>
      </c>
      <c r="E25" s="56"/>
      <c r="F25" s="52"/>
      <c r="G25" s="52"/>
      <c r="H25" s="99"/>
      <c r="I25" s="52"/>
      <c r="J25" s="52"/>
      <c r="K25" s="54"/>
    </row>
    <row r="26" spans="1:11" x14ac:dyDescent="0.25">
      <c r="A26" s="100" t="s">
        <v>131</v>
      </c>
      <c r="B26" s="48" t="s">
        <v>176</v>
      </c>
      <c r="C26" s="51"/>
      <c r="D26" s="56">
        <v>1</v>
      </c>
      <c r="E26" s="56"/>
      <c r="F26" s="52"/>
      <c r="G26" s="52"/>
      <c r="H26" s="99"/>
      <c r="I26" s="52"/>
      <c r="J26" s="52"/>
      <c r="K26" s="54"/>
    </row>
    <row r="27" spans="1:11" x14ac:dyDescent="0.25">
      <c r="A27" s="100" t="s">
        <v>132</v>
      </c>
      <c r="B27" s="48" t="s">
        <v>177</v>
      </c>
      <c r="C27" s="51"/>
      <c r="D27" s="56">
        <v>1</v>
      </c>
      <c r="E27" s="56"/>
      <c r="F27" s="52"/>
      <c r="G27" s="52"/>
      <c r="H27" s="99"/>
      <c r="I27" s="52"/>
      <c r="J27" s="52"/>
      <c r="K27" s="54"/>
    </row>
    <row r="28" spans="1:11" x14ac:dyDescent="0.25">
      <c r="A28" s="100" t="s">
        <v>133</v>
      </c>
      <c r="B28" s="48" t="s">
        <v>178</v>
      </c>
      <c r="C28" s="51"/>
      <c r="D28" s="56">
        <v>1</v>
      </c>
      <c r="E28" s="56"/>
      <c r="F28" s="52"/>
      <c r="G28" s="52"/>
      <c r="H28" s="99"/>
      <c r="I28" s="52"/>
      <c r="J28" s="52"/>
      <c r="K28" s="54"/>
    </row>
    <row r="29" spans="1:11" x14ac:dyDescent="0.25">
      <c r="A29" s="100" t="s">
        <v>134</v>
      </c>
      <c r="B29" s="48" t="s">
        <v>179</v>
      </c>
      <c r="C29" s="51"/>
      <c r="D29" s="56">
        <v>1</v>
      </c>
      <c r="E29" s="56"/>
      <c r="F29" s="52"/>
      <c r="G29" s="52"/>
      <c r="H29" s="99"/>
      <c r="I29" s="52"/>
      <c r="J29" s="52"/>
      <c r="K29" s="54"/>
    </row>
    <row r="30" spans="1:11" x14ac:dyDescent="0.25">
      <c r="A30" s="100" t="s">
        <v>135</v>
      </c>
      <c r="B30" s="48" t="s">
        <v>180</v>
      </c>
      <c r="C30" s="106" t="s">
        <v>101</v>
      </c>
      <c r="D30" s="56">
        <v>1</v>
      </c>
      <c r="E30" s="56"/>
      <c r="F30" s="52"/>
      <c r="G30" s="52"/>
      <c r="H30" s="99"/>
      <c r="I30" s="52"/>
      <c r="J30" s="52"/>
      <c r="K30" s="54"/>
    </row>
    <row r="31" spans="1:11" x14ac:dyDescent="0.25">
      <c r="A31" s="100" t="s">
        <v>136</v>
      </c>
      <c r="B31" s="48" t="s">
        <v>181</v>
      </c>
      <c r="C31" s="123" t="s">
        <v>105</v>
      </c>
      <c r="D31" s="56">
        <v>1</v>
      </c>
      <c r="E31" s="56"/>
      <c r="F31" s="52"/>
      <c r="G31" s="52"/>
      <c r="H31" s="99"/>
      <c r="I31" s="52"/>
      <c r="J31" s="52"/>
      <c r="K31" s="54"/>
    </row>
    <row r="32" spans="1:11" x14ac:dyDescent="0.25">
      <c r="A32" s="100" t="s">
        <v>137</v>
      </c>
      <c r="B32" s="48" t="s">
        <v>182</v>
      </c>
      <c r="C32" s="51"/>
      <c r="D32" s="56">
        <v>1</v>
      </c>
      <c r="E32" s="56"/>
      <c r="F32" s="52"/>
      <c r="G32" s="52"/>
      <c r="H32" s="99"/>
      <c r="I32" s="52"/>
      <c r="J32" s="52"/>
      <c r="K32" s="54"/>
    </row>
    <row r="33" spans="1:11" x14ac:dyDescent="0.25">
      <c r="A33" s="100" t="s">
        <v>138</v>
      </c>
      <c r="B33" s="48" t="s">
        <v>183</v>
      </c>
      <c r="C33" s="51"/>
      <c r="D33" s="56">
        <v>1</v>
      </c>
      <c r="E33" s="56"/>
      <c r="F33" s="52"/>
      <c r="G33" s="52"/>
      <c r="H33" s="99"/>
      <c r="I33" s="52"/>
      <c r="J33" s="52"/>
      <c r="K33" s="54"/>
    </row>
    <row r="34" spans="1:11" x14ac:dyDescent="0.25">
      <c r="A34" s="100" t="s">
        <v>139</v>
      </c>
      <c r="B34" s="48" t="s">
        <v>184</v>
      </c>
      <c r="C34" s="51"/>
      <c r="D34" s="56">
        <v>1</v>
      </c>
      <c r="E34" s="56"/>
      <c r="F34" s="52"/>
      <c r="G34" s="52"/>
      <c r="H34" s="99"/>
      <c r="I34" s="52"/>
      <c r="J34" s="52"/>
      <c r="K34" s="54"/>
    </row>
    <row r="35" spans="1:11" x14ac:dyDescent="0.25">
      <c r="A35" s="100" t="s">
        <v>140</v>
      </c>
      <c r="B35" s="48" t="s">
        <v>185</v>
      </c>
      <c r="C35" s="51"/>
      <c r="D35" s="56">
        <v>1</v>
      </c>
      <c r="E35" s="56"/>
      <c r="F35" s="52"/>
      <c r="G35" s="52"/>
      <c r="H35" s="99"/>
      <c r="I35" s="52"/>
      <c r="J35" s="52"/>
      <c r="K35" s="54"/>
    </row>
    <row r="36" spans="1:11" x14ac:dyDescent="0.25">
      <c r="A36" s="100" t="s">
        <v>141</v>
      </c>
      <c r="B36" s="48" t="s">
        <v>186</v>
      </c>
      <c r="C36" s="51"/>
      <c r="D36" s="56">
        <v>1</v>
      </c>
      <c r="E36" s="56"/>
      <c r="F36" s="52"/>
      <c r="G36" s="52"/>
      <c r="H36" s="99"/>
      <c r="I36" s="52"/>
      <c r="J36" s="52"/>
      <c r="K36" s="54"/>
    </row>
    <row r="37" spans="1:11" x14ac:dyDescent="0.25">
      <c r="A37" s="100" t="s">
        <v>142</v>
      </c>
      <c r="B37" s="48" t="s">
        <v>187</v>
      </c>
      <c r="C37" s="105" t="s">
        <v>100</v>
      </c>
      <c r="D37" s="56">
        <v>1</v>
      </c>
      <c r="E37" s="56"/>
      <c r="F37" s="52"/>
      <c r="G37" s="52"/>
      <c r="H37" s="99"/>
      <c r="I37" s="52"/>
      <c r="J37" s="52"/>
      <c r="K37" s="54"/>
    </row>
    <row r="38" spans="1:11" ht="31.5" x14ac:dyDescent="0.25">
      <c r="A38" s="100" t="s">
        <v>143</v>
      </c>
      <c r="B38" s="48" t="s">
        <v>188</v>
      </c>
      <c r="C38" s="105" t="s">
        <v>99</v>
      </c>
      <c r="D38" s="56">
        <v>1</v>
      </c>
      <c r="E38" s="56"/>
      <c r="F38" s="52"/>
      <c r="G38" s="52"/>
      <c r="H38" s="99"/>
      <c r="I38" s="52"/>
      <c r="J38" s="52"/>
      <c r="K38" s="54"/>
    </row>
    <row r="39" spans="1:11" x14ac:dyDescent="0.25">
      <c r="A39" s="100" t="s">
        <v>144</v>
      </c>
      <c r="B39" s="48" t="s">
        <v>189</v>
      </c>
      <c r="C39" s="51" t="s">
        <v>98</v>
      </c>
      <c r="D39" s="56">
        <v>1</v>
      </c>
      <c r="E39" s="56"/>
      <c r="F39" s="52"/>
      <c r="G39" s="52"/>
      <c r="H39" s="99"/>
      <c r="I39" s="52"/>
      <c r="J39" s="52"/>
      <c r="K39" s="54"/>
    </row>
    <row r="40" spans="1:11" x14ac:dyDescent="0.25">
      <c r="A40" s="100" t="s">
        <v>145</v>
      </c>
      <c r="B40" s="48" t="s">
        <v>190</v>
      </c>
      <c r="C40" s="101" t="s">
        <v>97</v>
      </c>
      <c r="D40" s="56">
        <v>1</v>
      </c>
      <c r="E40" s="56"/>
      <c r="F40" s="52"/>
      <c r="G40" s="52"/>
      <c r="H40" s="99"/>
      <c r="I40" s="52"/>
      <c r="J40" s="52"/>
      <c r="K40" s="54"/>
    </row>
    <row r="41" spans="1:11" x14ac:dyDescent="0.25">
      <c r="A41" s="100" t="s">
        <v>146</v>
      </c>
      <c r="B41" s="48" t="s">
        <v>191</v>
      </c>
      <c r="C41" s="51"/>
      <c r="D41" s="56">
        <v>1</v>
      </c>
      <c r="E41" s="56"/>
      <c r="F41" s="52"/>
      <c r="G41" s="52"/>
      <c r="H41" s="99"/>
      <c r="I41" s="52"/>
      <c r="J41" s="52"/>
      <c r="K41" s="54"/>
    </row>
    <row r="42" spans="1:11" x14ac:dyDescent="0.25">
      <c r="A42" s="100" t="s">
        <v>147</v>
      </c>
      <c r="B42" s="48" t="s">
        <v>192</v>
      </c>
      <c r="C42" s="51"/>
      <c r="D42" s="56">
        <v>1</v>
      </c>
      <c r="E42" s="56"/>
      <c r="F42" s="52"/>
      <c r="G42" s="52"/>
      <c r="H42" s="99"/>
      <c r="I42" s="52"/>
      <c r="J42" s="52"/>
      <c r="K42" s="54"/>
    </row>
    <row r="43" spans="1:11" x14ac:dyDescent="0.25">
      <c r="A43" s="100" t="s">
        <v>148</v>
      </c>
      <c r="B43" s="48" t="s">
        <v>193</v>
      </c>
      <c r="C43" s="51"/>
      <c r="D43" s="56">
        <v>1</v>
      </c>
      <c r="E43" s="56"/>
      <c r="F43" s="52"/>
      <c r="G43" s="52"/>
      <c r="H43" s="99"/>
      <c r="I43" s="52"/>
      <c r="J43" s="52"/>
      <c r="K43" s="54"/>
    </row>
    <row r="44" spans="1:11" x14ac:dyDescent="0.25">
      <c r="A44" s="100" t="s">
        <v>149</v>
      </c>
      <c r="B44" s="48" t="s">
        <v>194</v>
      </c>
      <c r="C44" s="51" t="s">
        <v>94</v>
      </c>
      <c r="D44" s="56">
        <v>1</v>
      </c>
      <c r="E44" s="56"/>
      <c r="F44" s="52"/>
      <c r="G44" s="52"/>
      <c r="H44" s="99"/>
      <c r="I44" s="52"/>
      <c r="J44" s="52"/>
      <c r="K44" s="54"/>
    </row>
    <row r="45" spans="1:11" x14ac:dyDescent="0.25">
      <c r="A45" s="100" t="s">
        <v>150</v>
      </c>
      <c r="B45" s="48" t="s">
        <v>195</v>
      </c>
      <c r="C45" s="51" t="s">
        <v>93</v>
      </c>
      <c r="D45" s="56">
        <v>1</v>
      </c>
      <c r="E45" s="56"/>
      <c r="F45" s="52"/>
      <c r="G45" s="52"/>
      <c r="H45" s="99"/>
      <c r="I45" s="52"/>
      <c r="J45" s="52"/>
      <c r="K45" s="54"/>
    </row>
    <row r="46" spans="1:11" x14ac:dyDescent="0.25">
      <c r="A46" s="100" t="s">
        <v>151</v>
      </c>
      <c r="B46" s="48" t="s">
        <v>196</v>
      </c>
      <c r="C46" s="51" t="s">
        <v>92</v>
      </c>
      <c r="D46" s="56">
        <v>1</v>
      </c>
      <c r="E46" s="56"/>
      <c r="F46" s="52"/>
      <c r="G46" s="52"/>
      <c r="H46" s="99"/>
      <c r="I46" s="52"/>
      <c r="J46" s="52"/>
      <c r="K46" s="54"/>
    </row>
    <row r="47" spans="1:11" x14ac:dyDescent="0.25">
      <c r="A47" s="61"/>
      <c r="B47" s="56"/>
      <c r="C47" s="51"/>
      <c r="D47" s="56"/>
      <c r="E47" s="56"/>
      <c r="F47" s="52"/>
      <c r="G47" s="52"/>
      <c r="H47" s="99"/>
      <c r="I47" s="52"/>
      <c r="J47" s="52"/>
      <c r="K47" s="54"/>
    </row>
    <row r="48" spans="1:11" x14ac:dyDescent="0.25">
      <c r="A48" s="61"/>
      <c r="B48" s="56"/>
      <c r="C48" s="51"/>
      <c r="D48" s="56"/>
      <c r="E48" s="56"/>
      <c r="F48" s="52"/>
      <c r="G48" s="52"/>
      <c r="H48" s="99"/>
      <c r="I48" s="52"/>
      <c r="J48" s="52"/>
      <c r="K48" s="54"/>
    </row>
    <row r="49" spans="1:12" x14ac:dyDescent="0.25">
      <c r="A49" s="61"/>
      <c r="B49" s="56"/>
      <c r="C49" s="51"/>
      <c r="D49" s="56"/>
      <c r="E49" s="56"/>
      <c r="F49" s="52"/>
      <c r="G49" s="52"/>
      <c r="H49" s="99"/>
      <c r="I49" s="52"/>
      <c r="J49" s="52"/>
      <c r="K49" s="54"/>
    </row>
    <row r="50" spans="1:12" x14ac:dyDescent="0.25">
      <c r="A50" s="61"/>
      <c r="B50" s="56"/>
      <c r="C50" s="51"/>
      <c r="D50" s="56"/>
      <c r="E50" s="56"/>
      <c r="F50" s="52"/>
      <c r="G50" s="52"/>
      <c r="H50" s="99"/>
      <c r="I50" s="52"/>
      <c r="J50" s="52"/>
      <c r="K50" s="54"/>
    </row>
    <row r="51" spans="1:12" x14ac:dyDescent="0.25">
      <c r="A51" s="61"/>
      <c r="B51" s="56"/>
      <c r="C51" s="51"/>
      <c r="D51" s="56"/>
      <c r="E51" s="56"/>
      <c r="F51" s="52"/>
      <c r="G51" s="52"/>
      <c r="H51" s="99"/>
      <c r="I51" s="52"/>
      <c r="J51" s="52"/>
      <c r="K51" s="54"/>
    </row>
    <row r="52" spans="1:12" x14ac:dyDescent="0.25">
      <c r="A52" s="61"/>
      <c r="B52" s="56"/>
      <c r="C52" s="51"/>
      <c r="D52" s="56"/>
      <c r="E52" s="56"/>
      <c r="F52" s="52"/>
      <c r="G52" s="52"/>
      <c r="H52" s="99"/>
      <c r="I52" s="52"/>
      <c r="J52" s="52"/>
      <c r="K52" s="54"/>
    </row>
    <row r="53" spans="1:12" x14ac:dyDescent="0.25">
      <c r="A53" s="55"/>
      <c r="B53" s="56"/>
      <c r="D53" s="56"/>
      <c r="E53" s="56"/>
      <c r="F53" s="52"/>
      <c r="G53" s="52"/>
      <c r="H53" s="99"/>
      <c r="I53" s="52"/>
      <c r="J53" s="52"/>
      <c r="K53" s="54"/>
    </row>
    <row r="54" spans="1:12" x14ac:dyDescent="0.25">
      <c r="A54" s="61"/>
      <c r="B54" s="56"/>
      <c r="D54" s="56"/>
      <c r="E54" s="56"/>
      <c r="F54" s="52"/>
      <c r="G54" s="52"/>
      <c r="H54" s="99"/>
      <c r="I54" s="52"/>
      <c r="J54" s="52"/>
      <c r="K54" s="54"/>
    </row>
    <row r="56" spans="1:12" x14ac:dyDescent="0.25">
      <c r="A56" s="60"/>
      <c r="B56" s="60"/>
      <c r="D56" s="60"/>
      <c r="E56" s="60"/>
      <c r="G56" s="60"/>
      <c r="H56" s="60"/>
      <c r="I56" s="60"/>
      <c r="L56" s="60"/>
    </row>
    <row r="57" spans="1:12" x14ac:dyDescent="0.25">
      <c r="A57" s="60"/>
      <c r="B57" s="60"/>
      <c r="D57" s="60"/>
      <c r="E57" s="60"/>
      <c r="G57" s="60"/>
      <c r="H57" s="60"/>
      <c r="I57" s="60"/>
      <c r="L57" s="60"/>
    </row>
    <row r="58" spans="1:12" x14ac:dyDescent="0.25">
      <c r="A58" s="60"/>
      <c r="B58" s="60"/>
      <c r="D58" s="60"/>
      <c r="E58" s="60"/>
      <c r="G58" s="60"/>
      <c r="H58" s="60"/>
      <c r="I58" s="60"/>
      <c r="L58" s="62"/>
    </row>
    <row r="59" spans="1:12" x14ac:dyDescent="0.25">
      <c r="A59" s="60"/>
      <c r="B59" s="60"/>
      <c r="D59" s="60"/>
      <c r="E59" s="60"/>
      <c r="G59" s="60"/>
      <c r="H59" s="60"/>
      <c r="I59" s="60"/>
    </row>
    <row r="60" spans="1:12" x14ac:dyDescent="0.25">
      <c r="A60" s="60"/>
      <c r="B60" s="60"/>
      <c r="D60" s="60"/>
      <c r="E60" s="60"/>
      <c r="G60" s="60"/>
      <c r="H60" s="60"/>
      <c r="I60" s="60"/>
    </row>
    <row r="61" spans="1:12" x14ac:dyDescent="0.25">
      <c r="A61" s="60"/>
      <c r="B61" s="60"/>
      <c r="D61" s="60"/>
      <c r="E61" s="60"/>
      <c r="G61" s="60"/>
      <c r="H61" s="60"/>
      <c r="I61" s="60"/>
    </row>
    <row r="62" spans="1:12" x14ac:dyDescent="0.25">
      <c r="A62" s="60"/>
      <c r="B62" s="60"/>
      <c r="D62" s="60"/>
      <c r="E62" s="60"/>
      <c r="G62" s="60"/>
      <c r="H62" s="60"/>
      <c r="I62" s="60"/>
    </row>
    <row r="63" spans="1:12" x14ac:dyDescent="0.25">
      <c r="A63" s="60"/>
      <c r="B63" s="60"/>
      <c r="D63" s="60"/>
      <c r="E63" s="60"/>
      <c r="G63" s="60"/>
      <c r="H63" s="60"/>
      <c r="I63" s="60"/>
    </row>
    <row r="64" spans="1:12" x14ac:dyDescent="0.25">
      <c r="A64" s="60"/>
      <c r="B64" s="60"/>
      <c r="D64" s="60"/>
      <c r="E64" s="60"/>
      <c r="G64" s="60"/>
      <c r="H64" s="60"/>
      <c r="I64" s="60"/>
    </row>
    <row r="65" spans="1:9" x14ac:dyDescent="0.25">
      <c r="A65" s="60"/>
      <c r="B65" s="60"/>
      <c r="D65" s="60"/>
      <c r="E65" s="60"/>
      <c r="G65" s="60"/>
      <c r="H65" s="60"/>
      <c r="I65" s="60"/>
    </row>
    <row r="66" spans="1:9" x14ac:dyDescent="0.25">
      <c r="A66" s="60"/>
      <c r="B66" s="60"/>
      <c r="D66" s="60"/>
      <c r="E66" s="60"/>
      <c r="G66" s="60"/>
      <c r="H66" s="60"/>
      <c r="I66" s="60"/>
    </row>
  </sheetData>
  <sheetProtection deleteColumns="0" deleteRows="0"/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F1048570"/>
  <sheetViews>
    <sheetView view="pageLayout" workbookViewId="0">
      <selection activeCell="Q66" sqref="I66:Q78"/>
    </sheetView>
  </sheetViews>
  <sheetFormatPr baseColWidth="10" defaultColWidth="11.42578125" defaultRowHeight="15.75" x14ac:dyDescent="0.25"/>
  <cols>
    <col min="1" max="1" width="7.140625" style="116" bestFit="1" customWidth="1"/>
    <col min="2" max="2" width="21" style="48" bestFit="1" customWidth="1"/>
    <col min="3" max="3" width="23.7109375" style="23" bestFit="1" customWidth="1"/>
    <col min="4" max="4" width="9.140625" style="23" bestFit="1" customWidth="1"/>
    <col min="5" max="5" width="10.7109375" style="39" bestFit="1" customWidth="1"/>
    <col min="6" max="6" width="11" style="32" bestFit="1" customWidth="1"/>
    <col min="7" max="7" width="19.85546875" style="25" customWidth="1"/>
    <col min="8" max="8" width="20.7109375" style="26" bestFit="1" customWidth="1"/>
    <col min="9" max="9" width="18.85546875" customWidth="1"/>
    <col min="10" max="10" width="7" style="7" customWidth="1"/>
    <col min="11" max="11" width="5.85546875" style="7" customWidth="1"/>
    <col min="12" max="12" width="5.7109375" style="7" customWidth="1"/>
    <col min="13" max="13" width="20.85546875" style="7" customWidth="1"/>
    <col min="14" max="14" width="21.28515625" style="7" customWidth="1"/>
    <col min="15" max="24" width="4.140625" style="7" customWidth="1"/>
    <col min="25" max="25" width="3.28515625" style="7" customWidth="1"/>
    <col min="26" max="35" width="4.140625" style="7" customWidth="1"/>
    <col min="36" max="36" width="3.28515625" style="7" customWidth="1"/>
    <col min="37" max="45" width="4.140625" style="7" customWidth="1"/>
    <col min="46" max="51" width="3.28515625" style="7" customWidth="1"/>
    <col min="52" max="52" width="5.7109375" style="7" customWidth="1"/>
    <col min="53" max="53" width="5.140625" style="7" customWidth="1"/>
    <col min="54" max="16384" width="11.42578125" style="7"/>
  </cols>
  <sheetData>
    <row r="1" spans="1:53" x14ac:dyDescent="0.25">
      <c r="A1" s="11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/>
    </row>
    <row r="2" spans="1:53" x14ac:dyDescent="0.25">
      <c r="A2" s="110" t="s">
        <v>8</v>
      </c>
      <c r="B2" s="8">
        <v>44866</v>
      </c>
      <c r="C2" s="9" t="s">
        <v>138</v>
      </c>
      <c r="D2" s="9" t="s">
        <v>9</v>
      </c>
      <c r="E2" s="10">
        <f>INDEX(Données!$C$5:$C$13,MATCH(Novembre!D2,Données!$B$5:$B$13,0))</f>
        <v>35</v>
      </c>
      <c r="F2" s="11" t="s">
        <v>10</v>
      </c>
      <c r="G2" s="12" t="s">
        <v>11</v>
      </c>
      <c r="H2" s="13">
        <v>44895</v>
      </c>
      <c r="I2" s="7"/>
    </row>
    <row r="3" spans="1:53" x14ac:dyDescent="0.25">
      <c r="A3" s="38" t="s">
        <v>12</v>
      </c>
      <c r="B3" s="8">
        <v>44866</v>
      </c>
      <c r="C3" s="14" t="s">
        <v>123</v>
      </c>
      <c r="D3" s="9" t="s">
        <v>13</v>
      </c>
      <c r="E3" s="10">
        <f>INDEX(Données!$C$5:$C$13,MATCH(Novembre!D3,Données!$B$5:$B$13,0))</f>
        <v>45</v>
      </c>
      <c r="F3" s="11" t="s">
        <v>10</v>
      </c>
      <c r="G3" s="12"/>
      <c r="H3" s="15"/>
      <c r="I3" s="7"/>
    </row>
    <row r="4" spans="1:53" x14ac:dyDescent="0.25">
      <c r="A4" s="110" t="s">
        <v>15</v>
      </c>
      <c r="B4" s="8">
        <v>44866</v>
      </c>
      <c r="C4" s="14" t="s">
        <v>108</v>
      </c>
      <c r="D4" s="14" t="s">
        <v>9</v>
      </c>
      <c r="E4" s="10">
        <f>INDEX(Données!$C$5:$C$13,MATCH(Novembre!D4,Données!$B$5:$B$13,0))</f>
        <v>35</v>
      </c>
      <c r="F4" s="11" t="s">
        <v>10</v>
      </c>
      <c r="G4" s="12"/>
      <c r="H4" s="16"/>
      <c r="I4" s="7"/>
    </row>
    <row r="5" spans="1:53" x14ac:dyDescent="0.25">
      <c r="A5" s="38" t="s">
        <v>16</v>
      </c>
      <c r="B5" s="8">
        <v>44866</v>
      </c>
      <c r="C5" s="14" t="s">
        <v>118</v>
      </c>
      <c r="D5" s="14" t="s">
        <v>13</v>
      </c>
      <c r="E5" s="10">
        <f>INDEX(Données!$C$5:$C$13,MATCH(Novembre!D5,Données!$B$5:$B$13,0))</f>
        <v>45</v>
      </c>
      <c r="F5" s="11" t="s">
        <v>10</v>
      </c>
      <c r="G5" s="12"/>
      <c r="H5" s="16"/>
      <c r="I5" s="7"/>
    </row>
    <row r="6" spans="1:53" x14ac:dyDescent="0.25">
      <c r="A6" s="110" t="s">
        <v>17</v>
      </c>
      <c r="B6" s="8">
        <v>44866</v>
      </c>
      <c r="C6" s="17" t="s">
        <v>139</v>
      </c>
      <c r="D6" s="18" t="s">
        <v>9</v>
      </c>
      <c r="E6" s="10">
        <f>INDEX(Données!$C$5:$C$13,MATCH(Novembre!D6,Données!$B$5:$B$13,0))</f>
        <v>35</v>
      </c>
      <c r="F6" s="11" t="s">
        <v>10</v>
      </c>
      <c r="G6" s="12"/>
      <c r="H6" s="16"/>
      <c r="I6" s="7"/>
    </row>
    <row r="7" spans="1:53" x14ac:dyDescent="0.25">
      <c r="A7" s="38" t="s">
        <v>18</v>
      </c>
      <c r="B7" s="8">
        <v>44867</v>
      </c>
      <c r="C7" s="19" t="s">
        <v>125</v>
      </c>
      <c r="D7" s="19" t="s">
        <v>13</v>
      </c>
      <c r="E7" s="10">
        <f>INDEX(Données!$C$5:$C$13,MATCH(Novembre!D7,Données!$B$5:$B$13,0))</f>
        <v>45</v>
      </c>
      <c r="F7" s="11" t="s">
        <v>14</v>
      </c>
      <c r="G7" s="12"/>
      <c r="H7" s="16"/>
      <c r="I7" s="7"/>
    </row>
    <row r="8" spans="1:53" x14ac:dyDescent="0.25">
      <c r="A8" s="110" t="s">
        <v>19</v>
      </c>
      <c r="B8" s="8">
        <v>44867</v>
      </c>
      <c r="C8" s="9" t="s">
        <v>131</v>
      </c>
      <c r="D8" s="9" t="s">
        <v>13</v>
      </c>
      <c r="E8" s="10">
        <f>INDEX(Données!$C$5:$C$13,MATCH(Novembre!D8,Données!$B$5:$B$13,0))</f>
        <v>45</v>
      </c>
      <c r="F8" s="11" t="s">
        <v>10</v>
      </c>
      <c r="G8" s="12" t="s">
        <v>20</v>
      </c>
      <c r="H8" s="16">
        <v>44896</v>
      </c>
      <c r="I8" s="7"/>
    </row>
    <row r="9" spans="1:53" x14ac:dyDescent="0.25">
      <c r="A9" s="38" t="s">
        <v>21</v>
      </c>
      <c r="B9" s="8">
        <v>44867</v>
      </c>
      <c r="C9" s="19" t="s">
        <v>137</v>
      </c>
      <c r="D9" s="9" t="s">
        <v>9</v>
      </c>
      <c r="E9" s="10">
        <f>INDEX(Données!$C$5:$C$13,MATCH(Novembre!D9,Données!$B$5:$B$13,0))</f>
        <v>35</v>
      </c>
      <c r="F9" s="11" t="s">
        <v>14</v>
      </c>
      <c r="G9" s="12"/>
      <c r="H9" s="15"/>
      <c r="I9" s="7"/>
    </row>
    <row r="10" spans="1:53" x14ac:dyDescent="0.25">
      <c r="A10" s="110" t="s">
        <v>22</v>
      </c>
      <c r="B10" s="8">
        <v>44867</v>
      </c>
      <c r="C10" s="19" t="s">
        <v>133</v>
      </c>
      <c r="D10" s="19" t="s">
        <v>13</v>
      </c>
      <c r="E10" s="10">
        <f>INDEX(Données!$C$5:$C$13,MATCH(Novembre!D10,Données!$B$5:$B$13,0))</f>
        <v>45</v>
      </c>
      <c r="F10" s="11" t="s">
        <v>10</v>
      </c>
      <c r="G10" s="12" t="s">
        <v>11</v>
      </c>
      <c r="H10" s="15">
        <v>44900</v>
      </c>
      <c r="I10" s="7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x14ac:dyDescent="0.25">
      <c r="A11" s="38" t="s">
        <v>23</v>
      </c>
      <c r="B11" s="8">
        <v>44867</v>
      </c>
      <c r="C11" s="9" t="s">
        <v>117</v>
      </c>
      <c r="D11" s="9" t="s">
        <v>13</v>
      </c>
      <c r="E11" s="10">
        <f>INDEX(Données!$C$5:$C$13,MATCH(Novembre!D11,Données!$B$5:$B$13,0))</f>
        <v>45</v>
      </c>
      <c r="F11" s="11" t="s">
        <v>10</v>
      </c>
      <c r="G11" s="12"/>
      <c r="H11" s="15"/>
      <c r="I11" s="7"/>
      <c r="M11" s="126" t="s">
        <v>198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x14ac:dyDescent="0.25">
      <c r="A12" s="110" t="s">
        <v>24</v>
      </c>
      <c r="B12" s="8">
        <v>44869</v>
      </c>
      <c r="C12" s="14" t="s">
        <v>143</v>
      </c>
      <c r="D12" s="9" t="s">
        <v>13</v>
      </c>
      <c r="E12" s="10">
        <f>INDEX(Données!$C$5:$C$13,MATCH(Novembre!D12,Données!$B$5:$B$13,0))</f>
        <v>45</v>
      </c>
      <c r="F12" s="11" t="s">
        <v>10</v>
      </c>
      <c r="G12" s="12" t="s">
        <v>11</v>
      </c>
      <c r="H12" s="16">
        <v>44900</v>
      </c>
      <c r="I12" s="7"/>
      <c r="M12" s="127" t="s">
        <v>107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x14ac:dyDescent="0.25">
      <c r="A13" s="38" t="s">
        <v>25</v>
      </c>
      <c r="B13" s="8">
        <v>44869</v>
      </c>
      <c r="C13" s="9" t="s">
        <v>111</v>
      </c>
      <c r="D13" s="21" t="s">
        <v>13</v>
      </c>
      <c r="E13" s="10">
        <f>INDEX(Données!$C$5:$C$13,MATCH(Novembre!D13,Données!$B$5:$B$13,0))</f>
        <v>45</v>
      </c>
      <c r="F13" s="11" t="s">
        <v>14</v>
      </c>
      <c r="G13" s="12"/>
      <c r="H13" s="22"/>
      <c r="I13" s="7"/>
      <c r="M13" s="127" t="s">
        <v>199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 x14ac:dyDescent="0.25">
      <c r="A14" s="110" t="s">
        <v>26</v>
      </c>
      <c r="B14" s="8">
        <v>44869</v>
      </c>
      <c r="C14" s="14" t="s">
        <v>113</v>
      </c>
      <c r="D14" s="14" t="s">
        <v>9</v>
      </c>
      <c r="E14" s="10">
        <f>INDEX(Données!$C$5:$C$13,MATCH(Novembre!D14,Données!$B$5:$B$13,0))</f>
        <v>35</v>
      </c>
      <c r="F14" s="11" t="s">
        <v>10</v>
      </c>
      <c r="G14" s="12" t="s">
        <v>20</v>
      </c>
      <c r="H14" s="16">
        <v>44897</v>
      </c>
      <c r="I14" s="7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x14ac:dyDescent="0.25">
      <c r="A15" s="110" t="s">
        <v>27</v>
      </c>
      <c r="B15" s="8">
        <v>44872</v>
      </c>
      <c r="C15" s="14" t="s">
        <v>129</v>
      </c>
      <c r="D15" s="14" t="s">
        <v>9</v>
      </c>
      <c r="E15" s="10">
        <f>INDEX(Données!$C$5:$C$13,MATCH(Novembre!D15,Données!$B$5:$B$13,0))</f>
        <v>35</v>
      </c>
      <c r="F15" s="11" t="s">
        <v>10</v>
      </c>
      <c r="G15" s="12"/>
      <c r="H15" s="16"/>
      <c r="I15" s="7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x14ac:dyDescent="0.25">
      <c r="A16" s="38" t="s">
        <v>28</v>
      </c>
      <c r="B16" s="8">
        <v>44872</v>
      </c>
      <c r="C16" s="14" t="s">
        <v>114</v>
      </c>
      <c r="D16" s="14" t="s">
        <v>13</v>
      </c>
      <c r="E16" s="10">
        <f>INDEX(Données!$C$5:$C$13,MATCH(Novembre!D16,Données!$B$5:$B$13,0))</f>
        <v>45</v>
      </c>
      <c r="F16" s="11" t="s">
        <v>14</v>
      </c>
      <c r="G16" s="12"/>
      <c r="H16" s="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x14ac:dyDescent="0.25">
      <c r="A17" s="110" t="s">
        <v>29</v>
      </c>
      <c r="B17" s="8">
        <v>44872</v>
      </c>
      <c r="C17" s="14" t="s">
        <v>130</v>
      </c>
      <c r="D17" s="14" t="s">
        <v>13</v>
      </c>
      <c r="E17" s="10">
        <f>INDEX(Données!$C$5:$C$13,MATCH(Novembre!D17,Données!$B$5:$B$13,0))</f>
        <v>45</v>
      </c>
      <c r="F17" s="11" t="s">
        <v>10</v>
      </c>
      <c r="G17" s="12" t="s">
        <v>11</v>
      </c>
      <c r="H17" s="16">
        <v>44900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x14ac:dyDescent="0.25">
      <c r="A18" s="38" t="s">
        <v>30</v>
      </c>
      <c r="B18" s="8">
        <v>44872</v>
      </c>
      <c r="C18" s="14" t="s">
        <v>119</v>
      </c>
      <c r="D18" s="19" t="s">
        <v>9</v>
      </c>
      <c r="E18" s="10">
        <f>INDEX(Données!$C$5:$C$13,MATCH(Novembre!D18,Données!$B$5:$B$13,0))</f>
        <v>35</v>
      </c>
      <c r="F18" s="11" t="s">
        <v>14</v>
      </c>
      <c r="G18" s="12"/>
      <c r="H18" s="16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 x14ac:dyDescent="0.25">
      <c r="A19" s="110" t="s">
        <v>31</v>
      </c>
      <c r="B19" s="8">
        <v>44872</v>
      </c>
      <c r="C19" s="14" t="s">
        <v>134</v>
      </c>
      <c r="D19" s="14" t="s">
        <v>13</v>
      </c>
      <c r="E19" s="10">
        <f>INDEX(Données!$C$5:$C$13,MATCH(Novembre!D19,Données!$B$5:$B$13,0))</f>
        <v>45</v>
      </c>
      <c r="F19" s="11" t="s">
        <v>10</v>
      </c>
      <c r="G19" s="12" t="s">
        <v>11</v>
      </c>
      <c r="H19" s="16">
        <v>44900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 x14ac:dyDescent="0.25">
      <c r="A20" s="38" t="s">
        <v>32</v>
      </c>
      <c r="B20" s="8">
        <v>44872</v>
      </c>
      <c r="C20" s="14" t="s">
        <v>144</v>
      </c>
      <c r="D20" s="14" t="s">
        <v>13</v>
      </c>
      <c r="E20" s="10">
        <f>INDEX(Données!$C$5:$C$13,MATCH(Novembre!D20,Données!$B$5:$B$13,0))</f>
        <v>45</v>
      </c>
      <c r="F20" s="11" t="s">
        <v>14</v>
      </c>
      <c r="G20" s="12"/>
      <c r="H20" s="16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 x14ac:dyDescent="0.25">
      <c r="A21" s="110" t="s">
        <v>33</v>
      </c>
      <c r="B21" s="8">
        <v>44873</v>
      </c>
      <c r="C21" s="19" t="s">
        <v>136</v>
      </c>
      <c r="D21" s="14" t="s">
        <v>13</v>
      </c>
      <c r="E21" s="10">
        <f>INDEX(Données!$C$5:$C$13,MATCH(Novembre!D21,Données!$B$5:$B$13,0))</f>
        <v>45</v>
      </c>
      <c r="F21" s="11" t="s">
        <v>14</v>
      </c>
      <c r="G21" s="12"/>
      <c r="H21" s="15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</row>
    <row r="22" spans="1:53" x14ac:dyDescent="0.25">
      <c r="A22" s="38" t="s">
        <v>8</v>
      </c>
      <c r="B22" s="8">
        <v>44873</v>
      </c>
      <c r="C22" s="9" t="s">
        <v>138</v>
      </c>
      <c r="D22" s="9" t="s">
        <v>9</v>
      </c>
      <c r="E22" s="10">
        <f>INDEX(Données!$C$5:$C$13,MATCH(Novembre!D22,Données!$B$5:$B$13,0))</f>
        <v>35</v>
      </c>
      <c r="F22" s="11" t="s">
        <v>10</v>
      </c>
      <c r="G22" s="12" t="s">
        <v>11</v>
      </c>
      <c r="H22" s="13">
        <v>44895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</row>
    <row r="23" spans="1:53" x14ac:dyDescent="0.25">
      <c r="A23" s="110" t="s">
        <v>34</v>
      </c>
      <c r="B23" s="8">
        <v>44873</v>
      </c>
      <c r="C23" s="14" t="s">
        <v>143</v>
      </c>
      <c r="D23" s="9" t="s">
        <v>9</v>
      </c>
      <c r="E23" s="10">
        <f>INDEX(Données!$C$5:$C$13,MATCH(Novembre!D23,Données!$B$5:$B$13,0))</f>
        <v>35</v>
      </c>
      <c r="F23" s="11" t="s">
        <v>10</v>
      </c>
      <c r="G23" s="12" t="s">
        <v>11</v>
      </c>
      <c r="H23" s="16">
        <v>44900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</row>
    <row r="24" spans="1:53" x14ac:dyDescent="0.25">
      <c r="A24" s="110" t="s">
        <v>35</v>
      </c>
      <c r="B24" s="8">
        <v>44873</v>
      </c>
      <c r="C24" s="23" t="s">
        <v>116</v>
      </c>
      <c r="D24" s="9" t="s">
        <v>9</v>
      </c>
      <c r="E24" s="10">
        <f>INDEX(Données!$C$5:$C$13,MATCH(Novembre!D24,Données!$B$5:$B$13,0))</f>
        <v>35</v>
      </c>
      <c r="F24" s="11" t="s">
        <v>10</v>
      </c>
      <c r="G24" s="12" t="s">
        <v>11</v>
      </c>
      <c r="H24" s="16">
        <v>44894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 x14ac:dyDescent="0.25">
      <c r="A25" s="38" t="s">
        <v>17</v>
      </c>
      <c r="B25" s="8">
        <v>44873</v>
      </c>
      <c r="C25" s="17" t="s">
        <v>139</v>
      </c>
      <c r="D25" s="9" t="s">
        <v>9</v>
      </c>
      <c r="E25" s="10">
        <f>INDEX(Données!$C$5:$C$13,MATCH(Novembre!D25,Données!$B$5:$B$13,0))</f>
        <v>35</v>
      </c>
      <c r="F25" s="11" t="s">
        <v>10</v>
      </c>
      <c r="G25" s="12"/>
      <c r="H25" s="16"/>
      <c r="M25"/>
      <c r="N25"/>
      <c r="O25"/>
      <c r="P25"/>
      <c r="Q25"/>
      <c r="R25"/>
    </row>
    <row r="26" spans="1:53" x14ac:dyDescent="0.25">
      <c r="A26" s="110" t="s">
        <v>36</v>
      </c>
      <c r="B26" s="8">
        <v>44873</v>
      </c>
      <c r="C26" s="14" t="s">
        <v>110</v>
      </c>
      <c r="D26" s="14" t="s">
        <v>13</v>
      </c>
      <c r="E26" s="10">
        <f>INDEX(Données!$C$5:$C$13,MATCH(Novembre!D26,Données!$B$5:$B$13,0))</f>
        <v>45</v>
      </c>
      <c r="F26" s="11" t="s">
        <v>14</v>
      </c>
      <c r="G26" s="12"/>
      <c r="H26" s="16"/>
      <c r="M26"/>
      <c r="N26"/>
      <c r="O26"/>
      <c r="P26"/>
      <c r="Q26"/>
      <c r="R26"/>
    </row>
    <row r="27" spans="1:53" x14ac:dyDescent="0.25">
      <c r="A27" s="38" t="s">
        <v>15</v>
      </c>
      <c r="B27" s="8">
        <v>44873</v>
      </c>
      <c r="C27" s="14" t="s">
        <v>108</v>
      </c>
      <c r="D27" s="14" t="s">
        <v>9</v>
      </c>
      <c r="E27" s="10">
        <f>INDEX(Données!$C$5:$C$13,MATCH(Novembre!D27,Données!$B$5:$B$13,0))</f>
        <v>35</v>
      </c>
      <c r="F27" s="11" t="s">
        <v>10</v>
      </c>
      <c r="M27"/>
      <c r="N27"/>
      <c r="O27"/>
      <c r="P27"/>
      <c r="Q27"/>
      <c r="R27"/>
    </row>
    <row r="28" spans="1:53" x14ac:dyDescent="0.25">
      <c r="A28" s="110" t="s">
        <v>12</v>
      </c>
      <c r="B28" s="8">
        <v>44873</v>
      </c>
      <c r="C28" s="14" t="s">
        <v>123</v>
      </c>
      <c r="D28" s="9" t="s">
        <v>13</v>
      </c>
      <c r="E28" s="10">
        <f>INDEX(Données!$C$5:$C$13,MATCH(Novembre!D28,Données!$B$5:$B$13,0))</f>
        <v>45</v>
      </c>
      <c r="F28" s="11" t="s">
        <v>10</v>
      </c>
      <c r="G28" s="12"/>
      <c r="H28" s="16"/>
      <c r="M28"/>
      <c r="N28"/>
      <c r="O28"/>
      <c r="P28"/>
      <c r="Q28"/>
      <c r="R28"/>
    </row>
    <row r="29" spans="1:53" x14ac:dyDescent="0.25">
      <c r="A29" s="38" t="s">
        <v>18</v>
      </c>
      <c r="B29" s="8">
        <v>44874</v>
      </c>
      <c r="C29" s="19" t="s">
        <v>125</v>
      </c>
      <c r="D29" s="19" t="s">
        <v>13</v>
      </c>
      <c r="E29" s="10">
        <f>INDEX(Données!$C$5:$C$13,MATCH(Novembre!D29,Données!$B$5:$B$13,0))</f>
        <v>45</v>
      </c>
      <c r="F29" s="11" t="s">
        <v>14</v>
      </c>
      <c r="G29" s="12"/>
      <c r="H29" s="15"/>
      <c r="M29"/>
      <c r="N29"/>
      <c r="O29"/>
      <c r="P29"/>
      <c r="Q29"/>
      <c r="R29"/>
    </row>
    <row r="30" spans="1:53" x14ac:dyDescent="0.25">
      <c r="A30" s="110" t="s">
        <v>37</v>
      </c>
      <c r="B30" s="8">
        <v>44874</v>
      </c>
      <c r="C30" s="19" t="s">
        <v>124</v>
      </c>
      <c r="D30" s="19" t="s">
        <v>13</v>
      </c>
      <c r="E30" s="10">
        <f>INDEX(Données!$C$5:$C$13,MATCH(Novembre!D30,Données!$B$5:$B$13,0))</f>
        <v>45</v>
      </c>
      <c r="F30" s="11" t="s">
        <v>14</v>
      </c>
      <c r="G30" s="12"/>
      <c r="H30" s="15"/>
      <c r="M30"/>
      <c r="N30"/>
      <c r="O30"/>
      <c r="P30"/>
      <c r="Q30"/>
      <c r="R30"/>
    </row>
    <row r="31" spans="1:53" x14ac:dyDescent="0.25">
      <c r="A31" s="38" t="s">
        <v>21</v>
      </c>
      <c r="B31" s="8">
        <v>44874</v>
      </c>
      <c r="C31" s="19" t="s">
        <v>137</v>
      </c>
      <c r="D31" s="9" t="s">
        <v>9</v>
      </c>
      <c r="E31" s="10">
        <f>INDEX(Données!$C$5:$C$13,MATCH(Novembre!D31,Données!$B$5:$B$13,0))</f>
        <v>35</v>
      </c>
      <c r="F31" s="11" t="s">
        <v>14</v>
      </c>
      <c r="G31" s="12"/>
      <c r="H31" s="15"/>
      <c r="J31"/>
      <c r="K31"/>
      <c r="L31"/>
      <c r="M31"/>
      <c r="N31"/>
      <c r="O31"/>
      <c r="P31"/>
      <c r="Q31"/>
      <c r="R31"/>
    </row>
    <row r="32" spans="1:53" x14ac:dyDescent="0.25">
      <c r="A32" s="110" t="s">
        <v>38</v>
      </c>
      <c r="B32" s="8">
        <v>44874</v>
      </c>
      <c r="C32" s="14" t="s">
        <v>109</v>
      </c>
      <c r="D32" s="14" t="s">
        <v>9</v>
      </c>
      <c r="E32" s="10">
        <f>INDEX(Données!$C$5:$C$13,MATCH(Novembre!D32,Données!$B$5:$B$13,0))</f>
        <v>35</v>
      </c>
      <c r="F32" s="11" t="s">
        <v>10</v>
      </c>
      <c r="G32" s="12" t="s">
        <v>11</v>
      </c>
      <c r="H32" s="16">
        <v>44900</v>
      </c>
      <c r="J32"/>
      <c r="K32"/>
      <c r="L32"/>
      <c r="M32"/>
      <c r="N32"/>
      <c r="O32"/>
      <c r="P32"/>
      <c r="Q32"/>
      <c r="R32"/>
    </row>
    <row r="33" spans="1:18" x14ac:dyDescent="0.25">
      <c r="A33" s="38" t="s">
        <v>22</v>
      </c>
      <c r="B33" s="8">
        <v>44874</v>
      </c>
      <c r="C33" s="19" t="s">
        <v>133</v>
      </c>
      <c r="D33" s="19" t="s">
        <v>13</v>
      </c>
      <c r="E33" s="10">
        <f>INDEX(Données!$C$5:$C$13,MATCH(Novembre!D33,Données!$B$5:$B$13,0))</f>
        <v>45</v>
      </c>
      <c r="F33" s="11" t="s">
        <v>10</v>
      </c>
      <c r="G33" s="12" t="s">
        <v>11</v>
      </c>
      <c r="H33" s="15">
        <v>44900</v>
      </c>
      <c r="J33"/>
      <c r="K33"/>
      <c r="L33"/>
      <c r="M33"/>
      <c r="N33"/>
      <c r="O33"/>
      <c r="P33"/>
      <c r="Q33"/>
      <c r="R33"/>
    </row>
    <row r="34" spans="1:18" x14ac:dyDescent="0.25">
      <c r="A34" s="38" t="s">
        <v>39</v>
      </c>
      <c r="B34" s="8">
        <v>44874</v>
      </c>
      <c r="C34" s="9" t="s">
        <v>132</v>
      </c>
      <c r="D34" s="9" t="s">
        <v>13</v>
      </c>
      <c r="E34" s="10">
        <f>INDEX(Données!$C$5:$C$13,MATCH(Novembre!D34,Données!$B$5:$B$13,0))</f>
        <v>45</v>
      </c>
      <c r="F34" s="11" t="s">
        <v>14</v>
      </c>
      <c r="G34" s="12"/>
      <c r="H34" s="15"/>
      <c r="J34"/>
      <c r="K34"/>
      <c r="L34"/>
      <c r="M34"/>
      <c r="N34"/>
      <c r="O34"/>
      <c r="P34"/>
      <c r="Q34"/>
      <c r="R34"/>
    </row>
    <row r="35" spans="1:18" x14ac:dyDescent="0.25">
      <c r="A35" s="110" t="s">
        <v>23</v>
      </c>
      <c r="B35" s="8">
        <v>44874</v>
      </c>
      <c r="C35" s="9" t="s">
        <v>117</v>
      </c>
      <c r="D35" s="9" t="s">
        <v>13</v>
      </c>
      <c r="E35" s="10">
        <f>INDEX(Données!$C$5:$C$13,MATCH(Novembre!D35,Données!$B$5:$B$13,0))</f>
        <v>45</v>
      </c>
      <c r="F35" s="11" t="s">
        <v>10</v>
      </c>
      <c r="G35" s="12"/>
      <c r="H35" s="15"/>
      <c r="J35"/>
      <c r="K35"/>
      <c r="L35"/>
      <c r="M35"/>
      <c r="N35"/>
      <c r="O35"/>
      <c r="P35"/>
      <c r="Q35"/>
      <c r="R35"/>
    </row>
    <row r="36" spans="1:18" customFormat="1" ht="15" x14ac:dyDescent="0.25">
      <c r="A36" s="38" t="s">
        <v>40</v>
      </c>
      <c r="B36" s="8">
        <v>44874</v>
      </c>
      <c r="C36" s="14" t="s">
        <v>127</v>
      </c>
      <c r="D36" s="9" t="s">
        <v>13</v>
      </c>
      <c r="E36" s="10">
        <f>INDEX(Données!$C$5:$C$13,MATCH(Novembre!D36,Données!$B$5:$B$13,0))</f>
        <v>45</v>
      </c>
      <c r="F36" s="11" t="s">
        <v>14</v>
      </c>
      <c r="G36" s="12"/>
      <c r="H36" s="15"/>
    </row>
    <row r="37" spans="1:18" customFormat="1" ht="15" x14ac:dyDescent="0.25">
      <c r="A37" s="110" t="s">
        <v>41</v>
      </c>
      <c r="B37" s="8">
        <v>44874</v>
      </c>
      <c r="C37" s="14" t="s">
        <v>115</v>
      </c>
      <c r="D37" s="14" t="s">
        <v>13</v>
      </c>
      <c r="E37" s="10">
        <f>INDEX(Données!$C$5:$C$13,MATCH(Novembre!D37,Données!$B$5:$B$13,0))</f>
        <v>45</v>
      </c>
      <c r="F37" s="11" t="s">
        <v>14</v>
      </c>
      <c r="G37" s="12"/>
      <c r="H37" s="15"/>
    </row>
    <row r="38" spans="1:18" customFormat="1" ht="15" x14ac:dyDescent="0.25">
      <c r="A38" s="38" t="s">
        <v>42</v>
      </c>
      <c r="B38" s="8">
        <v>44874</v>
      </c>
      <c r="C38" s="9" t="s">
        <v>120</v>
      </c>
      <c r="D38" s="21" t="s">
        <v>9</v>
      </c>
      <c r="E38" s="10">
        <f>INDEX(Données!$C$5:$C$13,MATCH(Novembre!D38,Données!$B$5:$B$13,0))</f>
        <v>35</v>
      </c>
      <c r="F38" s="11" t="s">
        <v>10</v>
      </c>
      <c r="G38" s="12" t="s">
        <v>20</v>
      </c>
      <c r="H38" s="13">
        <v>44890</v>
      </c>
    </row>
    <row r="39" spans="1:18" customFormat="1" ht="15" x14ac:dyDescent="0.25">
      <c r="A39" s="110" t="s">
        <v>43</v>
      </c>
      <c r="B39" s="8">
        <v>44875</v>
      </c>
      <c r="C39" s="14" t="s">
        <v>121</v>
      </c>
      <c r="D39" s="14" t="s">
        <v>13</v>
      </c>
      <c r="E39" s="10">
        <f>INDEX(Données!$C$5:$C$13,MATCH(Novembre!D39,Données!$B$5:$B$13,0))</f>
        <v>45</v>
      </c>
      <c r="F39" s="11" t="s">
        <v>10</v>
      </c>
      <c r="G39" s="12" t="s">
        <v>11</v>
      </c>
      <c r="H39" s="13">
        <v>44893</v>
      </c>
    </row>
    <row r="40" spans="1:18" x14ac:dyDescent="0.25">
      <c r="A40" s="110" t="s">
        <v>44</v>
      </c>
      <c r="B40" s="8">
        <v>44876</v>
      </c>
      <c r="C40" s="9" t="s">
        <v>135</v>
      </c>
      <c r="D40" s="21" t="s">
        <v>9</v>
      </c>
      <c r="E40" s="10">
        <f>INDEX(Données!$C$5:$C$13,MATCH(Novembre!D40,Données!$B$5:$B$13,0))</f>
        <v>35</v>
      </c>
      <c r="F40" s="11" t="s">
        <v>14</v>
      </c>
      <c r="G40" s="12"/>
      <c r="H40" s="15"/>
      <c r="J40"/>
      <c r="K40"/>
      <c r="L40"/>
      <c r="M40"/>
      <c r="N40"/>
      <c r="O40"/>
      <c r="P40"/>
      <c r="Q40"/>
      <c r="R40"/>
    </row>
    <row r="41" spans="1:18" x14ac:dyDescent="0.25">
      <c r="A41" s="38" t="s">
        <v>45</v>
      </c>
      <c r="B41" s="8">
        <v>44876</v>
      </c>
      <c r="C41" s="14" t="s">
        <v>140</v>
      </c>
      <c r="D41" s="14" t="s">
        <v>13</v>
      </c>
      <c r="E41" s="10">
        <f>INDEX(Données!$C$5:$C$13,MATCH(Novembre!D41,Données!$B$5:$B$13,0))</f>
        <v>45</v>
      </c>
      <c r="F41" s="11" t="s">
        <v>14</v>
      </c>
      <c r="G41" s="12"/>
      <c r="H41" s="15"/>
      <c r="J41"/>
      <c r="K41"/>
      <c r="L41"/>
      <c r="M41"/>
      <c r="N41"/>
      <c r="O41"/>
      <c r="P41"/>
      <c r="Q41"/>
      <c r="R41"/>
    </row>
    <row r="42" spans="1:18" x14ac:dyDescent="0.25">
      <c r="A42" s="110" t="s">
        <v>25</v>
      </c>
      <c r="B42" s="8">
        <v>44876</v>
      </c>
      <c r="C42" s="9" t="s">
        <v>111</v>
      </c>
      <c r="D42" s="21" t="s">
        <v>13</v>
      </c>
      <c r="E42" s="10">
        <f>INDEX(Données!$C$5:$C$13,MATCH(Novembre!D42,Données!$B$5:$B$13,0))</f>
        <v>45</v>
      </c>
      <c r="F42" s="11" t="s">
        <v>14</v>
      </c>
      <c r="G42" s="12"/>
      <c r="H42" s="15"/>
      <c r="J42"/>
      <c r="K42"/>
      <c r="L42"/>
      <c r="M42"/>
      <c r="N42"/>
      <c r="O42"/>
      <c r="P42"/>
      <c r="Q42"/>
      <c r="R42"/>
    </row>
    <row r="43" spans="1:18" x14ac:dyDescent="0.25">
      <c r="A43" s="38" t="s">
        <v>46</v>
      </c>
      <c r="B43" s="8">
        <v>44876</v>
      </c>
      <c r="C43" s="14" t="s">
        <v>142</v>
      </c>
      <c r="D43" s="14" t="s">
        <v>13</v>
      </c>
      <c r="E43" s="10">
        <f>INDEX(Données!$C$5:$C$13,MATCH(Novembre!D43,Données!$B$5:$B$13,0))</f>
        <v>45</v>
      </c>
      <c r="F43" s="11" t="s">
        <v>14</v>
      </c>
      <c r="G43" s="12"/>
      <c r="H43" s="15"/>
      <c r="J43"/>
      <c r="K43"/>
      <c r="L43"/>
      <c r="M43"/>
      <c r="N43"/>
      <c r="O43"/>
      <c r="P43"/>
      <c r="Q43"/>
      <c r="R43"/>
    </row>
    <row r="44" spans="1:18" x14ac:dyDescent="0.25">
      <c r="A44" s="110" t="s">
        <v>19</v>
      </c>
      <c r="B44" s="8">
        <v>44876</v>
      </c>
      <c r="C44" s="9" t="s">
        <v>131</v>
      </c>
      <c r="D44" s="9" t="s">
        <v>13</v>
      </c>
      <c r="E44" s="10">
        <f>INDEX(Données!$C$5:$C$13,MATCH(Novembre!D44,Données!$B$5:$B$13,0))</f>
        <v>45</v>
      </c>
      <c r="F44" s="11" t="s">
        <v>10</v>
      </c>
      <c r="G44" s="12" t="s">
        <v>20</v>
      </c>
      <c r="H44" s="16">
        <v>44896</v>
      </c>
      <c r="J44"/>
      <c r="K44"/>
      <c r="L44"/>
      <c r="M44"/>
      <c r="N44"/>
      <c r="O44"/>
      <c r="P44"/>
      <c r="Q44"/>
      <c r="R44"/>
    </row>
    <row r="45" spans="1:18" x14ac:dyDescent="0.25">
      <c r="A45" s="110" t="s">
        <v>27</v>
      </c>
      <c r="B45" s="8">
        <v>44879</v>
      </c>
      <c r="C45" s="14" t="s">
        <v>129</v>
      </c>
      <c r="D45" s="14" t="s">
        <v>9</v>
      </c>
      <c r="E45" s="10">
        <f>INDEX(Données!$C$5:$C$13,MATCH(Novembre!D45,Données!$B$5:$B$13,0))</f>
        <v>35</v>
      </c>
      <c r="F45" s="11" t="s">
        <v>10</v>
      </c>
      <c r="G45" s="12"/>
      <c r="H45" s="15"/>
      <c r="J45"/>
      <c r="K45"/>
      <c r="L45"/>
      <c r="M45"/>
      <c r="N45"/>
      <c r="O45"/>
      <c r="P45"/>
      <c r="Q45"/>
      <c r="R45"/>
    </row>
    <row r="46" spans="1:18" x14ac:dyDescent="0.25">
      <c r="A46" s="38" t="s">
        <v>28</v>
      </c>
      <c r="B46" s="8">
        <v>44879</v>
      </c>
      <c r="C46" s="14" t="s">
        <v>114</v>
      </c>
      <c r="D46" s="14" t="s">
        <v>13</v>
      </c>
      <c r="E46" s="10">
        <f>INDEX(Données!$C$5:$C$13,MATCH(Novembre!D46,Données!$B$5:$B$13,0))</f>
        <v>45</v>
      </c>
      <c r="F46" s="11" t="s">
        <v>14</v>
      </c>
      <c r="G46" s="12"/>
      <c r="H46" s="15"/>
      <c r="J46"/>
      <c r="K46"/>
      <c r="L46"/>
      <c r="M46"/>
      <c r="N46"/>
      <c r="O46"/>
      <c r="P46"/>
      <c r="Q46"/>
      <c r="R46"/>
    </row>
    <row r="47" spans="1:18" x14ac:dyDescent="0.25">
      <c r="A47" s="110" t="s">
        <v>47</v>
      </c>
      <c r="B47" s="8">
        <v>44879</v>
      </c>
      <c r="C47" s="23" t="s">
        <v>141</v>
      </c>
      <c r="D47" s="9" t="s">
        <v>9</v>
      </c>
      <c r="E47" s="10">
        <f>INDEX(Données!$C$5:$C$13,MATCH(Novembre!D47,Données!$B$5:$B$13,0))</f>
        <v>35</v>
      </c>
      <c r="F47" s="11" t="s">
        <v>10</v>
      </c>
      <c r="G47" s="12"/>
      <c r="H47" s="15"/>
      <c r="J47"/>
      <c r="K47"/>
      <c r="L47"/>
      <c r="M47"/>
      <c r="N47"/>
      <c r="O47"/>
      <c r="P47"/>
      <c r="Q47"/>
      <c r="R47"/>
    </row>
    <row r="48" spans="1:18" x14ac:dyDescent="0.25">
      <c r="A48" s="112" t="s">
        <v>42</v>
      </c>
      <c r="B48" s="8">
        <v>44879</v>
      </c>
      <c r="C48" s="9" t="s">
        <v>120</v>
      </c>
      <c r="D48" s="31" t="s">
        <v>9</v>
      </c>
      <c r="E48" s="10">
        <f>INDEX(Données!$C$5:$C$13,MATCH(Novembre!D48,Données!$B$5:$B$13,0))</f>
        <v>35</v>
      </c>
      <c r="F48" s="31" t="s">
        <v>10</v>
      </c>
      <c r="G48" s="12" t="s">
        <v>20</v>
      </c>
      <c r="H48" s="13">
        <v>44890</v>
      </c>
      <c r="J48"/>
      <c r="K48"/>
      <c r="L48"/>
      <c r="M48"/>
      <c r="N48"/>
      <c r="O48"/>
      <c r="P48"/>
      <c r="Q48"/>
      <c r="R48"/>
    </row>
    <row r="49" spans="1:18" x14ac:dyDescent="0.25">
      <c r="A49" s="110" t="s">
        <v>29</v>
      </c>
      <c r="B49" s="8">
        <v>44879</v>
      </c>
      <c r="C49" s="14" t="s">
        <v>130</v>
      </c>
      <c r="D49" s="14" t="s">
        <v>9</v>
      </c>
      <c r="E49" s="10">
        <f>INDEX(Données!$C$5:$C$13,MATCH(Novembre!D49,Données!$B$5:$B$13,0))</f>
        <v>35</v>
      </c>
      <c r="F49" s="11" t="s">
        <v>10</v>
      </c>
      <c r="G49" s="12" t="s">
        <v>11</v>
      </c>
      <c r="H49" s="16">
        <v>44900</v>
      </c>
      <c r="J49"/>
      <c r="K49"/>
      <c r="L49"/>
      <c r="M49"/>
      <c r="N49"/>
      <c r="O49"/>
      <c r="P49"/>
      <c r="Q49"/>
      <c r="R49"/>
    </row>
    <row r="50" spans="1:18" x14ac:dyDescent="0.25">
      <c r="A50" s="38" t="s">
        <v>30</v>
      </c>
      <c r="B50" s="8">
        <v>44879</v>
      </c>
      <c r="C50" s="14" t="s">
        <v>119</v>
      </c>
      <c r="D50" s="19" t="s">
        <v>9</v>
      </c>
      <c r="E50" s="10">
        <f>INDEX(Données!$C$5:$C$13,MATCH(Novembre!D50,Données!$B$5:$B$13,0))</f>
        <v>35</v>
      </c>
      <c r="F50" s="11" t="s">
        <v>14</v>
      </c>
      <c r="G50" s="12"/>
      <c r="H50" s="15"/>
      <c r="J50"/>
      <c r="K50"/>
      <c r="L50"/>
      <c r="M50"/>
      <c r="N50"/>
      <c r="O50"/>
      <c r="P50"/>
      <c r="Q50"/>
      <c r="R50"/>
    </row>
    <row r="51" spans="1:18" customFormat="1" ht="15" x14ac:dyDescent="0.25">
      <c r="A51" s="110" t="s">
        <v>31</v>
      </c>
      <c r="B51" s="8">
        <v>44879</v>
      </c>
      <c r="C51" s="14" t="s">
        <v>134</v>
      </c>
      <c r="D51" s="14" t="s">
        <v>13</v>
      </c>
      <c r="E51" s="10">
        <f>INDEX(Données!$C$5:$C$13,MATCH(Novembre!D51,Données!$B$5:$B$13,0))</f>
        <v>45</v>
      </c>
      <c r="F51" s="11" t="s">
        <v>10</v>
      </c>
      <c r="G51" s="12" t="s">
        <v>11</v>
      </c>
      <c r="H51" s="16">
        <v>44900</v>
      </c>
    </row>
    <row r="52" spans="1:18" customFormat="1" x14ac:dyDescent="0.25">
      <c r="A52" s="38" t="s">
        <v>48</v>
      </c>
      <c r="B52" s="8">
        <v>44879</v>
      </c>
      <c r="C52" s="14" t="s">
        <v>112</v>
      </c>
      <c r="D52" s="14" t="s">
        <v>13</v>
      </c>
      <c r="E52" s="10">
        <f>INDEX(Données!$C$5:$C$13,MATCH(Novembre!D52,Données!$B$5:$B$13,0))</f>
        <v>45</v>
      </c>
      <c r="F52" s="11" t="s">
        <v>10</v>
      </c>
      <c r="G52" s="12" t="s">
        <v>11</v>
      </c>
      <c r="H52" s="15">
        <v>44894</v>
      </c>
      <c r="N52" s="7"/>
      <c r="O52" s="7"/>
      <c r="P52" s="7"/>
    </row>
    <row r="53" spans="1:18" customFormat="1" x14ac:dyDescent="0.25">
      <c r="A53" s="110" t="s">
        <v>33</v>
      </c>
      <c r="B53" s="8">
        <v>44880</v>
      </c>
      <c r="C53" s="19" t="s">
        <v>136</v>
      </c>
      <c r="D53" s="14" t="s">
        <v>13</v>
      </c>
      <c r="E53" s="10">
        <f>INDEX(Données!$C$5:$C$13,MATCH(Novembre!D53,Données!$B$5:$B$13,0))</f>
        <v>45</v>
      </c>
      <c r="F53" s="11" t="s">
        <v>14</v>
      </c>
      <c r="G53" s="12"/>
      <c r="H53" s="13">
        <v>44894</v>
      </c>
      <c r="N53" s="7"/>
      <c r="O53" s="7"/>
      <c r="P53" s="7"/>
    </row>
    <row r="54" spans="1:18" customFormat="1" x14ac:dyDescent="0.25">
      <c r="A54" s="38" t="s">
        <v>8</v>
      </c>
      <c r="B54" s="8">
        <v>44880</v>
      </c>
      <c r="C54" s="9" t="s">
        <v>138</v>
      </c>
      <c r="D54" s="9" t="s">
        <v>9</v>
      </c>
      <c r="E54" s="10">
        <f>INDEX(Données!$C$5:$C$13,MATCH(Novembre!D54,Données!$B$5:$B$13,0))</f>
        <v>35</v>
      </c>
      <c r="F54" s="11" t="s">
        <v>10</v>
      </c>
      <c r="G54" s="12" t="s">
        <v>11</v>
      </c>
      <c r="H54" s="13">
        <v>44895</v>
      </c>
      <c r="N54" s="7"/>
      <c r="O54" s="7"/>
    </row>
    <row r="55" spans="1:18" customFormat="1" x14ac:dyDescent="0.25">
      <c r="A55" s="110" t="s">
        <v>34</v>
      </c>
      <c r="B55" s="8">
        <v>44880</v>
      </c>
      <c r="C55" s="14" t="s">
        <v>143</v>
      </c>
      <c r="D55" s="9" t="s">
        <v>9</v>
      </c>
      <c r="E55" s="10">
        <f>INDEX(Données!$C$5:$C$13,MATCH(Novembre!D55,Données!$B$5:$B$13,0))</f>
        <v>35</v>
      </c>
      <c r="F55" s="11" t="s">
        <v>10</v>
      </c>
      <c r="G55" s="12" t="s">
        <v>11</v>
      </c>
      <c r="H55" s="16">
        <v>44900</v>
      </c>
      <c r="N55" s="7"/>
      <c r="O55" s="7"/>
    </row>
    <row r="56" spans="1:18" customFormat="1" x14ac:dyDescent="0.25">
      <c r="A56" s="38" t="s">
        <v>35</v>
      </c>
      <c r="B56" s="8">
        <v>44880</v>
      </c>
      <c r="C56" s="23" t="s">
        <v>116</v>
      </c>
      <c r="D56" s="9" t="s">
        <v>9</v>
      </c>
      <c r="E56" s="10">
        <f>INDEX(Données!$C$5:$C$13,MATCH(Novembre!D56,Données!$B$5:$B$13,0))</f>
        <v>35</v>
      </c>
      <c r="F56" s="11" t="s">
        <v>10</v>
      </c>
      <c r="G56" s="12"/>
      <c r="H56" s="16">
        <v>44894</v>
      </c>
      <c r="N56" s="7"/>
      <c r="O56" s="7"/>
    </row>
    <row r="57" spans="1:18" customFormat="1" x14ac:dyDescent="0.25">
      <c r="A57" s="110" t="s">
        <v>17</v>
      </c>
      <c r="B57" s="8">
        <v>44880</v>
      </c>
      <c r="C57" s="17" t="s">
        <v>139</v>
      </c>
      <c r="D57" s="9" t="s">
        <v>9</v>
      </c>
      <c r="E57" s="10">
        <f>INDEX(Données!$C$5:$C$13,MATCH(Novembre!D57,Données!$B$5:$B$13,0))</f>
        <v>35</v>
      </c>
      <c r="F57" s="11" t="s">
        <v>10</v>
      </c>
      <c r="G57" s="12"/>
      <c r="H57" s="15"/>
      <c r="N57" s="7"/>
      <c r="O57" s="7"/>
    </row>
    <row r="58" spans="1:18" customFormat="1" x14ac:dyDescent="0.25">
      <c r="A58" s="38" t="s">
        <v>36</v>
      </c>
      <c r="B58" s="8">
        <v>44880</v>
      </c>
      <c r="C58" s="14" t="s">
        <v>110</v>
      </c>
      <c r="D58" s="14" t="s">
        <v>13</v>
      </c>
      <c r="E58" s="10">
        <f>INDEX(Données!$C$5:$C$13,MATCH(Novembre!D58,Données!$B$5:$B$13,0))</f>
        <v>45</v>
      </c>
      <c r="F58" s="11" t="s">
        <v>14</v>
      </c>
      <c r="G58" s="12"/>
      <c r="H58" s="15"/>
      <c r="N58" s="7"/>
      <c r="O58" s="7"/>
    </row>
    <row r="59" spans="1:18" customFormat="1" x14ac:dyDescent="0.25">
      <c r="A59" s="110" t="s">
        <v>15</v>
      </c>
      <c r="B59" s="8">
        <v>44880</v>
      </c>
      <c r="C59" s="14" t="s">
        <v>108</v>
      </c>
      <c r="D59" s="14" t="s">
        <v>9</v>
      </c>
      <c r="E59" s="10">
        <f>INDEX(Données!$C$5:$C$13,MATCH(Novembre!D59,Données!$B$5:$B$13,0))</f>
        <v>35</v>
      </c>
      <c r="F59" s="11" t="s">
        <v>10</v>
      </c>
      <c r="G59" s="12"/>
      <c r="H59" s="15"/>
      <c r="O59" s="27"/>
    </row>
    <row r="60" spans="1:18" customFormat="1" x14ac:dyDescent="0.25">
      <c r="A60" s="38" t="s">
        <v>12</v>
      </c>
      <c r="B60" s="8">
        <v>44880</v>
      </c>
      <c r="C60" s="14" t="s">
        <v>123</v>
      </c>
      <c r="D60" s="9" t="s">
        <v>13</v>
      </c>
      <c r="E60" s="10">
        <f>INDEX(Données!$C$5:$C$13,MATCH(Novembre!D60,Données!$B$5:$B$13,0))</f>
        <v>45</v>
      </c>
      <c r="F60" s="11" t="s">
        <v>10</v>
      </c>
      <c r="G60" s="12"/>
      <c r="H60" s="15"/>
      <c r="O60" s="27"/>
    </row>
    <row r="61" spans="1:18" customFormat="1" x14ac:dyDescent="0.25">
      <c r="A61" s="110" t="s">
        <v>49</v>
      </c>
      <c r="B61" s="8">
        <v>44881</v>
      </c>
      <c r="C61" s="19" t="s">
        <v>122</v>
      </c>
      <c r="D61" s="9" t="s">
        <v>13</v>
      </c>
      <c r="E61" s="10">
        <f>INDEX(Données!$C$5:$C$13,MATCH(Novembre!D61,Données!$B$5:$B$13,0))</f>
        <v>45</v>
      </c>
      <c r="F61" s="11" t="s">
        <v>14</v>
      </c>
      <c r="G61" s="12"/>
      <c r="H61" s="15"/>
      <c r="N61" s="7"/>
      <c r="O61" s="7"/>
    </row>
    <row r="62" spans="1:18" customFormat="1" x14ac:dyDescent="0.25">
      <c r="A62" s="110" t="s">
        <v>37</v>
      </c>
      <c r="B62" s="8">
        <v>44881</v>
      </c>
      <c r="C62" s="19" t="s">
        <v>124</v>
      </c>
      <c r="D62" s="19" t="s">
        <v>13</v>
      </c>
      <c r="E62" s="10">
        <f>INDEX(Données!$C$5:$C$13,MATCH(Novembre!D62,Données!$B$5:$B$13,0))</f>
        <v>45</v>
      </c>
      <c r="F62" s="11" t="s">
        <v>14</v>
      </c>
      <c r="G62" s="12"/>
      <c r="H62" s="15"/>
      <c r="N62" s="7"/>
      <c r="O62" s="7"/>
    </row>
    <row r="63" spans="1:18" customFormat="1" x14ac:dyDescent="0.25">
      <c r="A63" s="38" t="s">
        <v>21</v>
      </c>
      <c r="B63" s="8">
        <v>44881</v>
      </c>
      <c r="C63" s="19" t="s">
        <v>137</v>
      </c>
      <c r="D63" s="9" t="s">
        <v>9</v>
      </c>
      <c r="E63" s="10">
        <f>INDEX(Données!$C$5:$C$13,MATCH(Novembre!D63,Données!$B$5:$B$13,0))</f>
        <v>35</v>
      </c>
      <c r="F63" s="11" t="s">
        <v>14</v>
      </c>
      <c r="G63" s="12"/>
      <c r="H63" s="15"/>
      <c r="J63" s="7"/>
      <c r="K63" s="7"/>
      <c r="L63" s="7"/>
      <c r="M63" s="7"/>
      <c r="N63" s="7"/>
      <c r="O63" s="7"/>
    </row>
    <row r="64" spans="1:18" customFormat="1" x14ac:dyDescent="0.25">
      <c r="A64" s="110" t="s">
        <v>38</v>
      </c>
      <c r="B64" s="8">
        <v>44881</v>
      </c>
      <c r="C64" s="14" t="s">
        <v>109</v>
      </c>
      <c r="D64" s="14" t="s">
        <v>9</v>
      </c>
      <c r="E64" s="10">
        <f>INDEX(Données!$C$5:$C$13,MATCH(Novembre!D64,Données!$B$5:$B$13,0))</f>
        <v>35</v>
      </c>
      <c r="F64" s="11" t="s">
        <v>10</v>
      </c>
      <c r="G64" s="12" t="s">
        <v>11</v>
      </c>
      <c r="H64" s="16">
        <v>44900</v>
      </c>
      <c r="J64" s="7"/>
      <c r="K64" s="7"/>
      <c r="L64" s="7"/>
      <c r="M64" s="7"/>
      <c r="N64" s="7"/>
      <c r="O64" s="7"/>
    </row>
    <row r="65" spans="1:16" x14ac:dyDescent="0.25">
      <c r="A65" s="38" t="s">
        <v>22</v>
      </c>
      <c r="B65" s="8">
        <v>44881</v>
      </c>
      <c r="C65" s="19" t="s">
        <v>133</v>
      </c>
      <c r="D65" s="19" t="s">
        <v>13</v>
      </c>
      <c r="E65" s="10">
        <f>INDEX(Données!$C$5:$C$13,MATCH(Novembre!D65,Données!$B$5:$B$13,0))</f>
        <v>45</v>
      </c>
      <c r="F65" s="11" t="s">
        <v>10</v>
      </c>
      <c r="G65" s="12" t="s">
        <v>11</v>
      </c>
      <c r="H65" s="15">
        <v>44900</v>
      </c>
      <c r="P65"/>
    </row>
    <row r="66" spans="1:16" x14ac:dyDescent="0.25">
      <c r="A66" s="110" t="s">
        <v>39</v>
      </c>
      <c r="B66" s="8">
        <v>44883</v>
      </c>
      <c r="C66" s="9" t="s">
        <v>132</v>
      </c>
      <c r="D66" s="9" t="s">
        <v>13</v>
      </c>
      <c r="E66" s="10">
        <f>INDEX(Données!$C$5:$C$13,MATCH(Novembre!D66,Données!$B$5:$B$13,0))</f>
        <v>45</v>
      </c>
      <c r="F66" s="11" t="s">
        <v>14</v>
      </c>
      <c r="G66" s="12"/>
      <c r="H66" s="15"/>
      <c r="I66" s="7"/>
    </row>
    <row r="67" spans="1:16" x14ac:dyDescent="0.25">
      <c r="A67" s="38" t="s">
        <v>23</v>
      </c>
      <c r="B67" s="8">
        <v>44881</v>
      </c>
      <c r="C67" s="9" t="s">
        <v>117</v>
      </c>
      <c r="D67" s="9" t="s">
        <v>13</v>
      </c>
      <c r="E67" s="10">
        <f>INDEX(Données!$C$5:$C$13,MATCH(Novembre!D67,Données!$B$5:$B$13,0))</f>
        <v>45</v>
      </c>
      <c r="F67" s="11" t="s">
        <v>10</v>
      </c>
      <c r="G67" s="12"/>
      <c r="H67" s="15"/>
      <c r="I67" s="7"/>
    </row>
    <row r="68" spans="1:16" x14ac:dyDescent="0.25">
      <c r="A68" s="110" t="s">
        <v>40</v>
      </c>
      <c r="B68" s="8">
        <v>44881</v>
      </c>
      <c r="C68" s="14" t="s">
        <v>127</v>
      </c>
      <c r="D68" s="9" t="s">
        <v>13</v>
      </c>
      <c r="E68" s="10">
        <f>INDEX(Données!$C$5:$C$13,MATCH(Novembre!D68,Données!$B$5:$B$13,0))</f>
        <v>45</v>
      </c>
      <c r="F68" s="11" t="s">
        <v>14</v>
      </c>
      <c r="G68" s="12"/>
      <c r="H68" s="15"/>
      <c r="I68" s="7"/>
    </row>
    <row r="69" spans="1:16" x14ac:dyDescent="0.25">
      <c r="A69" s="38" t="s">
        <v>41</v>
      </c>
      <c r="B69" s="8">
        <v>44881</v>
      </c>
      <c r="C69" s="14" t="s">
        <v>115</v>
      </c>
      <c r="D69" s="14" t="s">
        <v>13</v>
      </c>
      <c r="E69" s="10">
        <f>INDEX(Données!$C$5:$C$13,MATCH(Novembre!D69,Données!$B$5:$B$13,0))</f>
        <v>45</v>
      </c>
      <c r="F69" s="11" t="s">
        <v>14</v>
      </c>
      <c r="G69" s="12"/>
      <c r="H69" s="15"/>
      <c r="I69" s="7"/>
    </row>
    <row r="70" spans="1:16" x14ac:dyDescent="0.25">
      <c r="A70" s="110" t="s">
        <v>16</v>
      </c>
      <c r="B70" s="8">
        <v>44882</v>
      </c>
      <c r="C70" s="14" t="s">
        <v>118</v>
      </c>
      <c r="D70" s="14" t="s">
        <v>13</v>
      </c>
      <c r="E70" s="10">
        <f>INDEX(Données!$C$5:$C$13,MATCH(Novembre!D70,Données!$B$5:$B$13,0))</f>
        <v>45</v>
      </c>
      <c r="F70" s="11" t="s">
        <v>10</v>
      </c>
      <c r="G70" s="12"/>
      <c r="H70" s="15"/>
      <c r="I70" s="7"/>
    </row>
    <row r="71" spans="1:16" x14ac:dyDescent="0.25">
      <c r="A71" s="38" t="s">
        <v>43</v>
      </c>
      <c r="B71" s="8">
        <v>44882</v>
      </c>
      <c r="C71" s="14" t="s">
        <v>121</v>
      </c>
      <c r="D71" s="14" t="s">
        <v>13</v>
      </c>
      <c r="E71" s="10">
        <f>INDEX(Données!$C$5:$C$13,MATCH(Novembre!D71,Données!$B$5:$B$13,0))</f>
        <v>45</v>
      </c>
      <c r="F71" s="11" t="s">
        <v>10</v>
      </c>
      <c r="G71" s="12" t="s">
        <v>11</v>
      </c>
      <c r="H71" s="13">
        <v>44893</v>
      </c>
      <c r="I71" s="7"/>
    </row>
    <row r="72" spans="1:16" x14ac:dyDescent="0.25">
      <c r="A72" s="38" t="s">
        <v>26</v>
      </c>
      <c r="B72" s="8">
        <v>44883</v>
      </c>
      <c r="C72" s="14" t="s">
        <v>113</v>
      </c>
      <c r="D72" s="14" t="s">
        <v>9</v>
      </c>
      <c r="E72" s="10">
        <f>INDEX(Données!$C$5:$C$13,MATCH(Novembre!D72,Données!$B$5:$B$13,0))</f>
        <v>35</v>
      </c>
      <c r="F72" s="11" t="s">
        <v>10</v>
      </c>
      <c r="G72" s="12" t="s">
        <v>20</v>
      </c>
      <c r="H72" s="16">
        <v>44897</v>
      </c>
      <c r="I72" s="7"/>
    </row>
    <row r="73" spans="1:16" x14ac:dyDescent="0.25">
      <c r="A73" s="110" t="s">
        <v>44</v>
      </c>
      <c r="B73" s="8">
        <v>44883</v>
      </c>
      <c r="C73" s="9" t="s">
        <v>135</v>
      </c>
      <c r="D73" s="21" t="s">
        <v>9</v>
      </c>
      <c r="E73" s="10">
        <f>INDEX(Données!$C$5:$C$13,MATCH(Novembre!D73,Données!$B$5:$B$13,0))</f>
        <v>35</v>
      </c>
      <c r="F73" s="11" t="s">
        <v>14</v>
      </c>
      <c r="G73" s="33"/>
      <c r="H73" s="15"/>
      <c r="I73" s="7"/>
    </row>
    <row r="74" spans="1:16" x14ac:dyDescent="0.25">
      <c r="A74" s="38" t="s">
        <v>45</v>
      </c>
      <c r="B74" s="8">
        <v>44883</v>
      </c>
      <c r="C74" s="14" t="s">
        <v>140</v>
      </c>
      <c r="D74" s="14" t="s">
        <v>9</v>
      </c>
      <c r="E74" s="10">
        <f>INDEX(Données!$C$5:$C$13,MATCH(Novembre!D74,Données!$B$5:$B$13,0))</f>
        <v>35</v>
      </c>
      <c r="F74" s="11" t="s">
        <v>14</v>
      </c>
      <c r="G74" s="12"/>
      <c r="H74" s="15"/>
      <c r="I74" s="7"/>
    </row>
    <row r="75" spans="1:16" x14ac:dyDescent="0.25">
      <c r="A75" s="110" t="s">
        <v>50</v>
      </c>
      <c r="B75" s="8">
        <v>44883</v>
      </c>
      <c r="C75" s="19" t="s">
        <v>126</v>
      </c>
      <c r="D75" s="14" t="s">
        <v>9</v>
      </c>
      <c r="E75" s="10">
        <f>INDEX(Données!$C$5:$C$13,MATCH(Novembre!D75,Données!$B$5:$B$13,0))</f>
        <v>35</v>
      </c>
      <c r="F75" s="11" t="s">
        <v>10</v>
      </c>
      <c r="G75" s="12"/>
      <c r="H75" s="15"/>
      <c r="I75" s="7"/>
    </row>
    <row r="76" spans="1:16" x14ac:dyDescent="0.25">
      <c r="A76" s="38" t="s">
        <v>51</v>
      </c>
      <c r="B76" s="8">
        <v>44883</v>
      </c>
      <c r="C76" s="19" t="s">
        <v>107</v>
      </c>
      <c r="D76" s="19" t="s">
        <v>13</v>
      </c>
      <c r="E76" s="10">
        <f>INDEX(Données!$C$5:$C$13,MATCH(Novembre!D76,Données!$B$5:$B$13,0))</f>
        <v>45</v>
      </c>
      <c r="F76" s="11" t="s">
        <v>14</v>
      </c>
      <c r="G76" s="12"/>
      <c r="H76" s="15"/>
      <c r="I76" s="7"/>
    </row>
    <row r="77" spans="1:16" x14ac:dyDescent="0.25">
      <c r="A77" s="38" t="s">
        <v>30</v>
      </c>
      <c r="B77" s="8">
        <v>44886</v>
      </c>
      <c r="C77" s="14" t="s">
        <v>119</v>
      </c>
      <c r="D77" s="19" t="s">
        <v>9</v>
      </c>
      <c r="E77" s="10">
        <f>INDEX(Données!$C$5:$C$13,MATCH(Novembre!D77,Données!$B$5:$B$13,0))</f>
        <v>35</v>
      </c>
      <c r="F77" s="11" t="s">
        <v>14</v>
      </c>
      <c r="G77" s="12"/>
      <c r="H77" s="15"/>
      <c r="I77" s="7"/>
    </row>
    <row r="78" spans="1:16" x14ac:dyDescent="0.25">
      <c r="A78" s="38" t="s">
        <v>32</v>
      </c>
      <c r="B78" s="8">
        <v>44886</v>
      </c>
      <c r="C78" s="14" t="s">
        <v>144</v>
      </c>
      <c r="D78" s="14" t="s">
        <v>13</v>
      </c>
      <c r="E78" s="10">
        <f>INDEX(Données!$C$5:$C$13,MATCH(Novembre!D78,Données!$B$5:$B$13,0))</f>
        <v>45</v>
      </c>
      <c r="F78" s="11" t="s">
        <v>14</v>
      </c>
      <c r="G78" s="12"/>
      <c r="H78" s="15"/>
      <c r="I78" s="7"/>
    </row>
    <row r="79" spans="1:16" x14ac:dyDescent="0.25">
      <c r="A79" s="110" t="s">
        <v>33</v>
      </c>
      <c r="B79" s="8">
        <v>44887</v>
      </c>
      <c r="C79" s="19" t="s">
        <v>136</v>
      </c>
      <c r="D79" s="14" t="s">
        <v>13</v>
      </c>
      <c r="E79" s="10">
        <f>INDEX(Données!$C$5:$C$13,MATCH(Novembre!D79,Données!$B$5:$B$13,0))</f>
        <v>45</v>
      </c>
      <c r="F79" s="11" t="s">
        <v>14</v>
      </c>
      <c r="G79" s="12"/>
      <c r="H79" s="15"/>
    </row>
    <row r="80" spans="1:16" x14ac:dyDescent="0.25">
      <c r="A80" s="38" t="s">
        <v>8</v>
      </c>
      <c r="B80" s="8">
        <v>44887</v>
      </c>
      <c r="C80" s="9" t="s">
        <v>138</v>
      </c>
      <c r="D80" s="9" t="s">
        <v>9</v>
      </c>
      <c r="E80" s="10">
        <f>INDEX(Données!$C$5:$C$13,MATCH(Novembre!D80,Données!$B$5:$B$13,0))</f>
        <v>35</v>
      </c>
      <c r="F80" s="11" t="s">
        <v>10</v>
      </c>
      <c r="G80" s="12" t="s">
        <v>11</v>
      </c>
      <c r="H80" s="13">
        <v>44895</v>
      </c>
    </row>
    <row r="81" spans="1:188" x14ac:dyDescent="0.25">
      <c r="A81" s="110" t="s">
        <v>34</v>
      </c>
      <c r="B81" s="8">
        <v>44887</v>
      </c>
      <c r="C81" s="14" t="s">
        <v>143</v>
      </c>
      <c r="D81" s="9" t="s">
        <v>9</v>
      </c>
      <c r="E81" s="10">
        <f>INDEX(Données!$C$5:$C$13,MATCH(Novembre!D81,Données!$B$5:$B$13,0))</f>
        <v>35</v>
      </c>
      <c r="F81" s="11" t="s">
        <v>10</v>
      </c>
      <c r="G81" s="12" t="s">
        <v>11</v>
      </c>
      <c r="H81" s="16">
        <v>44900</v>
      </c>
    </row>
    <row r="82" spans="1:188" x14ac:dyDescent="0.25">
      <c r="A82" s="38" t="s">
        <v>35</v>
      </c>
      <c r="B82" s="8">
        <v>44887</v>
      </c>
      <c r="C82" s="23" t="s">
        <v>116</v>
      </c>
      <c r="D82" s="9" t="s">
        <v>9</v>
      </c>
      <c r="E82" s="10">
        <f>INDEX(Données!$C$5:$C$13,MATCH(Novembre!D82,Données!$B$5:$B$13,0))</f>
        <v>35</v>
      </c>
      <c r="F82" s="11" t="s">
        <v>10</v>
      </c>
      <c r="G82" s="12" t="s">
        <v>11</v>
      </c>
      <c r="H82" s="16">
        <v>44894</v>
      </c>
    </row>
    <row r="83" spans="1:188" x14ac:dyDescent="0.25">
      <c r="A83" s="110" t="s">
        <v>17</v>
      </c>
      <c r="B83" s="8">
        <v>44887</v>
      </c>
      <c r="C83" s="17" t="s">
        <v>139</v>
      </c>
      <c r="D83" s="9" t="s">
        <v>9</v>
      </c>
      <c r="E83" s="10">
        <f>INDEX(Données!$C$5:$C$13,MATCH(Novembre!D83,Données!$B$5:$B$13,0))</f>
        <v>35</v>
      </c>
      <c r="F83" s="11" t="s">
        <v>10</v>
      </c>
      <c r="G83" s="12"/>
      <c r="H83" s="15"/>
      <c r="J83" s="7" t="s">
        <v>52</v>
      </c>
    </row>
    <row r="84" spans="1:188" s="34" customFormat="1" x14ac:dyDescent="0.25">
      <c r="A84" s="38" t="s">
        <v>36</v>
      </c>
      <c r="B84" s="8">
        <v>44890</v>
      </c>
      <c r="C84" s="14" t="s">
        <v>110</v>
      </c>
      <c r="D84" s="14" t="s">
        <v>13</v>
      </c>
      <c r="E84" s="10">
        <f>INDEX(Données!$C$5:$C$13,MATCH(Novembre!D84,Données!$B$5:$B$13,0))</f>
        <v>45</v>
      </c>
      <c r="F84" s="11" t="s">
        <v>14</v>
      </c>
      <c r="G84" s="12"/>
      <c r="H84" s="15"/>
      <c r="I84"/>
      <c r="J84" s="7" t="s">
        <v>53</v>
      </c>
      <c r="K84" s="7"/>
      <c r="L84" s="7"/>
      <c r="M84" s="7"/>
      <c r="N84" s="7"/>
      <c r="O84" s="7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</row>
    <row r="85" spans="1:188" s="34" customFormat="1" ht="15" x14ac:dyDescent="0.25">
      <c r="A85" s="110" t="s">
        <v>12</v>
      </c>
      <c r="B85" s="8">
        <v>44887</v>
      </c>
      <c r="C85" s="14" t="s">
        <v>123</v>
      </c>
      <c r="D85" s="9" t="s">
        <v>13</v>
      </c>
      <c r="E85" s="10">
        <f>INDEX(Données!$C$5:$C$13,MATCH(Novembre!D85,Données!$B$5:$B$13,0))</f>
        <v>45</v>
      </c>
      <c r="F85" s="11" t="s">
        <v>10</v>
      </c>
      <c r="G85" s="12"/>
      <c r="H85" s="1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</row>
    <row r="86" spans="1:188" x14ac:dyDescent="0.25">
      <c r="A86" s="113" t="s">
        <v>18</v>
      </c>
      <c r="B86" s="8">
        <v>44888</v>
      </c>
      <c r="C86" s="19" t="s">
        <v>125</v>
      </c>
      <c r="D86" s="35" t="s">
        <v>13</v>
      </c>
      <c r="E86" s="10">
        <f>INDEX(Données!$C$5:$C$13,MATCH(Novembre!D86,Données!$B$5:$B$13,0))</f>
        <v>45</v>
      </c>
      <c r="F86" s="36" t="s">
        <v>14</v>
      </c>
      <c r="G86" s="12"/>
      <c r="H86" s="15"/>
      <c r="J86"/>
      <c r="K86"/>
      <c r="L86"/>
      <c r="M86"/>
      <c r="N86"/>
      <c r="O86"/>
    </row>
    <row r="87" spans="1:188" x14ac:dyDescent="0.25">
      <c r="A87" s="114" t="s">
        <v>37</v>
      </c>
      <c r="B87" s="8">
        <v>44888</v>
      </c>
      <c r="C87" s="19" t="s">
        <v>124</v>
      </c>
      <c r="D87" s="37" t="s">
        <v>13</v>
      </c>
      <c r="E87" s="10">
        <f>INDEX(Données!$C$5:$C$13,MATCH(Novembre!D87,Données!$B$5:$B$13,0))</f>
        <v>45</v>
      </c>
      <c r="F87" s="31" t="s">
        <v>14</v>
      </c>
      <c r="G87" s="12"/>
      <c r="H87" s="15"/>
    </row>
    <row r="88" spans="1:188" x14ac:dyDescent="0.25">
      <c r="A88" s="112" t="s">
        <v>21</v>
      </c>
      <c r="B88" s="8">
        <v>44888</v>
      </c>
      <c r="C88" s="19" t="s">
        <v>137</v>
      </c>
      <c r="D88" s="30" t="s">
        <v>9</v>
      </c>
      <c r="E88" s="10">
        <f>INDEX(Données!$C$5:$C$13,MATCH(Novembre!D88,Données!$B$5:$B$13,0))</f>
        <v>35</v>
      </c>
      <c r="F88" s="31" t="s">
        <v>14</v>
      </c>
      <c r="G88" s="12"/>
      <c r="H88" s="15"/>
    </row>
    <row r="89" spans="1:188" x14ac:dyDescent="0.25">
      <c r="A89" s="114" t="s">
        <v>38</v>
      </c>
      <c r="B89" s="8">
        <v>44888</v>
      </c>
      <c r="C89" s="14" t="s">
        <v>109</v>
      </c>
      <c r="D89" s="31" t="s">
        <v>9</v>
      </c>
      <c r="E89" s="10">
        <f>INDEX(Données!$C$5:$C$13,MATCH(Novembre!D89,Données!$B$5:$B$13,0))</f>
        <v>35</v>
      </c>
      <c r="F89" s="11" t="s">
        <v>10</v>
      </c>
      <c r="G89" s="12" t="s">
        <v>11</v>
      </c>
      <c r="H89" s="16">
        <v>44900</v>
      </c>
    </row>
    <row r="90" spans="1:188" x14ac:dyDescent="0.25">
      <c r="A90" s="114" t="s">
        <v>39</v>
      </c>
      <c r="B90" s="8">
        <v>44890</v>
      </c>
      <c r="C90" s="9" t="s">
        <v>132</v>
      </c>
      <c r="D90" s="30" t="s">
        <v>13</v>
      </c>
      <c r="E90" s="10">
        <f>INDEX(Données!$C$5:$C$13,MATCH(Novembre!D90,Données!$B$5:$B$13,0))</f>
        <v>45</v>
      </c>
      <c r="F90" s="31" t="s">
        <v>14</v>
      </c>
      <c r="G90" s="12"/>
      <c r="H90" s="15"/>
    </row>
    <row r="91" spans="1:188" x14ac:dyDescent="0.25">
      <c r="A91" s="112" t="s">
        <v>23</v>
      </c>
      <c r="B91" s="8">
        <v>44888</v>
      </c>
      <c r="C91" s="9" t="s">
        <v>117</v>
      </c>
      <c r="D91" s="30" t="s">
        <v>13</v>
      </c>
      <c r="E91" s="10">
        <f>INDEX(Données!$C$5:$C$13,MATCH(Novembre!D91,Données!$B$5:$B$13,0))</f>
        <v>45</v>
      </c>
      <c r="F91" s="11" t="s">
        <v>10</v>
      </c>
      <c r="G91" s="12"/>
      <c r="H91" s="15"/>
    </row>
    <row r="92" spans="1:188" x14ac:dyDescent="0.25">
      <c r="A92" s="114" t="s">
        <v>40</v>
      </c>
      <c r="B92" s="8">
        <v>44888</v>
      </c>
      <c r="C92" s="14" t="s">
        <v>127</v>
      </c>
      <c r="D92" s="30" t="s">
        <v>13</v>
      </c>
      <c r="E92" s="10">
        <f>INDEX(Données!$C$5:$C$13,MATCH(Novembre!D92,Données!$B$5:$B$13,0))</f>
        <v>45</v>
      </c>
      <c r="F92" s="31" t="s">
        <v>14</v>
      </c>
      <c r="G92" s="12"/>
      <c r="H92" s="16">
        <v>44896</v>
      </c>
    </row>
    <row r="93" spans="1:188" x14ac:dyDescent="0.25">
      <c r="A93" s="112" t="s">
        <v>41</v>
      </c>
      <c r="B93" s="8">
        <v>44888</v>
      </c>
      <c r="C93" s="14" t="s">
        <v>115</v>
      </c>
      <c r="D93" s="31" t="s">
        <v>13</v>
      </c>
      <c r="E93" s="10">
        <f>INDEX(Données!$C$5:$C$13,MATCH(Novembre!D93,Données!$B$5:$B$13,0))</f>
        <v>45</v>
      </c>
      <c r="F93" s="31" t="s">
        <v>14</v>
      </c>
      <c r="G93" s="12"/>
      <c r="H93" s="15">
        <v>44890</v>
      </c>
    </row>
    <row r="94" spans="1:188" x14ac:dyDescent="0.25">
      <c r="A94" s="114" t="s">
        <v>19</v>
      </c>
      <c r="B94" s="8">
        <v>44888</v>
      </c>
      <c r="C94" s="9" t="s">
        <v>131</v>
      </c>
      <c r="D94" s="30" t="s">
        <v>13</v>
      </c>
      <c r="E94" s="10">
        <f>INDEX(Données!$C$5:$C$13,MATCH(Novembre!D94,Données!$B$5:$B$13,0))</f>
        <v>45</v>
      </c>
      <c r="F94" s="31" t="s">
        <v>10</v>
      </c>
      <c r="G94" s="12" t="s">
        <v>20</v>
      </c>
      <c r="H94" s="16">
        <v>44896</v>
      </c>
    </row>
    <row r="95" spans="1:188" x14ac:dyDescent="0.25">
      <c r="A95" s="112" t="s">
        <v>42</v>
      </c>
      <c r="B95" s="8">
        <v>44888</v>
      </c>
      <c r="C95" s="9" t="s">
        <v>120</v>
      </c>
      <c r="D95" s="31" t="s">
        <v>9</v>
      </c>
      <c r="E95" s="10">
        <f>INDEX(Données!$C$5:$C$13,MATCH(Novembre!D95,Données!$B$5:$B$13,0))</f>
        <v>35</v>
      </c>
      <c r="F95" s="31" t="s">
        <v>10</v>
      </c>
      <c r="G95" s="12" t="s">
        <v>20</v>
      </c>
      <c r="H95" s="13">
        <v>44890</v>
      </c>
    </row>
    <row r="96" spans="1:188" x14ac:dyDescent="0.25">
      <c r="A96" s="110" t="s">
        <v>16</v>
      </c>
      <c r="B96" s="8">
        <v>44889</v>
      </c>
      <c r="C96" s="14" t="s">
        <v>118</v>
      </c>
      <c r="D96" s="14" t="s">
        <v>13</v>
      </c>
      <c r="E96" s="10">
        <f>INDEX(Données!$C$5:$C$13,MATCH(Novembre!D96,Données!$B$5:$B$13,0))</f>
        <v>45</v>
      </c>
      <c r="F96" s="11" t="s">
        <v>10</v>
      </c>
      <c r="G96" s="12"/>
      <c r="H96" s="15">
        <v>44889</v>
      </c>
    </row>
    <row r="97" spans="1:8" x14ac:dyDescent="0.25">
      <c r="A97" s="38" t="s">
        <v>43</v>
      </c>
      <c r="B97" s="8">
        <v>44889</v>
      </c>
      <c r="C97" s="14" t="s">
        <v>121</v>
      </c>
      <c r="D97" s="14" t="s">
        <v>13</v>
      </c>
      <c r="E97" s="10">
        <f>INDEX(Données!$C$5:$C$13,MATCH(Novembre!D97,Données!$B$5:$B$13,0))</f>
        <v>45</v>
      </c>
      <c r="F97" s="11" t="s">
        <v>10</v>
      </c>
      <c r="G97" s="12" t="s">
        <v>11</v>
      </c>
      <c r="H97" s="13">
        <v>44893</v>
      </c>
    </row>
    <row r="98" spans="1:8" x14ac:dyDescent="0.25">
      <c r="A98" s="38" t="s">
        <v>44</v>
      </c>
      <c r="B98" s="8">
        <v>44890</v>
      </c>
      <c r="C98" s="9" t="s">
        <v>135</v>
      </c>
      <c r="D98" s="21" t="s">
        <v>9</v>
      </c>
      <c r="E98" s="10">
        <f>INDEX(Données!$C$5:$C$13,MATCH(Novembre!D98,Données!$B$5:$B$13,0))</f>
        <v>35</v>
      </c>
      <c r="F98" s="11" t="s">
        <v>14</v>
      </c>
      <c r="G98" s="12"/>
      <c r="H98" s="15"/>
    </row>
    <row r="99" spans="1:8" x14ac:dyDescent="0.25">
      <c r="A99" s="110" t="s">
        <v>45</v>
      </c>
      <c r="B99" s="8">
        <v>44890</v>
      </c>
      <c r="C99" s="14" t="s">
        <v>140</v>
      </c>
      <c r="D99" s="14" t="s">
        <v>13</v>
      </c>
      <c r="E99" s="10">
        <f>INDEX(Données!$C$5:$C$13,MATCH(Novembre!D99,Données!$B$5:$B$13,0))</f>
        <v>45</v>
      </c>
      <c r="F99" s="11" t="s">
        <v>14</v>
      </c>
      <c r="G99" s="12"/>
      <c r="H99" s="15"/>
    </row>
    <row r="100" spans="1:8" x14ac:dyDescent="0.25">
      <c r="A100" s="38" t="s">
        <v>50</v>
      </c>
      <c r="B100" s="8">
        <v>44890</v>
      </c>
      <c r="C100" s="19" t="s">
        <v>126</v>
      </c>
      <c r="D100" s="14" t="s">
        <v>9</v>
      </c>
      <c r="E100" s="10">
        <f>INDEX(Données!$C$5:$C$13,MATCH(Novembre!D100,Données!$B$5:$B$13,0))</f>
        <v>35</v>
      </c>
      <c r="F100" s="11" t="s">
        <v>10</v>
      </c>
      <c r="G100" s="12"/>
      <c r="H100" s="15"/>
    </row>
    <row r="101" spans="1:8" x14ac:dyDescent="0.25">
      <c r="A101" s="110" t="s">
        <v>51</v>
      </c>
      <c r="B101" s="8">
        <v>44890</v>
      </c>
      <c r="C101" s="19" t="s">
        <v>107</v>
      </c>
      <c r="D101" s="19" t="s">
        <v>13</v>
      </c>
      <c r="E101" s="10">
        <f>INDEX(Données!$C$5:$C$13,MATCH(Novembre!D101,Données!$B$5:$B$13,0))</f>
        <v>45</v>
      </c>
      <c r="F101" s="11" t="s">
        <v>14</v>
      </c>
      <c r="G101" s="12"/>
      <c r="H101" s="20"/>
    </row>
    <row r="102" spans="1:8" x14ac:dyDescent="0.25">
      <c r="A102" s="110" t="s">
        <v>29</v>
      </c>
      <c r="B102" s="8">
        <v>44893</v>
      </c>
      <c r="C102" s="14" t="s">
        <v>130</v>
      </c>
      <c r="D102" s="14" t="s">
        <v>13</v>
      </c>
      <c r="E102" s="10">
        <f>INDEX(Données!$C$5:$C$13,MATCH(Novembre!D102,Données!$B$5:$B$13,0))</f>
        <v>45</v>
      </c>
      <c r="F102" s="11" t="s">
        <v>10</v>
      </c>
      <c r="G102" s="12" t="s">
        <v>11</v>
      </c>
      <c r="H102" s="16">
        <v>44900</v>
      </c>
    </row>
    <row r="103" spans="1:8" x14ac:dyDescent="0.25">
      <c r="A103" s="38" t="s">
        <v>30</v>
      </c>
      <c r="B103" s="8">
        <v>44893</v>
      </c>
      <c r="C103" s="14" t="s">
        <v>119</v>
      </c>
      <c r="D103" s="14" t="s">
        <v>13</v>
      </c>
      <c r="E103" s="10">
        <f>INDEX(Données!$C$5:$C$13,MATCH(Novembre!D103,Données!$B$5:$B$13,0))</f>
        <v>45</v>
      </c>
      <c r="F103" s="11" t="s">
        <v>14</v>
      </c>
      <c r="G103" s="12"/>
      <c r="H103" s="13">
        <v>44894</v>
      </c>
    </row>
    <row r="104" spans="1:8" x14ac:dyDescent="0.25">
      <c r="A104" s="110" t="s">
        <v>31</v>
      </c>
      <c r="B104" s="8">
        <v>44893</v>
      </c>
      <c r="C104" s="14" t="s">
        <v>134</v>
      </c>
      <c r="D104" s="14" t="s">
        <v>13</v>
      </c>
      <c r="E104" s="10">
        <f>INDEX(Données!$C$5:$C$13,MATCH(Novembre!D104,Données!$B$5:$B$13,0))</f>
        <v>45</v>
      </c>
      <c r="F104" s="11" t="s">
        <v>10</v>
      </c>
      <c r="G104" s="12" t="s">
        <v>11</v>
      </c>
      <c r="H104" s="16">
        <v>44900</v>
      </c>
    </row>
    <row r="105" spans="1:8" x14ac:dyDescent="0.25">
      <c r="A105" s="38" t="s">
        <v>48</v>
      </c>
      <c r="B105" s="8">
        <v>44893</v>
      </c>
      <c r="C105" s="14" t="s">
        <v>112</v>
      </c>
      <c r="D105" s="14" t="s">
        <v>13</v>
      </c>
      <c r="E105" s="10">
        <f>INDEX(Données!$C$5:$C$13,MATCH(Novembre!D105,Données!$B$5:$B$13,0))</f>
        <v>45</v>
      </c>
      <c r="F105" s="11" t="s">
        <v>10</v>
      </c>
      <c r="G105" s="12" t="s">
        <v>11</v>
      </c>
      <c r="H105" s="15">
        <v>44894</v>
      </c>
    </row>
    <row r="106" spans="1:8" x14ac:dyDescent="0.25">
      <c r="A106" s="110" t="s">
        <v>33</v>
      </c>
      <c r="B106" s="8">
        <v>44894</v>
      </c>
      <c r="C106" s="19" t="s">
        <v>136</v>
      </c>
      <c r="D106" s="14" t="s">
        <v>13</v>
      </c>
      <c r="E106" s="10">
        <f>INDEX(Données!$C$5:$C$13,MATCH(Novembre!D106,Données!$B$5:$B$13,0))</f>
        <v>45</v>
      </c>
      <c r="F106" s="11" t="s">
        <v>14</v>
      </c>
      <c r="G106" s="12"/>
      <c r="H106" s="15"/>
    </row>
    <row r="107" spans="1:8" x14ac:dyDescent="0.25">
      <c r="A107" s="38" t="s">
        <v>8</v>
      </c>
      <c r="B107" s="8">
        <v>44894</v>
      </c>
      <c r="C107" s="9" t="s">
        <v>138</v>
      </c>
      <c r="D107" s="9" t="s">
        <v>13</v>
      </c>
      <c r="E107" s="10">
        <f>INDEX(Données!$C$5:$C$13,MATCH(Novembre!D107,Données!$B$5:$B$13,0))</f>
        <v>45</v>
      </c>
      <c r="F107" s="11" t="s">
        <v>10</v>
      </c>
      <c r="G107" s="12" t="s">
        <v>11</v>
      </c>
      <c r="H107" s="13">
        <v>44895</v>
      </c>
    </row>
    <row r="108" spans="1:8" x14ac:dyDescent="0.25">
      <c r="A108" s="115" t="s">
        <v>18</v>
      </c>
      <c r="B108" s="8">
        <v>44895</v>
      </c>
      <c r="C108" s="19" t="s">
        <v>125</v>
      </c>
      <c r="D108" s="35" t="s">
        <v>13</v>
      </c>
      <c r="E108" s="10">
        <f>INDEX(Données!$C$5:$C$13,MATCH(Novembre!D108,Données!$B$5:$B$13,0))</f>
        <v>45</v>
      </c>
      <c r="F108" s="36" t="s">
        <v>14</v>
      </c>
      <c r="G108" s="12"/>
      <c r="H108" s="15"/>
    </row>
    <row r="109" spans="1:8" x14ac:dyDescent="0.25">
      <c r="A109" s="112" t="s">
        <v>37</v>
      </c>
      <c r="B109" s="8">
        <v>44895</v>
      </c>
      <c r="C109" s="19" t="s">
        <v>124</v>
      </c>
      <c r="D109" s="37" t="s">
        <v>13</v>
      </c>
      <c r="E109" s="10">
        <f>INDEX(Données!$C$5:$C$13,MATCH(Novembre!D109,Données!$B$5:$B$13,0))</f>
        <v>45</v>
      </c>
      <c r="F109" s="31" t="s">
        <v>14</v>
      </c>
      <c r="H109" s="15"/>
    </row>
    <row r="110" spans="1:8" x14ac:dyDescent="0.25">
      <c r="A110" s="110" t="s">
        <v>38</v>
      </c>
      <c r="B110" s="8">
        <v>44895</v>
      </c>
      <c r="C110" s="14" t="s">
        <v>109</v>
      </c>
      <c r="D110" s="23" t="s">
        <v>9</v>
      </c>
      <c r="E110" s="10">
        <f>INDEX(Données!$C$5:$C$13,MATCH(Novembre!D110,Données!$B$5:$B$13,0))</f>
        <v>35</v>
      </c>
      <c r="F110" s="11" t="s">
        <v>10</v>
      </c>
      <c r="G110" s="12" t="s">
        <v>11</v>
      </c>
      <c r="H110" s="16">
        <v>44900</v>
      </c>
    </row>
    <row r="111" spans="1:8" x14ac:dyDescent="0.25">
      <c r="A111" s="38" t="s">
        <v>22</v>
      </c>
      <c r="B111" s="8">
        <v>44895</v>
      </c>
      <c r="C111" s="19" t="s">
        <v>133</v>
      </c>
      <c r="D111" s="23" t="s">
        <v>13</v>
      </c>
      <c r="E111" s="10">
        <f>INDEX(Données!$C$5:$C$13,MATCH(Novembre!D111,Données!$B$5:$B$13,0))</f>
        <v>45</v>
      </c>
      <c r="F111" s="32" t="s">
        <v>10</v>
      </c>
      <c r="G111" s="12" t="s">
        <v>11</v>
      </c>
      <c r="H111" s="15">
        <v>44900</v>
      </c>
    </row>
    <row r="112" spans="1:8" x14ac:dyDescent="0.25">
      <c r="A112" s="110" t="s">
        <v>23</v>
      </c>
      <c r="B112" s="8">
        <v>44895</v>
      </c>
      <c r="C112" s="9" t="s">
        <v>117</v>
      </c>
      <c r="D112" s="38" t="s">
        <v>13</v>
      </c>
      <c r="E112" s="10">
        <f>INDEX(Données!$C$5:$C$13,MATCH(Novembre!D112,Données!$B$5:$B$13,0))</f>
        <v>45</v>
      </c>
      <c r="F112" s="11" t="s">
        <v>10</v>
      </c>
      <c r="G112" s="12"/>
      <c r="H112" s="15"/>
    </row>
    <row r="113" spans="1:8" x14ac:dyDescent="0.25">
      <c r="A113" s="38" t="s">
        <v>41</v>
      </c>
      <c r="B113" s="8">
        <v>44895</v>
      </c>
      <c r="C113" s="14" t="s">
        <v>115</v>
      </c>
      <c r="D113" s="23" t="s">
        <v>13</v>
      </c>
      <c r="E113" s="10">
        <f>INDEX(Données!$C$5:$C$13,MATCH(Novembre!D113,Données!$B$5:$B$13,0))</f>
        <v>45</v>
      </c>
      <c r="F113" s="32" t="s">
        <v>14</v>
      </c>
      <c r="H113" s="15"/>
    </row>
    <row r="114" spans="1:8" x14ac:dyDescent="0.25">
      <c r="A114" s="110" t="s">
        <v>19</v>
      </c>
      <c r="B114" s="8">
        <v>44895</v>
      </c>
      <c r="C114" s="9" t="s">
        <v>131</v>
      </c>
      <c r="D114" s="38" t="s">
        <v>13</v>
      </c>
      <c r="E114" s="10">
        <f>INDEX(Données!$C$5:$C$13,MATCH(Novembre!D114,Données!$B$5:$B$13,0))</f>
        <v>45</v>
      </c>
      <c r="F114" s="32" t="s">
        <v>10</v>
      </c>
      <c r="G114" s="12" t="s">
        <v>20</v>
      </c>
      <c r="H114" s="16">
        <v>44896</v>
      </c>
    </row>
    <row r="115" spans="1:8" x14ac:dyDescent="0.25">
      <c r="A115" s="38" t="s">
        <v>54</v>
      </c>
      <c r="B115" s="8">
        <v>44840</v>
      </c>
      <c r="C115" s="14" t="s">
        <v>128</v>
      </c>
      <c r="D115" s="14" t="s">
        <v>9</v>
      </c>
      <c r="E115" s="10">
        <f>INDEX(Données!$C$5:$C$13,MATCH(Novembre!D115,Données!$B$5:$B$13,0))</f>
        <v>35</v>
      </c>
      <c r="F115" s="11" t="s">
        <v>10</v>
      </c>
      <c r="G115" s="12" t="s">
        <v>11</v>
      </c>
      <c r="H115" s="13">
        <v>44897</v>
      </c>
    </row>
    <row r="116" spans="1:8" x14ac:dyDescent="0.25">
      <c r="A116" s="110" t="s">
        <v>54</v>
      </c>
      <c r="B116" s="8">
        <v>44847</v>
      </c>
      <c r="C116" s="14" t="s">
        <v>128</v>
      </c>
      <c r="D116" s="14" t="s">
        <v>9</v>
      </c>
      <c r="E116" s="10">
        <f>INDEX(Données!$C$5:$C$13,MATCH(Novembre!D116,Données!$B$5:$B$13,0))</f>
        <v>35</v>
      </c>
      <c r="F116" s="11" t="s">
        <v>10</v>
      </c>
      <c r="G116" s="12" t="s">
        <v>11</v>
      </c>
      <c r="H116" s="13">
        <v>44897</v>
      </c>
    </row>
    <row r="117" spans="1:8" x14ac:dyDescent="0.25">
      <c r="A117" s="38" t="s">
        <v>54</v>
      </c>
      <c r="B117" s="8">
        <v>44854</v>
      </c>
      <c r="C117" s="14" t="s">
        <v>128</v>
      </c>
      <c r="D117" s="14" t="s">
        <v>9</v>
      </c>
      <c r="E117" s="10">
        <f>INDEX(Données!$C$5:$C$13,MATCH(Novembre!D117,Données!$B$5:$B$13,0))</f>
        <v>35</v>
      </c>
      <c r="F117" s="11" t="s">
        <v>10</v>
      </c>
      <c r="G117" s="12" t="s">
        <v>11</v>
      </c>
      <c r="H117" s="13">
        <v>44897</v>
      </c>
    </row>
    <row r="118" spans="1:8" x14ac:dyDescent="0.25">
      <c r="A118" s="110" t="s">
        <v>54</v>
      </c>
      <c r="B118" s="8">
        <v>44861</v>
      </c>
      <c r="C118" s="14" t="s">
        <v>128</v>
      </c>
      <c r="D118" s="14" t="s">
        <v>9</v>
      </c>
      <c r="E118" s="10">
        <f>INDEX(Données!$C$5:$C$13,MATCH(Novembre!D118,Données!$B$5:$B$13,0))</f>
        <v>35</v>
      </c>
      <c r="F118" s="11" t="s">
        <v>10</v>
      </c>
      <c r="G118" s="12" t="s">
        <v>11</v>
      </c>
      <c r="H118" s="13">
        <v>44897</v>
      </c>
    </row>
    <row r="119" spans="1:8" x14ac:dyDescent="0.25">
      <c r="A119" s="38" t="s">
        <v>54</v>
      </c>
      <c r="B119" s="8">
        <v>44826</v>
      </c>
      <c r="C119" s="14" t="s">
        <v>128</v>
      </c>
      <c r="D119" s="14" t="s">
        <v>9</v>
      </c>
      <c r="E119" s="10">
        <f>INDEX(Données!$C$5:$C$13,MATCH(Novembre!D119,Données!$B$5:$B$13,0))</f>
        <v>35</v>
      </c>
      <c r="F119" s="32" t="s">
        <v>10</v>
      </c>
      <c r="G119" s="12" t="s">
        <v>11</v>
      </c>
      <c r="H119" s="13">
        <v>44897</v>
      </c>
    </row>
    <row r="120" spans="1:8" x14ac:dyDescent="0.25">
      <c r="A120" s="110" t="s">
        <v>54</v>
      </c>
      <c r="B120" s="8">
        <v>44833</v>
      </c>
      <c r="C120" s="14" t="s">
        <v>128</v>
      </c>
      <c r="D120" s="14" t="s">
        <v>9</v>
      </c>
      <c r="E120" s="10">
        <f>INDEX(Données!$C$5:$C$13,MATCH(Novembre!D120,Données!$B$5:$B$13,0))</f>
        <v>35</v>
      </c>
      <c r="F120" s="32" t="s">
        <v>10</v>
      </c>
      <c r="G120" s="12" t="s">
        <v>11</v>
      </c>
      <c r="H120" s="13">
        <v>44897</v>
      </c>
    </row>
    <row r="121" spans="1:8" x14ac:dyDescent="0.25">
      <c r="A121" s="38" t="s">
        <v>54</v>
      </c>
      <c r="B121" s="8">
        <v>44869</v>
      </c>
      <c r="C121" s="14" t="s">
        <v>128</v>
      </c>
      <c r="D121" s="14" t="s">
        <v>9</v>
      </c>
      <c r="E121" s="10">
        <f>INDEX(Données!$C$5:$C$13,MATCH(Novembre!D121,Données!$B$5:$B$13,0))</f>
        <v>35</v>
      </c>
      <c r="F121" s="11" t="s">
        <v>10</v>
      </c>
      <c r="G121" s="12" t="s">
        <v>11</v>
      </c>
      <c r="H121" s="13">
        <v>44897</v>
      </c>
    </row>
    <row r="122" spans="1:8" x14ac:dyDescent="0.25">
      <c r="A122" s="38" t="s">
        <v>55</v>
      </c>
      <c r="B122" s="8">
        <v>44875</v>
      </c>
      <c r="C122" s="14" t="s">
        <v>128</v>
      </c>
      <c r="D122" s="14" t="s">
        <v>9</v>
      </c>
      <c r="E122" s="10">
        <f>INDEX(Données!$C$5:$C$13,MATCH(Novembre!D122,Données!$B$5:$B$13,0))</f>
        <v>35</v>
      </c>
      <c r="F122" s="11" t="s">
        <v>10</v>
      </c>
      <c r="G122" s="12" t="s">
        <v>11</v>
      </c>
      <c r="H122" s="13">
        <v>44896</v>
      </c>
    </row>
    <row r="123" spans="1:8" x14ac:dyDescent="0.25">
      <c r="A123" s="110" t="s">
        <v>55</v>
      </c>
      <c r="B123" s="8">
        <v>44882</v>
      </c>
      <c r="C123" s="14" t="s">
        <v>128</v>
      </c>
      <c r="D123" s="14" t="s">
        <v>9</v>
      </c>
      <c r="E123" s="10">
        <f>INDEX(Données!$C$5:$C$13,MATCH(Novembre!D123,Données!$B$5:$B$13,0))</f>
        <v>35</v>
      </c>
      <c r="F123" s="11" t="s">
        <v>10</v>
      </c>
      <c r="G123" s="12" t="s">
        <v>11</v>
      </c>
      <c r="H123" s="13">
        <v>44896</v>
      </c>
    </row>
    <row r="124" spans="1:8" x14ac:dyDescent="0.25">
      <c r="A124" s="110" t="s">
        <v>55</v>
      </c>
      <c r="B124" s="8">
        <v>44889</v>
      </c>
      <c r="C124" s="14" t="s">
        <v>128</v>
      </c>
      <c r="D124" s="14" t="s">
        <v>9</v>
      </c>
      <c r="E124" s="10">
        <f>INDEX(Données!$C$5:$C$13,MATCH(Novembre!D124,Données!$B$5:$B$13,0))</f>
        <v>35</v>
      </c>
      <c r="F124" s="11" t="s">
        <v>10</v>
      </c>
      <c r="G124" s="12" t="s">
        <v>11</v>
      </c>
      <c r="H124" s="13">
        <v>44896</v>
      </c>
    </row>
    <row r="127" spans="1:8" x14ac:dyDescent="0.25">
      <c r="A127" s="38"/>
      <c r="B127" s="8"/>
      <c r="C127" s="14"/>
      <c r="D127" s="14"/>
      <c r="E127" s="10"/>
      <c r="F127" s="11"/>
      <c r="H127" s="15"/>
    </row>
    <row r="128" spans="1:8" x14ac:dyDescent="0.25">
      <c r="A128" s="110"/>
      <c r="B128" s="8"/>
      <c r="C128" s="14"/>
      <c r="D128" s="14"/>
      <c r="E128" s="10"/>
      <c r="F128" s="11"/>
    </row>
    <row r="130" spans="1:9" x14ac:dyDescent="0.25">
      <c r="A130" s="38"/>
      <c r="B130" s="8"/>
      <c r="C130" s="14"/>
      <c r="D130" s="14"/>
      <c r="E130" s="10"/>
      <c r="F130" s="11"/>
      <c r="H130" s="15"/>
    </row>
    <row r="131" spans="1:9" x14ac:dyDescent="0.25">
      <c r="A131" s="110"/>
      <c r="B131" s="8"/>
      <c r="C131" s="14"/>
      <c r="D131" s="14"/>
      <c r="E131" s="10"/>
      <c r="F131" s="11"/>
      <c r="H131" s="15"/>
    </row>
    <row r="132" spans="1:9" x14ac:dyDescent="0.25">
      <c r="A132" s="38"/>
      <c r="B132" s="8"/>
      <c r="C132" s="14"/>
      <c r="D132" s="14"/>
      <c r="E132" s="10"/>
      <c r="F132" s="11"/>
      <c r="H132" s="15"/>
    </row>
    <row r="133" spans="1:9" x14ac:dyDescent="0.25">
      <c r="A133" s="110"/>
      <c r="B133" s="8"/>
      <c r="C133" s="14"/>
      <c r="D133" s="14"/>
      <c r="E133" s="10"/>
      <c r="F133" s="11"/>
      <c r="H133" s="15"/>
    </row>
    <row r="134" spans="1:9" x14ac:dyDescent="0.25">
      <c r="A134" s="38"/>
      <c r="B134" s="8"/>
      <c r="C134" s="14"/>
      <c r="D134" s="14"/>
      <c r="E134" s="10"/>
    </row>
    <row r="135" spans="1:9" ht="14.1" customHeight="1" x14ac:dyDescent="0.25">
      <c r="A135" s="110"/>
      <c r="B135" s="8"/>
      <c r="C135" s="14"/>
      <c r="D135" s="14"/>
      <c r="E135" s="10"/>
    </row>
    <row r="136" spans="1:9" ht="21" x14ac:dyDescent="0.35">
      <c r="I136" s="40"/>
    </row>
    <row r="143" spans="1:9" x14ac:dyDescent="0.25">
      <c r="A143" s="110"/>
      <c r="B143" s="8"/>
      <c r="E143" s="10"/>
      <c r="G143" s="12"/>
    </row>
    <row r="144" spans="1:9" x14ac:dyDescent="0.25">
      <c r="E144" s="41"/>
    </row>
    <row r="145" spans="2:9" x14ac:dyDescent="0.25">
      <c r="E145" s="41"/>
    </row>
    <row r="146" spans="2:9" x14ac:dyDescent="0.25">
      <c r="E146" s="41"/>
    </row>
    <row r="147" spans="2:9" x14ac:dyDescent="0.25">
      <c r="E147" s="42"/>
    </row>
    <row r="148" spans="2:9" x14ac:dyDescent="0.25">
      <c r="E148" s="42"/>
    </row>
    <row r="149" spans="2:9" x14ac:dyDescent="0.25">
      <c r="E149" s="42"/>
    </row>
    <row r="150" spans="2:9" x14ac:dyDescent="0.25">
      <c r="E150" s="42"/>
    </row>
    <row r="151" spans="2:9" x14ac:dyDescent="0.25">
      <c r="E151" s="42"/>
    </row>
    <row r="152" spans="2:9" x14ac:dyDescent="0.25">
      <c r="E152" s="42"/>
    </row>
    <row r="153" spans="2:9" x14ac:dyDescent="0.25">
      <c r="B153" s="124"/>
      <c r="C153" s="43"/>
      <c r="D153" s="43"/>
      <c r="E153" s="44"/>
      <c r="F153" s="45"/>
      <c r="G153" s="46"/>
      <c r="H153" s="47"/>
    </row>
    <row r="154" spans="2:9" x14ac:dyDescent="0.25">
      <c r="I154">
        <f>190+180</f>
        <v>370</v>
      </c>
    </row>
    <row r="1048570" spans="1:15" s="29" customFormat="1" x14ac:dyDescent="0.25">
      <c r="A1048570" s="117"/>
      <c r="B1048570" s="48"/>
      <c r="C1048570" s="23"/>
      <c r="D1048570" s="23"/>
      <c r="E1048570" s="39"/>
      <c r="F1048570" s="32"/>
      <c r="G1048570" s="25"/>
      <c r="H1048570" s="26"/>
      <c r="I1048570"/>
      <c r="J1048570" s="7"/>
      <c r="K1048570" s="7"/>
      <c r="L1048570" s="7"/>
      <c r="M1048570" s="7"/>
      <c r="N1048570" s="7"/>
      <c r="O1048570" s="7"/>
    </row>
  </sheetData>
  <dataConsolidate/>
  <phoneticPr fontId="16" type="noConversion"/>
  <pageMargins left="0.70000000000000007" right="0.70000000000000007" top="0.75000000000000011" bottom="0.75000000000000011" header="0.30000000000000004" footer="0.30000000000000004"/>
  <pageSetup paperSize="9" scale="10" orientation="landscape" r:id="rId2"/>
  <headerFooter>
    <oddHeader>&amp;C&amp;"+,Gras"&amp;16Novembre 2022</oddHeader>
  </headerFooter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[2]Données!#REF!</xm:f>
          </x14:formula1>
          <xm:sqref>D154:D1048576</xm:sqref>
        </x14:dataValidation>
        <x14:dataValidation type="list" allowBlank="1" showInputMessage="1" showErrorMessage="1">
          <x14:formula1>
            <xm:f>[2]Données!#REF!</xm:f>
          </x14:formula1>
          <xm:sqref>F154:G1048576</xm:sqref>
        </x14:dataValidation>
        <x14:dataValidation type="list" allowBlank="1" showInputMessage="1" showErrorMessage="1">
          <x14:formula1>
            <xm:f>Données!$E$5:$E$6</xm:f>
          </x14:formula1>
          <xm:sqref>F2:F124 F127:F153</xm:sqref>
        </x14:dataValidation>
        <x14:dataValidation type="list" allowBlank="1" showInputMessage="1" showErrorMessage="1">
          <x14:formula1>
            <xm:f>Données!$B$5:$B$13</xm:f>
          </x14:formula1>
          <xm:sqref>D2:D124 D127:D153</xm:sqref>
        </x14:dataValidation>
        <x14:dataValidation type="list" allowBlank="1" showInputMessage="1" showErrorMessage="1">
          <x14:formula1>
            <xm:f>Données!$G$5:$G$7</xm:f>
          </x14:formula1>
          <xm:sqref>G2:G124 G127:G153</xm:sqref>
        </x14:dataValidation>
        <x14:dataValidation type="list" allowBlank="1" showInputMessage="1" showErrorMessage="1">
          <x14:formula1>
            <xm:f>Coordonnees!$A$2:$A$46</xm:f>
          </x14:formula1>
          <xm:sqref>C2:C124</xm:sqref>
        </x14:dataValidation>
      </x14:dataValidations>
    </ext>
    <ext xmlns:mx="http://schemas.microsoft.com/office/mac/excel/2008/main" uri="{64002731-A6B0-56B0-2670-7721B7C09600}">
      <mx:PLV Mode="1" OnePage="0" WScale="4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3"/>
  <sheetViews>
    <sheetView workbookViewId="0">
      <selection activeCell="E5" sqref="E5"/>
    </sheetView>
  </sheetViews>
  <sheetFormatPr baseColWidth="10" defaultRowHeight="15" x14ac:dyDescent="0.25"/>
  <cols>
    <col min="2" max="2" width="44.85546875" bestFit="1" customWidth="1"/>
    <col min="3" max="3" width="8.140625" style="28" bestFit="1" customWidth="1"/>
    <col min="7" max="7" width="17.85546875" bestFit="1" customWidth="1"/>
  </cols>
  <sheetData>
    <row r="4" spans="2:7" x14ac:dyDescent="0.25">
      <c r="B4" s="24" t="s">
        <v>68</v>
      </c>
      <c r="C4" s="95" t="s">
        <v>69</v>
      </c>
      <c r="E4" s="29" t="s">
        <v>70</v>
      </c>
      <c r="G4" s="29" t="s">
        <v>71</v>
      </c>
    </row>
    <row r="5" spans="2:7" x14ac:dyDescent="0.25">
      <c r="B5" s="29" t="s">
        <v>9</v>
      </c>
      <c r="C5" s="96">
        <v>35</v>
      </c>
      <c r="E5" s="29" t="s">
        <v>10</v>
      </c>
      <c r="G5" s="29" t="s">
        <v>72</v>
      </c>
    </row>
    <row r="6" spans="2:7" x14ac:dyDescent="0.25">
      <c r="B6" s="29" t="s">
        <v>13</v>
      </c>
      <c r="C6" s="96">
        <v>45</v>
      </c>
      <c r="E6" s="29" t="s">
        <v>14</v>
      </c>
      <c r="G6" s="29" t="s">
        <v>20</v>
      </c>
    </row>
    <row r="7" spans="2:7" x14ac:dyDescent="0.25">
      <c r="B7" s="97" t="s">
        <v>73</v>
      </c>
      <c r="C7" s="98">
        <f>190/4</f>
        <v>47.5</v>
      </c>
      <c r="G7" s="29" t="s">
        <v>11</v>
      </c>
    </row>
    <row r="8" spans="2:7" x14ac:dyDescent="0.25">
      <c r="B8" s="97" t="s">
        <v>74</v>
      </c>
      <c r="C8" s="98">
        <f t="shared" ref="C8:C10" si="0">190/4</f>
        <v>47.5</v>
      </c>
    </row>
    <row r="9" spans="2:7" x14ac:dyDescent="0.25">
      <c r="B9" s="97" t="s">
        <v>75</v>
      </c>
      <c r="C9" s="98">
        <f t="shared" si="0"/>
        <v>47.5</v>
      </c>
    </row>
    <row r="10" spans="2:7" x14ac:dyDescent="0.25">
      <c r="B10" s="97" t="s">
        <v>76</v>
      </c>
      <c r="C10" s="98">
        <f t="shared" si="0"/>
        <v>47.5</v>
      </c>
    </row>
    <row r="11" spans="2:7" x14ac:dyDescent="0.25">
      <c r="B11" s="29" t="s">
        <v>77</v>
      </c>
      <c r="C11" s="96">
        <v>35</v>
      </c>
    </row>
    <row r="12" spans="2:7" x14ac:dyDescent="0.25">
      <c r="B12" s="29" t="s">
        <v>78</v>
      </c>
      <c r="C12" s="96">
        <v>45</v>
      </c>
    </row>
    <row r="13" spans="2:7" x14ac:dyDescent="0.25">
      <c r="B13" s="97" t="s">
        <v>79</v>
      </c>
      <c r="C13" s="96">
        <v>45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11Fact</vt:lpstr>
      <vt:lpstr>Coordonnees</vt:lpstr>
      <vt:lpstr>Novembre</vt:lpstr>
      <vt:lpstr>Données</vt:lpstr>
      <vt:lpstr>c_adresses</vt:lpstr>
      <vt:lpstr>c_cp</vt:lpstr>
      <vt:lpstr>c_nom_parents</vt:lpstr>
      <vt:lpstr>c_nom_patients</vt:lpstr>
      <vt:lpstr>c_villes</vt:lpstr>
      <vt:lpstr>T_Novembre</vt:lpstr>
      <vt:lpstr>'11Fact'!Zone_d_impression</vt:lpstr>
      <vt:lpstr>Novembre!Zone_d_impression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</dc:creator>
  <cp:lastModifiedBy>A S</cp:lastModifiedBy>
  <dcterms:created xsi:type="dcterms:W3CDTF">2022-12-03T19:01:15Z</dcterms:created>
  <dcterms:modified xsi:type="dcterms:W3CDTF">2022-12-08T10:15:16Z</dcterms:modified>
</cp:coreProperties>
</file>