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187B0647-4B88-4AEA-BC30-AB466535F848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euille 0" sheetId="37" r:id="rId1"/>
    <sheet name="Feuille 1" sheetId="39" r:id="rId2"/>
  </sheets>
  <definedNames>
    <definedName name="_xlnm._FilterDatabase" localSheetId="0" hidden="1">'Feuille 0'!$E$73:$AD$83</definedName>
    <definedName name="_xlnm._FilterDatabase" localSheetId="1" hidden="1">'Feuille 1'!$E$70:$Z$80</definedName>
    <definedName name="max_score" localSheetId="0">((SUM('Feuille 0'!$X$2:$Z$51)&gt;0) +(SUM('Feuille 0'!$AB$2:$AD$51)&gt;0) +(SUM('Feuille 0'!$AG$2:$AI$51)&gt;0) +(SUM('Feuille 0'!$AL$2:$AN$51)&gt;0) +(SUM('Feuille 0'!$AQ$2:$AS$51)&gt;0))*'Feuille 0'!$W1</definedName>
    <definedName name="max_score" localSheetId="1">((SUM('Feuille 1'!$X$2:$X$51)&gt;0) +(SUM('Feuille 1'!$Z$2:$Z$51)&gt;0) +(SUM('Feuille 1'!$AC$2:$AC$51)&gt;0) +(SUM('Feuille 1'!$AF$2:$AF$51)&gt;0) +(SUM('Feuille 1'!$AI$2:$AI$51)&gt;0))*'Feuille 1'!$W1</definedName>
    <definedName name="max_score">((SUM(#REF!)&gt;0) +(SUM(#REF!)&gt;0) +(SUM(#REF!)&gt;0) +(SUM(#REF!)&gt;0) +(SUM(#REF!)&gt;0))*#REF!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K3" i="39" l="1"/>
  <c r="AK23" i="39"/>
  <c r="AK4" i="39"/>
  <c r="AK5" i="39"/>
  <c r="AK6" i="39"/>
  <c r="AK7" i="39"/>
  <c r="AK8" i="39"/>
  <c r="AK9" i="39"/>
  <c r="AK10" i="39"/>
  <c r="AK11" i="39"/>
  <c r="AK12" i="39"/>
  <c r="AK13" i="39"/>
  <c r="AK14" i="39"/>
  <c r="AK15" i="39"/>
  <c r="AK16" i="39"/>
  <c r="AK17" i="39"/>
  <c r="AK18" i="39"/>
  <c r="AK19" i="39"/>
  <c r="AK20" i="39"/>
  <c r="AK21" i="39"/>
  <c r="AK22" i="39"/>
  <c r="AK24" i="39"/>
  <c r="AK25" i="39"/>
  <c r="AK26" i="39"/>
  <c r="AK27" i="39"/>
  <c r="AK28" i="39"/>
  <c r="AK29" i="39"/>
  <c r="AK30" i="39"/>
  <c r="AK31" i="39"/>
  <c r="AK32" i="39"/>
  <c r="AK33" i="39"/>
  <c r="AK34" i="39"/>
  <c r="AK35" i="39"/>
  <c r="AK36" i="39"/>
  <c r="AK37" i="39"/>
  <c r="AK38" i="39"/>
  <c r="AK39" i="39"/>
  <c r="AK40" i="39"/>
  <c r="AK41" i="39"/>
  <c r="AK42" i="39"/>
  <c r="AK43" i="39"/>
  <c r="AK44" i="39"/>
  <c r="AK45" i="39"/>
  <c r="AK46" i="39"/>
  <c r="AK47" i="39"/>
  <c r="AK48" i="39"/>
  <c r="AK49" i="39"/>
  <c r="AK50" i="39"/>
  <c r="AK51" i="39"/>
  <c r="AK2" i="39"/>
  <c r="AY53" i="39" l="1"/>
  <c r="AX53" i="39"/>
  <c r="AW53" i="39"/>
  <c r="AV53" i="39"/>
  <c r="AU53" i="39"/>
  <c r="AT53" i="39"/>
  <c r="AH53" i="39"/>
  <c r="AE53" i="39"/>
  <c r="AB53" i="39"/>
  <c r="Y53" i="39"/>
  <c r="V53" i="39"/>
  <c r="U53" i="39"/>
  <c r="N53" i="39"/>
  <c r="M53" i="39"/>
  <c r="L53" i="39"/>
  <c r="K53" i="39"/>
  <c r="J53" i="39"/>
  <c r="F53" i="39"/>
  <c r="E53" i="39"/>
  <c r="D53" i="39"/>
  <c r="C53" i="39"/>
  <c r="B53" i="39"/>
  <c r="AG51" i="39"/>
  <c r="AD51" i="39"/>
  <c r="AA51" i="39"/>
  <c r="W51" i="39"/>
  <c r="AL51" i="39" s="1" a="1"/>
  <c r="AL51" i="39" s="1"/>
  <c r="AM51" i="39" s="1"/>
  <c r="T51" i="39"/>
  <c r="S51" i="39"/>
  <c r="O51" i="39"/>
  <c r="AG50" i="39"/>
  <c r="AD50" i="39"/>
  <c r="AA50" i="39"/>
  <c r="W50" i="39"/>
  <c r="AL50" i="39" s="1" a="1"/>
  <c r="AL50" i="39" s="1"/>
  <c r="AM50" i="39" s="1"/>
  <c r="T50" i="39"/>
  <c r="S50" i="39"/>
  <c r="O50" i="39"/>
  <c r="AG49" i="39"/>
  <c r="AD49" i="39"/>
  <c r="AA49" i="39"/>
  <c r="W49" i="39"/>
  <c r="AL49" i="39" s="1" a="1"/>
  <c r="AL49" i="39" s="1"/>
  <c r="AM49" i="39" s="1"/>
  <c r="T49" i="39"/>
  <c r="S49" i="39"/>
  <c r="O49" i="39"/>
  <c r="AG48" i="39"/>
  <c r="AD48" i="39"/>
  <c r="AA48" i="39"/>
  <c r="W48" i="39"/>
  <c r="AL48" i="39" s="1" a="1"/>
  <c r="AL48" i="39" s="1"/>
  <c r="AM48" i="39" s="1"/>
  <c r="T48" i="39"/>
  <c r="S48" i="39"/>
  <c r="O48" i="39"/>
  <c r="AG47" i="39"/>
  <c r="AD47" i="39"/>
  <c r="AA47" i="39"/>
  <c r="W47" i="39"/>
  <c r="AL47" i="39" s="1" a="1"/>
  <c r="AL47" i="39" s="1"/>
  <c r="AM47" i="39" s="1"/>
  <c r="T47" i="39"/>
  <c r="S47" i="39"/>
  <c r="O47" i="39"/>
  <c r="AG46" i="39"/>
  <c r="AD46" i="39"/>
  <c r="AA46" i="39"/>
  <c r="W46" i="39"/>
  <c r="AL46" i="39" s="1" a="1"/>
  <c r="AL46" i="39" s="1"/>
  <c r="AM46" i="39" s="1"/>
  <c r="T46" i="39"/>
  <c r="S46" i="39"/>
  <c r="O46" i="39"/>
  <c r="AG45" i="39"/>
  <c r="AD45" i="39"/>
  <c r="AA45" i="39"/>
  <c r="W45" i="39"/>
  <c r="AL45" i="39" s="1" a="1"/>
  <c r="AL45" i="39" s="1"/>
  <c r="AM45" i="39" s="1"/>
  <c r="T45" i="39"/>
  <c r="S45" i="39"/>
  <c r="O45" i="39"/>
  <c r="AG44" i="39"/>
  <c r="AD44" i="39"/>
  <c r="AA44" i="39"/>
  <c r="W44" i="39"/>
  <c r="AL44" i="39" s="1" a="1"/>
  <c r="AL44" i="39" s="1"/>
  <c r="T44" i="39"/>
  <c r="S44" i="39"/>
  <c r="O44" i="39"/>
  <c r="AG43" i="39"/>
  <c r="AD43" i="39"/>
  <c r="AA43" i="39"/>
  <c r="W43" i="39"/>
  <c r="AL43" i="39" s="1" a="1"/>
  <c r="AL43" i="39" s="1"/>
  <c r="AM43" i="39" s="1"/>
  <c r="T43" i="39"/>
  <c r="S43" i="39"/>
  <c r="O43" i="39"/>
  <c r="AG42" i="39"/>
  <c r="AD42" i="39"/>
  <c r="AA42" i="39"/>
  <c r="W42" i="39"/>
  <c r="AL42" i="39" s="1" a="1"/>
  <c r="AL42" i="39" s="1"/>
  <c r="T42" i="39"/>
  <c r="S42" i="39"/>
  <c r="O42" i="39"/>
  <c r="AG41" i="39"/>
  <c r="AD41" i="39"/>
  <c r="AA41" i="39"/>
  <c r="W41" i="39"/>
  <c r="AL41" i="39" s="1" a="1"/>
  <c r="AL41" i="39" s="1"/>
  <c r="AM41" i="39" s="1"/>
  <c r="T41" i="39"/>
  <c r="S41" i="39"/>
  <c r="O41" i="39"/>
  <c r="AG40" i="39"/>
  <c r="AD40" i="39"/>
  <c r="AA40" i="39"/>
  <c r="W40" i="39"/>
  <c r="AL40" i="39" s="1" a="1"/>
  <c r="AL40" i="39" s="1"/>
  <c r="T40" i="39"/>
  <c r="S40" i="39"/>
  <c r="O40" i="39"/>
  <c r="AG39" i="39"/>
  <c r="AD39" i="39"/>
  <c r="AA39" i="39"/>
  <c r="W39" i="39"/>
  <c r="AL39" i="39" s="1" a="1"/>
  <c r="AL39" i="39" s="1"/>
  <c r="AM39" i="39" s="1"/>
  <c r="T39" i="39"/>
  <c r="S39" i="39"/>
  <c r="O39" i="39"/>
  <c r="AG38" i="39"/>
  <c r="AD38" i="39"/>
  <c r="AA38" i="39"/>
  <c r="W38" i="39"/>
  <c r="AL38" i="39" s="1" a="1"/>
  <c r="AL38" i="39" s="1"/>
  <c r="T38" i="39"/>
  <c r="S38" i="39"/>
  <c r="O38" i="39"/>
  <c r="AG37" i="39"/>
  <c r="AD37" i="39"/>
  <c r="AA37" i="39"/>
  <c r="W37" i="39"/>
  <c r="AL37" i="39" s="1" a="1"/>
  <c r="AL37" i="39" s="1"/>
  <c r="AM37" i="39" s="1"/>
  <c r="T37" i="39"/>
  <c r="S37" i="39"/>
  <c r="O37" i="39"/>
  <c r="AG36" i="39"/>
  <c r="AD36" i="39"/>
  <c r="AA36" i="39"/>
  <c r="W36" i="39"/>
  <c r="AL36" i="39" s="1" a="1"/>
  <c r="AL36" i="39" s="1"/>
  <c r="T36" i="39"/>
  <c r="S36" i="39"/>
  <c r="O36" i="39"/>
  <c r="AG35" i="39"/>
  <c r="AD35" i="39"/>
  <c r="AA35" i="39"/>
  <c r="W35" i="39"/>
  <c r="AL35" i="39" s="1" a="1"/>
  <c r="AL35" i="39" s="1"/>
  <c r="AM35" i="39" s="1"/>
  <c r="T35" i="39"/>
  <c r="S35" i="39"/>
  <c r="O35" i="39"/>
  <c r="AG34" i="39"/>
  <c r="AD34" i="39"/>
  <c r="AA34" i="39"/>
  <c r="W34" i="39"/>
  <c r="AL34" i="39" s="1" a="1"/>
  <c r="AL34" i="39" s="1"/>
  <c r="T34" i="39"/>
  <c r="S34" i="39"/>
  <c r="O34" i="39"/>
  <c r="AG33" i="39"/>
  <c r="AD33" i="39"/>
  <c r="AA33" i="39"/>
  <c r="W33" i="39"/>
  <c r="AL33" i="39" s="1" a="1"/>
  <c r="AL33" i="39" s="1"/>
  <c r="AM33" i="39" s="1"/>
  <c r="T33" i="39"/>
  <c r="S33" i="39"/>
  <c r="O33" i="39"/>
  <c r="AG32" i="39"/>
  <c r="AD32" i="39"/>
  <c r="AA32" i="39"/>
  <c r="W32" i="39"/>
  <c r="AL32" i="39" s="1" a="1"/>
  <c r="AL32" i="39" s="1"/>
  <c r="T32" i="39"/>
  <c r="S32" i="39"/>
  <c r="O32" i="39"/>
  <c r="AG31" i="39"/>
  <c r="AD31" i="39"/>
  <c r="AA31" i="39"/>
  <c r="W31" i="39"/>
  <c r="AL31" i="39" s="1" a="1"/>
  <c r="AL31" i="39" s="1"/>
  <c r="AM31" i="39" s="1"/>
  <c r="T31" i="39"/>
  <c r="S31" i="39"/>
  <c r="O31" i="39"/>
  <c r="AG30" i="39"/>
  <c r="AD30" i="39"/>
  <c r="AA30" i="39"/>
  <c r="W30" i="39"/>
  <c r="AL30" i="39" s="1" a="1"/>
  <c r="AL30" i="39" s="1"/>
  <c r="T30" i="39"/>
  <c r="S30" i="39"/>
  <c r="O30" i="39"/>
  <c r="AG29" i="39"/>
  <c r="AD29" i="39"/>
  <c r="AA29" i="39"/>
  <c r="W29" i="39"/>
  <c r="AL29" i="39" s="1" a="1"/>
  <c r="AL29" i="39" s="1"/>
  <c r="AM29" i="39" s="1"/>
  <c r="T29" i="39"/>
  <c r="S29" i="39"/>
  <c r="O29" i="39"/>
  <c r="AG28" i="39"/>
  <c r="AD28" i="39"/>
  <c r="AA28" i="39"/>
  <c r="W28" i="39"/>
  <c r="AL28" i="39" s="1" a="1"/>
  <c r="AL28" i="39" s="1"/>
  <c r="T28" i="39"/>
  <c r="S28" i="39"/>
  <c r="O28" i="39"/>
  <c r="AG27" i="39"/>
  <c r="AD27" i="39"/>
  <c r="AA27" i="39"/>
  <c r="W27" i="39"/>
  <c r="AL27" i="39" s="1" a="1"/>
  <c r="AL27" i="39" s="1"/>
  <c r="AM27" i="39" s="1"/>
  <c r="T27" i="39"/>
  <c r="S27" i="39"/>
  <c r="O27" i="39"/>
  <c r="AG26" i="39"/>
  <c r="AD26" i="39"/>
  <c r="AA26" i="39"/>
  <c r="W26" i="39"/>
  <c r="AL26" i="39" s="1" a="1"/>
  <c r="AL26" i="39" s="1"/>
  <c r="T26" i="39"/>
  <c r="S26" i="39"/>
  <c r="O26" i="39"/>
  <c r="AG25" i="39"/>
  <c r="AD25" i="39"/>
  <c r="AA25" i="39"/>
  <c r="W25" i="39"/>
  <c r="AL25" i="39" s="1" a="1"/>
  <c r="AL25" i="39" s="1"/>
  <c r="AM25" i="39" s="1"/>
  <c r="T25" i="39"/>
  <c r="S25" i="39"/>
  <c r="O25" i="39"/>
  <c r="AG24" i="39"/>
  <c r="AD24" i="39"/>
  <c r="AA24" i="39"/>
  <c r="W24" i="39"/>
  <c r="AL24" i="39" s="1" a="1"/>
  <c r="AL24" i="39" s="1"/>
  <c r="T24" i="39"/>
  <c r="S24" i="39"/>
  <c r="O24" i="39"/>
  <c r="AG22" i="39"/>
  <c r="AD22" i="39"/>
  <c r="AA22" i="39"/>
  <c r="W22" i="39"/>
  <c r="AL22" i="39" s="1" a="1"/>
  <c r="AL22" i="39" s="1"/>
  <c r="AM22" i="39" s="1"/>
  <c r="T22" i="39"/>
  <c r="S22" i="39"/>
  <c r="O22" i="39"/>
  <c r="AG21" i="39"/>
  <c r="AD21" i="39"/>
  <c r="AA21" i="39"/>
  <c r="W21" i="39"/>
  <c r="AL21" i="39" s="1" a="1"/>
  <c r="AL21" i="39" s="1"/>
  <c r="T21" i="39"/>
  <c r="S21" i="39"/>
  <c r="O21" i="39"/>
  <c r="AG20" i="39"/>
  <c r="AD20" i="39"/>
  <c r="AA20" i="39"/>
  <c r="W20" i="39"/>
  <c r="AL20" i="39" s="1" a="1"/>
  <c r="AL20" i="39" s="1"/>
  <c r="AM20" i="39" s="1"/>
  <c r="T20" i="39"/>
  <c r="S20" i="39"/>
  <c r="O20" i="39"/>
  <c r="AG19" i="39"/>
  <c r="AD19" i="39"/>
  <c r="AA19" i="39"/>
  <c r="W19" i="39"/>
  <c r="AL19" i="39" s="1" a="1"/>
  <c r="AL19" i="39" s="1"/>
  <c r="AM19" i="39" s="1"/>
  <c r="T19" i="39"/>
  <c r="S19" i="39"/>
  <c r="O19" i="39"/>
  <c r="AG18" i="39"/>
  <c r="AD18" i="39"/>
  <c r="AA18" i="39"/>
  <c r="W18" i="39"/>
  <c r="AL18" i="39" s="1" a="1"/>
  <c r="AL18" i="39" s="1"/>
  <c r="T18" i="39"/>
  <c r="S18" i="39"/>
  <c r="O18" i="39"/>
  <c r="AG17" i="39"/>
  <c r="AD17" i="39"/>
  <c r="AA17" i="39"/>
  <c r="W17" i="39"/>
  <c r="AL17" i="39" s="1" a="1"/>
  <c r="AL17" i="39" s="1"/>
  <c r="AM17" i="39" s="1"/>
  <c r="T17" i="39"/>
  <c r="S17" i="39"/>
  <c r="O17" i="39"/>
  <c r="AG16" i="39"/>
  <c r="AD16" i="39"/>
  <c r="AA16" i="39"/>
  <c r="W16" i="39"/>
  <c r="AL16" i="39" s="1" a="1"/>
  <c r="AL16" i="39" s="1"/>
  <c r="T16" i="39"/>
  <c r="S16" i="39"/>
  <c r="O16" i="39"/>
  <c r="AG15" i="39"/>
  <c r="AD15" i="39"/>
  <c r="AA15" i="39"/>
  <c r="W15" i="39"/>
  <c r="AL15" i="39" s="1" a="1"/>
  <c r="AL15" i="39" s="1"/>
  <c r="AM15" i="39" s="1"/>
  <c r="T15" i="39"/>
  <c r="S15" i="39"/>
  <c r="O15" i="39"/>
  <c r="AG14" i="39"/>
  <c r="AD14" i="39"/>
  <c r="AA14" i="39"/>
  <c r="W14" i="39"/>
  <c r="AL14" i="39" s="1" a="1"/>
  <c r="AL14" i="39" s="1"/>
  <c r="T14" i="39"/>
  <c r="S14" i="39"/>
  <c r="O14" i="39"/>
  <c r="AG13" i="39"/>
  <c r="AD13" i="39"/>
  <c r="AA13" i="39"/>
  <c r="W13" i="39"/>
  <c r="AL13" i="39" s="1" a="1"/>
  <c r="AL13" i="39" s="1"/>
  <c r="AM13" i="39" s="1"/>
  <c r="T13" i="39"/>
  <c r="S13" i="39"/>
  <c r="O13" i="39"/>
  <c r="AG12" i="39"/>
  <c r="AD12" i="39"/>
  <c r="AA12" i="39"/>
  <c r="W12" i="39"/>
  <c r="AL12" i="39" s="1" a="1"/>
  <c r="AL12" i="39" s="1"/>
  <c r="T12" i="39"/>
  <c r="S12" i="39"/>
  <c r="O12" i="39"/>
  <c r="AG11" i="39"/>
  <c r="AD11" i="39"/>
  <c r="AA11" i="39"/>
  <c r="W11" i="39"/>
  <c r="AL11" i="39" s="1" a="1"/>
  <c r="AL11" i="39" s="1"/>
  <c r="AM11" i="39" s="1"/>
  <c r="T11" i="39"/>
  <c r="S11" i="39"/>
  <c r="O11" i="39"/>
  <c r="AG10" i="39"/>
  <c r="AD10" i="39"/>
  <c r="AA10" i="39"/>
  <c r="W10" i="39"/>
  <c r="AL10" i="39" s="1" a="1"/>
  <c r="AL10" i="39" s="1"/>
  <c r="T10" i="39"/>
  <c r="S10" i="39"/>
  <c r="O10" i="39"/>
  <c r="AG9" i="39"/>
  <c r="AD9" i="39"/>
  <c r="AA9" i="39"/>
  <c r="W9" i="39"/>
  <c r="AL9" i="39" s="1" a="1"/>
  <c r="AL9" i="39" s="1"/>
  <c r="AM9" i="39" s="1"/>
  <c r="T9" i="39"/>
  <c r="S9" i="39"/>
  <c r="O9" i="39"/>
  <c r="AG8" i="39"/>
  <c r="AD8" i="39"/>
  <c r="AA8" i="39"/>
  <c r="W8" i="39"/>
  <c r="AL8" i="39" s="1" a="1"/>
  <c r="AL8" i="39" s="1"/>
  <c r="T8" i="39"/>
  <c r="S8" i="39"/>
  <c r="O8" i="39"/>
  <c r="AG7" i="39"/>
  <c r="AD7" i="39"/>
  <c r="AA7" i="39"/>
  <c r="W7" i="39"/>
  <c r="AL7" i="39" s="1" a="1"/>
  <c r="AL7" i="39" s="1"/>
  <c r="AM7" i="39" s="1"/>
  <c r="T7" i="39"/>
  <c r="S7" i="39"/>
  <c r="O7" i="39"/>
  <c r="AG6" i="39"/>
  <c r="AD6" i="39"/>
  <c r="AA6" i="39"/>
  <c r="W6" i="39"/>
  <c r="AL6" i="39" s="1" a="1"/>
  <c r="AL6" i="39" s="1"/>
  <c r="T6" i="39"/>
  <c r="S6" i="39"/>
  <c r="O6" i="39"/>
  <c r="AG5" i="39"/>
  <c r="AD5" i="39"/>
  <c r="AA5" i="39"/>
  <c r="W5" i="39"/>
  <c r="AL5" i="39" s="1" a="1"/>
  <c r="AL5" i="39" s="1"/>
  <c r="AM5" i="39" s="1"/>
  <c r="T5" i="39"/>
  <c r="S5" i="39"/>
  <c r="O5" i="39"/>
  <c r="AG4" i="39"/>
  <c r="AD4" i="39"/>
  <c r="AA4" i="39"/>
  <c r="W4" i="39"/>
  <c r="AL4" i="39" s="1" a="1"/>
  <c r="AL4" i="39" s="1"/>
  <c r="T4" i="39"/>
  <c r="S4" i="39"/>
  <c r="O4" i="39"/>
  <c r="AG23" i="39"/>
  <c r="AD23" i="39"/>
  <c r="AA23" i="39"/>
  <c r="W23" i="39"/>
  <c r="AL23" i="39" s="1" a="1"/>
  <c r="AL23" i="39" s="1"/>
  <c r="AM23" i="39" s="1"/>
  <c r="T23" i="39"/>
  <c r="S23" i="39"/>
  <c r="O23" i="39"/>
  <c r="AG3" i="39"/>
  <c r="AD3" i="39"/>
  <c r="AA3" i="39"/>
  <c r="W3" i="39"/>
  <c r="AL3" i="39" s="1" a="1"/>
  <c r="AL3" i="39" s="1"/>
  <c r="T3" i="39"/>
  <c r="S3" i="39"/>
  <c r="O3" i="39"/>
  <c r="AG2" i="39"/>
  <c r="AD2" i="39"/>
  <c r="AA2" i="39"/>
  <c r="W2" i="39"/>
  <c r="AL2" i="39" s="1" a="1"/>
  <c r="AL2" i="39" s="1"/>
  <c r="T2" i="39"/>
  <c r="S2" i="39"/>
  <c r="O2" i="39"/>
  <c r="S3" i="37"/>
  <c r="S4" i="37"/>
  <c r="S5" i="37"/>
  <c r="S6" i="37"/>
  <c r="S7" i="37"/>
  <c r="S8" i="37"/>
  <c r="S9" i="37"/>
  <c r="S10" i="37"/>
  <c r="S11" i="37"/>
  <c r="S12" i="37"/>
  <c r="S13" i="37"/>
  <c r="S14" i="37"/>
  <c r="S15" i="37"/>
  <c r="S16" i="37"/>
  <c r="S17" i="37"/>
  <c r="S18" i="37"/>
  <c r="S19" i="37"/>
  <c r="S20" i="37"/>
  <c r="S21" i="37"/>
  <c r="S22" i="37"/>
  <c r="S23" i="37"/>
  <c r="S24" i="37"/>
  <c r="S25" i="37"/>
  <c r="S26" i="37"/>
  <c r="S27" i="37"/>
  <c r="S28" i="37"/>
  <c r="S29" i="37"/>
  <c r="S30" i="37"/>
  <c r="S31" i="37"/>
  <c r="S32" i="37"/>
  <c r="S33" i="37"/>
  <c r="S34" i="37"/>
  <c r="S35" i="37"/>
  <c r="S36" i="37"/>
  <c r="S37" i="37"/>
  <c r="S38" i="37"/>
  <c r="S39" i="37"/>
  <c r="S40" i="37"/>
  <c r="S41" i="37"/>
  <c r="S42" i="37"/>
  <c r="S43" i="37"/>
  <c r="S44" i="37"/>
  <c r="S45" i="37"/>
  <c r="S46" i="37"/>
  <c r="S47" i="37"/>
  <c r="S48" i="37"/>
  <c r="S49" i="37"/>
  <c r="S50" i="37"/>
  <c r="S51" i="37"/>
  <c r="S2" i="37"/>
  <c r="AL53" i="39" l="1"/>
  <c r="W53" i="39"/>
  <c r="AM21" i="39"/>
  <c r="AM24" i="39"/>
  <c r="AM26" i="39"/>
  <c r="AM28" i="39"/>
  <c r="AM30" i="39"/>
  <c r="AM32" i="39"/>
  <c r="AM34" i="39"/>
  <c r="AM36" i="39"/>
  <c r="AM38" i="39"/>
  <c r="AM40" i="39"/>
  <c r="AM42" i="39"/>
  <c r="AM44" i="39"/>
  <c r="AK53" i="39"/>
  <c r="AM3" i="39"/>
  <c r="AM4" i="39"/>
  <c r="AM6" i="39"/>
  <c r="AM8" i="39"/>
  <c r="AM10" i="39"/>
  <c r="AM12" i="39"/>
  <c r="AM14" i="39"/>
  <c r="AM16" i="39"/>
  <c r="AM18" i="39"/>
  <c r="AN38" i="39"/>
  <c r="AN39" i="39"/>
  <c r="AN41" i="39"/>
  <c r="AN43" i="39"/>
  <c r="AN45" i="39"/>
  <c r="AN47" i="39"/>
  <c r="AN49" i="39"/>
  <c r="AN51" i="39"/>
  <c r="AN3" i="39"/>
  <c r="AN23" i="39"/>
  <c r="AN4" i="39"/>
  <c r="AN5" i="39"/>
  <c r="AN6" i="39"/>
  <c r="AN7" i="39"/>
  <c r="AN8" i="39"/>
  <c r="AN9" i="39"/>
  <c r="AN2" i="39"/>
  <c r="O53" i="39"/>
  <c r="AM2" i="39"/>
  <c r="AN10" i="39"/>
  <c r="AN11" i="39"/>
  <c r="AN12" i="39"/>
  <c r="AN13" i="39"/>
  <c r="AN14" i="39"/>
  <c r="AN15" i="39"/>
  <c r="AN16" i="39"/>
  <c r="AN17" i="39"/>
  <c r="AN18" i="39"/>
  <c r="AN19" i="39"/>
  <c r="AN20" i="39"/>
  <c r="AN21" i="39"/>
  <c r="AN22" i="39"/>
  <c r="AN24" i="39"/>
  <c r="AN25" i="39"/>
  <c r="AN26" i="39"/>
  <c r="AN27" i="39"/>
  <c r="AN28" i="39"/>
  <c r="AN29" i="39"/>
  <c r="AN30" i="39"/>
  <c r="AN31" i="39"/>
  <c r="AN32" i="39"/>
  <c r="AN33" i="39"/>
  <c r="AN34" i="39"/>
  <c r="AN35" i="39"/>
  <c r="AN36" i="39"/>
  <c r="AN37" i="39"/>
  <c r="AN40" i="39"/>
  <c r="AN42" i="39"/>
  <c r="AN44" i="39"/>
  <c r="AN46" i="39"/>
  <c r="AN48" i="39"/>
  <c r="AN50" i="39"/>
  <c r="B53" i="37"/>
  <c r="AM53" i="39" l="1"/>
  <c r="BI53" i="37"/>
  <c r="BH53" i="37"/>
  <c r="BG53" i="37"/>
  <c r="BF53" i="37"/>
  <c r="BE53" i="37"/>
  <c r="BD53" i="37"/>
  <c r="AP53" i="37"/>
  <c r="AK53" i="37"/>
  <c r="AF53" i="37"/>
  <c r="AA53" i="37"/>
  <c r="V53" i="37"/>
  <c r="U53" i="37"/>
  <c r="N53" i="37"/>
  <c r="M53" i="37"/>
  <c r="L53" i="37"/>
  <c r="K53" i="37"/>
  <c r="J53" i="37"/>
  <c r="F53" i="37"/>
  <c r="E53" i="37"/>
  <c r="D53" i="37"/>
  <c r="C53" i="37"/>
  <c r="AV51" i="37" a="1"/>
  <c r="AU51" i="37"/>
  <c r="AO51" i="37"/>
  <c r="AJ51" i="37"/>
  <c r="AE51" i="37"/>
  <c r="W51" i="37"/>
  <c r="T51" i="37"/>
  <c r="O51" i="37"/>
  <c r="AU50" i="37"/>
  <c r="AO50" i="37"/>
  <c r="AJ50" i="37"/>
  <c r="AE50" i="37"/>
  <c r="W50" i="37"/>
  <c r="AV50" i="37" s="1" a="1"/>
  <c r="AV50" i="37" s="1"/>
  <c r="T50" i="37"/>
  <c r="O50" i="37"/>
  <c r="AU49" i="37"/>
  <c r="AO49" i="37"/>
  <c r="AJ49" i="37"/>
  <c r="AE49" i="37"/>
  <c r="W49" i="37"/>
  <c r="AV49" i="37" s="1" a="1"/>
  <c r="AV49" i="37" s="1"/>
  <c r="AW49" i="37" s="1"/>
  <c r="T49" i="37"/>
  <c r="O49" i="37"/>
  <c r="AU48" i="37"/>
  <c r="AO48" i="37"/>
  <c r="AJ48" i="37"/>
  <c r="AE48" i="37"/>
  <c r="W48" i="37"/>
  <c r="AV48" i="37" s="1" a="1"/>
  <c r="AV48" i="37" s="1"/>
  <c r="T48" i="37"/>
  <c r="O48" i="37"/>
  <c r="AU47" i="37"/>
  <c r="AO47" i="37"/>
  <c r="AJ47" i="37"/>
  <c r="AE47" i="37"/>
  <c r="W47" i="37"/>
  <c r="AV47" i="37" s="1" a="1"/>
  <c r="AV47" i="37" s="1"/>
  <c r="AW47" i="37" s="1"/>
  <c r="T47" i="37"/>
  <c r="O47" i="37"/>
  <c r="AU46" i="37"/>
  <c r="AO46" i="37"/>
  <c r="AJ46" i="37"/>
  <c r="AE46" i="37"/>
  <c r="W46" i="37"/>
  <c r="AV46" i="37" s="1" a="1"/>
  <c r="AV46" i="37" s="1"/>
  <c r="T46" i="37"/>
  <c r="O46" i="37"/>
  <c r="AU45" i="37"/>
  <c r="AO45" i="37"/>
  <c r="AJ45" i="37"/>
  <c r="AE45" i="37"/>
  <c r="W45" i="37"/>
  <c r="AV45" i="37" s="1" a="1"/>
  <c r="AV45" i="37" s="1"/>
  <c r="AW45" i="37" s="1"/>
  <c r="T45" i="37"/>
  <c r="O45" i="37"/>
  <c r="AU44" i="37"/>
  <c r="AO44" i="37"/>
  <c r="AJ44" i="37"/>
  <c r="AE44" i="37"/>
  <c r="W44" i="37"/>
  <c r="AV44" i="37" s="1" a="1"/>
  <c r="AV44" i="37" s="1"/>
  <c r="AW44" i="37" s="1"/>
  <c r="T44" i="37"/>
  <c r="O44" i="37"/>
  <c r="AU43" i="37"/>
  <c r="AO43" i="37"/>
  <c r="AJ43" i="37"/>
  <c r="AE43" i="37"/>
  <c r="W43" i="37"/>
  <c r="AV43" i="37" s="1" a="1"/>
  <c r="AV43" i="37" s="1"/>
  <c r="T43" i="37"/>
  <c r="O43" i="37"/>
  <c r="AU42" i="37"/>
  <c r="AO42" i="37"/>
  <c r="AJ42" i="37"/>
  <c r="AE42" i="37"/>
  <c r="W42" i="37"/>
  <c r="AV42" i="37" s="1" a="1"/>
  <c r="AV42" i="37" s="1"/>
  <c r="AW42" i="37" s="1"/>
  <c r="T42" i="37"/>
  <c r="O42" i="37"/>
  <c r="AU41" i="37"/>
  <c r="AO41" i="37"/>
  <c r="AJ41" i="37"/>
  <c r="AE41" i="37"/>
  <c r="W41" i="37"/>
  <c r="AV41" i="37" s="1" a="1"/>
  <c r="AV41" i="37" s="1"/>
  <c r="AW41" i="37" s="1"/>
  <c r="T41" i="37"/>
  <c r="O41" i="37"/>
  <c r="AU40" i="37"/>
  <c r="AO40" i="37"/>
  <c r="AJ40" i="37"/>
  <c r="AE40" i="37"/>
  <c r="W40" i="37"/>
  <c r="AV40" i="37" s="1" a="1"/>
  <c r="AV40" i="37" s="1"/>
  <c r="T40" i="37"/>
  <c r="O40" i="37"/>
  <c r="AU39" i="37"/>
  <c r="AO39" i="37"/>
  <c r="AJ39" i="37"/>
  <c r="AE39" i="37"/>
  <c r="W39" i="37"/>
  <c r="AV39" i="37" s="1" a="1"/>
  <c r="AV39" i="37" s="1"/>
  <c r="AW39" i="37" s="1"/>
  <c r="T39" i="37"/>
  <c r="O39" i="37"/>
  <c r="AU38" i="37"/>
  <c r="AO38" i="37"/>
  <c r="AJ38" i="37"/>
  <c r="AE38" i="37"/>
  <c r="W38" i="37"/>
  <c r="AV38" i="37" s="1" a="1"/>
  <c r="AV38" i="37" s="1"/>
  <c r="T38" i="37"/>
  <c r="O38" i="37"/>
  <c r="AU37" i="37"/>
  <c r="AO37" i="37"/>
  <c r="AJ37" i="37"/>
  <c r="AE37" i="37"/>
  <c r="W37" i="37"/>
  <c r="AV37" i="37" s="1" a="1"/>
  <c r="T37" i="37"/>
  <c r="O37" i="37"/>
  <c r="AU36" i="37"/>
  <c r="AO36" i="37"/>
  <c r="AJ36" i="37"/>
  <c r="AE36" i="37"/>
  <c r="W36" i="37"/>
  <c r="AV36" i="37" s="1" a="1"/>
  <c r="AV36" i="37" s="1"/>
  <c r="AW36" i="37" s="1"/>
  <c r="T36" i="37"/>
  <c r="O36" i="37"/>
  <c r="AU35" i="37"/>
  <c r="AO35" i="37"/>
  <c r="AJ35" i="37"/>
  <c r="AE35" i="37"/>
  <c r="W35" i="37"/>
  <c r="AV35" i="37" s="1" a="1"/>
  <c r="AV35" i="37" s="1"/>
  <c r="T35" i="37"/>
  <c r="O35" i="37"/>
  <c r="AU34" i="37"/>
  <c r="AO34" i="37"/>
  <c r="AJ34" i="37"/>
  <c r="AE34" i="37"/>
  <c r="W34" i="37"/>
  <c r="AV34" i="37" s="1" a="1"/>
  <c r="AV34" i="37" s="1"/>
  <c r="AW34" i="37" s="1"/>
  <c r="T34" i="37"/>
  <c r="O34" i="37"/>
  <c r="AU33" i="37"/>
  <c r="AO33" i="37"/>
  <c r="AJ33" i="37"/>
  <c r="AE33" i="37"/>
  <c r="W33" i="37"/>
  <c r="AV33" i="37" s="1" a="1"/>
  <c r="AV33" i="37" s="1"/>
  <c r="AW33" i="37" s="1"/>
  <c r="T33" i="37"/>
  <c r="O33" i="37"/>
  <c r="AU32" i="37"/>
  <c r="AO32" i="37"/>
  <c r="AJ32" i="37"/>
  <c r="AE32" i="37"/>
  <c r="W32" i="37"/>
  <c r="AV32" i="37" s="1" a="1"/>
  <c r="AV32" i="37" s="1"/>
  <c r="T32" i="37"/>
  <c r="O32" i="37"/>
  <c r="AU31" i="37"/>
  <c r="AO31" i="37"/>
  <c r="AJ31" i="37"/>
  <c r="AE31" i="37"/>
  <c r="W31" i="37"/>
  <c r="AV31" i="37" s="1" a="1"/>
  <c r="AV31" i="37" s="1"/>
  <c r="AW31" i="37" s="1"/>
  <c r="T31" i="37"/>
  <c r="O31" i="37"/>
  <c r="AU30" i="37"/>
  <c r="AO30" i="37"/>
  <c r="AJ30" i="37"/>
  <c r="AE30" i="37"/>
  <c r="W30" i="37"/>
  <c r="AV30" i="37" s="1" a="1"/>
  <c r="AV30" i="37" s="1"/>
  <c r="T30" i="37"/>
  <c r="O30" i="37"/>
  <c r="AU29" i="37"/>
  <c r="AO29" i="37"/>
  <c r="AJ29" i="37"/>
  <c r="AE29" i="37"/>
  <c r="W29" i="37"/>
  <c r="AV29" i="37" s="1" a="1"/>
  <c r="AV29" i="37" s="1"/>
  <c r="T29" i="37"/>
  <c r="O29" i="37"/>
  <c r="AU28" i="37"/>
  <c r="AO28" i="37"/>
  <c r="AJ28" i="37"/>
  <c r="AE28" i="37"/>
  <c r="W28" i="37"/>
  <c r="AV28" i="37" s="1" a="1"/>
  <c r="AV28" i="37" s="1"/>
  <c r="AW28" i="37" s="1"/>
  <c r="T28" i="37"/>
  <c r="O28" i="37"/>
  <c r="AU27" i="37"/>
  <c r="AO27" i="37"/>
  <c r="AJ27" i="37"/>
  <c r="AE27" i="37"/>
  <c r="W27" i="37"/>
  <c r="AV27" i="37" s="1" a="1"/>
  <c r="AV27" i="37" s="1"/>
  <c r="T27" i="37"/>
  <c r="O27" i="37"/>
  <c r="AU26" i="37"/>
  <c r="AO26" i="37"/>
  <c r="AJ26" i="37"/>
  <c r="AE26" i="37"/>
  <c r="W26" i="37"/>
  <c r="AV26" i="37" s="1" a="1"/>
  <c r="AV26" i="37" s="1"/>
  <c r="AW26" i="37" s="1"/>
  <c r="T26" i="37"/>
  <c r="O26" i="37"/>
  <c r="AU25" i="37"/>
  <c r="AO25" i="37"/>
  <c r="AJ25" i="37"/>
  <c r="AE25" i="37"/>
  <c r="W25" i="37"/>
  <c r="AV25" i="37" s="1" a="1"/>
  <c r="AV25" i="37" s="1"/>
  <c r="AW25" i="37" s="1"/>
  <c r="T25" i="37"/>
  <c r="O25" i="37"/>
  <c r="AU24" i="37"/>
  <c r="AO24" i="37"/>
  <c r="AJ24" i="37"/>
  <c r="AE24" i="37"/>
  <c r="W24" i="37"/>
  <c r="AV24" i="37" s="1" a="1"/>
  <c r="AV24" i="37" s="1"/>
  <c r="T24" i="37"/>
  <c r="O24" i="37"/>
  <c r="AU23" i="37"/>
  <c r="AO23" i="37"/>
  <c r="AJ23" i="37"/>
  <c r="AE23" i="37"/>
  <c r="W23" i="37"/>
  <c r="AV23" i="37" s="1" a="1"/>
  <c r="AV23" i="37" s="1"/>
  <c r="AW23" i="37" s="1"/>
  <c r="T23" i="37"/>
  <c r="O23" i="37"/>
  <c r="AU22" i="37"/>
  <c r="AO22" i="37"/>
  <c r="AJ22" i="37"/>
  <c r="AE22" i="37"/>
  <c r="W22" i="37"/>
  <c r="AV22" i="37" s="1" a="1"/>
  <c r="AV22" i="37" s="1"/>
  <c r="T22" i="37"/>
  <c r="O22" i="37"/>
  <c r="AU21" i="37"/>
  <c r="AO21" i="37"/>
  <c r="AJ21" i="37"/>
  <c r="AE21" i="37"/>
  <c r="W21" i="37"/>
  <c r="AV21" i="37" s="1" a="1"/>
  <c r="AV21" i="37" s="1"/>
  <c r="T21" i="37"/>
  <c r="O21" i="37"/>
  <c r="AU20" i="37"/>
  <c r="AO20" i="37"/>
  <c r="AJ20" i="37"/>
  <c r="AE20" i="37"/>
  <c r="W20" i="37"/>
  <c r="AV20" i="37" s="1" a="1"/>
  <c r="AV20" i="37" s="1"/>
  <c r="AW20" i="37" s="1"/>
  <c r="T20" i="37"/>
  <c r="O20" i="37"/>
  <c r="AU19" i="37"/>
  <c r="AO19" i="37"/>
  <c r="AJ19" i="37"/>
  <c r="AE19" i="37"/>
  <c r="W19" i="37"/>
  <c r="AV19" i="37" s="1" a="1"/>
  <c r="AV19" i="37" s="1"/>
  <c r="T19" i="37"/>
  <c r="O19" i="37"/>
  <c r="AU18" i="37"/>
  <c r="AO18" i="37"/>
  <c r="AJ18" i="37"/>
  <c r="AE18" i="37"/>
  <c r="W18" i="37"/>
  <c r="AV18" i="37" s="1" a="1"/>
  <c r="AV18" i="37" s="1"/>
  <c r="AW18" i="37" s="1"/>
  <c r="T18" i="37"/>
  <c r="O18" i="37"/>
  <c r="AU17" i="37"/>
  <c r="AO17" i="37"/>
  <c r="AJ17" i="37"/>
  <c r="AE17" i="37"/>
  <c r="W17" i="37"/>
  <c r="AV17" i="37" s="1" a="1"/>
  <c r="AV17" i="37" s="1"/>
  <c r="AW17" i="37" s="1"/>
  <c r="T17" i="37"/>
  <c r="O17" i="37"/>
  <c r="AU16" i="37"/>
  <c r="AO16" i="37"/>
  <c r="AJ16" i="37"/>
  <c r="AE16" i="37"/>
  <c r="W16" i="37"/>
  <c r="AV16" i="37" s="1" a="1"/>
  <c r="AV16" i="37" s="1"/>
  <c r="T16" i="37"/>
  <c r="O16" i="37"/>
  <c r="AU15" i="37"/>
  <c r="AO15" i="37"/>
  <c r="AJ15" i="37"/>
  <c r="AE15" i="37"/>
  <c r="W15" i="37"/>
  <c r="AV15" i="37" s="1" a="1"/>
  <c r="AV15" i="37" s="1"/>
  <c r="AW15" i="37" s="1"/>
  <c r="T15" i="37"/>
  <c r="O15" i="37"/>
  <c r="AU14" i="37"/>
  <c r="AO14" i="37"/>
  <c r="AJ14" i="37"/>
  <c r="AE14" i="37"/>
  <c r="W14" i="37"/>
  <c r="AV14" i="37" s="1" a="1"/>
  <c r="AV14" i="37" s="1"/>
  <c r="T14" i="37"/>
  <c r="O14" i="37"/>
  <c r="AU13" i="37"/>
  <c r="AO13" i="37"/>
  <c r="AJ13" i="37"/>
  <c r="AE13" i="37"/>
  <c r="W13" i="37"/>
  <c r="AV13" i="37" s="1" a="1"/>
  <c r="AV13" i="37" s="1"/>
  <c r="T13" i="37"/>
  <c r="O13" i="37"/>
  <c r="AU12" i="37"/>
  <c r="AO12" i="37"/>
  <c r="AJ12" i="37"/>
  <c r="AE12" i="37"/>
  <c r="W12" i="37"/>
  <c r="AV12" i="37" s="1" a="1"/>
  <c r="AV12" i="37" s="1"/>
  <c r="AW12" i="37" s="1"/>
  <c r="T12" i="37"/>
  <c r="O12" i="37"/>
  <c r="AU11" i="37"/>
  <c r="AO11" i="37"/>
  <c r="AJ11" i="37"/>
  <c r="AE11" i="37"/>
  <c r="W11" i="37"/>
  <c r="AV11" i="37" s="1" a="1"/>
  <c r="AV11" i="37" s="1"/>
  <c r="T11" i="37"/>
  <c r="O11" i="37"/>
  <c r="AU10" i="37"/>
  <c r="AO10" i="37"/>
  <c r="AJ10" i="37"/>
  <c r="AE10" i="37"/>
  <c r="W10" i="37"/>
  <c r="AV10" i="37" s="1" a="1"/>
  <c r="AV10" i="37" s="1"/>
  <c r="AW10" i="37" s="1"/>
  <c r="T10" i="37"/>
  <c r="O10" i="37"/>
  <c r="AU9" i="37"/>
  <c r="AO9" i="37"/>
  <c r="AJ9" i="37"/>
  <c r="AE9" i="37"/>
  <c r="W9" i="37"/>
  <c r="AV9" i="37" s="1" a="1"/>
  <c r="AV9" i="37" s="1"/>
  <c r="AW9" i="37" s="1"/>
  <c r="T9" i="37"/>
  <c r="O9" i="37"/>
  <c r="AU8" i="37"/>
  <c r="AO8" i="37"/>
  <c r="AJ8" i="37"/>
  <c r="AE8" i="37"/>
  <c r="W8" i="37"/>
  <c r="AV8" i="37" s="1" a="1"/>
  <c r="AV8" i="37" s="1"/>
  <c r="T8" i="37"/>
  <c r="O8" i="37"/>
  <c r="AU7" i="37"/>
  <c r="AO7" i="37"/>
  <c r="AJ7" i="37"/>
  <c r="AE7" i="37"/>
  <c r="W7" i="37"/>
  <c r="AV7" i="37" s="1" a="1"/>
  <c r="AV7" i="37" s="1"/>
  <c r="AW7" i="37" s="1"/>
  <c r="T7" i="37"/>
  <c r="O7" i="37"/>
  <c r="AU6" i="37"/>
  <c r="AO6" i="37"/>
  <c r="AJ6" i="37"/>
  <c r="AE6" i="37"/>
  <c r="W6" i="37"/>
  <c r="AV6" i="37" s="1" a="1"/>
  <c r="AV6" i="37" s="1"/>
  <c r="T6" i="37"/>
  <c r="O6" i="37"/>
  <c r="AU5" i="37"/>
  <c r="AO5" i="37"/>
  <c r="AJ5" i="37"/>
  <c r="AE5" i="37"/>
  <c r="W5" i="37"/>
  <c r="AV5" i="37" s="1" a="1"/>
  <c r="T5" i="37"/>
  <c r="O5" i="37"/>
  <c r="AU4" i="37"/>
  <c r="AO4" i="37"/>
  <c r="AJ4" i="37"/>
  <c r="AE4" i="37"/>
  <c r="W4" i="37"/>
  <c r="AV4" i="37" s="1" a="1"/>
  <c r="AV4" i="37" s="1"/>
  <c r="AW4" i="37" s="1"/>
  <c r="T4" i="37"/>
  <c r="O4" i="37"/>
  <c r="AU3" i="37"/>
  <c r="AO3" i="37"/>
  <c r="AJ3" i="37"/>
  <c r="AE3" i="37"/>
  <c r="W3" i="37"/>
  <c r="AV3" i="37" s="1" a="1"/>
  <c r="AV3" i="37" s="1"/>
  <c r="T3" i="37"/>
  <c r="O3" i="37"/>
  <c r="AU2" i="37"/>
  <c r="AO2" i="37"/>
  <c r="AJ2" i="37"/>
  <c r="AE2" i="37"/>
  <c r="W2" i="37"/>
  <c r="T2" i="37"/>
  <c r="O2" i="37"/>
  <c r="AW6" i="37" l="1"/>
  <c r="AW14" i="37"/>
  <c r="AW22" i="37"/>
  <c r="AW30" i="37"/>
  <c r="AW38" i="37"/>
  <c r="AW46" i="37"/>
  <c r="AW13" i="37"/>
  <c r="AW21" i="37"/>
  <c r="AW29" i="37"/>
  <c r="AW3" i="37"/>
  <c r="AW11" i="37"/>
  <c r="AW19" i="37"/>
  <c r="AW27" i="37"/>
  <c r="AW35" i="37"/>
  <c r="AW43" i="37"/>
  <c r="AW50" i="37"/>
  <c r="AW8" i="37"/>
  <c r="AW16" i="37"/>
  <c r="AW24" i="37"/>
  <c r="AW32" i="37"/>
  <c r="AW40" i="37"/>
  <c r="AW48" i="37"/>
  <c r="AV51" i="37"/>
  <c r="AW51" i="37" s="1"/>
  <c r="AU53" i="37"/>
  <c r="AV37" i="37"/>
  <c r="AW37" i="37" s="1"/>
  <c r="AV5" i="37"/>
  <c r="AW5" i="37" s="1"/>
  <c r="W53" i="37"/>
  <c r="AX4" i="37"/>
  <c r="AX6" i="37"/>
  <c r="AX8" i="37"/>
  <c r="AX10" i="37"/>
  <c r="AX46" i="37"/>
  <c r="AX48" i="37"/>
  <c r="AX50" i="37"/>
  <c r="AV2" i="37" a="1"/>
  <c r="AV2" i="37" s="1"/>
  <c r="AW2" i="37" s="1"/>
  <c r="O53" i="37"/>
  <c r="AX3" i="37"/>
  <c r="AX7" i="37"/>
  <c r="AX9" i="37"/>
  <c r="AX11" i="37"/>
  <c r="AX12" i="37"/>
  <c r="AX13" i="37"/>
  <c r="AX14" i="37"/>
  <c r="AX15" i="37"/>
  <c r="AX16" i="37"/>
  <c r="AX17" i="37"/>
  <c r="AX18" i="37"/>
  <c r="AX19" i="37"/>
  <c r="AX20" i="37"/>
  <c r="AX21" i="37"/>
  <c r="AX22" i="37"/>
  <c r="AX23" i="37"/>
  <c r="AX24" i="37"/>
  <c r="AX25" i="37"/>
  <c r="AX26" i="37"/>
  <c r="AX27" i="37"/>
  <c r="AX28" i="37"/>
  <c r="AX29" i="37"/>
  <c r="AX30" i="37"/>
  <c r="AX31" i="37"/>
  <c r="AX32" i="37"/>
  <c r="AX33" i="37"/>
  <c r="AX34" i="37"/>
  <c r="AX35" i="37"/>
  <c r="AX36" i="37"/>
  <c r="AX38" i="37"/>
  <c r="AX39" i="37"/>
  <c r="AX40" i="37"/>
  <c r="AX41" i="37"/>
  <c r="AX42" i="37"/>
  <c r="AX43" i="37"/>
  <c r="AX44" i="37"/>
  <c r="AX45" i="37"/>
  <c r="AX47" i="37"/>
  <c r="AX49" i="37"/>
  <c r="AX51" i="37" l="1"/>
  <c r="AX37" i="37"/>
  <c r="AX5" i="37"/>
  <c r="AV53" i="37"/>
  <c r="AW53" i="37"/>
  <c r="AX2" i="3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<sst xmlns="http://schemas.openxmlformats.org/spreadsheetml/2006/main" count="790" uniqueCount="181">
  <si>
    <t>PSEUDO</t>
  </si>
  <si>
    <t>Coche</t>
  </si>
  <si>
    <t>SANDALES COMBAT</t>
  </si>
  <si>
    <t>SANDALES SOINS</t>
  </si>
  <si>
    <t>SANDALES GUERRE</t>
  </si>
  <si>
    <t>SC</t>
  </si>
  <si>
    <t>SS</t>
  </si>
  <si>
    <t>SG</t>
  </si>
  <si>
    <t>ST</t>
  </si>
  <si>
    <t>DEF</t>
  </si>
  <si>
    <t>SC1</t>
  </si>
  <si>
    <t>SS1</t>
  </si>
  <si>
    <t>SG1</t>
  </si>
  <si>
    <t>SC2</t>
  </si>
  <si>
    <t>SS2</t>
  </si>
  <si>
    <t>SG2</t>
  </si>
  <si>
    <t>SC3</t>
  </si>
  <si>
    <t>SS3</t>
  </si>
  <si>
    <t>SG3</t>
  </si>
  <si>
    <t>SC4</t>
  </si>
  <si>
    <t>SS4</t>
  </si>
  <si>
    <t>SG4</t>
  </si>
  <si>
    <t>SC5</t>
  </si>
  <si>
    <t>SS5</t>
  </si>
  <si>
    <t>SG5</t>
  </si>
  <si>
    <t>PTS1</t>
  </si>
  <si>
    <t>PTS2</t>
  </si>
  <si>
    <t>PTS3</t>
  </si>
  <si>
    <t>PTS4</t>
  </si>
  <si>
    <t>PTT2</t>
  </si>
  <si>
    <t>ATT</t>
  </si>
  <si>
    <t>PTT3</t>
  </si>
  <si>
    <t>PR</t>
  </si>
  <si>
    <t>SJ</t>
  </si>
  <si>
    <t>POINTS DE REPUT</t>
  </si>
  <si>
    <t>SANDALES JOUABLES</t>
  </si>
  <si>
    <t>5 Tyqoz</t>
  </si>
  <si>
    <t>djo24</t>
  </si>
  <si>
    <t>Snakes</t>
  </si>
  <si>
    <t>Thuzir</t>
  </si>
  <si>
    <t>TTF I Elijah</t>
  </si>
  <si>
    <t>TTF I ERGONEO</t>
  </si>
  <si>
    <t>TTF I Future</t>
  </si>
  <si>
    <t>TTF I Holyblast</t>
  </si>
  <si>
    <t>TTF I Neydrah</t>
  </si>
  <si>
    <t>TTF I SnOZ</t>
  </si>
  <si>
    <t>TTF I Valahria</t>
  </si>
  <si>
    <t>TTF I Weeze</t>
  </si>
  <si>
    <t>SM</t>
  </si>
  <si>
    <t>TOTAL/MOYENNE</t>
  </si>
  <si>
    <t>WRGDC</t>
  </si>
  <si>
    <t>MP Envoyé</t>
  </si>
  <si>
    <t>Répondu</t>
  </si>
  <si>
    <t>Notifs</t>
  </si>
  <si>
    <t>Dompteur</t>
  </si>
  <si>
    <t>Sorcier</t>
  </si>
  <si>
    <t>Marionnettiste</t>
  </si>
  <si>
    <t>Tribunal</t>
  </si>
  <si>
    <t>Bedlam</t>
  </si>
  <si>
    <t>Gorgone</t>
  </si>
  <si>
    <t>ok</t>
  </si>
  <si>
    <t>OUI</t>
  </si>
  <si>
    <t>ON</t>
  </si>
  <si>
    <t>DD + Ping</t>
  </si>
  <si>
    <t>Le Père Schmidt</t>
  </si>
  <si>
    <t>CO IG</t>
  </si>
  <si>
    <t>D</t>
  </si>
  <si>
    <t>S</t>
  </si>
  <si>
    <t>M</t>
  </si>
  <si>
    <t>T</t>
  </si>
  <si>
    <t>B</t>
  </si>
  <si>
    <t>G</t>
  </si>
  <si>
    <t>CT DIFF</t>
  </si>
  <si>
    <t>Biztoflex</t>
  </si>
  <si>
    <t xml:space="preserve">TTF I Hedy </t>
  </si>
  <si>
    <t>TTF I Maaxiime</t>
  </si>
  <si>
    <t>TTF I AxeL13370</t>
  </si>
  <si>
    <t>TTF I Makarel_</t>
  </si>
  <si>
    <t>Garroklm</t>
  </si>
  <si>
    <t>TTF I PapiMujo</t>
  </si>
  <si>
    <t>TTF I Verthrarn</t>
  </si>
  <si>
    <t>La Machina</t>
  </si>
  <si>
    <t>TTF I zEDD</t>
  </si>
  <si>
    <t>SR</t>
  </si>
  <si>
    <t>Leeplula</t>
  </si>
  <si>
    <t>AV2</t>
  </si>
  <si>
    <t>AV3</t>
  </si>
  <si>
    <t>AV1</t>
  </si>
  <si>
    <t>Horaires 1</t>
  </si>
  <si>
    <t>Horaires 2</t>
  </si>
  <si>
    <t>Horaires 3</t>
  </si>
  <si>
    <t>TTF I Big Tom</t>
  </si>
  <si>
    <t>TTF I Xami</t>
  </si>
  <si>
    <t>TR MAX</t>
  </si>
  <si>
    <t>PTT5</t>
  </si>
  <si>
    <t>PTT4</t>
  </si>
  <si>
    <t>GDC1</t>
  </si>
  <si>
    <t>GDC2</t>
  </si>
  <si>
    <t>GDC3</t>
  </si>
  <si>
    <t>TTF I Makizz</t>
  </si>
  <si>
    <t>erzebeth</t>
  </si>
  <si>
    <t>C</t>
  </si>
  <si>
    <t>J</t>
  </si>
  <si>
    <t>E</t>
  </si>
  <si>
    <t>N</t>
  </si>
  <si>
    <t>Z</t>
  </si>
  <si>
    <t>Coach</t>
  </si>
  <si>
    <t>Jay</t>
  </si>
  <si>
    <t>Elementaliste</t>
  </si>
  <si>
    <t>Givra</t>
  </si>
  <si>
    <t>Tricheur</t>
  </si>
  <si>
    <t>Gadget</t>
  </si>
  <si>
    <t>Mary</t>
  </si>
  <si>
    <t>Nécro</t>
  </si>
  <si>
    <t>Zeus</t>
  </si>
  <si>
    <t>TTF I Azza</t>
  </si>
  <si>
    <t>TTF I Barber</t>
  </si>
  <si>
    <t>Natéïss</t>
  </si>
  <si>
    <t>Kal eL</t>
  </si>
  <si>
    <t>GA</t>
  </si>
  <si>
    <t>GI</t>
  </si>
  <si>
    <t>TTF I KryStov</t>
  </si>
  <si>
    <t>TTF I TrollX</t>
  </si>
  <si>
    <t>DarkWorms</t>
  </si>
  <si>
    <t>STJ</t>
  </si>
  <si>
    <t>SANDALES TOTALES JOUEES</t>
  </si>
  <si>
    <t>SANDALES MAX JOUABLES</t>
  </si>
  <si>
    <t>SANDALES RESTANTES</t>
  </si>
  <si>
    <t>TTF I Stoukboy</t>
  </si>
  <si>
    <t>TTF I Atrius64</t>
  </si>
  <si>
    <t>TTF I Fanas</t>
  </si>
  <si>
    <t>TTF I Blooz</t>
  </si>
  <si>
    <t>TTF I VisserDrix</t>
  </si>
  <si>
    <t>MM</t>
  </si>
  <si>
    <t>TTF I Blaise!</t>
  </si>
  <si>
    <t>TTF I Cruella</t>
  </si>
  <si>
    <t>GDCM</t>
  </si>
  <si>
    <t>TTF I A1fr</t>
  </si>
  <si>
    <t>TS</t>
  </si>
  <si>
    <t>TTF I Mahzazel</t>
  </si>
  <si>
    <t>*</t>
  </si>
  <si>
    <t>MOYENNE GDC</t>
  </si>
  <si>
    <t>AVERTISSEMENT</t>
  </si>
  <si>
    <t>AV</t>
  </si>
  <si>
    <t>TEMPS DE SOIN</t>
  </si>
  <si>
    <t>DIFF DE CRITS EN 1 MOIS</t>
  </si>
  <si>
    <t>RECORD TR BATTU</t>
  </si>
  <si>
    <t>TTF I ParaBeat</t>
  </si>
  <si>
    <t>TTF I Pearl</t>
  </si>
  <si>
    <t>ThorondorT</t>
  </si>
  <si>
    <t>TTF I Juju</t>
  </si>
  <si>
    <t>TR 14/06</t>
  </si>
  <si>
    <t>CT 14/06</t>
  </si>
  <si>
    <t>TTF I Warluxe</t>
  </si>
  <si>
    <t>TTF I SkTheDuck</t>
  </si>
  <si>
    <t>Coche en moins de 24h</t>
  </si>
  <si>
    <t>Coche en plus de 24 heures</t>
  </si>
  <si>
    <r>
      <t xml:space="preserve">Flaries </t>
    </r>
    <r>
      <rPr>
        <b/>
        <sz val="11"/>
        <color rgb="FFFF0000"/>
        <rFont val="Calibri"/>
        <family val="2"/>
        <scheme val="minor"/>
      </rPr>
      <t>V</t>
    </r>
  </si>
  <si>
    <t>Coche en plus de 48 heures + MP</t>
  </si>
  <si>
    <t>TTF I MrBunny</t>
  </si>
  <si>
    <t>TTF I MrLe01</t>
  </si>
  <si>
    <t>BOSS</t>
  </si>
  <si>
    <t>TTF I Domi*</t>
  </si>
  <si>
    <t>Generalex*</t>
  </si>
  <si>
    <t>Grosgroot*</t>
  </si>
  <si>
    <r>
      <t xml:space="preserve">GrreG59 </t>
    </r>
    <r>
      <rPr>
        <b/>
        <sz val="11"/>
        <color rgb="FFFF0000"/>
        <rFont val="Calibri"/>
        <family val="2"/>
        <scheme val="minor"/>
      </rPr>
      <t>V</t>
    </r>
  </si>
  <si>
    <t>TR 14/07</t>
  </si>
  <si>
    <t>CT 14/07</t>
  </si>
  <si>
    <t>TR EN VERT</t>
  </si>
  <si>
    <t>PLUS DE 7000 TR</t>
  </si>
  <si>
    <r>
      <t>7124</t>
    </r>
    <r>
      <rPr>
        <sz val="11"/>
        <rFont val="Calibri"/>
        <family val="2"/>
        <scheme val="minor"/>
      </rPr>
      <t>/6963</t>
    </r>
  </si>
  <si>
    <t xml:space="preserve">PLUS DE 7000 TR </t>
  </si>
  <si>
    <t>MAJ</t>
  </si>
  <si>
    <t>SU1</t>
  </si>
  <si>
    <t>SU2</t>
  </si>
  <si>
    <t>SU3</t>
  </si>
  <si>
    <t>SU4</t>
  </si>
  <si>
    <t>SU5</t>
  </si>
  <si>
    <t>SANDALES UTILISEES</t>
  </si>
  <si>
    <t>SU</t>
  </si>
  <si>
    <t>TTF I DarKwOrms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</si>
</sst>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  <fill>
      <patternFill patternType="solid">
        <fgColor theme="6" tint="0.3999450666829432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4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1" fillId="0" borderId="0" xfId="0" applyFont="1" applyFill="1" applyBorder="1"/>
    <xf numFmtId="0" fontId="0" fillId="0" borderId="0" xfId="0" applyFill="1" applyBorder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0" xfId="0" applyFont="1"/>
    <xf numFmtId="0" fontId="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2" fillId="0" borderId="0" xfId="0" applyFont="1"/>
    <xf numFmtId="0" fontId="2" fillId="0" borderId="6" xfId="0" applyFont="1" applyBorder="1"/>
    <xf numFmtId="0" fontId="2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4" fillId="0" borderId="0" xfId="0" applyFont="1"/>
    <xf numFmtId="0" fontId="1" fillId="0" borderId="0" xfId="0" applyFont="1" applyBorder="1" applyAlignment="1">
      <alignment horizontal="center" wrapText="1"/>
    </xf>
    <xf numFmtId="0" fontId="1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/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0" fontId="1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3" fillId="0" borderId="4" xfId="0" applyFont="1" applyBorder="1" applyAlignment="1">
      <alignment horizontal="center"/>
    </xf>
    <xf numFmtId="0" fontId="13" fillId="0" borderId="4" xfId="0" applyFont="1" applyFill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13" fillId="0" borderId="0" xfId="0" applyFont="1"/>
    <xf numFmtId="1" fontId="1" fillId="0" borderId="0" xfId="0" applyNumberFormat="1" applyFont="1" applyBorder="1" applyAlignment="1">
      <alignment horizontal="center" wrapText="1"/>
    </xf>
    <xf numFmtId="0" fontId="15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 wrapText="1"/>
    </xf>
    <xf numFmtId="0" fontId="0" fillId="0" borderId="7" xfId="0" applyFont="1" applyBorder="1" applyAlignment="1">
      <alignment horizontal="center" wrapText="1"/>
    </xf>
    <xf numFmtId="0" fontId="3" fillId="0" borderId="1" xfId="0" applyFont="1" applyFill="1" applyBorder="1" applyAlignment="1">
      <alignment horizontal="center"/>
    </xf>
    <xf numFmtId="1" fontId="16" fillId="0" borderId="0" xfId="0" applyNumberFormat="1" applyFont="1" applyBorder="1" applyAlignment="1">
      <alignment horizontal="center" wrapText="1"/>
    </xf>
    <xf numFmtId="0" fontId="12" fillId="3" borderId="0" xfId="0" applyFont="1" applyFill="1" applyAlignment="1">
      <alignment horizontal="center"/>
    </xf>
    <xf numFmtId="0" fontId="3" fillId="0" borderId="0" xfId="0" applyFont="1"/>
    <xf numFmtId="0" fontId="14" fillId="0" borderId="0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73">
    <dxf>
      <font>
        <b/>
        <i val="0"/>
        <color rgb="FFFF0000"/>
      </font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0000000}" name="Tableau16345789101112131415161718192021222324" displayName="Tableau16345789101112131415161718192021222324" ref="A1:BU51" totalsRowShown="0" headerRowDxfId="165" headerRowBorderDxfId="164">
  <sortState xmlns:xlrd2="http://schemas.microsoft.com/office/spreadsheetml/2017/richdata2" ref="A2:BU51">
    <sortCondition ref="A1:A51"/>
  </sortState>
  <tableColumns count="73">
    <tableColumn id="1" xr3:uid="{00000000-0010-0000-0000-000001000000}" name="PSEUDO" dataDxfId="163"/>
    <tableColumn id="74" xr3:uid="{00000000-0010-0000-0000-00004A000000}" name="MAJ" dataDxfId="162"/>
    <tableColumn id="73" xr3:uid="{00000000-0010-0000-0000-000049000000}" name="BOSS" dataDxfId="161"/>
    <tableColumn id="2" xr3:uid="{00000000-0010-0000-0000-000002000000}" name="ATT" dataDxfId="160"/>
    <tableColumn id="3" xr3:uid="{00000000-0010-0000-0000-000003000000}" name="DEF" dataDxfId="159"/>
    <tableColumn id="70" xr3:uid="{00000000-0010-0000-0000-000046000000}" name="MM" dataDxfId="158"/>
    <tableColumn id="51" xr3:uid="{00000000-0010-0000-0000-000033000000}" name="AV1" dataDxfId="157"/>
    <tableColumn id="52" xr3:uid="{00000000-0010-0000-0000-000034000000}" name="AV2" dataDxfId="156"/>
    <tableColumn id="53" xr3:uid="{00000000-0010-0000-0000-000035000000}" name="AV3" dataDxfId="155"/>
    <tableColumn id="54" xr3:uid="{00000000-0010-0000-0000-000036000000}" name="TR MAX" dataDxfId="154"/>
    <tableColumn id="46" xr3:uid="{00000000-0010-0000-0000-00002E000000}" name="TR 14/06" dataDxfId="153"/>
    <tableColumn id="4" xr3:uid="{00000000-0010-0000-0000-000004000000}" name="TR 14/07" dataDxfId="152"/>
    <tableColumn id="48" xr3:uid="{00000000-0010-0000-0000-000030000000}" name="CT 14/06" dataDxfId="151"/>
    <tableColumn id="5" xr3:uid="{00000000-0010-0000-0000-000005000000}" name="CT 14/07" dataDxfId="150"/>
    <tableColumn id="47" xr3:uid="{00000000-0010-0000-0000-00002F000000}" name="CT DIFF" dataDxfId="149">
      <calculatedColumnFormula>Tableau16345789101112131415161718192021222324[[#This Row],[CT 14/07]]-Tableau16345789101112131415161718192021222324[[#This Row],[CT 14/06]]</calculatedColumnFormula>
    </tableColumn>
    <tableColumn id="50" xr3:uid="{00000000-0010-0000-0000-000032000000}" name="GDC1" dataDxfId="148"/>
    <tableColumn id="58" xr3:uid="{00000000-0010-0000-0000-00003A000000}" name="GDC2" dataDxfId="147"/>
    <tableColumn id="59" xr3:uid="{00000000-0010-0000-0000-00003B000000}" name="GDC3" dataDxfId="146"/>
    <tableColumn id="71" xr3:uid="{00000000-0010-0000-0000-000047000000}" name="GDCM" dataDxfId="145">
      <calculatedColumnFormula>(Tableau16345789101112131415161718192021222324[[#This Row],[GDC1]]+Tableau16345789101112131415161718192021222324[[#This Row],[GDC2]]+Tableau16345789101112131415161718192021222324[[#This Row],[GDC3]])/3</calculatedColumnFormula>
    </tableColumn>
    <tableColumn id="72" xr3:uid="{00000000-0010-0000-0000-000048000000}" name="TS" dataDxfId="144">
      <calculatedColumnFormula>30+(Tableau16345789101112131415161718192021222324[[#This Row],[CT 14/07]]/60)</calculatedColumnFormula>
    </tableColumn>
    <tableColumn id="6" xr3:uid="{00000000-0010-0000-0000-000006000000}" name="Coche" dataDxfId="143"/>
    <tableColumn id="7" xr3:uid="{00000000-0010-0000-0000-000007000000}" name="PR" dataDxfId="142"/>
    <tableColumn id="8" xr3:uid="{00000000-0010-0000-0000-000008000000}" name="SJ" dataDxfId="141">
      <calculatedColumnFormula>V2+2</calculatedColumnFormula>
    </tableColumn>
    <tableColumn id="9" xr3:uid="{00000000-0010-0000-0000-000009000000}" name="SC1" dataDxfId="140"/>
    <tableColumn id="10" xr3:uid="{00000000-0010-0000-0000-00000A000000}" name="SS1" dataDxfId="139"/>
    <tableColumn id="11" xr3:uid="{00000000-0010-0000-0000-00000B000000}" name="SG1" dataDxfId="138"/>
    <tableColumn id="12" xr3:uid="{00000000-0010-0000-0000-00000C000000}" name="PTS1" dataDxfId="137"/>
    <tableColumn id="13" xr3:uid="{00000000-0010-0000-0000-00000D000000}" name="SC2" dataDxfId="136"/>
    <tableColumn id="14" xr3:uid="{00000000-0010-0000-0000-00000E000000}" name="SS2" dataDxfId="135"/>
    <tableColumn id="15" xr3:uid="{00000000-0010-0000-0000-00000F000000}" name="SG2" dataDxfId="134"/>
    <tableColumn id="16" xr3:uid="{00000000-0010-0000-0000-000010000000}" name="PTS2" dataDxfId="133">
      <calculatedColumnFormula>AF2-AA2</calculatedColumnFormula>
    </tableColumn>
    <tableColumn id="17" xr3:uid="{00000000-0010-0000-0000-000011000000}" name="PTT2" dataDxfId="132"/>
    <tableColumn id="18" xr3:uid="{00000000-0010-0000-0000-000012000000}" name="SC3" dataDxfId="131"/>
    <tableColumn id="19" xr3:uid="{00000000-0010-0000-0000-000013000000}" name="SS3" dataDxfId="130"/>
    <tableColumn id="20" xr3:uid="{00000000-0010-0000-0000-000014000000}" name="SG3" dataDxfId="129"/>
    <tableColumn id="21" xr3:uid="{00000000-0010-0000-0000-000015000000}" name="PTS3" dataDxfId="128">
      <calculatedColumnFormula>AK2-AF2</calculatedColumnFormula>
    </tableColumn>
    <tableColumn id="22" xr3:uid="{00000000-0010-0000-0000-000016000000}" name="PTT3" dataDxfId="127"/>
    <tableColumn id="23" xr3:uid="{00000000-0010-0000-0000-000017000000}" name="SC4" dataDxfId="126"/>
    <tableColumn id="24" xr3:uid="{00000000-0010-0000-0000-000018000000}" name="SS4" dataDxfId="125"/>
    <tableColumn id="25" xr3:uid="{00000000-0010-0000-0000-000019000000}" name="SG4" dataDxfId="124"/>
    <tableColumn id="26" xr3:uid="{00000000-0010-0000-0000-00001A000000}" name="PTS4" dataDxfId="123">
      <calculatedColumnFormula>AP2-AK2</calculatedColumnFormula>
    </tableColumn>
    <tableColumn id="27" xr3:uid="{00000000-0010-0000-0000-00001B000000}" name="PTT4" dataDxfId="122"/>
    <tableColumn id="28" xr3:uid="{00000000-0010-0000-0000-00001C000000}" name="SC5" dataDxfId="121"/>
    <tableColumn id="29" xr3:uid="{00000000-0010-0000-0000-00001D000000}" name="SS5" dataDxfId="120"/>
    <tableColumn id="30" xr3:uid="{00000000-0010-0000-0000-00001E000000}" name="SG5" dataDxfId="119"/>
    <tableColumn id="31" xr3:uid="{00000000-0010-0000-0000-00001F000000}" name="PTT5" dataDxfId="118"/>
    <tableColumn id="32" xr3:uid="{00000000-0010-0000-0000-000020000000}" name="STJ" dataDxfId="117">
      <calculatedColumnFormula>X2+Y2+Z2+AB2+AC2+AD2+AG2+AH2+AI2+AL2+AM2+AN2+AQ2+AR2+AS2</calculatedColumnFormula>
    </tableColumn>
    <tableColumn id="33" xr3:uid="{00000000-0010-0000-0000-000021000000}" name="SM" dataDxfId="116">
      <calculatedColumnFormula array="1">max_score</calculatedColumnFormula>
    </tableColumn>
    <tableColumn id="49" xr3:uid="{00000000-0010-0000-0000-000031000000}" name="SR" dataDxfId="115">
      <calculatedColumnFormula>Tableau16345789101112131415161718192021222324[[#This Row],[SM]]-Tableau16345789101112131415161718192021222324[[#This Row],[STJ]]</calculatedColumnFormula>
    </tableColumn>
    <tableColumn id="34" xr3:uid="{00000000-0010-0000-0000-000022000000}" name="WRGDC" dataDxfId="114">
      <calculatedColumnFormula>IF(AND(K2&gt;4500,AU2&gt;=(AV2-1),AK2&gt;1000),"OK","BOF")</calculatedColumnFormula>
    </tableColumn>
    <tableColumn id="35" xr3:uid="{00000000-0010-0000-0000-000023000000}" name="DD + Ping" dataDxfId="113"/>
    <tableColumn id="36" xr3:uid="{00000000-0010-0000-0000-000024000000}" name="MP Envoyé" dataDxfId="112"/>
    <tableColumn id="37" xr3:uid="{00000000-0010-0000-0000-000025000000}" name="Répondu" dataDxfId="111"/>
    <tableColumn id="38" xr3:uid="{00000000-0010-0000-0000-000026000000}" name="Notifs" dataDxfId="110"/>
    <tableColumn id="39" xr3:uid="{00000000-0010-0000-0000-000027000000}" name="CO IG" dataDxfId="109"/>
    <tableColumn id="40" xr3:uid="{00000000-0010-0000-0000-000028000000}" name="Dompteur" dataDxfId="108"/>
    <tableColumn id="43" xr3:uid="{00000000-0010-0000-0000-00002B000000}" name="Tribunal" dataDxfId="107"/>
    <tableColumn id="41" xr3:uid="{00000000-0010-0000-0000-000029000000}" name="Sorcier" dataDxfId="106"/>
    <tableColumn id="42" xr3:uid="{00000000-0010-0000-0000-00002A000000}" name="Marionnettiste" dataDxfId="105"/>
    <tableColumn id="44" xr3:uid="{00000000-0010-0000-0000-00002C000000}" name="Bedlam" dataDxfId="104"/>
    <tableColumn id="57" xr3:uid="{00000000-0010-0000-0000-000039000000}" name="Gorgone" dataDxfId="103"/>
    <tableColumn id="68" xr3:uid="{00000000-0010-0000-0000-000044000000}" name="Coach" dataDxfId="102"/>
    <tableColumn id="67" xr3:uid="{00000000-0010-0000-0000-000043000000}" name="Jay" dataDxfId="101"/>
    <tableColumn id="66" xr3:uid="{00000000-0010-0000-0000-000042000000}" name="Elementaliste" dataDxfId="100"/>
    <tableColumn id="65" xr3:uid="{00000000-0010-0000-0000-000041000000}" name="Tricheur" dataDxfId="99"/>
    <tableColumn id="64" xr3:uid="{00000000-0010-0000-0000-000040000000}" name="Gadget" dataDxfId="98"/>
    <tableColumn id="63" xr3:uid="{00000000-0010-0000-0000-00003F000000}" name="Givra" dataDxfId="97"/>
    <tableColumn id="62" xr3:uid="{00000000-0010-0000-0000-00003E000000}" name="Mary" dataDxfId="96"/>
    <tableColumn id="61" xr3:uid="{00000000-0010-0000-0000-00003D000000}" name="Nécro" dataDxfId="95"/>
    <tableColumn id="69" xr3:uid="{00000000-0010-0000-0000-000045000000}" name="Zeus" dataDxfId="94"/>
    <tableColumn id="56" xr3:uid="{00000000-0010-0000-0000-000038000000}" name="Horaires 1" dataDxfId="93"/>
    <tableColumn id="55" xr3:uid="{00000000-0010-0000-0000-000037000000}" name="Horaires 2" dataDxfId="92"/>
    <tableColumn id="45" xr3:uid="{00000000-0010-0000-0000-00002D000000}" name="Horaires 3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1000000}" name="Tableau1634578910111213141516171819202122232426" displayName="Tableau1634578910111213141516171819202122232426" ref="A1:BK51" totalsRowShown="0" headerRowDxfId="90" headerRowBorderDxfId="89">
  <sortState xmlns:xlrd2="http://schemas.microsoft.com/office/spreadsheetml/2017/richdata2" ref="A2:BK51">
    <sortCondition ref="A1:A51"/>
  </sortState>
  <tableColumns count="63">
    <tableColumn id="1" xr3:uid="{00000000-0010-0000-0100-000001000000}" name="PSEUDO" dataDxfId="88"/>
    <tableColumn id="74" xr3:uid="{00000000-0010-0000-0100-00004A000000}" name="MAJ" dataDxfId="87"/>
    <tableColumn id="73" xr3:uid="{00000000-0010-0000-0100-000049000000}" name="BOSS" dataDxfId="86"/>
    <tableColumn id="2" xr3:uid="{00000000-0010-0000-0100-000002000000}" name="ATT" dataDxfId="85"/>
    <tableColumn id="3" xr3:uid="{00000000-0010-0000-0100-000003000000}" name="DEF" dataDxfId="84"/>
    <tableColumn id="70" xr3:uid="{00000000-0010-0000-0100-000046000000}" name="MM" dataDxfId="83"/>
    <tableColumn id="51" xr3:uid="{00000000-0010-0000-0100-000033000000}" name="AV1" dataDxfId="82"/>
    <tableColumn id="52" xr3:uid="{00000000-0010-0000-0100-000034000000}" name="AV2" dataDxfId="81"/>
    <tableColumn id="53" xr3:uid="{00000000-0010-0000-0100-000035000000}" name="AV3" dataDxfId="80"/>
    <tableColumn id="54" xr3:uid="{00000000-0010-0000-0100-000036000000}" name="TR MAX" dataDxfId="79"/>
    <tableColumn id="46" xr3:uid="{00000000-0010-0000-0100-00002E000000}" name="TR 14/06" dataDxfId="78"/>
    <tableColumn id="4" xr3:uid="{00000000-0010-0000-0100-000004000000}" name="TR 14/07" dataDxfId="77"/>
    <tableColumn id="48" xr3:uid="{00000000-0010-0000-0100-000030000000}" name="CT 14/06" dataDxfId="76"/>
    <tableColumn id="5" xr3:uid="{00000000-0010-0000-0100-000005000000}" name="CT 14/07" dataDxfId="75"/>
    <tableColumn id="47" xr3:uid="{00000000-0010-0000-0100-00002F000000}" name="CT DIFF" dataDxfId="74">
      <calculatedColumnFormula>Tableau1634578910111213141516171819202122232426[[#This Row],[CT 14/07]]-Tableau1634578910111213141516171819202122232426[[#This Row],[CT 14/06]]</calculatedColumnFormula>
    </tableColumn>
    <tableColumn id="50" xr3:uid="{00000000-0010-0000-0100-000032000000}" name="GDC1" dataDxfId="73"/>
    <tableColumn id="58" xr3:uid="{00000000-0010-0000-0100-00003A000000}" name="GDC2" dataDxfId="72"/>
    <tableColumn id="59" xr3:uid="{00000000-0010-0000-0100-00003B000000}" name="GDC3" dataDxfId="71"/>
    <tableColumn id="71" xr3:uid="{00000000-0010-0000-0100-000047000000}" name="GDCM" dataDxfId="70">
      <calculatedColumnFormula>(Tableau1634578910111213141516171819202122232426[[#This Row],[GDC1]]+Tableau1634578910111213141516171819202122232426[[#This Row],[GDC2]]+Tableau1634578910111213141516171819202122232426[[#This Row],[GDC3]])/3</calculatedColumnFormula>
    </tableColumn>
    <tableColumn id="72" xr3:uid="{00000000-0010-0000-0100-000048000000}" name="TS" dataDxfId="69">
      <calculatedColumnFormula>30+(Tableau1634578910111213141516171819202122232426[[#This Row],[CT 14/07]]/60)</calculatedColumnFormula>
    </tableColumn>
    <tableColumn id="6" xr3:uid="{00000000-0010-0000-0100-000006000000}" name="Coche" dataDxfId="68"/>
    <tableColumn id="7" xr3:uid="{00000000-0010-0000-0100-000007000000}" name="PR" dataDxfId="67"/>
    <tableColumn id="8" xr3:uid="{00000000-0010-0000-0100-000008000000}" name="SJ" dataDxfId="66">
      <calculatedColumnFormula>V2+2</calculatedColumnFormula>
    </tableColumn>
    <tableColumn id="9" xr3:uid="{00000000-0010-0000-0100-000009000000}" name="SU1" dataDxfId="65"/>
    <tableColumn id="12" xr3:uid="{00000000-0010-0000-0100-00000C000000}" name="PTS1" dataDxfId="64"/>
    <tableColumn id="13" xr3:uid="{00000000-0010-0000-0100-00000D000000}" name="SU2" dataDxfId="63"/>
    <tableColumn id="16" xr3:uid="{00000000-0010-0000-0100-000010000000}" name="PTS2" dataDxfId="62">
      <calculatedColumnFormula>AB2-Y2</calculatedColumnFormula>
    </tableColumn>
    <tableColumn id="17" xr3:uid="{00000000-0010-0000-0100-000011000000}" name="PTT2" dataDxfId="61"/>
    <tableColumn id="18" xr3:uid="{00000000-0010-0000-0100-000012000000}" name="SU3" dataDxfId="60"/>
    <tableColumn id="21" xr3:uid="{00000000-0010-0000-0100-000015000000}" name="PTS3" dataDxfId="59">
      <calculatedColumnFormula>AE2-AB2</calculatedColumnFormula>
    </tableColumn>
    <tableColumn id="22" xr3:uid="{00000000-0010-0000-0100-000016000000}" name="PTT3" dataDxfId="58"/>
    <tableColumn id="23" xr3:uid="{00000000-0010-0000-0100-000017000000}" name="SU4" dataDxfId="57"/>
    <tableColumn id="26" xr3:uid="{00000000-0010-0000-0100-00001A000000}" name="PTS4" dataDxfId="56">
      <calculatedColumnFormula>AH2-AE2</calculatedColumnFormula>
    </tableColumn>
    <tableColumn id="27" xr3:uid="{00000000-0010-0000-0100-00001B000000}" name="PTT4" dataDxfId="55"/>
    <tableColumn id="28" xr3:uid="{00000000-0010-0000-0100-00001C000000}" name="SU5" dataDxfId="54"/>
    <tableColumn id="31" xr3:uid="{00000000-0010-0000-0100-00001F000000}" name="PTT5" dataDxfId="53"/>
    <tableColumn id="32" xr3:uid="{00000000-0010-0000-0100-000020000000}" name="STJ" dataDxfId="52">
      <calculatedColumnFormula>X2+Z2+AC2+AF2+AI2</calculatedColumnFormula>
    </tableColumn>
    <tableColumn id="33" xr3:uid="{00000000-0010-0000-0100-000021000000}" name="SM" dataDxfId="51">
      <calculatedColumnFormula array="1">max_score</calculatedColumnFormula>
    </tableColumn>
    <tableColumn id="49" xr3:uid="{00000000-0010-0000-0100-000031000000}" name="SR" dataDxfId="50">
      <calculatedColumnFormula>Tableau1634578910111213141516171819202122232426[[#This Row],[SM]]-Tableau1634578910111213141516171819202122232426[[#This Row],[STJ]]</calculatedColumnFormula>
    </tableColumn>
    <tableColumn id="34" xr3:uid="{00000000-0010-0000-0100-000022000000}" name="WRGDC" dataDxfId="49">
      <calculatedColumnFormula>IF(AND(K2&gt;4500,AK2&gt;=(AL2-1),AE2&gt;1000),"OK","BOF")</calculatedColumnFormula>
    </tableColumn>
    <tableColumn id="35" xr3:uid="{00000000-0010-0000-0100-000023000000}" name="DD + Ping" dataDxfId="48"/>
    <tableColumn id="36" xr3:uid="{00000000-0010-0000-0100-000024000000}" name="MP Envoyé" dataDxfId="47"/>
    <tableColumn id="37" xr3:uid="{00000000-0010-0000-0100-000025000000}" name="Répondu" dataDxfId="46"/>
    <tableColumn id="38" xr3:uid="{00000000-0010-0000-0100-000026000000}" name="Notifs" dataDxfId="45"/>
    <tableColumn id="39" xr3:uid="{00000000-0010-0000-0100-000027000000}" name="CO IG" dataDxfId="44"/>
    <tableColumn id="40" xr3:uid="{00000000-0010-0000-0100-000028000000}" name="Dompteur" dataDxfId="43"/>
    <tableColumn id="43" xr3:uid="{00000000-0010-0000-0100-00002B000000}" name="Tribunal" dataDxfId="42"/>
    <tableColumn id="41" xr3:uid="{00000000-0010-0000-0100-000029000000}" name="Sorcier" dataDxfId="41"/>
    <tableColumn id="42" xr3:uid="{00000000-0010-0000-0100-00002A000000}" name="Marionnettiste" dataDxfId="40"/>
    <tableColumn id="44" xr3:uid="{00000000-0010-0000-0100-00002C000000}" name="Bedlam" dataDxfId="39"/>
    <tableColumn id="57" xr3:uid="{00000000-0010-0000-0100-000039000000}" name="Gorgone" dataDxfId="38"/>
    <tableColumn id="68" xr3:uid="{00000000-0010-0000-0100-000044000000}" name="Coach" dataDxfId="37"/>
    <tableColumn id="67" xr3:uid="{00000000-0010-0000-0100-000043000000}" name="Jay" dataDxfId="36"/>
    <tableColumn id="66" xr3:uid="{00000000-0010-0000-0100-000042000000}" name="Elementaliste" dataDxfId="35"/>
    <tableColumn id="65" xr3:uid="{00000000-0010-0000-0100-000041000000}" name="Tricheur" dataDxfId="34"/>
    <tableColumn id="64" xr3:uid="{00000000-0010-0000-0100-000040000000}" name="Gadget" dataDxfId="33"/>
    <tableColumn id="63" xr3:uid="{00000000-0010-0000-0100-00003F000000}" name="Givra" dataDxfId="32"/>
    <tableColumn id="62" xr3:uid="{00000000-0010-0000-0100-00003E000000}" name="Mary" dataDxfId="31"/>
    <tableColumn id="61" xr3:uid="{00000000-0010-0000-0100-00003D000000}" name="Nécro" dataDxfId="30"/>
    <tableColumn id="69" xr3:uid="{00000000-0010-0000-0100-000045000000}" name="Zeus" dataDxfId="29"/>
    <tableColumn id="56" xr3:uid="{00000000-0010-0000-0100-000038000000}" name="Horaires 1" dataDxfId="28"/>
    <tableColumn id="55" xr3:uid="{00000000-0010-0000-0100-000037000000}" name="Horaires 2" dataDxfId="27"/>
    <tableColumn id="45" xr3:uid="{00000000-0010-0000-0100-00002D000000}" name="Horaires 3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V125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6.42578125" style="20" customWidth="1"/>
    <col min="2" max="2" width="4.85546875" style="82" bestFit="1" customWidth="1"/>
    <col min="3" max="3" width="7.85546875" style="82" customWidth="1"/>
    <col min="4" max="6" width="4.28515625" style="20" customWidth="1"/>
    <col min="7" max="9" width="4.5703125" style="20" customWidth="1"/>
    <col min="10" max="10" width="9.140625" style="20" customWidth="1"/>
    <col min="11" max="11" width="8.42578125" style="20" customWidth="1"/>
    <col min="12" max="12" width="9" style="20" customWidth="1"/>
    <col min="13" max="13" width="8.42578125" style="20" customWidth="1"/>
    <col min="14" max="14" width="9.42578125" style="20" customWidth="1"/>
    <col min="15" max="15" width="7.42578125" style="20" customWidth="1"/>
    <col min="16" max="18" width="5.85546875" style="20" customWidth="1"/>
    <col min="19" max="20" width="7.5703125" style="20" customWidth="1"/>
    <col min="21" max="21" width="6.42578125" style="20" customWidth="1"/>
    <col min="22" max="23" width="4" style="20" customWidth="1"/>
    <col min="24" max="24" width="4.140625" style="20" customWidth="1"/>
    <col min="25" max="25" width="4" style="20" customWidth="1"/>
    <col min="26" max="26" width="4.42578125" style="20" customWidth="1"/>
    <col min="27" max="27" width="6" style="20" customWidth="1"/>
    <col min="28" max="28" width="4.140625" style="20" customWidth="1"/>
    <col min="29" max="29" width="4" style="20" customWidth="1"/>
    <col min="30" max="30" width="4.42578125" style="20" customWidth="1"/>
    <col min="31" max="32" width="5.7109375" style="20" customWidth="1"/>
    <col min="33" max="33" width="4.140625" style="20" customWidth="1"/>
    <col min="34" max="34" width="4" style="20" customWidth="1"/>
    <col min="35" max="35" width="4.42578125" style="20" customWidth="1"/>
    <col min="36" max="36" width="7.140625" style="20" customWidth="1"/>
    <col min="37" max="37" width="6" style="20" customWidth="1"/>
    <col min="38" max="38" width="4.140625" style="20" customWidth="1"/>
    <col min="39" max="39" width="4" style="20" customWidth="1"/>
    <col min="40" max="40" width="4.42578125" style="20" customWidth="1"/>
    <col min="41" max="41" width="5.7109375" style="20" customWidth="1"/>
    <col min="42" max="42" width="6" style="20" customWidth="1"/>
    <col min="43" max="43" width="4.140625" style="20" customWidth="1"/>
    <col min="44" max="44" width="4" style="20" customWidth="1"/>
    <col min="45" max="45" width="4.42578125" style="20" customWidth="1"/>
    <col min="46" max="46" width="5.140625" style="20" customWidth="1"/>
    <col min="47" max="47" width="4" style="20" customWidth="1"/>
    <col min="48" max="49" width="4" style="72" customWidth="1"/>
    <col min="50" max="50" width="8" style="72" customWidth="1"/>
    <col min="51" max="51" width="9.28515625" style="72" customWidth="1"/>
    <col min="52" max="52" width="10.85546875" style="72" customWidth="1"/>
    <col min="53" max="53" width="9" style="72" customWidth="1"/>
    <col min="54" max="54" width="6.42578125" style="72" customWidth="1"/>
    <col min="55" max="55" width="6" style="72" customWidth="1"/>
    <col min="56" max="56" width="10" style="72" customWidth="1"/>
    <col min="57" max="57" width="8.28515625" style="72" bestFit="1" customWidth="1"/>
    <col min="58" max="58" width="7.140625" style="72" bestFit="1" customWidth="1"/>
    <col min="59" max="59" width="14.42578125" style="72" bestFit="1" customWidth="1"/>
    <col min="60" max="60" width="7.7109375" style="20" bestFit="1" customWidth="1"/>
    <col min="61" max="61" width="7.7109375" style="20" customWidth="1"/>
    <col min="62" max="62" width="6.28515625" style="20" customWidth="1"/>
    <col min="63" max="63" width="3.7109375" style="20" customWidth="1"/>
    <col min="64" max="64" width="13.28515625" style="20" customWidth="1"/>
    <col min="65" max="65" width="8.28515625" style="20" customWidth="1"/>
    <col min="66" max="66" width="7.42578125" style="20" customWidth="1"/>
    <col min="67" max="67" width="5.7109375" style="20" customWidth="1"/>
    <col min="68" max="68" width="5.5703125" style="20" customWidth="1"/>
    <col min="69" max="69" width="6.28515625" style="20" customWidth="1"/>
    <col min="70" max="70" width="5.140625" style="20" customWidth="1"/>
    <col min="71" max="72" width="9.85546875" style="20" customWidth="1"/>
    <col min="73" max="73" width="9.85546875" style="72" customWidth="1"/>
    <col min="74" max="74" width="8.7109375" style="72" bestFit="1" customWidth="1"/>
    <col min="75" max="16384" width="11.42578125" style="20"/>
  </cols>
  <sheetData>
    <row r="1" spans="1:74" x14ac:dyDescent="0.25">
      <c r="A1" s="34" t="s">
        <v>0</v>
      </c>
      <c r="B1" s="35" t="s">
        <v>172</v>
      </c>
      <c r="C1" s="35" t="s">
        <v>161</v>
      </c>
      <c r="D1" s="35" t="s">
        <v>30</v>
      </c>
      <c r="E1" s="35" t="s">
        <v>9</v>
      </c>
      <c r="F1" s="35" t="s">
        <v>133</v>
      </c>
      <c r="G1" s="35" t="s">
        <v>87</v>
      </c>
      <c r="H1" s="35" t="s">
        <v>85</v>
      </c>
      <c r="I1" s="35" t="s">
        <v>86</v>
      </c>
      <c r="J1" s="36" t="s">
        <v>93</v>
      </c>
      <c r="K1" s="35" t="s">
        <v>151</v>
      </c>
      <c r="L1" s="36" t="s">
        <v>166</v>
      </c>
      <c r="M1" s="35" t="s">
        <v>152</v>
      </c>
      <c r="N1" s="57" t="s">
        <v>167</v>
      </c>
      <c r="O1" s="35" t="s">
        <v>72</v>
      </c>
      <c r="P1" s="35" t="s">
        <v>96</v>
      </c>
      <c r="Q1" s="41" t="s">
        <v>97</v>
      </c>
      <c r="R1" s="35" t="s">
        <v>98</v>
      </c>
      <c r="S1" s="60" t="s">
        <v>136</v>
      </c>
      <c r="T1" s="38" t="s">
        <v>138</v>
      </c>
      <c r="U1" s="36" t="s">
        <v>1</v>
      </c>
      <c r="V1" s="37" t="s">
        <v>32</v>
      </c>
      <c r="W1" s="38" t="s">
        <v>33</v>
      </c>
      <c r="X1" s="39" t="s">
        <v>10</v>
      </c>
      <c r="Y1" s="39" t="s">
        <v>11</v>
      </c>
      <c r="Z1" s="39" t="s">
        <v>12</v>
      </c>
      <c r="AA1" s="39" t="s">
        <v>25</v>
      </c>
      <c r="AB1" s="40" t="s">
        <v>13</v>
      </c>
      <c r="AC1" s="40" t="s">
        <v>14</v>
      </c>
      <c r="AD1" s="40" t="s">
        <v>15</v>
      </c>
      <c r="AE1" s="40" t="s">
        <v>26</v>
      </c>
      <c r="AF1" s="40" t="s">
        <v>29</v>
      </c>
      <c r="AG1" s="39" t="s">
        <v>16</v>
      </c>
      <c r="AH1" s="39" t="s">
        <v>17</v>
      </c>
      <c r="AI1" s="39" t="s">
        <v>18</v>
      </c>
      <c r="AJ1" s="39" t="s">
        <v>27</v>
      </c>
      <c r="AK1" s="39" t="s">
        <v>31</v>
      </c>
      <c r="AL1" s="40" t="s">
        <v>19</v>
      </c>
      <c r="AM1" s="40" t="s">
        <v>20</v>
      </c>
      <c r="AN1" s="40" t="s">
        <v>21</v>
      </c>
      <c r="AO1" s="40" t="s">
        <v>28</v>
      </c>
      <c r="AP1" s="40" t="s">
        <v>95</v>
      </c>
      <c r="AQ1" s="39" t="s">
        <v>22</v>
      </c>
      <c r="AR1" s="39" t="s">
        <v>23</v>
      </c>
      <c r="AS1" s="39" t="s">
        <v>24</v>
      </c>
      <c r="AT1" s="39" t="s">
        <v>94</v>
      </c>
      <c r="AU1" s="35" t="s">
        <v>124</v>
      </c>
      <c r="AV1" s="41" t="s">
        <v>48</v>
      </c>
      <c r="AW1" s="41" t="s">
        <v>83</v>
      </c>
      <c r="AX1" s="37" t="s">
        <v>50</v>
      </c>
      <c r="AY1" s="37" t="s">
        <v>63</v>
      </c>
      <c r="AZ1" s="37" t="s">
        <v>51</v>
      </c>
      <c r="BA1" s="37" t="s">
        <v>52</v>
      </c>
      <c r="BB1" s="37" t="s">
        <v>53</v>
      </c>
      <c r="BC1" s="37" t="s">
        <v>65</v>
      </c>
      <c r="BD1" s="42" t="s">
        <v>54</v>
      </c>
      <c r="BE1" s="37" t="s">
        <v>57</v>
      </c>
      <c r="BF1" s="37" t="s">
        <v>55</v>
      </c>
      <c r="BG1" s="37" t="s">
        <v>56</v>
      </c>
      <c r="BH1" s="37" t="s">
        <v>58</v>
      </c>
      <c r="BI1" s="37" t="s">
        <v>59</v>
      </c>
      <c r="BJ1" s="37" t="s">
        <v>106</v>
      </c>
      <c r="BK1" s="37" t="s">
        <v>107</v>
      </c>
      <c r="BL1" s="37" t="s">
        <v>108</v>
      </c>
      <c r="BM1" s="37" t="s">
        <v>110</v>
      </c>
      <c r="BN1" s="37" t="s">
        <v>111</v>
      </c>
      <c r="BO1" s="37" t="s">
        <v>109</v>
      </c>
      <c r="BP1" s="37" t="s">
        <v>112</v>
      </c>
      <c r="BQ1" s="37" t="s">
        <v>113</v>
      </c>
      <c r="BR1" s="37" t="s">
        <v>114</v>
      </c>
      <c r="BS1" s="37" t="s">
        <v>88</v>
      </c>
      <c r="BT1" s="37" t="s">
        <v>89</v>
      </c>
      <c r="BU1" s="37" t="s">
        <v>90</v>
      </c>
      <c r="BV1" s="20"/>
    </row>
    <row r="2" spans="1:74" ht="15.75" thickBot="1" x14ac:dyDescent="0.3">
      <c r="A2" s="30" t="s">
        <v>36</v>
      </c>
      <c r="B2" s="83"/>
      <c r="C2" s="83">
        <v>1</v>
      </c>
      <c r="D2" s="80"/>
      <c r="E2" s="80"/>
      <c r="F2" s="80"/>
      <c r="G2" s="16">
        <v>1</v>
      </c>
      <c r="H2" s="16"/>
      <c r="I2" s="16"/>
      <c r="J2" s="73">
        <v>6689</v>
      </c>
      <c r="K2" s="77">
        <v>6626</v>
      </c>
      <c r="L2" s="73">
        <v>6715</v>
      </c>
      <c r="M2" s="62">
        <v>1938</v>
      </c>
      <c r="N2" s="62">
        <v>2000</v>
      </c>
      <c r="O2" s="44">
        <f>Tableau16345789101112131415161718192021222324[[#This Row],[CT 14/07]]-Tableau16345789101112131415161718192021222324[[#This Row],[CT 14/06]]</f>
        <v>62</v>
      </c>
      <c r="P2" s="44">
        <v>440</v>
      </c>
      <c r="Q2" s="44"/>
      <c r="R2" s="44"/>
      <c r="S2" s="59">
        <f>(Tableau16345789101112131415161718192021222324[[#This Row],[GDC1]]+Tableau16345789101112131415161718192021222324[[#This Row],[GDC2]]+Tableau16345789101112131415161718192021222324[[#This Row],[GDC3]])/3</f>
        <v>146.66666666666666</v>
      </c>
      <c r="T2" s="64">
        <f>30+(Tableau16345789101112131415161718192021222324[[#This Row],[CT 14/07]]/60)</f>
        <v>63.333333333333336</v>
      </c>
      <c r="U2" s="18">
        <v>1</v>
      </c>
      <c r="V2" s="25">
        <v>3</v>
      </c>
      <c r="W2" s="28">
        <f t="shared" ref="W2:W33" si="0">V2+2</f>
        <v>5</v>
      </c>
      <c r="X2" s="24">
        <v>5</v>
      </c>
      <c r="Y2" s="21"/>
      <c r="Z2" s="22"/>
      <c r="AA2" s="27">
        <v>273</v>
      </c>
      <c r="AB2" s="24">
        <v>5</v>
      </c>
      <c r="AC2" s="21"/>
      <c r="AD2" s="22"/>
      <c r="AE2" s="25">
        <f t="shared" ref="AE2:AE33" si="1">AF2-AA2</f>
        <v>167</v>
      </c>
      <c r="AF2" s="26">
        <v>440</v>
      </c>
      <c r="AG2" s="24"/>
      <c r="AH2" s="21"/>
      <c r="AI2" s="22"/>
      <c r="AJ2" s="23">
        <f t="shared" ref="AJ2:AJ33" si="2">AK2-AF2</f>
        <v>-440</v>
      </c>
      <c r="AK2" s="26"/>
      <c r="AL2" s="24"/>
      <c r="AM2" s="21"/>
      <c r="AN2" s="22"/>
      <c r="AO2" s="23">
        <f t="shared" ref="AO2:AO33" si="3">AP2-AK2</f>
        <v>0</v>
      </c>
      <c r="AP2" s="26"/>
      <c r="AQ2" s="24"/>
      <c r="AR2" s="21"/>
      <c r="AS2" s="22"/>
      <c r="AT2" s="22"/>
      <c r="AU2" s="25">
        <f t="shared" ref="AU2:AU33" si="4">X2+Y2+Z2+AB2+AC2+AD2+AG2+AH2+AI2+AL2+AM2+AN2+AQ2+AR2+AS2</f>
        <v>10</v>
      </c>
      <c r="AV2" s="78" cm="1">
        <f t="array" ref="AV2">max_score</f>
        <v>10</v>
      </c>
      <c r="AW2" s="55">
        <f>Tableau16345789101112131415161718192021222324[[#This Row],[SM]]-Tableau16345789101112131415161718192021222324[[#This Row],[STJ]]</f>
        <v>0</v>
      </c>
      <c r="AX2" s="78" t="str">
        <f t="shared" ref="AX2:AX33" si="5">IF(AND(K2&gt;4500,AU2&gt;=(AV2-1),AK2&gt;1000),"OK","BOF")</f>
        <v>BOF</v>
      </c>
      <c r="AY2" s="80" t="s">
        <v>60</v>
      </c>
      <c r="AZ2" s="80" t="s">
        <v>60</v>
      </c>
      <c r="BA2" s="73" t="s">
        <v>61</v>
      </c>
      <c r="BB2" s="73" t="s">
        <v>62</v>
      </c>
      <c r="BC2" s="80"/>
      <c r="BD2" s="18">
        <v>6</v>
      </c>
      <c r="BE2" s="17">
        <v>4</v>
      </c>
      <c r="BF2" s="17">
        <v>5</v>
      </c>
      <c r="BG2" s="17">
        <v>3</v>
      </c>
      <c r="BH2" s="17">
        <v>4</v>
      </c>
      <c r="BI2" s="17">
        <v>6</v>
      </c>
      <c r="BJ2" s="17">
        <v>19</v>
      </c>
      <c r="BK2" s="17">
        <v>8</v>
      </c>
      <c r="BL2" s="17">
        <v>2</v>
      </c>
      <c r="BM2" s="17">
        <v>6</v>
      </c>
      <c r="BN2" s="17">
        <v>2</v>
      </c>
      <c r="BO2" s="17">
        <v>2</v>
      </c>
      <c r="BP2" s="17">
        <v>0</v>
      </c>
      <c r="BQ2" s="17">
        <v>0</v>
      </c>
      <c r="BR2" s="17">
        <v>0</v>
      </c>
      <c r="BS2" s="17"/>
      <c r="BT2" s="17"/>
      <c r="BU2" s="17"/>
      <c r="BV2" s="20"/>
    </row>
    <row r="3" spans="1:74" ht="15.75" thickBot="1" x14ac:dyDescent="0.3">
      <c r="A3" s="30" t="s">
        <v>73</v>
      </c>
      <c r="B3" s="83"/>
      <c r="C3" s="83">
        <v>1</v>
      </c>
      <c r="D3" s="78"/>
      <c r="E3" s="78"/>
      <c r="F3" s="77">
        <v>1</v>
      </c>
      <c r="G3" s="16"/>
      <c r="H3" s="16"/>
      <c r="I3" s="16"/>
      <c r="J3" s="73">
        <v>7266</v>
      </c>
      <c r="K3" s="77">
        <v>7238</v>
      </c>
      <c r="L3" s="73">
        <v>6011</v>
      </c>
      <c r="M3" s="61">
        <v>2460</v>
      </c>
      <c r="N3" s="61">
        <v>2475</v>
      </c>
      <c r="O3" s="44">
        <f>Tableau16345789101112131415161718192021222324[[#This Row],[CT 14/07]]-Tableau16345789101112131415161718192021222324[[#This Row],[CT 14/06]]</f>
        <v>15</v>
      </c>
      <c r="P3" s="44">
        <v>960</v>
      </c>
      <c r="Q3" s="44"/>
      <c r="R3" s="44"/>
      <c r="S3" s="59">
        <f>(Tableau16345789101112131415161718192021222324[[#This Row],[GDC1]]+Tableau16345789101112131415161718192021222324[[#This Row],[GDC2]]+Tableau16345789101112131415161718192021222324[[#This Row],[GDC3]])/3</f>
        <v>320</v>
      </c>
      <c r="T3" s="64">
        <f>30+(Tableau16345789101112131415161718192021222324[[#This Row],[CT 14/07]]/60)</f>
        <v>71.25</v>
      </c>
      <c r="U3" s="68">
        <v>1</v>
      </c>
      <c r="V3" s="25">
        <v>2</v>
      </c>
      <c r="W3" s="28">
        <f t="shared" si="0"/>
        <v>4</v>
      </c>
      <c r="X3" s="24">
        <v>4</v>
      </c>
      <c r="Y3" s="21"/>
      <c r="Z3" s="22"/>
      <c r="AA3" s="27">
        <v>336</v>
      </c>
      <c r="AB3" s="24">
        <v>4</v>
      </c>
      <c r="AC3" s="21"/>
      <c r="AD3" s="22"/>
      <c r="AE3" s="25">
        <f t="shared" si="1"/>
        <v>624</v>
      </c>
      <c r="AF3" s="26">
        <v>960</v>
      </c>
      <c r="AG3" s="24"/>
      <c r="AH3" s="21"/>
      <c r="AI3" s="22"/>
      <c r="AJ3" s="23">
        <f t="shared" si="2"/>
        <v>-960</v>
      </c>
      <c r="AK3" s="26"/>
      <c r="AL3" s="24"/>
      <c r="AM3" s="21"/>
      <c r="AN3" s="22"/>
      <c r="AO3" s="23">
        <f t="shared" si="3"/>
        <v>0</v>
      </c>
      <c r="AP3" s="26"/>
      <c r="AQ3" s="24"/>
      <c r="AR3" s="21"/>
      <c r="AS3" s="22"/>
      <c r="AT3" s="22"/>
      <c r="AU3" s="25">
        <f t="shared" si="4"/>
        <v>8</v>
      </c>
      <c r="AV3" s="78" cm="1">
        <f t="array" ref="AV3">max_score</f>
        <v>8</v>
      </c>
      <c r="AW3" s="55">
        <f>Tableau16345789101112131415161718192021222324[[#This Row],[SM]]-Tableau16345789101112131415161718192021222324[[#This Row],[STJ]]</f>
        <v>0</v>
      </c>
      <c r="AX3" s="78" t="str">
        <f t="shared" si="5"/>
        <v>BOF</v>
      </c>
      <c r="AY3" s="80" t="s">
        <v>60</v>
      </c>
      <c r="AZ3" s="80" t="s">
        <v>60</v>
      </c>
      <c r="BA3" s="73" t="s">
        <v>61</v>
      </c>
      <c r="BB3" s="73" t="s">
        <v>62</v>
      </c>
      <c r="BC3" s="80"/>
      <c r="BD3" s="18">
        <v>5</v>
      </c>
      <c r="BE3" s="17">
        <v>5</v>
      </c>
      <c r="BF3" s="17">
        <v>5</v>
      </c>
      <c r="BG3" s="17">
        <v>4</v>
      </c>
      <c r="BH3" s="17">
        <v>4</v>
      </c>
      <c r="BI3" s="17">
        <v>7</v>
      </c>
      <c r="BJ3" s="17">
        <v>20</v>
      </c>
      <c r="BK3" s="17">
        <v>10</v>
      </c>
      <c r="BL3" s="17">
        <v>3</v>
      </c>
      <c r="BM3" s="17">
        <v>10</v>
      </c>
      <c r="BN3" s="17">
        <v>5</v>
      </c>
      <c r="BO3" s="17">
        <v>5</v>
      </c>
      <c r="BP3" s="17">
        <v>0</v>
      </c>
      <c r="BQ3" s="17">
        <v>0</v>
      </c>
      <c r="BR3" s="17">
        <v>0</v>
      </c>
      <c r="BS3" s="17"/>
      <c r="BT3" s="17"/>
      <c r="BU3" s="17"/>
      <c r="BV3" s="20"/>
    </row>
    <row r="4" spans="1:74" ht="15.75" thickBot="1" x14ac:dyDescent="0.3">
      <c r="A4" s="13" t="s">
        <v>123</v>
      </c>
      <c r="B4" s="4">
        <v>1</v>
      </c>
      <c r="C4" s="4">
        <v>1</v>
      </c>
      <c r="D4" s="32"/>
      <c r="E4" s="32"/>
      <c r="F4" s="32"/>
      <c r="G4" s="16"/>
      <c r="H4" s="16"/>
      <c r="I4" s="16"/>
      <c r="J4" s="73">
        <v>6619</v>
      </c>
      <c r="K4" s="80">
        <v>6481</v>
      </c>
      <c r="L4" s="73">
        <v>6698</v>
      </c>
      <c r="M4" s="61">
        <v>2124</v>
      </c>
      <c r="N4" s="61">
        <v>2353</v>
      </c>
      <c r="O4" s="44">
        <f>Tableau16345789101112131415161718192021222324[[#This Row],[CT 14/07]]-Tableau16345789101112131415161718192021222324[[#This Row],[CT 14/06]]</f>
        <v>229</v>
      </c>
      <c r="P4" s="44">
        <v>606</v>
      </c>
      <c r="Q4" s="44"/>
      <c r="R4" s="44"/>
      <c r="S4" s="59">
        <f>(Tableau16345789101112131415161718192021222324[[#This Row],[GDC1]]+Tableau16345789101112131415161718192021222324[[#This Row],[GDC2]]+Tableau16345789101112131415161718192021222324[[#This Row],[GDC3]])/3</f>
        <v>202</v>
      </c>
      <c r="T4" s="64">
        <f>30+(Tableau16345789101112131415161718192021222324[[#This Row],[CT 14/07]]/60)</f>
        <v>69.216666666666669</v>
      </c>
      <c r="U4" s="69">
        <v>1</v>
      </c>
      <c r="V4" s="9">
        <v>3</v>
      </c>
      <c r="W4" s="2">
        <f t="shared" si="0"/>
        <v>5</v>
      </c>
      <c r="X4" s="3">
        <v>5</v>
      </c>
      <c r="Y4" s="4"/>
      <c r="Z4" s="5"/>
      <c r="AA4" s="27">
        <v>286</v>
      </c>
      <c r="AB4" s="3">
        <v>5</v>
      </c>
      <c r="AC4" s="4"/>
      <c r="AD4" s="5"/>
      <c r="AE4" s="9">
        <f t="shared" si="1"/>
        <v>320</v>
      </c>
      <c r="AF4" s="26">
        <v>606</v>
      </c>
      <c r="AG4" s="3"/>
      <c r="AH4" s="4"/>
      <c r="AI4" s="5"/>
      <c r="AJ4" s="6">
        <f t="shared" si="2"/>
        <v>-606</v>
      </c>
      <c r="AK4" s="12"/>
      <c r="AL4" s="10"/>
      <c r="AM4" s="8"/>
      <c r="AN4" s="11"/>
      <c r="AO4" s="6">
        <f t="shared" si="3"/>
        <v>0</v>
      </c>
      <c r="AP4" s="12"/>
      <c r="AQ4" s="10"/>
      <c r="AR4" s="8"/>
      <c r="AS4" s="11"/>
      <c r="AT4" s="11"/>
      <c r="AU4" s="9">
        <f t="shared" si="4"/>
        <v>10</v>
      </c>
      <c r="AV4" s="14">
        <f t="array" ref="AV4">max_score</f>
        <v>10</v>
      </c>
      <c r="AW4" s="56">
        <f>Tableau16345789101112131415161718192021222324[[#This Row],[SM]]-Tableau16345789101112131415161718192021222324[[#This Row],[STJ]]</f>
        <v>0</v>
      </c>
      <c r="AX4" s="14" t="str">
        <f t="shared" si="5"/>
        <v>BOF</v>
      </c>
      <c r="AY4" s="80" t="s">
        <v>60</v>
      </c>
      <c r="AZ4" s="80" t="s">
        <v>60</v>
      </c>
      <c r="BA4" s="73" t="s">
        <v>61</v>
      </c>
      <c r="BB4" s="73" t="s">
        <v>62</v>
      </c>
      <c r="BC4" s="80"/>
      <c r="BD4" s="18">
        <v>6</v>
      </c>
      <c r="BE4" s="19">
        <v>4</v>
      </c>
      <c r="BF4" s="19">
        <v>4</v>
      </c>
      <c r="BG4" s="19">
        <v>3</v>
      </c>
      <c r="BH4" s="19">
        <v>4</v>
      </c>
      <c r="BI4" s="19">
        <v>6</v>
      </c>
      <c r="BJ4" s="19">
        <v>12</v>
      </c>
      <c r="BK4" s="19">
        <v>2</v>
      </c>
      <c r="BL4" s="19">
        <v>3</v>
      </c>
      <c r="BM4" s="19">
        <v>3</v>
      </c>
      <c r="BN4" s="19">
        <v>1</v>
      </c>
      <c r="BO4" s="19">
        <v>0</v>
      </c>
      <c r="BP4" s="19">
        <v>0</v>
      </c>
      <c r="BQ4" s="19">
        <v>0</v>
      </c>
      <c r="BR4" s="19">
        <v>0</v>
      </c>
      <c r="BS4" s="19"/>
      <c r="BT4" s="19"/>
      <c r="BU4" s="19"/>
      <c r="BV4" s="20"/>
    </row>
    <row r="5" spans="1:74" ht="15.75" thickBot="1" x14ac:dyDescent="0.3">
      <c r="A5" s="30" t="s">
        <v>37</v>
      </c>
      <c r="B5" s="83"/>
      <c r="C5" s="83">
        <v>1</v>
      </c>
      <c r="D5" s="80">
        <v>1</v>
      </c>
      <c r="E5" s="80">
        <v>1</v>
      </c>
      <c r="F5" s="80">
        <v>1</v>
      </c>
      <c r="G5" s="16"/>
      <c r="H5" s="16"/>
      <c r="I5" s="16"/>
      <c r="J5" s="73">
        <v>6874</v>
      </c>
      <c r="K5" s="77">
        <v>6582</v>
      </c>
      <c r="L5" s="73">
        <v>6324</v>
      </c>
      <c r="M5" s="61">
        <v>1994</v>
      </c>
      <c r="N5" s="61">
        <v>2030</v>
      </c>
      <c r="O5" s="44">
        <f>Tableau16345789101112131415161718192021222324[[#This Row],[CT 14/07]]-Tableau16345789101112131415161718192021222324[[#This Row],[CT 14/06]]</f>
        <v>36</v>
      </c>
      <c r="P5" s="44">
        <v>610</v>
      </c>
      <c r="Q5" s="44"/>
      <c r="R5" s="44"/>
      <c r="S5" s="59">
        <f>(Tableau16345789101112131415161718192021222324[[#This Row],[GDC1]]+Tableau16345789101112131415161718192021222324[[#This Row],[GDC2]]+Tableau16345789101112131415161718192021222324[[#This Row],[GDC3]])/3</f>
        <v>203.33333333333334</v>
      </c>
      <c r="T5" s="64">
        <f>30+(Tableau16345789101112131415161718192021222324[[#This Row],[CT 14/07]]/60)</f>
        <v>63.833333333333336</v>
      </c>
      <c r="U5" s="18">
        <v>1</v>
      </c>
      <c r="V5" s="25">
        <v>2</v>
      </c>
      <c r="W5" s="28">
        <f t="shared" si="0"/>
        <v>4</v>
      </c>
      <c r="X5" s="24">
        <v>4</v>
      </c>
      <c r="Y5" s="21"/>
      <c r="Z5" s="22"/>
      <c r="AA5" s="27">
        <v>240</v>
      </c>
      <c r="AB5" s="24">
        <v>4</v>
      </c>
      <c r="AC5" s="21"/>
      <c r="AD5" s="22"/>
      <c r="AE5" s="25">
        <f t="shared" si="1"/>
        <v>370</v>
      </c>
      <c r="AF5" s="26">
        <v>610</v>
      </c>
      <c r="AG5" s="24"/>
      <c r="AH5" s="21"/>
      <c r="AI5" s="22"/>
      <c r="AJ5" s="23">
        <f t="shared" si="2"/>
        <v>-610</v>
      </c>
      <c r="AK5" s="26"/>
      <c r="AL5" s="24"/>
      <c r="AM5" s="21"/>
      <c r="AN5" s="22"/>
      <c r="AO5" s="23">
        <f t="shared" si="3"/>
        <v>0</v>
      </c>
      <c r="AP5" s="26"/>
      <c r="AQ5" s="24"/>
      <c r="AR5" s="21"/>
      <c r="AS5" s="22"/>
      <c r="AT5" s="22"/>
      <c r="AU5" s="25">
        <f t="shared" si="4"/>
        <v>8</v>
      </c>
      <c r="AV5" s="78" cm="1">
        <f t="array" ref="AV5">max_score</f>
        <v>8</v>
      </c>
      <c r="AW5" s="55">
        <f>Tableau16345789101112131415161718192021222324[[#This Row],[SM]]-Tableau16345789101112131415161718192021222324[[#This Row],[STJ]]</f>
        <v>0</v>
      </c>
      <c r="AX5" s="78" t="str">
        <f t="shared" si="5"/>
        <v>BOF</v>
      </c>
      <c r="AY5" s="80" t="s">
        <v>60</v>
      </c>
      <c r="AZ5" s="80" t="s">
        <v>60</v>
      </c>
      <c r="BA5" s="73" t="s">
        <v>61</v>
      </c>
      <c r="BB5" s="73" t="s">
        <v>62</v>
      </c>
      <c r="BC5" s="32"/>
      <c r="BD5" s="18">
        <v>6</v>
      </c>
      <c r="BE5" s="17">
        <v>6</v>
      </c>
      <c r="BF5" s="17">
        <v>5</v>
      </c>
      <c r="BG5" s="17">
        <v>5</v>
      </c>
      <c r="BH5" s="17">
        <v>5</v>
      </c>
      <c r="BI5" s="17">
        <v>7</v>
      </c>
      <c r="BJ5" s="17">
        <v>12</v>
      </c>
      <c r="BK5" s="17">
        <v>6</v>
      </c>
      <c r="BL5" s="17">
        <v>2</v>
      </c>
      <c r="BM5" s="17">
        <v>5</v>
      </c>
      <c r="BN5" s="17">
        <v>1</v>
      </c>
      <c r="BO5" s="17">
        <v>0</v>
      </c>
      <c r="BP5" s="17">
        <v>0</v>
      </c>
      <c r="BQ5" s="17">
        <v>0</v>
      </c>
      <c r="BR5" s="17">
        <v>0</v>
      </c>
      <c r="BS5" s="17"/>
      <c r="BT5" s="17"/>
      <c r="BU5" s="17"/>
      <c r="BV5" s="20"/>
    </row>
    <row r="6" spans="1:74" ht="15.75" thickBot="1" x14ac:dyDescent="0.3">
      <c r="A6" s="13" t="s">
        <v>157</v>
      </c>
      <c r="B6" s="4"/>
      <c r="C6" s="4"/>
      <c r="D6" s="78"/>
      <c r="E6" s="78"/>
      <c r="F6" s="77">
        <v>1</v>
      </c>
      <c r="G6" s="16"/>
      <c r="H6" s="16"/>
      <c r="I6" s="16"/>
      <c r="J6" s="73">
        <v>7174</v>
      </c>
      <c r="K6" s="80">
        <v>6921</v>
      </c>
      <c r="L6" s="73">
        <v>6753</v>
      </c>
      <c r="M6" s="61">
        <v>2716</v>
      </c>
      <c r="N6" s="61">
        <v>2758</v>
      </c>
      <c r="O6" s="44">
        <f>Tableau16345789101112131415161718192021222324[[#This Row],[CT 14/07]]-Tableau16345789101112131415161718192021222324[[#This Row],[CT 14/06]]</f>
        <v>42</v>
      </c>
      <c r="P6" s="44">
        <v>1170</v>
      </c>
      <c r="Q6" s="44"/>
      <c r="R6" s="44"/>
      <c r="S6" s="59">
        <f>(Tableau16345789101112131415161718192021222324[[#This Row],[GDC1]]+Tableau16345789101112131415161718192021222324[[#This Row],[GDC2]]+Tableau16345789101112131415161718192021222324[[#This Row],[GDC3]])/3</f>
        <v>390</v>
      </c>
      <c r="T6" s="64">
        <f>30+(Tableau16345789101112131415161718192021222324[[#This Row],[CT 14/07]]/60)</f>
        <v>75.966666666666669</v>
      </c>
      <c r="U6" s="69">
        <v>1</v>
      </c>
      <c r="V6" s="9">
        <v>3</v>
      </c>
      <c r="W6" s="2">
        <f t="shared" si="0"/>
        <v>5</v>
      </c>
      <c r="X6" s="3">
        <v>5</v>
      </c>
      <c r="Y6" s="4"/>
      <c r="Z6" s="5"/>
      <c r="AA6" s="27">
        <v>780</v>
      </c>
      <c r="AB6" s="3">
        <v>5</v>
      </c>
      <c r="AC6" s="4"/>
      <c r="AD6" s="5"/>
      <c r="AE6" s="9">
        <f t="shared" si="1"/>
        <v>390</v>
      </c>
      <c r="AF6" s="26">
        <v>1170</v>
      </c>
      <c r="AG6" s="3"/>
      <c r="AH6" s="4"/>
      <c r="AI6" s="5"/>
      <c r="AJ6" s="6">
        <f t="shared" si="2"/>
        <v>-1170</v>
      </c>
      <c r="AK6" s="12"/>
      <c r="AL6" s="10"/>
      <c r="AM6" s="8"/>
      <c r="AN6" s="11"/>
      <c r="AO6" s="6">
        <f t="shared" si="3"/>
        <v>0</v>
      </c>
      <c r="AP6" s="12"/>
      <c r="AQ6" s="10"/>
      <c r="AR6" s="8"/>
      <c r="AS6" s="11"/>
      <c r="AT6" s="11"/>
      <c r="AU6" s="9">
        <f t="shared" si="4"/>
        <v>10</v>
      </c>
      <c r="AV6" s="14">
        <f t="array" ref="AV6">max_score</f>
        <v>10</v>
      </c>
      <c r="AW6" s="56">
        <f>Tableau16345789101112131415161718192021222324[[#This Row],[SM]]-Tableau16345789101112131415161718192021222324[[#This Row],[STJ]]</f>
        <v>0</v>
      </c>
      <c r="AX6" s="14" t="str">
        <f t="shared" si="5"/>
        <v>BOF</v>
      </c>
      <c r="AY6" s="78" t="s">
        <v>60</v>
      </c>
      <c r="AZ6" s="78" t="s">
        <v>60</v>
      </c>
      <c r="BA6" s="73" t="s">
        <v>61</v>
      </c>
      <c r="BB6" s="73" t="s">
        <v>62</v>
      </c>
      <c r="BC6" s="78"/>
      <c r="BD6" s="18">
        <v>3</v>
      </c>
      <c r="BE6" s="19">
        <v>3</v>
      </c>
      <c r="BF6" s="19">
        <v>3</v>
      </c>
      <c r="BG6" s="19">
        <v>2</v>
      </c>
      <c r="BH6" s="19">
        <v>3</v>
      </c>
      <c r="BI6" s="19">
        <v>3</v>
      </c>
      <c r="BJ6" s="19">
        <v>20</v>
      </c>
      <c r="BK6" s="19">
        <v>7</v>
      </c>
      <c r="BL6" s="19">
        <v>2</v>
      </c>
      <c r="BM6" s="19">
        <v>5</v>
      </c>
      <c r="BN6" s="19">
        <v>0</v>
      </c>
      <c r="BO6" s="19">
        <v>1</v>
      </c>
      <c r="BP6" s="19">
        <v>0</v>
      </c>
      <c r="BQ6" s="19">
        <v>0</v>
      </c>
      <c r="BR6" s="19">
        <v>0</v>
      </c>
      <c r="BS6" s="19"/>
      <c r="BT6" s="19"/>
      <c r="BU6" s="19"/>
      <c r="BV6" s="20"/>
    </row>
    <row r="7" spans="1:74" ht="15.75" thickBot="1" x14ac:dyDescent="0.3">
      <c r="A7" s="13" t="s">
        <v>78</v>
      </c>
      <c r="B7" s="4"/>
      <c r="C7" s="4">
        <v>1</v>
      </c>
      <c r="D7" s="80"/>
      <c r="E7" s="80"/>
      <c r="F7" s="80"/>
      <c r="G7" s="16">
        <v>1</v>
      </c>
      <c r="H7" s="16">
        <v>1</v>
      </c>
      <c r="I7" s="16"/>
      <c r="J7" s="73">
        <v>7235</v>
      </c>
      <c r="K7" s="80">
        <v>6561</v>
      </c>
      <c r="L7" s="73">
        <v>6658</v>
      </c>
      <c r="M7" s="61">
        <v>1934</v>
      </c>
      <c r="N7" s="61">
        <v>1996</v>
      </c>
      <c r="O7" s="44">
        <f>Tableau16345789101112131415161718192021222324[[#This Row],[CT 14/07]]-Tableau16345789101112131415161718192021222324[[#This Row],[CT 14/06]]</f>
        <v>62</v>
      </c>
      <c r="P7" s="44">
        <v>1120</v>
      </c>
      <c r="Q7" s="44"/>
      <c r="R7" s="44"/>
      <c r="S7" s="59">
        <f>(Tableau16345789101112131415161718192021222324[[#This Row],[GDC1]]+Tableau16345789101112131415161718192021222324[[#This Row],[GDC2]]+Tableau16345789101112131415161718192021222324[[#This Row],[GDC3]])/3</f>
        <v>373.33333333333331</v>
      </c>
      <c r="T7" s="64">
        <f>30+(Tableau16345789101112131415161718192021222324[[#This Row],[CT 14/07]]/60)</f>
        <v>63.266666666666666</v>
      </c>
      <c r="U7" s="69">
        <v>1</v>
      </c>
      <c r="V7" s="1">
        <v>2</v>
      </c>
      <c r="W7" s="2">
        <f t="shared" si="0"/>
        <v>4</v>
      </c>
      <c r="X7" s="3">
        <v>4</v>
      </c>
      <c r="Y7" s="4"/>
      <c r="Z7" s="5"/>
      <c r="AA7" s="27">
        <v>540</v>
      </c>
      <c r="AB7" s="3">
        <v>4</v>
      </c>
      <c r="AC7" s="4"/>
      <c r="AD7" s="5"/>
      <c r="AE7" s="1">
        <f t="shared" si="1"/>
        <v>580</v>
      </c>
      <c r="AF7" s="26">
        <v>1120</v>
      </c>
      <c r="AG7" s="3"/>
      <c r="AH7" s="4"/>
      <c r="AI7" s="5"/>
      <c r="AJ7" s="1">
        <f t="shared" si="2"/>
        <v>-1120</v>
      </c>
      <c r="AK7" s="26"/>
      <c r="AL7" s="3"/>
      <c r="AM7" s="4"/>
      <c r="AN7" s="5"/>
      <c r="AO7" s="1">
        <f t="shared" si="3"/>
        <v>0</v>
      </c>
      <c r="AP7" s="26"/>
      <c r="AQ7" s="3"/>
      <c r="AR7" s="4"/>
      <c r="AS7" s="5"/>
      <c r="AT7" s="5"/>
      <c r="AU7" s="1">
        <f t="shared" si="4"/>
        <v>8</v>
      </c>
      <c r="AV7" s="4">
        <f t="array" ref="AV7">max_score</f>
        <v>8</v>
      </c>
      <c r="AW7" s="56">
        <f>Tableau16345789101112131415161718192021222324[[#This Row],[SM]]-Tableau16345789101112131415161718192021222324[[#This Row],[STJ]]</f>
        <v>0</v>
      </c>
      <c r="AX7" s="14" t="str">
        <f t="shared" si="5"/>
        <v>BOF</v>
      </c>
      <c r="AY7" s="80" t="s">
        <v>60</v>
      </c>
      <c r="AZ7" s="80" t="s">
        <v>60</v>
      </c>
      <c r="BA7" s="73" t="s">
        <v>61</v>
      </c>
      <c r="BB7" s="73" t="s">
        <v>62</v>
      </c>
      <c r="BC7" s="80"/>
      <c r="BD7" s="18">
        <v>5</v>
      </c>
      <c r="BE7" s="19">
        <v>3</v>
      </c>
      <c r="BF7" s="19">
        <v>3</v>
      </c>
      <c r="BG7" s="19">
        <v>3</v>
      </c>
      <c r="BH7" s="19">
        <v>2</v>
      </c>
      <c r="BI7" s="19">
        <v>5</v>
      </c>
      <c r="BJ7" s="19">
        <v>15</v>
      </c>
      <c r="BK7" s="19">
        <v>6</v>
      </c>
      <c r="BL7" s="19">
        <v>1</v>
      </c>
      <c r="BM7" s="19">
        <v>4</v>
      </c>
      <c r="BN7" s="19">
        <v>1</v>
      </c>
      <c r="BO7" s="19">
        <v>2</v>
      </c>
      <c r="BP7" s="19">
        <v>0</v>
      </c>
      <c r="BQ7" s="19">
        <v>0</v>
      </c>
      <c r="BR7" s="19">
        <v>0</v>
      </c>
      <c r="BS7" s="19"/>
      <c r="BT7" s="19"/>
      <c r="BU7" s="19"/>
      <c r="BV7" s="20"/>
    </row>
    <row r="8" spans="1:74" ht="15.75" thickBot="1" x14ac:dyDescent="0.3">
      <c r="A8" s="13" t="s">
        <v>163</v>
      </c>
      <c r="B8" s="4">
        <v>1</v>
      </c>
      <c r="C8" s="4">
        <v>1</v>
      </c>
      <c r="D8" s="80"/>
      <c r="E8" s="80"/>
      <c r="F8" s="80"/>
      <c r="G8" s="16"/>
      <c r="H8" s="16"/>
      <c r="I8" s="16"/>
      <c r="J8" s="73">
        <v>7285</v>
      </c>
      <c r="K8" s="80">
        <v>7048</v>
      </c>
      <c r="L8" s="73">
        <v>7042</v>
      </c>
      <c r="M8" s="61">
        <v>2649</v>
      </c>
      <c r="N8" s="61">
        <v>2655</v>
      </c>
      <c r="O8" s="44">
        <f>Tableau16345789101112131415161718192021222324[[#This Row],[CT 14/07]]-Tableau16345789101112131415161718192021222324[[#This Row],[CT 14/06]]</f>
        <v>6</v>
      </c>
      <c r="P8" s="44">
        <v>999</v>
      </c>
      <c r="Q8" s="44"/>
      <c r="R8" s="44"/>
      <c r="S8" s="59">
        <f>(Tableau16345789101112131415161718192021222324[[#This Row],[GDC1]]+Tableau16345789101112131415161718192021222324[[#This Row],[GDC2]]+Tableau16345789101112131415161718192021222324[[#This Row],[GDC3]])/3</f>
        <v>333</v>
      </c>
      <c r="T8" s="64">
        <f>30+(Tableau16345789101112131415161718192021222324[[#This Row],[CT 14/07]]/60)</f>
        <v>74.25</v>
      </c>
      <c r="U8" s="69">
        <v>1</v>
      </c>
      <c r="V8" s="1">
        <v>3</v>
      </c>
      <c r="W8" s="2">
        <f t="shared" si="0"/>
        <v>5</v>
      </c>
      <c r="X8" s="3">
        <v>5</v>
      </c>
      <c r="Y8" s="4"/>
      <c r="Z8" s="5"/>
      <c r="AA8" s="27">
        <v>169</v>
      </c>
      <c r="AB8" s="3">
        <v>5</v>
      </c>
      <c r="AC8" s="4"/>
      <c r="AD8" s="5"/>
      <c r="AE8" s="1">
        <f t="shared" si="1"/>
        <v>830</v>
      </c>
      <c r="AF8" s="26">
        <v>999</v>
      </c>
      <c r="AG8" s="3"/>
      <c r="AH8" s="4"/>
      <c r="AI8" s="5"/>
      <c r="AJ8" s="1">
        <f t="shared" si="2"/>
        <v>-999</v>
      </c>
      <c r="AK8" s="26"/>
      <c r="AL8" s="3"/>
      <c r="AM8" s="4"/>
      <c r="AN8" s="5"/>
      <c r="AO8" s="1">
        <f t="shared" si="3"/>
        <v>0</v>
      </c>
      <c r="AP8" s="26"/>
      <c r="AQ8" s="3"/>
      <c r="AR8" s="4"/>
      <c r="AS8" s="5"/>
      <c r="AT8" s="5"/>
      <c r="AU8" s="1">
        <f t="shared" si="4"/>
        <v>10</v>
      </c>
      <c r="AV8" s="4">
        <f t="array" ref="AV8">max_score</f>
        <v>10</v>
      </c>
      <c r="AW8" s="56">
        <f>Tableau16345789101112131415161718192021222324[[#This Row],[SM]]-Tableau16345789101112131415161718192021222324[[#This Row],[STJ]]</f>
        <v>0</v>
      </c>
      <c r="AX8" s="14" t="str">
        <f t="shared" si="5"/>
        <v>BOF</v>
      </c>
      <c r="AY8" s="80" t="s">
        <v>60</v>
      </c>
      <c r="AZ8" s="80" t="s">
        <v>60</v>
      </c>
      <c r="BA8" s="74" t="s">
        <v>61</v>
      </c>
      <c r="BB8" s="74" t="s">
        <v>62</v>
      </c>
      <c r="BC8" s="80"/>
      <c r="BD8" s="18">
        <v>7</v>
      </c>
      <c r="BE8" s="17">
        <v>4</v>
      </c>
      <c r="BF8" s="17">
        <v>6</v>
      </c>
      <c r="BG8" s="17">
        <v>5</v>
      </c>
      <c r="BH8" s="17">
        <v>5</v>
      </c>
      <c r="BI8" s="17">
        <v>7</v>
      </c>
      <c r="BJ8" s="17">
        <v>20</v>
      </c>
      <c r="BK8" s="17">
        <v>15</v>
      </c>
      <c r="BL8" s="17">
        <v>5</v>
      </c>
      <c r="BM8" s="17">
        <v>15</v>
      </c>
      <c r="BN8" s="17">
        <v>8</v>
      </c>
      <c r="BO8" s="17">
        <v>8</v>
      </c>
      <c r="BP8" s="17">
        <v>3</v>
      </c>
      <c r="BQ8" s="17">
        <v>0</v>
      </c>
      <c r="BR8" s="17">
        <v>0</v>
      </c>
      <c r="BS8" s="17"/>
      <c r="BT8" s="17"/>
      <c r="BU8" s="17"/>
      <c r="BV8" s="20"/>
    </row>
    <row r="9" spans="1:74" ht="15.75" thickBot="1" x14ac:dyDescent="0.3">
      <c r="A9" s="13" t="s">
        <v>164</v>
      </c>
      <c r="B9" s="4"/>
      <c r="C9" s="4">
        <v>1</v>
      </c>
      <c r="D9" s="80"/>
      <c r="E9" s="80"/>
      <c r="F9" s="80">
        <v>1</v>
      </c>
      <c r="G9" s="16"/>
      <c r="H9" s="16"/>
      <c r="I9" s="16"/>
      <c r="J9" s="73">
        <v>7149</v>
      </c>
      <c r="K9" s="77">
        <v>7018</v>
      </c>
      <c r="L9" s="73">
        <v>7308</v>
      </c>
      <c r="M9" s="61">
        <v>2785</v>
      </c>
      <c r="N9" s="61">
        <v>2850</v>
      </c>
      <c r="O9" s="44">
        <f>Tableau16345789101112131415161718192021222324[[#This Row],[CT 14/07]]-Tableau16345789101112131415161718192021222324[[#This Row],[CT 14/06]]</f>
        <v>65</v>
      </c>
      <c r="P9" s="44">
        <v>1445</v>
      </c>
      <c r="Q9" s="44"/>
      <c r="R9" s="44"/>
      <c r="S9" s="59">
        <f>(Tableau16345789101112131415161718192021222324[[#This Row],[GDC1]]+Tableau16345789101112131415161718192021222324[[#This Row],[GDC2]]+Tableau16345789101112131415161718192021222324[[#This Row],[GDC3]])/3</f>
        <v>481.66666666666669</v>
      </c>
      <c r="T9" s="64">
        <f>30+(Tableau16345789101112131415161718192021222324[[#This Row],[CT 14/07]]/60)</f>
        <v>77.5</v>
      </c>
      <c r="U9" s="69">
        <v>1</v>
      </c>
      <c r="V9" s="9">
        <v>3</v>
      </c>
      <c r="W9" s="2">
        <f t="shared" si="0"/>
        <v>5</v>
      </c>
      <c r="X9" s="3">
        <v>5</v>
      </c>
      <c r="Y9" s="4"/>
      <c r="Z9" s="5"/>
      <c r="AA9" s="27">
        <v>543</v>
      </c>
      <c r="AB9" s="3">
        <v>5</v>
      </c>
      <c r="AC9" s="4"/>
      <c r="AD9" s="5"/>
      <c r="AE9" s="9">
        <f t="shared" si="1"/>
        <v>902</v>
      </c>
      <c r="AF9" s="26">
        <v>1445</v>
      </c>
      <c r="AG9" s="3"/>
      <c r="AH9" s="4"/>
      <c r="AI9" s="5"/>
      <c r="AJ9" s="6">
        <f t="shared" si="2"/>
        <v>-1445</v>
      </c>
      <c r="AK9" s="12"/>
      <c r="AL9" s="10"/>
      <c r="AM9" s="8"/>
      <c r="AN9" s="11"/>
      <c r="AO9" s="6">
        <f t="shared" si="3"/>
        <v>0</v>
      </c>
      <c r="AP9" s="12"/>
      <c r="AQ9" s="10"/>
      <c r="AR9" s="8"/>
      <c r="AS9" s="11"/>
      <c r="AT9" s="11"/>
      <c r="AU9" s="9">
        <f t="shared" si="4"/>
        <v>10</v>
      </c>
      <c r="AV9" s="14">
        <f t="array" ref="AV9">max_score</f>
        <v>10</v>
      </c>
      <c r="AW9" s="56">
        <f>Tableau16345789101112131415161718192021222324[[#This Row],[SM]]-Tableau16345789101112131415161718192021222324[[#This Row],[STJ]]</f>
        <v>0</v>
      </c>
      <c r="AX9" s="14" t="str">
        <f t="shared" si="5"/>
        <v>BOF</v>
      </c>
      <c r="AY9" s="31" t="s">
        <v>60</v>
      </c>
      <c r="AZ9" s="31" t="s">
        <v>60</v>
      </c>
      <c r="BA9" s="31" t="s">
        <v>61</v>
      </c>
      <c r="BB9" s="31" t="s">
        <v>62</v>
      </c>
      <c r="BC9" s="31"/>
      <c r="BD9" s="18">
        <v>7</v>
      </c>
      <c r="BE9" s="19">
        <v>5</v>
      </c>
      <c r="BF9" s="19">
        <v>5</v>
      </c>
      <c r="BG9" s="19">
        <v>5</v>
      </c>
      <c r="BH9" s="19">
        <v>5</v>
      </c>
      <c r="BI9" s="19">
        <v>8</v>
      </c>
      <c r="BJ9" s="19">
        <v>20</v>
      </c>
      <c r="BK9" s="19">
        <v>12</v>
      </c>
      <c r="BL9" s="19">
        <v>10</v>
      </c>
      <c r="BM9" s="19">
        <v>13</v>
      </c>
      <c r="BN9" s="19">
        <v>10</v>
      </c>
      <c r="BO9" s="19">
        <v>4</v>
      </c>
      <c r="BP9" s="19">
        <v>5</v>
      </c>
      <c r="BQ9" s="19">
        <v>0</v>
      </c>
      <c r="BR9" s="19">
        <v>0</v>
      </c>
      <c r="BS9" s="19"/>
      <c r="BT9" s="19"/>
      <c r="BU9" s="19"/>
      <c r="BV9" s="20"/>
    </row>
    <row r="10" spans="1:74" ht="15.75" thickBot="1" x14ac:dyDescent="0.3">
      <c r="A10" s="30" t="s">
        <v>165</v>
      </c>
      <c r="B10" s="83"/>
      <c r="C10" s="83">
        <v>1</v>
      </c>
      <c r="D10" s="78"/>
      <c r="E10" s="78"/>
      <c r="F10" s="78"/>
      <c r="G10" s="16"/>
      <c r="H10" s="16"/>
      <c r="I10" s="16"/>
      <c r="J10" s="73">
        <v>6653</v>
      </c>
      <c r="K10" s="80">
        <v>6246</v>
      </c>
      <c r="L10" s="73">
        <v>6231</v>
      </c>
      <c r="M10" s="61">
        <v>1849</v>
      </c>
      <c r="N10" s="61">
        <v>1924</v>
      </c>
      <c r="O10" s="44">
        <f>Tableau16345789101112131415161718192021222324[[#This Row],[CT 14/07]]-Tableau16345789101112131415161718192021222324[[#This Row],[CT 14/06]]</f>
        <v>75</v>
      </c>
      <c r="P10" s="44">
        <v>1492</v>
      </c>
      <c r="Q10" s="44"/>
      <c r="R10" s="44"/>
      <c r="S10" s="59">
        <f>(Tableau16345789101112131415161718192021222324[[#This Row],[GDC1]]+Tableau16345789101112131415161718192021222324[[#This Row],[GDC2]]+Tableau16345789101112131415161718192021222324[[#This Row],[GDC3]])/3</f>
        <v>497.33333333333331</v>
      </c>
      <c r="T10" s="64">
        <f>30+(Tableau16345789101112131415161718192021222324[[#This Row],[CT 14/07]]/60)</f>
        <v>62.06666666666667</v>
      </c>
      <c r="U10" s="68">
        <v>1</v>
      </c>
      <c r="V10" s="25">
        <v>3</v>
      </c>
      <c r="W10" s="28">
        <f t="shared" si="0"/>
        <v>5</v>
      </c>
      <c r="X10" s="24">
        <v>5</v>
      </c>
      <c r="Y10" s="21"/>
      <c r="Z10" s="22"/>
      <c r="AA10" s="27">
        <v>753</v>
      </c>
      <c r="AB10" s="24">
        <v>5</v>
      </c>
      <c r="AC10" s="21"/>
      <c r="AD10" s="22"/>
      <c r="AE10" s="25">
        <f t="shared" si="1"/>
        <v>739</v>
      </c>
      <c r="AF10" s="26">
        <v>1492</v>
      </c>
      <c r="AG10" s="24"/>
      <c r="AH10" s="21"/>
      <c r="AI10" s="22"/>
      <c r="AJ10" s="23">
        <f t="shared" si="2"/>
        <v>-1492</v>
      </c>
      <c r="AK10" s="26"/>
      <c r="AL10" s="24"/>
      <c r="AM10" s="21"/>
      <c r="AN10" s="22"/>
      <c r="AO10" s="23">
        <f t="shared" si="3"/>
        <v>0</v>
      </c>
      <c r="AP10" s="26"/>
      <c r="AQ10" s="24"/>
      <c r="AR10" s="21"/>
      <c r="AS10" s="22"/>
      <c r="AT10" s="22"/>
      <c r="AU10" s="25">
        <f t="shared" si="4"/>
        <v>10</v>
      </c>
      <c r="AV10" s="78" cm="1">
        <f t="array" ref="AV10">max_score</f>
        <v>10</v>
      </c>
      <c r="AW10" s="55">
        <f>Tableau16345789101112131415161718192021222324[[#This Row],[SM]]-Tableau16345789101112131415161718192021222324[[#This Row],[STJ]]</f>
        <v>0</v>
      </c>
      <c r="AX10" s="78" t="str">
        <f t="shared" si="5"/>
        <v>BOF</v>
      </c>
      <c r="AY10" s="77" t="s">
        <v>60</v>
      </c>
      <c r="AZ10" s="78" t="s">
        <v>60</v>
      </c>
      <c r="BA10" s="73" t="s">
        <v>61</v>
      </c>
      <c r="BB10" s="73" t="s">
        <v>62</v>
      </c>
      <c r="BC10" s="78"/>
      <c r="BD10" s="18">
        <v>6</v>
      </c>
      <c r="BE10" s="19">
        <v>4</v>
      </c>
      <c r="BF10" s="19">
        <v>4</v>
      </c>
      <c r="BG10" s="19">
        <v>5</v>
      </c>
      <c r="BH10" s="19">
        <v>4</v>
      </c>
      <c r="BI10" s="19">
        <v>6</v>
      </c>
      <c r="BJ10" s="19">
        <v>14</v>
      </c>
      <c r="BK10" s="19">
        <v>6</v>
      </c>
      <c r="BL10" s="19">
        <v>2</v>
      </c>
      <c r="BM10" s="19">
        <v>4</v>
      </c>
      <c r="BN10" s="19">
        <v>2</v>
      </c>
      <c r="BO10" s="19">
        <v>1</v>
      </c>
      <c r="BP10" s="19">
        <v>0</v>
      </c>
      <c r="BQ10" s="19">
        <v>0</v>
      </c>
      <c r="BR10" s="19">
        <v>0</v>
      </c>
      <c r="BS10" s="19"/>
      <c r="BT10" s="19"/>
      <c r="BU10" s="19"/>
      <c r="BV10" s="20"/>
    </row>
    <row r="11" spans="1:74" ht="15.75" thickBot="1" x14ac:dyDescent="0.3">
      <c r="A11" s="30" t="s">
        <v>81</v>
      </c>
      <c r="B11" s="83">
        <v>1</v>
      </c>
      <c r="C11" s="83">
        <v>1</v>
      </c>
      <c r="D11" s="80"/>
      <c r="E11" s="80"/>
      <c r="F11" s="80"/>
      <c r="G11" s="16"/>
      <c r="H11" s="16"/>
      <c r="I11" s="16"/>
      <c r="J11" s="73">
        <v>6919</v>
      </c>
      <c r="K11" s="80">
        <v>7004</v>
      </c>
      <c r="L11" s="73">
        <v>7004</v>
      </c>
      <c r="M11" s="61">
        <v>2072</v>
      </c>
      <c r="N11" s="61">
        <v>2175</v>
      </c>
      <c r="O11" s="44">
        <f>Tableau16345789101112131415161718192021222324[[#This Row],[CT 14/07]]-Tableau16345789101112131415161718192021222324[[#This Row],[CT 14/06]]</f>
        <v>103</v>
      </c>
      <c r="P11" s="44">
        <v>1541</v>
      </c>
      <c r="Q11" s="44"/>
      <c r="R11" s="44"/>
      <c r="S11" s="59">
        <f>(Tableau16345789101112131415161718192021222324[[#This Row],[GDC1]]+Tableau16345789101112131415161718192021222324[[#This Row],[GDC2]]+Tableau16345789101112131415161718192021222324[[#This Row],[GDC3]])/3</f>
        <v>513.66666666666663</v>
      </c>
      <c r="T11" s="64">
        <f>30+(Tableau16345789101112131415161718192021222324[[#This Row],[CT 14/07]]/60)</f>
        <v>66.25</v>
      </c>
      <c r="U11" s="18">
        <v>1</v>
      </c>
      <c r="V11" s="25">
        <v>3</v>
      </c>
      <c r="W11" s="28">
        <f t="shared" si="0"/>
        <v>5</v>
      </c>
      <c r="X11" s="24">
        <v>5</v>
      </c>
      <c r="Y11" s="21"/>
      <c r="Z11" s="22"/>
      <c r="AA11" s="27">
        <v>533</v>
      </c>
      <c r="AB11" s="24">
        <v>5</v>
      </c>
      <c r="AC11" s="21"/>
      <c r="AD11" s="22"/>
      <c r="AE11" s="25">
        <f t="shared" si="1"/>
        <v>1008</v>
      </c>
      <c r="AF11" s="26">
        <v>1541</v>
      </c>
      <c r="AG11" s="24"/>
      <c r="AH11" s="21"/>
      <c r="AI11" s="22"/>
      <c r="AJ11" s="23">
        <f t="shared" si="2"/>
        <v>-1541</v>
      </c>
      <c r="AK11" s="26"/>
      <c r="AL11" s="24"/>
      <c r="AM11" s="21"/>
      <c r="AN11" s="22"/>
      <c r="AO11" s="23">
        <f t="shared" si="3"/>
        <v>0</v>
      </c>
      <c r="AP11" s="26"/>
      <c r="AQ11" s="24"/>
      <c r="AR11" s="21"/>
      <c r="AS11" s="22"/>
      <c r="AT11" s="22"/>
      <c r="AU11" s="25">
        <f t="shared" si="4"/>
        <v>10</v>
      </c>
      <c r="AV11" s="78" cm="1">
        <f t="array" ref="AV11">max_score</f>
        <v>10</v>
      </c>
      <c r="AW11" s="55">
        <f>Tableau16345789101112131415161718192021222324[[#This Row],[SM]]-Tableau16345789101112131415161718192021222324[[#This Row],[STJ]]</f>
        <v>0</v>
      </c>
      <c r="AX11" s="78" t="str">
        <f t="shared" si="5"/>
        <v>BOF</v>
      </c>
      <c r="AY11" s="78" t="s">
        <v>60</v>
      </c>
      <c r="AZ11" s="78" t="s">
        <v>60</v>
      </c>
      <c r="BA11" s="73" t="s">
        <v>61</v>
      </c>
      <c r="BB11" s="73" t="s">
        <v>62</v>
      </c>
      <c r="BC11" s="78"/>
      <c r="BD11" s="18">
        <v>7</v>
      </c>
      <c r="BE11" s="19">
        <v>4</v>
      </c>
      <c r="BF11" s="19">
        <v>4</v>
      </c>
      <c r="BG11" s="19">
        <v>4</v>
      </c>
      <c r="BH11" s="19">
        <v>5</v>
      </c>
      <c r="BI11" s="19">
        <v>7</v>
      </c>
      <c r="BJ11" s="19">
        <v>19</v>
      </c>
      <c r="BK11" s="19">
        <v>9</v>
      </c>
      <c r="BL11" s="19">
        <v>4</v>
      </c>
      <c r="BM11" s="19">
        <v>7</v>
      </c>
      <c r="BN11" s="19">
        <v>4</v>
      </c>
      <c r="BO11" s="19">
        <v>2</v>
      </c>
      <c r="BP11" s="19">
        <v>0</v>
      </c>
      <c r="BQ11" s="19">
        <v>0</v>
      </c>
      <c r="BR11" s="19">
        <v>0</v>
      </c>
      <c r="BS11" s="19"/>
      <c r="BT11" s="19"/>
      <c r="BU11" s="19"/>
      <c r="BV11" s="20"/>
    </row>
    <row r="12" spans="1:74" ht="15.75" thickBot="1" x14ac:dyDescent="0.3">
      <c r="A12" s="13" t="s">
        <v>64</v>
      </c>
      <c r="B12" s="4"/>
      <c r="C12" s="4">
        <v>1</v>
      </c>
      <c r="D12" s="78"/>
      <c r="E12" s="78"/>
      <c r="F12" s="78"/>
      <c r="G12" s="16"/>
      <c r="H12" s="16"/>
      <c r="I12" s="16"/>
      <c r="J12" s="73">
        <v>7008</v>
      </c>
      <c r="K12" s="73">
        <v>5417</v>
      </c>
      <c r="L12" s="73">
        <v>6010</v>
      </c>
      <c r="M12" s="61">
        <v>2159</v>
      </c>
      <c r="N12" s="61">
        <v>2207</v>
      </c>
      <c r="O12" s="44">
        <f>Tableau16345789101112131415161718192021222324[[#This Row],[CT 14/07]]-Tableau16345789101112131415161718192021222324[[#This Row],[CT 14/06]]</f>
        <v>48</v>
      </c>
      <c r="P12" s="44">
        <v>567</v>
      </c>
      <c r="Q12" s="44"/>
      <c r="R12" s="44"/>
      <c r="S12" s="59">
        <f>(Tableau16345789101112131415161718192021222324[[#This Row],[GDC1]]+Tableau16345789101112131415161718192021222324[[#This Row],[GDC2]]+Tableau16345789101112131415161718192021222324[[#This Row],[GDC3]])/3</f>
        <v>189</v>
      </c>
      <c r="T12" s="64">
        <f>30+(Tableau16345789101112131415161718192021222324[[#This Row],[CT 14/07]]/60)</f>
        <v>66.783333333333331</v>
      </c>
      <c r="U12" s="67">
        <v>1</v>
      </c>
      <c r="V12" s="9">
        <v>2</v>
      </c>
      <c r="W12" s="2">
        <f t="shared" si="0"/>
        <v>4</v>
      </c>
      <c r="X12" s="3">
        <v>4</v>
      </c>
      <c r="Y12" s="4"/>
      <c r="Z12" s="5"/>
      <c r="AA12" s="27">
        <v>390</v>
      </c>
      <c r="AB12" s="3">
        <v>4</v>
      </c>
      <c r="AC12" s="4"/>
      <c r="AD12" s="5"/>
      <c r="AE12" s="9">
        <f t="shared" si="1"/>
        <v>177</v>
      </c>
      <c r="AF12" s="26">
        <v>567</v>
      </c>
      <c r="AG12" s="3"/>
      <c r="AH12" s="4"/>
      <c r="AI12" s="5"/>
      <c r="AJ12" s="6">
        <f t="shared" si="2"/>
        <v>-567</v>
      </c>
      <c r="AK12" s="12"/>
      <c r="AL12" s="10"/>
      <c r="AM12" s="8"/>
      <c r="AN12" s="11"/>
      <c r="AO12" s="6">
        <f t="shared" si="3"/>
        <v>0</v>
      </c>
      <c r="AP12" s="12"/>
      <c r="AQ12" s="10"/>
      <c r="AR12" s="8"/>
      <c r="AS12" s="11"/>
      <c r="AT12" s="11"/>
      <c r="AU12" s="9">
        <f t="shared" si="4"/>
        <v>8</v>
      </c>
      <c r="AV12" s="14">
        <f t="array" ref="AV12">max_score</f>
        <v>8</v>
      </c>
      <c r="AW12" s="56">
        <f>Tableau16345789101112131415161718192021222324[[#This Row],[SM]]-Tableau16345789101112131415161718192021222324[[#This Row],[STJ]]</f>
        <v>0</v>
      </c>
      <c r="AX12" s="14" t="str">
        <f t="shared" si="5"/>
        <v>BOF</v>
      </c>
      <c r="AY12" s="80" t="s">
        <v>60</v>
      </c>
      <c r="AZ12" s="80" t="s">
        <v>60</v>
      </c>
      <c r="BA12" s="73" t="s">
        <v>61</v>
      </c>
      <c r="BB12" s="73" t="s">
        <v>62</v>
      </c>
      <c r="BC12" s="80"/>
      <c r="BD12" s="18">
        <v>4</v>
      </c>
      <c r="BE12" s="19">
        <v>4</v>
      </c>
      <c r="BF12" s="19">
        <v>4</v>
      </c>
      <c r="BG12" s="19">
        <v>4</v>
      </c>
      <c r="BH12" s="19">
        <v>3</v>
      </c>
      <c r="BI12" s="19">
        <v>6</v>
      </c>
      <c r="BJ12" s="19">
        <v>20</v>
      </c>
      <c r="BK12" s="19">
        <v>2</v>
      </c>
      <c r="BL12" s="19">
        <v>1</v>
      </c>
      <c r="BM12" s="19">
        <v>12</v>
      </c>
      <c r="BN12" s="19">
        <v>11</v>
      </c>
      <c r="BO12" s="19">
        <v>2</v>
      </c>
      <c r="BP12" s="19">
        <v>1</v>
      </c>
      <c r="BQ12" s="19">
        <v>0</v>
      </c>
      <c r="BR12" s="19">
        <v>0</v>
      </c>
      <c r="BS12" s="19"/>
      <c r="BT12" s="19"/>
      <c r="BU12" s="19"/>
      <c r="BV12" s="20"/>
    </row>
    <row r="13" spans="1:74" ht="15.75" thickBot="1" x14ac:dyDescent="0.3">
      <c r="A13" s="13" t="s">
        <v>84</v>
      </c>
      <c r="B13" s="4"/>
      <c r="C13" s="4">
        <v>1</v>
      </c>
      <c r="D13" s="80"/>
      <c r="E13" s="80"/>
      <c r="F13" s="80"/>
      <c r="G13" s="16">
        <v>1</v>
      </c>
      <c r="H13" s="16"/>
      <c r="I13" s="16"/>
      <c r="J13" s="73">
        <v>6521</v>
      </c>
      <c r="K13" s="80">
        <v>5785</v>
      </c>
      <c r="L13" s="73">
        <v>6101</v>
      </c>
      <c r="M13" s="61">
        <v>1795</v>
      </c>
      <c r="N13" s="61">
        <v>1868</v>
      </c>
      <c r="O13" s="44">
        <f>Tableau16345789101112131415161718192021222324[[#This Row],[CT 14/07]]-Tableau16345789101112131415161718192021222324[[#This Row],[CT 14/06]]</f>
        <v>73</v>
      </c>
      <c r="P13" s="44">
        <v>649</v>
      </c>
      <c r="Q13" s="44"/>
      <c r="R13" s="44"/>
      <c r="S13" s="59">
        <f>(Tableau16345789101112131415161718192021222324[[#This Row],[GDC1]]+Tableau16345789101112131415161718192021222324[[#This Row],[GDC2]]+Tableau16345789101112131415161718192021222324[[#This Row],[GDC3]])/3</f>
        <v>216.33333333333334</v>
      </c>
      <c r="T13" s="64">
        <f>30+(Tableau16345789101112131415161718192021222324[[#This Row],[CT 14/07]]/60)</f>
        <v>61.133333333333333</v>
      </c>
      <c r="U13" s="67">
        <v>1</v>
      </c>
      <c r="V13" s="9">
        <v>3</v>
      </c>
      <c r="W13" s="2">
        <f t="shared" si="0"/>
        <v>5</v>
      </c>
      <c r="X13" s="3">
        <v>5</v>
      </c>
      <c r="Y13" s="4"/>
      <c r="Z13" s="5"/>
      <c r="AA13" s="27">
        <v>252</v>
      </c>
      <c r="AB13" s="3">
        <v>5</v>
      </c>
      <c r="AC13" s="4"/>
      <c r="AD13" s="5"/>
      <c r="AE13" s="9">
        <f t="shared" si="1"/>
        <v>397</v>
      </c>
      <c r="AF13" s="26">
        <v>649</v>
      </c>
      <c r="AG13" s="3"/>
      <c r="AH13" s="4"/>
      <c r="AI13" s="5"/>
      <c r="AJ13" s="6">
        <f t="shared" si="2"/>
        <v>-649</v>
      </c>
      <c r="AK13" s="12"/>
      <c r="AL13" s="10"/>
      <c r="AM13" s="8"/>
      <c r="AN13" s="11"/>
      <c r="AO13" s="6">
        <f t="shared" si="3"/>
        <v>0</v>
      </c>
      <c r="AP13" s="12"/>
      <c r="AQ13" s="10"/>
      <c r="AR13" s="8"/>
      <c r="AS13" s="11"/>
      <c r="AT13" s="11"/>
      <c r="AU13" s="9">
        <f t="shared" si="4"/>
        <v>10</v>
      </c>
      <c r="AV13" s="14">
        <f t="array" ref="AV13">max_score</f>
        <v>10</v>
      </c>
      <c r="AW13" s="56">
        <f>Tableau16345789101112131415161718192021222324[[#This Row],[SM]]-Tableau16345789101112131415161718192021222324[[#This Row],[STJ]]</f>
        <v>0</v>
      </c>
      <c r="AX13" s="14" t="str">
        <f t="shared" si="5"/>
        <v>BOF</v>
      </c>
      <c r="AY13" s="78" t="s">
        <v>60</v>
      </c>
      <c r="AZ13" s="78" t="s">
        <v>60</v>
      </c>
      <c r="BA13" s="73" t="s">
        <v>61</v>
      </c>
      <c r="BB13" s="73" t="s">
        <v>62</v>
      </c>
      <c r="BC13" s="78"/>
      <c r="BD13" s="18">
        <v>6</v>
      </c>
      <c r="BE13" s="19">
        <v>4</v>
      </c>
      <c r="BF13" s="19">
        <v>6</v>
      </c>
      <c r="BG13" s="19">
        <v>5</v>
      </c>
      <c r="BH13" s="19">
        <v>5</v>
      </c>
      <c r="BI13" s="19">
        <v>7</v>
      </c>
      <c r="BJ13" s="19">
        <v>16</v>
      </c>
      <c r="BK13" s="19">
        <v>5</v>
      </c>
      <c r="BL13" s="19">
        <v>1</v>
      </c>
      <c r="BM13" s="19">
        <v>2</v>
      </c>
      <c r="BN13" s="19">
        <v>0</v>
      </c>
      <c r="BO13" s="19">
        <v>0</v>
      </c>
      <c r="BP13" s="19">
        <v>0</v>
      </c>
      <c r="BQ13" s="19">
        <v>0</v>
      </c>
      <c r="BR13" s="19">
        <v>0</v>
      </c>
      <c r="BS13" s="19"/>
      <c r="BT13" s="19"/>
      <c r="BU13" s="19"/>
      <c r="BV13" s="20"/>
    </row>
    <row r="14" spans="1:74" s="7" customFormat="1" ht="15.75" thickBot="1" x14ac:dyDescent="0.3">
      <c r="A14" s="13" t="s">
        <v>38</v>
      </c>
      <c r="B14" s="4">
        <v>1</v>
      </c>
      <c r="C14" s="4">
        <v>1</v>
      </c>
      <c r="D14" s="80"/>
      <c r="E14" s="80"/>
      <c r="F14" s="77">
        <v>1</v>
      </c>
      <c r="G14" s="16"/>
      <c r="H14" s="16"/>
      <c r="I14" s="16"/>
      <c r="J14" s="73">
        <v>7134</v>
      </c>
      <c r="K14" s="73">
        <v>6950</v>
      </c>
      <c r="L14" s="73">
        <v>6992</v>
      </c>
      <c r="M14" s="61">
        <v>2289</v>
      </c>
      <c r="N14" s="61">
        <v>2334</v>
      </c>
      <c r="O14" s="44">
        <f>Tableau16345789101112131415161718192021222324[[#This Row],[CT 14/07]]-Tableau16345789101112131415161718192021222324[[#This Row],[CT 14/06]]</f>
        <v>45</v>
      </c>
      <c r="P14" s="44">
        <v>2433</v>
      </c>
      <c r="Q14" s="44"/>
      <c r="R14" s="44"/>
      <c r="S14" s="59">
        <f>(Tableau16345789101112131415161718192021222324[[#This Row],[GDC1]]+Tableau16345789101112131415161718192021222324[[#This Row],[GDC2]]+Tableau16345789101112131415161718192021222324[[#This Row],[GDC3]])/3</f>
        <v>811</v>
      </c>
      <c r="T14" s="64">
        <f>30+(Tableau16345789101112131415161718192021222324[[#This Row],[CT 14/07]]/60)</f>
        <v>68.900000000000006</v>
      </c>
      <c r="U14" s="69">
        <v>1</v>
      </c>
      <c r="V14" s="1">
        <v>4</v>
      </c>
      <c r="W14" s="2">
        <f t="shared" si="0"/>
        <v>6</v>
      </c>
      <c r="X14" s="3">
        <v>6</v>
      </c>
      <c r="Y14" s="4"/>
      <c r="Z14" s="5"/>
      <c r="AA14" s="27">
        <v>975</v>
      </c>
      <c r="AB14" s="3">
        <v>6</v>
      </c>
      <c r="AC14" s="4"/>
      <c r="AD14" s="5"/>
      <c r="AE14" s="1">
        <f t="shared" si="1"/>
        <v>1458</v>
      </c>
      <c r="AF14" s="26">
        <v>2433</v>
      </c>
      <c r="AG14" s="3"/>
      <c r="AH14" s="4"/>
      <c r="AI14" s="5"/>
      <c r="AJ14" s="1">
        <f t="shared" si="2"/>
        <v>-2433</v>
      </c>
      <c r="AK14" s="26"/>
      <c r="AL14" s="3"/>
      <c r="AM14" s="4"/>
      <c r="AN14" s="5"/>
      <c r="AO14" s="1">
        <f t="shared" si="3"/>
        <v>0</v>
      </c>
      <c r="AP14" s="26"/>
      <c r="AQ14" s="3"/>
      <c r="AR14" s="4"/>
      <c r="AS14" s="5"/>
      <c r="AT14" s="5"/>
      <c r="AU14" s="1">
        <f t="shared" si="4"/>
        <v>12</v>
      </c>
      <c r="AV14" s="4">
        <f t="array" ref="AV14">max_score</f>
        <v>12</v>
      </c>
      <c r="AW14" s="56">
        <f>Tableau16345789101112131415161718192021222324[[#This Row],[SM]]-Tableau16345789101112131415161718192021222324[[#This Row],[STJ]]</f>
        <v>0</v>
      </c>
      <c r="AX14" s="14" t="str">
        <f t="shared" si="5"/>
        <v>BOF</v>
      </c>
      <c r="AY14" s="80" t="s">
        <v>60</v>
      </c>
      <c r="AZ14" s="80" t="s">
        <v>60</v>
      </c>
      <c r="BA14" s="77" t="s">
        <v>61</v>
      </c>
      <c r="BB14" s="77" t="s">
        <v>62</v>
      </c>
      <c r="BC14" s="80"/>
      <c r="BD14" s="18">
        <v>7</v>
      </c>
      <c r="BE14" s="17">
        <v>5</v>
      </c>
      <c r="BF14" s="17">
        <v>5</v>
      </c>
      <c r="BG14" s="17">
        <v>5</v>
      </c>
      <c r="BH14" s="17">
        <v>5</v>
      </c>
      <c r="BI14" s="17">
        <v>7</v>
      </c>
      <c r="BJ14" s="17">
        <v>18</v>
      </c>
      <c r="BK14" s="17">
        <v>8</v>
      </c>
      <c r="BL14" s="17">
        <v>6</v>
      </c>
      <c r="BM14" s="17">
        <v>7</v>
      </c>
      <c r="BN14" s="17">
        <v>5</v>
      </c>
      <c r="BO14" s="17">
        <v>3</v>
      </c>
      <c r="BP14" s="17">
        <v>1</v>
      </c>
      <c r="BQ14" s="17">
        <v>0</v>
      </c>
      <c r="BR14" s="17">
        <v>0</v>
      </c>
      <c r="BS14" s="17"/>
      <c r="BT14" s="17"/>
      <c r="BU14" s="17"/>
    </row>
    <row r="15" spans="1:74" s="7" customFormat="1" ht="15.75" thickBot="1" x14ac:dyDescent="0.3">
      <c r="A15" s="13" t="s">
        <v>149</v>
      </c>
      <c r="B15" s="4"/>
      <c r="C15" s="4">
        <v>1</v>
      </c>
      <c r="D15" s="80"/>
      <c r="E15" s="80"/>
      <c r="F15" s="80"/>
      <c r="G15" s="16"/>
      <c r="H15" s="16"/>
      <c r="I15" s="16"/>
      <c r="J15" s="73">
        <v>7039</v>
      </c>
      <c r="K15" s="80">
        <v>7039</v>
      </c>
      <c r="L15" s="73">
        <v>7030</v>
      </c>
      <c r="M15" s="61">
        <v>2273</v>
      </c>
      <c r="N15" s="61">
        <v>2355</v>
      </c>
      <c r="O15" s="44">
        <f>Tableau16345789101112131415161718192021222324[[#This Row],[CT 14/07]]-Tableau16345789101112131415161718192021222324[[#This Row],[CT 14/06]]</f>
        <v>82</v>
      </c>
      <c r="P15" s="44">
        <v>950</v>
      </c>
      <c r="Q15" s="44"/>
      <c r="R15" s="44"/>
      <c r="S15" s="59">
        <f>(Tableau16345789101112131415161718192021222324[[#This Row],[GDC1]]+Tableau16345789101112131415161718192021222324[[#This Row],[GDC2]]+Tableau16345789101112131415161718192021222324[[#This Row],[GDC3]])/3</f>
        <v>316.66666666666669</v>
      </c>
      <c r="T15" s="64">
        <f>30+(Tableau16345789101112131415161718192021222324[[#This Row],[CT 14/07]]/60)</f>
        <v>69.25</v>
      </c>
      <c r="U15" s="69">
        <v>1</v>
      </c>
      <c r="V15" s="9">
        <v>3</v>
      </c>
      <c r="W15" s="2">
        <f t="shared" si="0"/>
        <v>5</v>
      </c>
      <c r="X15" s="3">
        <v>5</v>
      </c>
      <c r="Y15" s="4"/>
      <c r="Z15" s="5"/>
      <c r="AA15" s="27">
        <v>364</v>
      </c>
      <c r="AB15" s="3">
        <v>5</v>
      </c>
      <c r="AC15" s="4"/>
      <c r="AD15" s="5"/>
      <c r="AE15" s="9">
        <f t="shared" si="1"/>
        <v>586</v>
      </c>
      <c r="AF15" s="26">
        <v>950</v>
      </c>
      <c r="AG15" s="3"/>
      <c r="AH15" s="4"/>
      <c r="AI15" s="5"/>
      <c r="AJ15" s="6">
        <f t="shared" si="2"/>
        <v>-950</v>
      </c>
      <c r="AK15" s="12"/>
      <c r="AL15" s="10"/>
      <c r="AM15" s="8"/>
      <c r="AN15" s="11"/>
      <c r="AO15" s="6">
        <f t="shared" si="3"/>
        <v>0</v>
      </c>
      <c r="AP15" s="12"/>
      <c r="AQ15" s="10"/>
      <c r="AR15" s="8"/>
      <c r="AS15" s="11"/>
      <c r="AT15" s="11"/>
      <c r="AU15" s="9">
        <f t="shared" si="4"/>
        <v>10</v>
      </c>
      <c r="AV15" s="14">
        <f t="array" ref="AV15">max_score</f>
        <v>10</v>
      </c>
      <c r="AW15" s="56">
        <f>Tableau16345789101112131415161718192021222324[[#This Row],[SM]]-Tableau16345789101112131415161718192021222324[[#This Row],[STJ]]</f>
        <v>0</v>
      </c>
      <c r="AX15" s="14" t="str">
        <f t="shared" si="5"/>
        <v>BOF</v>
      </c>
      <c r="AY15" s="80" t="s">
        <v>60</v>
      </c>
      <c r="AZ15" s="80" t="s">
        <v>60</v>
      </c>
      <c r="BA15" s="80" t="s">
        <v>61</v>
      </c>
      <c r="BB15" s="80" t="s">
        <v>62</v>
      </c>
      <c r="BC15" s="80"/>
      <c r="BD15" s="18">
        <v>7</v>
      </c>
      <c r="BE15" s="17">
        <v>5</v>
      </c>
      <c r="BF15" s="17">
        <v>5</v>
      </c>
      <c r="BG15" s="17">
        <v>6</v>
      </c>
      <c r="BH15" s="17">
        <v>5</v>
      </c>
      <c r="BI15" s="17">
        <v>7</v>
      </c>
      <c r="BJ15" s="17">
        <v>17</v>
      </c>
      <c r="BK15" s="17">
        <v>8</v>
      </c>
      <c r="BL15" s="17">
        <v>5</v>
      </c>
      <c r="BM15" s="17">
        <v>6</v>
      </c>
      <c r="BN15" s="17">
        <v>3</v>
      </c>
      <c r="BO15" s="17">
        <v>1</v>
      </c>
      <c r="BP15" s="17">
        <v>0</v>
      </c>
      <c r="BQ15" s="17">
        <v>0</v>
      </c>
      <c r="BR15" s="17">
        <v>0</v>
      </c>
      <c r="BS15" s="17"/>
      <c r="BT15" s="17"/>
      <c r="BU15" s="17"/>
    </row>
    <row r="16" spans="1:74" s="7" customFormat="1" ht="15.75" thickBot="1" x14ac:dyDescent="0.3">
      <c r="A16" s="13" t="s">
        <v>39</v>
      </c>
      <c r="B16" s="4">
        <v>1</v>
      </c>
      <c r="C16" s="4">
        <v>1</v>
      </c>
      <c r="D16" s="80"/>
      <c r="E16" s="80">
        <v>1</v>
      </c>
      <c r="F16" s="80"/>
      <c r="G16" s="16"/>
      <c r="H16" s="16"/>
      <c r="I16" s="16"/>
      <c r="J16" s="73">
        <v>6674</v>
      </c>
      <c r="K16" s="77">
        <v>5916</v>
      </c>
      <c r="L16" s="73">
        <v>5914</v>
      </c>
      <c r="M16" s="61">
        <v>2018</v>
      </c>
      <c r="N16" s="61">
        <v>2072</v>
      </c>
      <c r="O16" s="44">
        <f>Tableau16345789101112131415161718192021222324[[#This Row],[CT 14/07]]-Tableau16345789101112131415161718192021222324[[#This Row],[CT 14/06]]</f>
        <v>54</v>
      </c>
      <c r="P16" s="44">
        <v>364</v>
      </c>
      <c r="Q16" s="44"/>
      <c r="R16" s="44"/>
      <c r="S16" s="59">
        <f>(Tableau16345789101112131415161718192021222324[[#This Row],[GDC1]]+Tableau16345789101112131415161718192021222324[[#This Row],[GDC2]]+Tableau16345789101112131415161718192021222324[[#This Row],[GDC3]])/3</f>
        <v>121.33333333333333</v>
      </c>
      <c r="T16" s="64">
        <f>30+(Tableau16345789101112131415161718192021222324[[#This Row],[CT 14/07]]/60)</f>
        <v>64.533333333333331</v>
      </c>
      <c r="U16" s="69">
        <v>1</v>
      </c>
      <c r="V16" s="9">
        <v>2</v>
      </c>
      <c r="W16" s="2">
        <f t="shared" si="0"/>
        <v>4</v>
      </c>
      <c r="X16" s="3">
        <v>4</v>
      </c>
      <c r="Y16" s="4"/>
      <c r="Z16" s="5"/>
      <c r="AA16" s="27">
        <v>265</v>
      </c>
      <c r="AB16" s="3">
        <v>4</v>
      </c>
      <c r="AC16" s="4"/>
      <c r="AD16" s="5"/>
      <c r="AE16" s="9">
        <f t="shared" si="1"/>
        <v>99</v>
      </c>
      <c r="AF16" s="26">
        <v>364</v>
      </c>
      <c r="AG16" s="3"/>
      <c r="AH16" s="4"/>
      <c r="AI16" s="5"/>
      <c r="AJ16" s="6">
        <f t="shared" si="2"/>
        <v>-364</v>
      </c>
      <c r="AK16" s="12"/>
      <c r="AL16" s="10"/>
      <c r="AM16" s="8"/>
      <c r="AN16" s="11"/>
      <c r="AO16" s="6">
        <f t="shared" si="3"/>
        <v>0</v>
      </c>
      <c r="AP16" s="12"/>
      <c r="AQ16" s="10"/>
      <c r="AR16" s="8"/>
      <c r="AS16" s="11"/>
      <c r="AT16" s="11"/>
      <c r="AU16" s="9">
        <f t="shared" si="4"/>
        <v>8</v>
      </c>
      <c r="AV16" s="14">
        <f t="array" ref="AV16">max_score</f>
        <v>8</v>
      </c>
      <c r="AW16" s="56">
        <f>Tableau16345789101112131415161718192021222324[[#This Row],[SM]]-Tableau16345789101112131415161718192021222324[[#This Row],[STJ]]</f>
        <v>0</v>
      </c>
      <c r="AX16" s="14" t="str">
        <f t="shared" si="5"/>
        <v>BOF</v>
      </c>
      <c r="AY16" s="78" t="s">
        <v>60</v>
      </c>
      <c r="AZ16" s="78" t="s">
        <v>60</v>
      </c>
      <c r="BA16" s="80" t="s">
        <v>61</v>
      </c>
      <c r="BB16" s="80" t="s">
        <v>62</v>
      </c>
      <c r="BC16" s="78"/>
      <c r="BD16" s="18">
        <v>7</v>
      </c>
      <c r="BE16" s="19">
        <v>5</v>
      </c>
      <c r="BF16" s="19">
        <v>6</v>
      </c>
      <c r="BG16" s="19">
        <v>6</v>
      </c>
      <c r="BH16" s="19">
        <v>6</v>
      </c>
      <c r="BI16" s="19">
        <v>7</v>
      </c>
      <c r="BJ16" s="19">
        <v>16</v>
      </c>
      <c r="BK16" s="19">
        <v>5</v>
      </c>
      <c r="BL16" s="19">
        <v>1</v>
      </c>
      <c r="BM16" s="19">
        <v>3</v>
      </c>
      <c r="BN16" s="19">
        <v>0</v>
      </c>
      <c r="BO16" s="19">
        <v>0</v>
      </c>
      <c r="BP16" s="19">
        <v>0</v>
      </c>
      <c r="BQ16" s="19">
        <v>0</v>
      </c>
      <c r="BR16" s="19">
        <v>0</v>
      </c>
      <c r="BS16" s="19"/>
      <c r="BT16" s="19"/>
      <c r="BU16" s="19"/>
    </row>
    <row r="17" spans="1:73" s="7" customFormat="1" ht="15.75" thickBot="1" x14ac:dyDescent="0.3">
      <c r="A17" s="30" t="s">
        <v>137</v>
      </c>
      <c r="B17" s="83"/>
      <c r="C17" s="83">
        <v>1</v>
      </c>
      <c r="D17" s="80"/>
      <c r="E17" s="80"/>
      <c r="F17" s="80"/>
      <c r="G17" s="16"/>
      <c r="H17" s="16"/>
      <c r="I17" s="16"/>
      <c r="J17" s="73">
        <v>9048</v>
      </c>
      <c r="K17" s="80">
        <v>7260</v>
      </c>
      <c r="L17" s="73">
        <v>7435</v>
      </c>
      <c r="M17" s="61">
        <v>3056</v>
      </c>
      <c r="N17" s="61">
        <v>3152</v>
      </c>
      <c r="O17" s="44">
        <f>Tableau16345789101112131415161718192021222324[[#This Row],[CT 14/07]]-Tableau16345789101112131415161718192021222324[[#This Row],[CT 14/06]]</f>
        <v>96</v>
      </c>
      <c r="P17" s="44">
        <v>1785</v>
      </c>
      <c r="Q17" s="44"/>
      <c r="R17" s="44"/>
      <c r="S17" s="59">
        <f>(Tableau16345789101112131415161718192021222324[[#This Row],[GDC1]]+Tableau16345789101112131415161718192021222324[[#This Row],[GDC2]]+Tableau16345789101112131415161718192021222324[[#This Row],[GDC3]])/3</f>
        <v>595</v>
      </c>
      <c r="T17" s="64">
        <f>30+(Tableau16345789101112131415161718192021222324[[#This Row],[CT 14/07]]/60)</f>
        <v>82.533333333333331</v>
      </c>
      <c r="U17" s="18">
        <v>1</v>
      </c>
      <c r="V17" s="25">
        <v>3</v>
      </c>
      <c r="W17" s="28">
        <f t="shared" si="0"/>
        <v>5</v>
      </c>
      <c r="X17" s="24">
        <v>5</v>
      </c>
      <c r="Y17" s="21"/>
      <c r="Z17" s="22"/>
      <c r="AA17" s="27">
        <v>813</v>
      </c>
      <c r="AB17" s="24">
        <v>5</v>
      </c>
      <c r="AC17" s="21"/>
      <c r="AD17" s="22"/>
      <c r="AE17" s="25">
        <f t="shared" si="1"/>
        <v>972</v>
      </c>
      <c r="AF17" s="26">
        <v>1785</v>
      </c>
      <c r="AG17" s="24"/>
      <c r="AH17" s="21"/>
      <c r="AI17" s="22"/>
      <c r="AJ17" s="23">
        <f t="shared" si="2"/>
        <v>-1785</v>
      </c>
      <c r="AK17" s="26"/>
      <c r="AL17" s="24"/>
      <c r="AM17" s="21"/>
      <c r="AN17" s="22"/>
      <c r="AO17" s="23">
        <f t="shared" si="3"/>
        <v>0</v>
      </c>
      <c r="AP17" s="26"/>
      <c r="AQ17" s="24"/>
      <c r="AR17" s="21"/>
      <c r="AS17" s="22"/>
      <c r="AT17" s="22"/>
      <c r="AU17" s="25">
        <f t="shared" si="4"/>
        <v>10</v>
      </c>
      <c r="AV17" s="78" cm="1">
        <f t="array" ref="AV17">max_score</f>
        <v>10</v>
      </c>
      <c r="AW17" s="55">
        <f>Tableau16345789101112131415161718192021222324[[#This Row],[SM]]-Tableau16345789101112131415161718192021222324[[#This Row],[STJ]]</f>
        <v>0</v>
      </c>
      <c r="AX17" s="78" t="str">
        <f t="shared" si="5"/>
        <v>BOF</v>
      </c>
      <c r="AY17" s="78" t="s">
        <v>60</v>
      </c>
      <c r="AZ17" s="78" t="s">
        <v>60</v>
      </c>
      <c r="BA17" s="73" t="s">
        <v>61</v>
      </c>
      <c r="BB17" s="73" t="s">
        <v>62</v>
      </c>
      <c r="BC17" s="78"/>
      <c r="BD17" s="18">
        <v>7</v>
      </c>
      <c r="BE17" s="19">
        <v>5</v>
      </c>
      <c r="BF17" s="19">
        <v>4</v>
      </c>
      <c r="BG17" s="19">
        <v>5</v>
      </c>
      <c r="BH17" s="19">
        <v>5</v>
      </c>
      <c r="BI17" s="19">
        <v>7</v>
      </c>
      <c r="BJ17" s="19">
        <v>20</v>
      </c>
      <c r="BK17" s="19">
        <v>13</v>
      </c>
      <c r="BL17" s="19">
        <v>12</v>
      </c>
      <c r="BM17" s="19">
        <v>15</v>
      </c>
      <c r="BN17" s="19">
        <v>12</v>
      </c>
      <c r="BO17" s="19">
        <v>10</v>
      </c>
      <c r="BP17" s="19">
        <v>6</v>
      </c>
      <c r="BQ17" s="19">
        <v>15</v>
      </c>
      <c r="BR17" s="19">
        <v>0</v>
      </c>
      <c r="BS17" s="19"/>
      <c r="BT17" s="19"/>
      <c r="BU17" s="19"/>
    </row>
    <row r="18" spans="1:73" s="7" customFormat="1" ht="15.75" thickBot="1" x14ac:dyDescent="0.3">
      <c r="A18" s="13" t="s">
        <v>129</v>
      </c>
      <c r="B18" s="4">
        <v>1</v>
      </c>
      <c r="C18" s="4">
        <v>1</v>
      </c>
      <c r="D18" s="80"/>
      <c r="E18" s="80"/>
      <c r="F18" s="80"/>
      <c r="G18" s="16"/>
      <c r="H18" s="16"/>
      <c r="I18" s="16"/>
      <c r="J18" s="73">
        <v>6835</v>
      </c>
      <c r="K18" s="73">
        <v>6609</v>
      </c>
      <c r="L18" s="73">
        <v>6712</v>
      </c>
      <c r="M18" s="61">
        <v>2171</v>
      </c>
      <c r="N18" s="61">
        <v>2279</v>
      </c>
      <c r="O18" s="44">
        <f>Tableau16345789101112131415161718192021222324[[#This Row],[CT 14/07]]-Tableau16345789101112131415161718192021222324[[#This Row],[CT 14/06]]</f>
        <v>108</v>
      </c>
      <c r="P18" s="44">
        <v>1229</v>
      </c>
      <c r="Q18" s="44"/>
      <c r="R18" s="44"/>
      <c r="S18" s="59">
        <f>(Tableau16345789101112131415161718192021222324[[#This Row],[GDC1]]+Tableau16345789101112131415161718192021222324[[#This Row],[GDC2]]+Tableau16345789101112131415161718192021222324[[#This Row],[GDC3]])/3</f>
        <v>409.66666666666669</v>
      </c>
      <c r="T18" s="64">
        <f>30+(Tableau16345789101112131415161718192021222324[[#This Row],[CT 14/07]]/60)</f>
        <v>67.983333333333334</v>
      </c>
      <c r="U18" s="69">
        <v>1</v>
      </c>
      <c r="V18" s="9">
        <v>3</v>
      </c>
      <c r="W18" s="2">
        <f t="shared" si="0"/>
        <v>5</v>
      </c>
      <c r="X18" s="3">
        <v>5</v>
      </c>
      <c r="Y18" s="4"/>
      <c r="Z18" s="5"/>
      <c r="AA18" s="27">
        <v>693</v>
      </c>
      <c r="AB18" s="3">
        <v>5</v>
      </c>
      <c r="AC18" s="4"/>
      <c r="AD18" s="5"/>
      <c r="AE18" s="9">
        <f t="shared" si="1"/>
        <v>536</v>
      </c>
      <c r="AF18" s="26">
        <v>1229</v>
      </c>
      <c r="AG18" s="3"/>
      <c r="AH18" s="4"/>
      <c r="AI18" s="5"/>
      <c r="AJ18" s="6">
        <f t="shared" si="2"/>
        <v>-1229</v>
      </c>
      <c r="AK18" s="12"/>
      <c r="AL18" s="10"/>
      <c r="AM18" s="8"/>
      <c r="AN18" s="11"/>
      <c r="AO18" s="6">
        <f t="shared" si="3"/>
        <v>0</v>
      </c>
      <c r="AP18" s="12"/>
      <c r="AQ18" s="10"/>
      <c r="AR18" s="8"/>
      <c r="AS18" s="11"/>
      <c r="AT18" s="11"/>
      <c r="AU18" s="9">
        <f t="shared" si="4"/>
        <v>10</v>
      </c>
      <c r="AV18" s="14">
        <f t="array" ref="AV18">max_score</f>
        <v>10</v>
      </c>
      <c r="AW18" s="56">
        <f>Tableau16345789101112131415161718192021222324[[#This Row],[SM]]-Tableau16345789101112131415161718192021222324[[#This Row],[STJ]]</f>
        <v>0</v>
      </c>
      <c r="AX18" s="14" t="str">
        <f t="shared" si="5"/>
        <v>BOF</v>
      </c>
      <c r="AY18" s="80" t="s">
        <v>60</v>
      </c>
      <c r="AZ18" s="80" t="s">
        <v>60</v>
      </c>
      <c r="BA18" s="77" t="s">
        <v>61</v>
      </c>
      <c r="BB18" s="77" t="s">
        <v>62</v>
      </c>
      <c r="BC18" s="80"/>
      <c r="BD18" s="18">
        <v>7</v>
      </c>
      <c r="BE18" s="17">
        <v>4</v>
      </c>
      <c r="BF18" s="17">
        <v>5</v>
      </c>
      <c r="BG18" s="17">
        <v>4</v>
      </c>
      <c r="BH18" s="17">
        <v>4</v>
      </c>
      <c r="BI18" s="17">
        <v>6</v>
      </c>
      <c r="BJ18" s="17">
        <v>15</v>
      </c>
      <c r="BK18" s="17">
        <v>8</v>
      </c>
      <c r="BL18" s="17">
        <v>7</v>
      </c>
      <c r="BM18" s="17">
        <v>8</v>
      </c>
      <c r="BN18" s="17">
        <v>6</v>
      </c>
      <c r="BO18" s="17">
        <v>6</v>
      </c>
      <c r="BP18" s="17">
        <v>2</v>
      </c>
      <c r="BQ18" s="17">
        <v>0</v>
      </c>
      <c r="BR18" s="17">
        <v>0</v>
      </c>
      <c r="BS18" s="17"/>
      <c r="BT18" s="17"/>
      <c r="BU18" s="17"/>
    </row>
    <row r="19" spans="1:73" s="7" customFormat="1" ht="15.75" thickBot="1" x14ac:dyDescent="0.3">
      <c r="A19" s="13" t="s">
        <v>76</v>
      </c>
      <c r="B19" s="4"/>
      <c r="C19" s="4">
        <v>1</v>
      </c>
      <c r="D19" s="78"/>
      <c r="E19" s="78"/>
      <c r="F19" s="78"/>
      <c r="G19" s="16">
        <v>1</v>
      </c>
      <c r="H19" s="16">
        <v>1</v>
      </c>
      <c r="I19" s="16"/>
      <c r="J19" s="73">
        <v>7067</v>
      </c>
      <c r="K19" s="77">
        <v>6565</v>
      </c>
      <c r="L19" s="73">
        <v>6329</v>
      </c>
      <c r="M19" s="61">
        <v>2343</v>
      </c>
      <c r="N19" s="61">
        <v>2405</v>
      </c>
      <c r="O19" s="44">
        <f>Tableau16345789101112131415161718192021222324[[#This Row],[CT 14/07]]-Tableau16345789101112131415161718192021222324[[#This Row],[CT 14/06]]</f>
        <v>62</v>
      </c>
      <c r="P19" s="44">
        <v>494</v>
      </c>
      <c r="Q19" s="44"/>
      <c r="R19" s="44"/>
      <c r="S19" s="59">
        <f>(Tableau16345789101112131415161718192021222324[[#This Row],[GDC1]]+Tableau16345789101112131415161718192021222324[[#This Row],[GDC2]]+Tableau16345789101112131415161718192021222324[[#This Row],[GDC3]])/3</f>
        <v>164.66666666666666</v>
      </c>
      <c r="T19" s="64">
        <f>30+(Tableau16345789101112131415161718192021222324[[#This Row],[CT 14/07]]/60)</f>
        <v>70.083333333333343</v>
      </c>
      <c r="U19" s="67">
        <v>1</v>
      </c>
      <c r="V19" s="9">
        <v>3</v>
      </c>
      <c r="W19" s="2">
        <f t="shared" si="0"/>
        <v>5</v>
      </c>
      <c r="X19" s="63">
        <v>0</v>
      </c>
      <c r="Y19" s="4"/>
      <c r="Z19" s="5"/>
      <c r="AA19" s="27">
        <v>0</v>
      </c>
      <c r="AB19" s="3">
        <v>5</v>
      </c>
      <c r="AC19" s="4"/>
      <c r="AD19" s="5"/>
      <c r="AE19" s="9">
        <f t="shared" si="1"/>
        <v>494</v>
      </c>
      <c r="AF19" s="26">
        <v>494</v>
      </c>
      <c r="AG19" s="3"/>
      <c r="AH19" s="4"/>
      <c r="AI19" s="5"/>
      <c r="AJ19" s="6">
        <f t="shared" si="2"/>
        <v>-494</v>
      </c>
      <c r="AK19" s="12"/>
      <c r="AL19" s="10"/>
      <c r="AM19" s="8"/>
      <c r="AN19" s="11"/>
      <c r="AO19" s="6">
        <f t="shared" si="3"/>
        <v>0</v>
      </c>
      <c r="AP19" s="12"/>
      <c r="AQ19" s="10"/>
      <c r="AR19" s="8"/>
      <c r="AS19" s="11"/>
      <c r="AT19" s="11"/>
      <c r="AU19" s="9">
        <f t="shared" si="4"/>
        <v>5</v>
      </c>
      <c r="AV19" s="14">
        <f t="array" ref="AV19">max_score</f>
        <v>10</v>
      </c>
      <c r="AW19" s="56">
        <f>Tableau16345789101112131415161718192021222324[[#This Row],[SM]]-Tableau16345789101112131415161718192021222324[[#This Row],[STJ]]</f>
        <v>5</v>
      </c>
      <c r="AX19" s="14" t="str">
        <f t="shared" si="5"/>
        <v>BOF</v>
      </c>
      <c r="AY19" s="78" t="s">
        <v>60</v>
      </c>
      <c r="AZ19" s="78" t="s">
        <v>60</v>
      </c>
      <c r="BA19" s="80" t="s">
        <v>61</v>
      </c>
      <c r="BB19" s="80" t="s">
        <v>62</v>
      </c>
      <c r="BC19" s="78"/>
      <c r="BD19" s="18">
        <v>6</v>
      </c>
      <c r="BE19" s="19">
        <v>4</v>
      </c>
      <c r="BF19" s="19">
        <v>5</v>
      </c>
      <c r="BG19" s="19">
        <v>5</v>
      </c>
      <c r="BH19" s="19">
        <v>4</v>
      </c>
      <c r="BI19" s="19">
        <v>6</v>
      </c>
      <c r="BJ19" s="19">
        <v>19</v>
      </c>
      <c r="BK19" s="19">
        <v>8</v>
      </c>
      <c r="BL19" s="19">
        <v>3</v>
      </c>
      <c r="BM19" s="19">
        <v>4</v>
      </c>
      <c r="BN19" s="19">
        <v>1</v>
      </c>
      <c r="BO19" s="19">
        <v>0</v>
      </c>
      <c r="BP19" s="19">
        <v>0</v>
      </c>
      <c r="BQ19" s="19">
        <v>0</v>
      </c>
      <c r="BR19" s="19">
        <v>0</v>
      </c>
      <c r="BS19" s="19"/>
      <c r="BT19" s="19"/>
      <c r="BU19" s="19"/>
    </row>
    <row r="20" spans="1:73" s="7" customFormat="1" ht="15.75" thickBot="1" x14ac:dyDescent="0.3">
      <c r="A20" s="30" t="s">
        <v>91</v>
      </c>
      <c r="B20" s="83"/>
      <c r="C20" s="16">
        <v>1</v>
      </c>
      <c r="D20" s="78">
        <v>1</v>
      </c>
      <c r="E20" s="78"/>
      <c r="F20" s="80">
        <v>1</v>
      </c>
      <c r="G20" s="16"/>
      <c r="H20" s="16"/>
      <c r="I20" s="16"/>
      <c r="J20" s="73">
        <v>6954</v>
      </c>
      <c r="K20" s="73">
        <v>6345</v>
      </c>
      <c r="L20" s="73">
        <v>5959</v>
      </c>
      <c r="M20" s="61">
        <v>2266</v>
      </c>
      <c r="N20" s="61">
        <v>2272</v>
      </c>
      <c r="O20" s="44">
        <f>Tableau16345789101112131415161718192021222324[[#This Row],[CT 14/07]]-Tableau16345789101112131415161718192021222324[[#This Row],[CT 14/06]]</f>
        <v>6</v>
      </c>
      <c r="P20" s="44">
        <v>886</v>
      </c>
      <c r="Q20" s="44"/>
      <c r="R20" s="44"/>
      <c r="S20" s="59">
        <f>(Tableau16345789101112131415161718192021222324[[#This Row],[GDC1]]+Tableau16345789101112131415161718192021222324[[#This Row],[GDC2]]+Tableau16345789101112131415161718192021222324[[#This Row],[GDC3]])/3</f>
        <v>295.33333333333331</v>
      </c>
      <c r="T20" s="64">
        <f>30+(Tableau16345789101112131415161718192021222324[[#This Row],[CT 14/07]]/60)</f>
        <v>67.866666666666674</v>
      </c>
      <c r="U20" s="18">
        <v>1</v>
      </c>
      <c r="V20" s="25">
        <v>2</v>
      </c>
      <c r="W20" s="28">
        <f t="shared" si="0"/>
        <v>4</v>
      </c>
      <c r="X20" s="24">
        <v>4</v>
      </c>
      <c r="Y20" s="21"/>
      <c r="Z20" s="22"/>
      <c r="AA20" s="27">
        <v>497</v>
      </c>
      <c r="AB20" s="24">
        <v>4</v>
      </c>
      <c r="AC20" s="21"/>
      <c r="AD20" s="22"/>
      <c r="AE20" s="25">
        <f t="shared" si="1"/>
        <v>389</v>
      </c>
      <c r="AF20" s="26">
        <v>886</v>
      </c>
      <c r="AG20" s="24"/>
      <c r="AH20" s="21"/>
      <c r="AI20" s="22"/>
      <c r="AJ20" s="23">
        <f t="shared" si="2"/>
        <v>-886</v>
      </c>
      <c r="AK20" s="26"/>
      <c r="AL20" s="24"/>
      <c r="AM20" s="21"/>
      <c r="AN20" s="22"/>
      <c r="AO20" s="23">
        <f t="shared" si="3"/>
        <v>0</v>
      </c>
      <c r="AP20" s="26"/>
      <c r="AQ20" s="24"/>
      <c r="AR20" s="21"/>
      <c r="AS20" s="22"/>
      <c r="AT20" s="22"/>
      <c r="AU20" s="25">
        <f t="shared" si="4"/>
        <v>8</v>
      </c>
      <c r="AV20" s="78" cm="1">
        <f t="array" ref="AV20">max_score</f>
        <v>8</v>
      </c>
      <c r="AW20" s="55">
        <f>Tableau16345789101112131415161718192021222324[[#This Row],[SM]]-Tableau16345789101112131415161718192021222324[[#This Row],[STJ]]</f>
        <v>0</v>
      </c>
      <c r="AX20" s="78" t="str">
        <f t="shared" si="5"/>
        <v>BOF</v>
      </c>
      <c r="AY20" s="80" t="s">
        <v>60</v>
      </c>
      <c r="AZ20" s="80" t="s">
        <v>60</v>
      </c>
      <c r="BA20" s="73" t="s">
        <v>61</v>
      </c>
      <c r="BB20" s="73" t="s">
        <v>62</v>
      </c>
      <c r="BC20" s="32"/>
      <c r="BD20" s="18">
        <v>6</v>
      </c>
      <c r="BE20" s="17">
        <v>2</v>
      </c>
      <c r="BF20" s="17">
        <v>0</v>
      </c>
      <c r="BG20" s="17">
        <v>4</v>
      </c>
      <c r="BH20" s="17">
        <v>0</v>
      </c>
      <c r="BI20" s="17">
        <v>5</v>
      </c>
      <c r="BJ20" s="17">
        <v>15</v>
      </c>
      <c r="BK20" s="17">
        <v>7</v>
      </c>
      <c r="BL20" s="17">
        <v>4</v>
      </c>
      <c r="BM20" s="17">
        <v>7</v>
      </c>
      <c r="BN20" s="17">
        <v>5</v>
      </c>
      <c r="BO20" s="17">
        <v>3</v>
      </c>
      <c r="BP20" s="17">
        <v>1</v>
      </c>
      <c r="BQ20" s="17">
        <v>0</v>
      </c>
      <c r="BR20" s="17">
        <v>0</v>
      </c>
      <c r="BS20" s="17"/>
      <c r="BT20" s="17"/>
      <c r="BU20" s="17"/>
    </row>
    <row r="21" spans="1:73" s="7" customFormat="1" ht="15.75" thickBot="1" x14ac:dyDescent="0.3">
      <c r="A21" s="30" t="s">
        <v>134</v>
      </c>
      <c r="B21" s="83"/>
      <c r="C21" s="83">
        <v>1</v>
      </c>
      <c r="D21" s="77"/>
      <c r="E21" s="77"/>
      <c r="F21" s="77"/>
      <c r="G21" s="16"/>
      <c r="H21" s="16"/>
      <c r="I21" s="16"/>
      <c r="J21" s="73">
        <v>6344</v>
      </c>
      <c r="K21" s="80">
        <v>6256</v>
      </c>
      <c r="L21" s="73">
        <v>6020</v>
      </c>
      <c r="M21" s="61">
        <v>1736</v>
      </c>
      <c r="N21" s="61">
        <v>1901</v>
      </c>
      <c r="O21" s="44">
        <f>Tableau16345789101112131415161718192021222324[[#This Row],[CT 14/07]]-Tableau16345789101112131415161718192021222324[[#This Row],[CT 14/06]]</f>
        <v>165</v>
      </c>
      <c r="P21" s="44">
        <v>635</v>
      </c>
      <c r="Q21" s="44"/>
      <c r="R21" s="44"/>
      <c r="S21" s="59">
        <f>(Tableau16345789101112131415161718192021222324[[#This Row],[GDC1]]+Tableau16345789101112131415161718192021222324[[#This Row],[GDC2]]+Tableau16345789101112131415161718192021222324[[#This Row],[GDC3]])/3</f>
        <v>211.66666666666666</v>
      </c>
      <c r="T21" s="64">
        <f>30+(Tableau16345789101112131415161718192021222324[[#This Row],[CT 14/07]]/60)</f>
        <v>61.683333333333337</v>
      </c>
      <c r="U21" s="69">
        <v>1</v>
      </c>
      <c r="V21" s="1">
        <v>3</v>
      </c>
      <c r="W21" s="2">
        <f t="shared" si="0"/>
        <v>5</v>
      </c>
      <c r="X21" s="3">
        <v>5</v>
      </c>
      <c r="Y21" s="4"/>
      <c r="Z21" s="5"/>
      <c r="AA21" s="27">
        <v>435</v>
      </c>
      <c r="AB21" s="3">
        <v>5</v>
      </c>
      <c r="AC21" s="4"/>
      <c r="AD21" s="5"/>
      <c r="AE21" s="1">
        <f t="shared" si="1"/>
        <v>200</v>
      </c>
      <c r="AF21" s="26">
        <v>635</v>
      </c>
      <c r="AG21" s="3"/>
      <c r="AH21" s="4"/>
      <c r="AI21" s="5"/>
      <c r="AJ21" s="6">
        <f t="shared" si="2"/>
        <v>-635</v>
      </c>
      <c r="AK21" s="26"/>
      <c r="AL21" s="3"/>
      <c r="AM21" s="4"/>
      <c r="AN21" s="5"/>
      <c r="AO21" s="6">
        <f t="shared" si="3"/>
        <v>0</v>
      </c>
      <c r="AP21" s="26"/>
      <c r="AQ21" s="3"/>
      <c r="AR21" s="4"/>
      <c r="AS21" s="5"/>
      <c r="AT21" s="5"/>
      <c r="AU21" s="1">
        <f t="shared" si="4"/>
        <v>10</v>
      </c>
      <c r="AV21" s="14" cm="1">
        <f t="array" ref="AV21">max_score</f>
        <v>10</v>
      </c>
      <c r="AW21" s="56">
        <f>Tableau16345789101112131415161718192021222324[[#This Row],[SM]]-Tableau16345789101112131415161718192021222324[[#This Row],[STJ]]</f>
        <v>0</v>
      </c>
      <c r="AX21" s="14" t="str">
        <f t="shared" si="5"/>
        <v>BOF</v>
      </c>
      <c r="AY21" s="80" t="s">
        <v>60</v>
      </c>
      <c r="AZ21" s="80" t="s">
        <v>60</v>
      </c>
      <c r="BA21" s="73" t="s">
        <v>61</v>
      </c>
      <c r="BB21" s="73" t="s">
        <v>62</v>
      </c>
      <c r="BC21" s="80"/>
      <c r="BD21" s="18">
        <v>6</v>
      </c>
      <c r="BE21" s="17">
        <v>4</v>
      </c>
      <c r="BF21" s="17">
        <v>3</v>
      </c>
      <c r="BG21" s="17">
        <v>4</v>
      </c>
      <c r="BH21" s="17">
        <v>4</v>
      </c>
      <c r="BI21" s="17">
        <v>6</v>
      </c>
      <c r="BJ21" s="17">
        <v>11</v>
      </c>
      <c r="BK21" s="17">
        <v>4</v>
      </c>
      <c r="BL21" s="17">
        <v>4</v>
      </c>
      <c r="BM21" s="17">
        <v>3</v>
      </c>
      <c r="BN21" s="17">
        <v>2</v>
      </c>
      <c r="BO21" s="17">
        <v>2</v>
      </c>
      <c r="BP21" s="17">
        <v>0</v>
      </c>
      <c r="BQ21" s="17">
        <v>0</v>
      </c>
      <c r="BR21" s="17">
        <v>0</v>
      </c>
      <c r="BS21" s="17"/>
      <c r="BT21" s="17"/>
      <c r="BU21" s="17"/>
    </row>
    <row r="22" spans="1:73" s="7" customFormat="1" ht="15.75" thickBot="1" x14ac:dyDescent="0.3">
      <c r="A22" s="13" t="s">
        <v>131</v>
      </c>
      <c r="B22" s="4"/>
      <c r="C22" s="4">
        <v>1</v>
      </c>
      <c r="D22" s="31"/>
      <c r="E22" s="31"/>
      <c r="F22" s="31"/>
      <c r="G22" s="16"/>
      <c r="H22" s="16"/>
      <c r="I22" s="16"/>
      <c r="J22" s="73">
        <v>7014</v>
      </c>
      <c r="K22" s="73">
        <v>6971</v>
      </c>
      <c r="L22" s="73">
        <v>6628</v>
      </c>
      <c r="M22" s="61">
        <v>2501</v>
      </c>
      <c r="N22" s="61">
        <v>2564</v>
      </c>
      <c r="O22" s="44">
        <f>Tableau16345789101112131415161718192021222324[[#This Row],[CT 14/07]]-Tableau16345789101112131415161718192021222324[[#This Row],[CT 14/06]]</f>
        <v>63</v>
      </c>
      <c r="P22" s="44">
        <v>1256</v>
      </c>
      <c r="Q22" s="44"/>
      <c r="R22" s="44"/>
      <c r="S22" s="59">
        <f>(Tableau16345789101112131415161718192021222324[[#This Row],[GDC1]]+Tableau16345789101112131415161718192021222324[[#This Row],[GDC2]]+Tableau16345789101112131415161718192021222324[[#This Row],[GDC3]])/3</f>
        <v>418.66666666666669</v>
      </c>
      <c r="T22" s="64">
        <f>30+(Tableau16345789101112131415161718192021222324[[#This Row],[CT 14/07]]/60)</f>
        <v>72.733333333333334</v>
      </c>
      <c r="U22" s="69">
        <v>1</v>
      </c>
      <c r="V22" s="9">
        <v>3</v>
      </c>
      <c r="W22" s="2">
        <f t="shared" si="0"/>
        <v>5</v>
      </c>
      <c r="X22" s="3">
        <v>5</v>
      </c>
      <c r="Y22" s="4"/>
      <c r="Z22" s="5"/>
      <c r="AA22" s="27">
        <v>503</v>
      </c>
      <c r="AB22" s="3">
        <v>5</v>
      </c>
      <c r="AC22" s="4"/>
      <c r="AD22" s="5"/>
      <c r="AE22" s="9">
        <f t="shared" si="1"/>
        <v>753</v>
      </c>
      <c r="AF22" s="26">
        <v>1256</v>
      </c>
      <c r="AG22" s="3"/>
      <c r="AH22" s="4"/>
      <c r="AI22" s="5"/>
      <c r="AJ22" s="6">
        <f t="shared" si="2"/>
        <v>-1256</v>
      </c>
      <c r="AK22" s="12"/>
      <c r="AL22" s="10"/>
      <c r="AM22" s="8"/>
      <c r="AN22" s="11"/>
      <c r="AO22" s="6">
        <f t="shared" si="3"/>
        <v>0</v>
      </c>
      <c r="AP22" s="12"/>
      <c r="AQ22" s="10"/>
      <c r="AR22" s="8"/>
      <c r="AS22" s="11"/>
      <c r="AT22" s="11"/>
      <c r="AU22" s="9">
        <f t="shared" si="4"/>
        <v>10</v>
      </c>
      <c r="AV22" s="14">
        <f t="array" ref="AV22">max_score</f>
        <v>10</v>
      </c>
      <c r="AW22" s="56">
        <f>Tableau16345789101112131415161718192021222324[[#This Row],[SM]]-Tableau16345789101112131415161718192021222324[[#This Row],[STJ]]</f>
        <v>0</v>
      </c>
      <c r="AX22" s="14" t="str">
        <f t="shared" si="5"/>
        <v>BOF</v>
      </c>
      <c r="AY22" s="80" t="s">
        <v>60</v>
      </c>
      <c r="AZ22" s="80" t="s">
        <v>60</v>
      </c>
      <c r="BA22" s="73" t="s">
        <v>61</v>
      </c>
      <c r="BB22" s="73" t="s">
        <v>62</v>
      </c>
      <c r="BC22" s="80"/>
      <c r="BD22" s="18">
        <v>6</v>
      </c>
      <c r="BE22" s="17">
        <v>4</v>
      </c>
      <c r="BF22" s="17">
        <v>2</v>
      </c>
      <c r="BG22" s="17">
        <v>4</v>
      </c>
      <c r="BH22" s="17">
        <v>4</v>
      </c>
      <c r="BI22" s="17">
        <v>6</v>
      </c>
      <c r="BJ22" s="17">
        <v>20</v>
      </c>
      <c r="BK22" s="17">
        <v>11</v>
      </c>
      <c r="BL22" s="17">
        <v>7</v>
      </c>
      <c r="BM22" s="17">
        <v>10</v>
      </c>
      <c r="BN22" s="17">
        <v>8</v>
      </c>
      <c r="BO22" s="17">
        <v>3</v>
      </c>
      <c r="BP22" s="17">
        <v>0</v>
      </c>
      <c r="BQ22" s="17">
        <v>0</v>
      </c>
      <c r="BR22" s="17">
        <v>0</v>
      </c>
      <c r="BS22" s="17"/>
      <c r="BT22" s="17"/>
      <c r="BU22" s="17"/>
    </row>
    <row r="23" spans="1:73" s="7" customFormat="1" ht="15.75" thickBot="1" x14ac:dyDescent="0.3">
      <c r="A23" s="30" t="s">
        <v>135</v>
      </c>
      <c r="B23" s="83"/>
      <c r="C23" s="83">
        <v>1</v>
      </c>
      <c r="D23" s="78"/>
      <c r="E23" s="78">
        <v>1</v>
      </c>
      <c r="F23" s="77">
        <v>1</v>
      </c>
      <c r="G23" s="16"/>
      <c r="H23" s="16"/>
      <c r="I23" s="16"/>
      <c r="J23" s="73">
        <v>7687</v>
      </c>
      <c r="K23" s="73">
        <v>7349</v>
      </c>
      <c r="L23" s="73">
        <v>7006</v>
      </c>
      <c r="M23" s="61">
        <v>2840</v>
      </c>
      <c r="N23" s="61">
        <v>3000</v>
      </c>
      <c r="O23" s="44">
        <f>Tableau16345789101112131415161718192021222324[[#This Row],[CT 14/07]]-Tableau16345789101112131415161718192021222324[[#This Row],[CT 14/06]]</f>
        <v>160</v>
      </c>
      <c r="P23" s="44">
        <v>1241</v>
      </c>
      <c r="Q23" s="44"/>
      <c r="R23" s="44"/>
      <c r="S23" s="59">
        <f>(Tableau16345789101112131415161718192021222324[[#This Row],[GDC1]]+Tableau16345789101112131415161718192021222324[[#This Row],[GDC2]]+Tableau16345789101112131415161718192021222324[[#This Row],[GDC3]])/3</f>
        <v>413.66666666666669</v>
      </c>
      <c r="T23" s="64">
        <f>30+(Tableau16345789101112131415161718192021222324[[#This Row],[CT 14/07]]/60)</f>
        <v>80</v>
      </c>
      <c r="U23" s="18">
        <v>1</v>
      </c>
      <c r="V23" s="25">
        <v>3</v>
      </c>
      <c r="W23" s="28">
        <f t="shared" si="0"/>
        <v>5</v>
      </c>
      <c r="X23" s="24">
        <v>5</v>
      </c>
      <c r="Y23" s="21"/>
      <c r="Z23" s="22"/>
      <c r="AA23" s="27">
        <v>780</v>
      </c>
      <c r="AB23" s="24">
        <v>5</v>
      </c>
      <c r="AC23" s="21"/>
      <c r="AD23" s="22"/>
      <c r="AE23" s="25">
        <f t="shared" si="1"/>
        <v>461</v>
      </c>
      <c r="AF23" s="26">
        <v>1241</v>
      </c>
      <c r="AG23" s="24"/>
      <c r="AH23" s="21"/>
      <c r="AI23" s="22"/>
      <c r="AJ23" s="23">
        <f t="shared" si="2"/>
        <v>-1241</v>
      </c>
      <c r="AK23" s="26"/>
      <c r="AL23" s="24"/>
      <c r="AM23" s="21"/>
      <c r="AN23" s="22"/>
      <c r="AO23" s="23">
        <f t="shared" si="3"/>
        <v>0</v>
      </c>
      <c r="AP23" s="26"/>
      <c r="AQ23" s="24"/>
      <c r="AR23" s="21"/>
      <c r="AS23" s="22"/>
      <c r="AT23" s="22"/>
      <c r="AU23" s="25">
        <f t="shared" si="4"/>
        <v>10</v>
      </c>
      <c r="AV23" s="78" cm="1">
        <f t="array" ref="AV23">max_score</f>
        <v>10</v>
      </c>
      <c r="AW23" s="55">
        <f>Tableau16345789101112131415161718192021222324[[#This Row],[SM]]-Tableau16345789101112131415161718192021222324[[#This Row],[STJ]]</f>
        <v>0</v>
      </c>
      <c r="AX23" s="78" t="str">
        <f t="shared" si="5"/>
        <v>BOF</v>
      </c>
      <c r="AY23" s="80" t="s">
        <v>60</v>
      </c>
      <c r="AZ23" s="80" t="s">
        <v>60</v>
      </c>
      <c r="BA23" s="80" t="s">
        <v>61</v>
      </c>
      <c r="BB23" s="80" t="s">
        <v>62</v>
      </c>
      <c r="BC23" s="78"/>
      <c r="BD23" s="18">
        <v>8</v>
      </c>
      <c r="BE23" s="19">
        <v>6</v>
      </c>
      <c r="BF23" s="19">
        <v>7</v>
      </c>
      <c r="BG23" s="19">
        <v>6</v>
      </c>
      <c r="BH23" s="19">
        <v>7</v>
      </c>
      <c r="BI23" s="19">
        <v>9</v>
      </c>
      <c r="BJ23" s="19">
        <v>20</v>
      </c>
      <c r="BK23" s="19">
        <v>17</v>
      </c>
      <c r="BL23" s="19">
        <v>7</v>
      </c>
      <c r="BM23" s="19">
        <v>13</v>
      </c>
      <c r="BN23" s="19">
        <v>11</v>
      </c>
      <c r="BO23" s="19">
        <v>10</v>
      </c>
      <c r="BP23" s="19">
        <v>2</v>
      </c>
      <c r="BQ23" s="19">
        <v>0</v>
      </c>
      <c r="BR23" s="19">
        <v>2</v>
      </c>
      <c r="BS23" s="19"/>
      <c r="BT23" s="19"/>
      <c r="BU23" s="19"/>
    </row>
    <row r="24" spans="1:73" s="7" customFormat="1" ht="15.75" thickBot="1" x14ac:dyDescent="0.3">
      <c r="A24" s="13" t="s">
        <v>162</v>
      </c>
      <c r="B24" s="4">
        <v>1</v>
      </c>
      <c r="C24" s="4">
        <v>1</v>
      </c>
      <c r="D24" s="80"/>
      <c r="E24" s="80"/>
      <c r="F24" s="80"/>
      <c r="G24" s="16"/>
      <c r="H24" s="16"/>
      <c r="I24" s="16"/>
      <c r="J24" s="73">
        <v>7301</v>
      </c>
      <c r="K24" s="73">
        <v>6321</v>
      </c>
      <c r="L24" s="73">
        <v>7065</v>
      </c>
      <c r="M24" s="61">
        <v>2598</v>
      </c>
      <c r="N24" s="61">
        <v>2673</v>
      </c>
      <c r="O24" s="44">
        <f>Tableau16345789101112131415161718192021222324[[#This Row],[CT 14/07]]-Tableau16345789101112131415161718192021222324[[#This Row],[CT 14/06]]</f>
        <v>75</v>
      </c>
      <c r="P24" s="44">
        <v>815</v>
      </c>
      <c r="Q24" s="44"/>
      <c r="R24" s="44"/>
      <c r="S24" s="59">
        <f>(Tableau16345789101112131415161718192021222324[[#This Row],[GDC1]]+Tableau16345789101112131415161718192021222324[[#This Row],[GDC2]]+Tableau16345789101112131415161718192021222324[[#This Row],[GDC3]])/3</f>
        <v>271.66666666666669</v>
      </c>
      <c r="T24" s="64">
        <f>30+(Tableau16345789101112131415161718192021222324[[#This Row],[CT 14/07]]/60)</f>
        <v>74.55</v>
      </c>
      <c r="U24" s="69">
        <v>1</v>
      </c>
      <c r="V24" s="9">
        <v>3</v>
      </c>
      <c r="W24" s="2">
        <f t="shared" si="0"/>
        <v>5</v>
      </c>
      <c r="X24" s="3">
        <v>5</v>
      </c>
      <c r="Y24" s="4"/>
      <c r="Z24" s="5"/>
      <c r="AA24" s="27">
        <v>408</v>
      </c>
      <c r="AB24" s="3">
        <v>5</v>
      </c>
      <c r="AC24" s="4"/>
      <c r="AD24" s="5"/>
      <c r="AE24" s="9">
        <f t="shared" si="1"/>
        <v>407</v>
      </c>
      <c r="AF24" s="26">
        <v>815</v>
      </c>
      <c r="AG24" s="3"/>
      <c r="AH24" s="4"/>
      <c r="AI24" s="5"/>
      <c r="AJ24" s="6">
        <f t="shared" si="2"/>
        <v>-815</v>
      </c>
      <c r="AK24" s="12"/>
      <c r="AL24" s="10"/>
      <c r="AM24" s="8"/>
      <c r="AN24" s="11"/>
      <c r="AO24" s="6">
        <f t="shared" si="3"/>
        <v>0</v>
      </c>
      <c r="AP24" s="12"/>
      <c r="AQ24" s="10"/>
      <c r="AR24" s="8"/>
      <c r="AS24" s="11"/>
      <c r="AT24" s="11"/>
      <c r="AU24" s="9">
        <f t="shared" si="4"/>
        <v>10</v>
      </c>
      <c r="AV24" s="14">
        <f t="array" ref="AV24">max_score</f>
        <v>10</v>
      </c>
      <c r="AW24" s="56">
        <f>Tableau16345789101112131415161718192021222324[[#This Row],[SM]]-Tableau16345789101112131415161718192021222324[[#This Row],[STJ]]</f>
        <v>0</v>
      </c>
      <c r="AX24" s="14" t="str">
        <f t="shared" si="5"/>
        <v>BOF</v>
      </c>
      <c r="AY24" s="80" t="s">
        <v>60</v>
      </c>
      <c r="AZ24" s="80" t="s">
        <v>60</v>
      </c>
      <c r="BA24" s="73" t="s">
        <v>61</v>
      </c>
      <c r="BB24" s="73" t="s">
        <v>62</v>
      </c>
      <c r="BC24" s="80"/>
      <c r="BD24" s="18">
        <v>5</v>
      </c>
      <c r="BE24" s="17">
        <v>1</v>
      </c>
      <c r="BF24" s="17">
        <v>1</v>
      </c>
      <c r="BG24" s="17">
        <v>1</v>
      </c>
      <c r="BH24" s="17">
        <v>2</v>
      </c>
      <c r="BI24" s="17">
        <v>5</v>
      </c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</row>
    <row r="25" spans="1:73" s="7" customFormat="1" ht="15.75" thickBot="1" x14ac:dyDescent="0.3">
      <c r="A25" s="30" t="s">
        <v>40</v>
      </c>
      <c r="B25" s="83"/>
      <c r="C25" s="83">
        <v>1</v>
      </c>
      <c r="D25" s="80">
        <v>1</v>
      </c>
      <c r="E25" s="80">
        <v>1</v>
      </c>
      <c r="F25" s="77"/>
      <c r="G25" s="16"/>
      <c r="H25" s="16"/>
      <c r="I25" s="16"/>
      <c r="J25" s="73">
        <v>8075</v>
      </c>
      <c r="K25" s="73">
        <v>7554</v>
      </c>
      <c r="L25" s="73">
        <v>7812</v>
      </c>
      <c r="M25" s="61">
        <v>3189</v>
      </c>
      <c r="N25" s="61">
        <v>3265</v>
      </c>
      <c r="O25" s="44">
        <f>Tableau16345789101112131415161718192021222324[[#This Row],[CT 14/07]]-Tableau16345789101112131415161718192021222324[[#This Row],[CT 14/06]]</f>
        <v>76</v>
      </c>
      <c r="P25" s="44">
        <v>854</v>
      </c>
      <c r="Q25" s="44"/>
      <c r="R25" s="44"/>
      <c r="S25" s="59">
        <f>(Tableau16345789101112131415161718192021222324[[#This Row],[GDC1]]+Tableau16345789101112131415161718192021222324[[#This Row],[GDC2]]+Tableau16345789101112131415161718192021222324[[#This Row],[GDC3]])/3</f>
        <v>284.66666666666669</v>
      </c>
      <c r="T25" s="64">
        <f>30+(Tableau16345789101112131415161718192021222324[[#This Row],[CT 14/07]]/60)</f>
        <v>84.416666666666657</v>
      </c>
      <c r="U25" s="18">
        <v>1</v>
      </c>
      <c r="V25" s="25">
        <v>3</v>
      </c>
      <c r="W25" s="28">
        <f t="shared" si="0"/>
        <v>5</v>
      </c>
      <c r="X25" s="24">
        <v>5</v>
      </c>
      <c r="Y25" s="21"/>
      <c r="Z25" s="22"/>
      <c r="AA25" s="27">
        <v>560</v>
      </c>
      <c r="AB25" s="24">
        <v>5</v>
      </c>
      <c r="AC25" s="21"/>
      <c r="AD25" s="22"/>
      <c r="AE25" s="25">
        <f t="shared" si="1"/>
        <v>294</v>
      </c>
      <c r="AF25" s="26">
        <v>854</v>
      </c>
      <c r="AG25" s="24"/>
      <c r="AH25" s="21"/>
      <c r="AI25" s="22"/>
      <c r="AJ25" s="23">
        <f t="shared" si="2"/>
        <v>-854</v>
      </c>
      <c r="AK25" s="26"/>
      <c r="AL25" s="24"/>
      <c r="AM25" s="21"/>
      <c r="AN25" s="22"/>
      <c r="AO25" s="23">
        <f t="shared" si="3"/>
        <v>0</v>
      </c>
      <c r="AP25" s="26"/>
      <c r="AQ25" s="24"/>
      <c r="AR25" s="21"/>
      <c r="AS25" s="22"/>
      <c r="AT25" s="22"/>
      <c r="AU25" s="25">
        <f t="shared" si="4"/>
        <v>10</v>
      </c>
      <c r="AV25" s="78" cm="1">
        <f t="array" ref="AV25">max_score</f>
        <v>10</v>
      </c>
      <c r="AW25" s="55">
        <f>Tableau16345789101112131415161718192021222324[[#This Row],[SM]]-Tableau16345789101112131415161718192021222324[[#This Row],[STJ]]</f>
        <v>0</v>
      </c>
      <c r="AX25" s="78" t="str">
        <f t="shared" si="5"/>
        <v>BOF</v>
      </c>
      <c r="AY25" s="78" t="s">
        <v>60</v>
      </c>
      <c r="AZ25" s="78" t="s">
        <v>60</v>
      </c>
      <c r="BA25" s="73" t="s">
        <v>61</v>
      </c>
      <c r="BB25" s="73" t="s">
        <v>62</v>
      </c>
      <c r="BC25" s="78"/>
      <c r="BD25" s="18">
        <v>7</v>
      </c>
      <c r="BE25" s="19">
        <v>5</v>
      </c>
      <c r="BF25" s="19">
        <v>5</v>
      </c>
      <c r="BG25" s="19">
        <v>5</v>
      </c>
      <c r="BH25" s="19">
        <v>5</v>
      </c>
      <c r="BI25" s="19">
        <v>7</v>
      </c>
      <c r="BJ25" s="19">
        <v>20</v>
      </c>
      <c r="BK25" s="19">
        <v>20</v>
      </c>
      <c r="BL25" s="19">
        <v>10</v>
      </c>
      <c r="BM25" s="19">
        <v>20</v>
      </c>
      <c r="BN25" s="19">
        <v>16</v>
      </c>
      <c r="BO25" s="19">
        <v>15</v>
      </c>
      <c r="BP25" s="19">
        <v>0</v>
      </c>
      <c r="BQ25" s="19">
        <v>10</v>
      </c>
      <c r="BR25" s="19">
        <v>5</v>
      </c>
      <c r="BS25" s="19"/>
      <c r="BT25" s="19"/>
      <c r="BU25" s="19"/>
    </row>
    <row r="26" spans="1:73" s="7" customFormat="1" ht="15.75" thickBot="1" x14ac:dyDescent="0.3">
      <c r="A26" s="13" t="s">
        <v>41</v>
      </c>
      <c r="B26" s="4">
        <v>1</v>
      </c>
      <c r="C26" s="4">
        <v>1</v>
      </c>
      <c r="D26" s="80"/>
      <c r="E26" s="80"/>
      <c r="F26" s="80"/>
      <c r="G26" s="16"/>
      <c r="H26" s="16"/>
      <c r="I26" s="16"/>
      <c r="J26" s="73">
        <v>7015</v>
      </c>
      <c r="K26" s="77">
        <v>6327</v>
      </c>
      <c r="L26" s="73">
        <v>6404</v>
      </c>
      <c r="M26" s="61">
        <v>2461</v>
      </c>
      <c r="N26" s="61">
        <v>2564</v>
      </c>
      <c r="O26" s="44">
        <f>Tableau16345789101112131415161718192021222324[[#This Row],[CT 14/07]]-Tableau16345789101112131415161718192021222324[[#This Row],[CT 14/06]]</f>
        <v>103</v>
      </c>
      <c r="P26" s="44">
        <v>569</v>
      </c>
      <c r="Q26" s="44"/>
      <c r="R26" s="44"/>
      <c r="S26" s="59">
        <f>(Tableau16345789101112131415161718192021222324[[#This Row],[GDC1]]+Tableau16345789101112131415161718192021222324[[#This Row],[GDC2]]+Tableau16345789101112131415161718192021222324[[#This Row],[GDC3]])/3</f>
        <v>189.66666666666666</v>
      </c>
      <c r="T26" s="64">
        <f>30+(Tableau16345789101112131415161718192021222324[[#This Row],[CT 14/07]]/60)</f>
        <v>72.733333333333334</v>
      </c>
      <c r="U26" s="67">
        <v>1</v>
      </c>
      <c r="V26" s="9">
        <v>4</v>
      </c>
      <c r="W26" s="2">
        <f t="shared" si="0"/>
        <v>6</v>
      </c>
      <c r="X26" s="3">
        <v>6</v>
      </c>
      <c r="Y26" s="4"/>
      <c r="Z26" s="5"/>
      <c r="AA26" s="27">
        <v>278</v>
      </c>
      <c r="AB26" s="3">
        <v>6</v>
      </c>
      <c r="AC26" s="4"/>
      <c r="AD26" s="5"/>
      <c r="AE26" s="9">
        <f t="shared" si="1"/>
        <v>291</v>
      </c>
      <c r="AF26" s="26">
        <v>569</v>
      </c>
      <c r="AG26" s="3"/>
      <c r="AH26" s="4"/>
      <c r="AI26" s="5"/>
      <c r="AJ26" s="6">
        <f t="shared" si="2"/>
        <v>-569</v>
      </c>
      <c r="AK26" s="12"/>
      <c r="AL26" s="10"/>
      <c r="AM26" s="8"/>
      <c r="AN26" s="11"/>
      <c r="AO26" s="6">
        <f t="shared" si="3"/>
        <v>0</v>
      </c>
      <c r="AP26" s="12"/>
      <c r="AQ26" s="10"/>
      <c r="AR26" s="8"/>
      <c r="AS26" s="11"/>
      <c r="AT26" s="11"/>
      <c r="AU26" s="9">
        <f t="shared" si="4"/>
        <v>12</v>
      </c>
      <c r="AV26" s="14">
        <f t="array" ref="AV26">max_score</f>
        <v>12</v>
      </c>
      <c r="AW26" s="56">
        <f>Tableau16345789101112131415161718192021222324[[#This Row],[SM]]-Tableau16345789101112131415161718192021222324[[#This Row],[STJ]]</f>
        <v>0</v>
      </c>
      <c r="AX26" s="14" t="str">
        <f t="shared" si="5"/>
        <v>BOF</v>
      </c>
      <c r="AY26" s="78" t="s">
        <v>60</v>
      </c>
      <c r="AZ26" s="78" t="s">
        <v>60</v>
      </c>
      <c r="BA26" s="77" t="s">
        <v>61</v>
      </c>
      <c r="BB26" s="77" t="s">
        <v>62</v>
      </c>
      <c r="BC26" s="78"/>
      <c r="BD26" s="18">
        <v>8</v>
      </c>
      <c r="BE26" s="19">
        <v>5</v>
      </c>
      <c r="BF26" s="19">
        <v>4</v>
      </c>
      <c r="BG26" s="19">
        <v>5</v>
      </c>
      <c r="BH26" s="19">
        <v>5</v>
      </c>
      <c r="BI26" s="19">
        <v>8</v>
      </c>
      <c r="BJ26" s="19">
        <v>20</v>
      </c>
      <c r="BK26" s="19">
        <v>13</v>
      </c>
      <c r="BL26" s="19">
        <v>3</v>
      </c>
      <c r="BM26" s="19">
        <v>10</v>
      </c>
      <c r="BN26" s="19">
        <v>4</v>
      </c>
      <c r="BO26" s="19">
        <v>5</v>
      </c>
      <c r="BP26" s="19">
        <v>0</v>
      </c>
      <c r="BQ26" s="19">
        <v>0</v>
      </c>
      <c r="BR26" s="19">
        <v>0</v>
      </c>
      <c r="BS26" s="19"/>
      <c r="BT26" s="19"/>
      <c r="BU26" s="19"/>
    </row>
    <row r="27" spans="1:73" s="7" customFormat="1" ht="15.75" thickBot="1" x14ac:dyDescent="0.3">
      <c r="A27" s="13" t="s">
        <v>130</v>
      </c>
      <c r="B27" s="4"/>
      <c r="C27" s="4">
        <v>1</v>
      </c>
      <c r="D27" s="80"/>
      <c r="E27" s="80"/>
      <c r="F27" s="80"/>
      <c r="G27" s="16"/>
      <c r="H27" s="16"/>
      <c r="I27" s="16"/>
      <c r="J27" s="73">
        <v>7045</v>
      </c>
      <c r="K27" s="73">
        <v>6948</v>
      </c>
      <c r="L27" s="73">
        <v>7015</v>
      </c>
      <c r="M27" s="61">
        <v>2071</v>
      </c>
      <c r="N27" s="61">
        <v>2222</v>
      </c>
      <c r="O27" s="44">
        <f>Tableau16345789101112131415161718192021222324[[#This Row],[CT 14/07]]-Tableau16345789101112131415161718192021222324[[#This Row],[CT 14/06]]</f>
        <v>151</v>
      </c>
      <c r="P27" s="44">
        <v>1092</v>
      </c>
      <c r="Q27" s="44"/>
      <c r="R27" s="44"/>
      <c r="S27" s="59">
        <f>(Tableau16345789101112131415161718192021222324[[#This Row],[GDC1]]+Tableau16345789101112131415161718192021222324[[#This Row],[GDC2]]+Tableau16345789101112131415161718192021222324[[#This Row],[GDC3]])/3</f>
        <v>364</v>
      </c>
      <c r="T27" s="64">
        <f>30+(Tableau16345789101112131415161718192021222324[[#This Row],[CT 14/07]]/60)</f>
        <v>67.033333333333331</v>
      </c>
      <c r="U27" s="69">
        <v>1</v>
      </c>
      <c r="V27" s="9">
        <v>3</v>
      </c>
      <c r="W27" s="2">
        <f t="shared" si="0"/>
        <v>5</v>
      </c>
      <c r="X27" s="3">
        <v>5</v>
      </c>
      <c r="Y27" s="4"/>
      <c r="Z27" s="5"/>
      <c r="AA27" s="27">
        <v>780</v>
      </c>
      <c r="AB27" s="3">
        <v>5</v>
      </c>
      <c r="AC27" s="4"/>
      <c r="AD27" s="5"/>
      <c r="AE27" s="9">
        <f t="shared" si="1"/>
        <v>312</v>
      </c>
      <c r="AF27" s="26">
        <v>1092</v>
      </c>
      <c r="AG27" s="3"/>
      <c r="AH27" s="4"/>
      <c r="AI27" s="5"/>
      <c r="AJ27" s="6">
        <f t="shared" si="2"/>
        <v>-1092</v>
      </c>
      <c r="AK27" s="12"/>
      <c r="AL27" s="10"/>
      <c r="AM27" s="8"/>
      <c r="AN27" s="11"/>
      <c r="AO27" s="6">
        <f t="shared" si="3"/>
        <v>0</v>
      </c>
      <c r="AP27" s="12"/>
      <c r="AQ27" s="10"/>
      <c r="AR27" s="8"/>
      <c r="AS27" s="11"/>
      <c r="AT27" s="11"/>
      <c r="AU27" s="9">
        <f t="shared" si="4"/>
        <v>10</v>
      </c>
      <c r="AV27" s="14">
        <f t="array" ref="AV27">max_score</f>
        <v>10</v>
      </c>
      <c r="AW27" s="56">
        <f>Tableau16345789101112131415161718192021222324[[#This Row],[SM]]-Tableau16345789101112131415161718192021222324[[#This Row],[STJ]]</f>
        <v>0</v>
      </c>
      <c r="AX27" s="14" t="str">
        <f t="shared" si="5"/>
        <v>BOF</v>
      </c>
      <c r="AY27" s="78" t="s">
        <v>60</v>
      </c>
      <c r="AZ27" s="78" t="s">
        <v>60</v>
      </c>
      <c r="BA27" s="80" t="s">
        <v>61</v>
      </c>
      <c r="BB27" s="80" t="s">
        <v>62</v>
      </c>
      <c r="BC27" s="78"/>
      <c r="BD27" s="18">
        <v>6</v>
      </c>
      <c r="BE27" s="19">
        <v>5</v>
      </c>
      <c r="BF27" s="19">
        <v>5</v>
      </c>
      <c r="BG27" s="19">
        <v>5</v>
      </c>
      <c r="BH27" s="19">
        <v>5</v>
      </c>
      <c r="BI27" s="19">
        <v>7</v>
      </c>
      <c r="BJ27" s="19">
        <v>15</v>
      </c>
      <c r="BK27" s="19">
        <v>1</v>
      </c>
      <c r="BL27" s="19">
        <v>1</v>
      </c>
      <c r="BM27" s="19">
        <v>6</v>
      </c>
      <c r="BN27" s="19">
        <v>3</v>
      </c>
      <c r="BO27" s="19">
        <v>0</v>
      </c>
      <c r="BP27" s="19">
        <v>0</v>
      </c>
      <c r="BQ27" s="19">
        <v>0</v>
      </c>
      <c r="BR27" s="19">
        <v>0</v>
      </c>
      <c r="BS27" s="19"/>
      <c r="BT27" s="19"/>
      <c r="BU27" s="19"/>
    </row>
    <row r="28" spans="1:73" s="7" customFormat="1" ht="15.75" thickBot="1" x14ac:dyDescent="0.3">
      <c r="A28" s="13" t="s">
        <v>74</v>
      </c>
      <c r="B28" s="4">
        <v>1</v>
      </c>
      <c r="C28" s="4">
        <v>1</v>
      </c>
      <c r="D28" s="78"/>
      <c r="E28" s="78">
        <v>1</v>
      </c>
      <c r="F28" s="78"/>
      <c r="G28" s="16"/>
      <c r="H28" s="16"/>
      <c r="I28" s="16"/>
      <c r="J28" s="73">
        <v>7041</v>
      </c>
      <c r="K28" s="73">
        <v>6816</v>
      </c>
      <c r="L28" s="73">
        <v>7093</v>
      </c>
      <c r="M28" s="61">
        <v>2524</v>
      </c>
      <c r="N28" s="61">
        <v>2580</v>
      </c>
      <c r="O28" s="44">
        <f>Tableau16345789101112131415161718192021222324[[#This Row],[CT 14/07]]-Tableau16345789101112131415161718192021222324[[#This Row],[CT 14/06]]</f>
        <v>56</v>
      </c>
      <c r="P28" s="44">
        <v>511</v>
      </c>
      <c r="Q28" s="44"/>
      <c r="R28" s="44"/>
      <c r="S28" s="59">
        <f>(Tableau16345789101112131415161718192021222324[[#This Row],[GDC1]]+Tableau16345789101112131415161718192021222324[[#This Row],[GDC2]]+Tableau16345789101112131415161718192021222324[[#This Row],[GDC3]])/3</f>
        <v>170.33333333333334</v>
      </c>
      <c r="T28" s="64">
        <f>30+(Tableau16345789101112131415161718192021222324[[#This Row],[CT 14/07]]/60)</f>
        <v>73</v>
      </c>
      <c r="U28" s="69">
        <v>1</v>
      </c>
      <c r="V28" s="9">
        <v>2</v>
      </c>
      <c r="W28" s="2">
        <f t="shared" si="0"/>
        <v>4</v>
      </c>
      <c r="X28" s="3">
        <v>4</v>
      </c>
      <c r="Y28" s="4"/>
      <c r="Z28" s="5"/>
      <c r="AA28" s="27">
        <v>533</v>
      </c>
      <c r="AB28" s="3">
        <v>4</v>
      </c>
      <c r="AC28" s="4"/>
      <c r="AD28" s="5"/>
      <c r="AE28" s="9">
        <f t="shared" si="1"/>
        <v>-22</v>
      </c>
      <c r="AF28" s="26">
        <v>511</v>
      </c>
      <c r="AG28" s="3"/>
      <c r="AH28" s="4"/>
      <c r="AI28" s="5"/>
      <c r="AJ28" s="6">
        <f t="shared" si="2"/>
        <v>-511</v>
      </c>
      <c r="AK28" s="12"/>
      <c r="AL28" s="10"/>
      <c r="AM28" s="8"/>
      <c r="AN28" s="11"/>
      <c r="AO28" s="6">
        <f t="shared" si="3"/>
        <v>0</v>
      </c>
      <c r="AP28" s="12"/>
      <c r="AQ28" s="10"/>
      <c r="AR28" s="8"/>
      <c r="AS28" s="11"/>
      <c r="AT28" s="11"/>
      <c r="AU28" s="9">
        <f t="shared" si="4"/>
        <v>8</v>
      </c>
      <c r="AV28" s="14">
        <f t="array" ref="AV28">max_score</f>
        <v>8</v>
      </c>
      <c r="AW28" s="56">
        <f>Tableau16345789101112131415161718192021222324[[#This Row],[SM]]-Tableau16345789101112131415161718192021222324[[#This Row],[STJ]]</f>
        <v>0</v>
      </c>
      <c r="AX28" s="14" t="str">
        <f t="shared" si="5"/>
        <v>BOF</v>
      </c>
      <c r="AY28" s="80" t="s">
        <v>60</v>
      </c>
      <c r="AZ28" s="80" t="s">
        <v>60</v>
      </c>
      <c r="BA28" s="73" t="s">
        <v>61</v>
      </c>
      <c r="BB28" s="73" t="s">
        <v>62</v>
      </c>
      <c r="BC28" s="80"/>
      <c r="BD28" s="18">
        <v>7</v>
      </c>
      <c r="BE28" s="17">
        <v>5</v>
      </c>
      <c r="BF28" s="17">
        <v>4</v>
      </c>
      <c r="BG28" s="17">
        <v>5</v>
      </c>
      <c r="BH28" s="17">
        <v>5</v>
      </c>
      <c r="BI28" s="17">
        <v>7</v>
      </c>
      <c r="BJ28" s="17">
        <v>20</v>
      </c>
      <c r="BK28" s="17">
        <v>13</v>
      </c>
      <c r="BL28" s="17">
        <v>6</v>
      </c>
      <c r="BM28" s="17">
        <v>10</v>
      </c>
      <c r="BN28" s="17">
        <v>10</v>
      </c>
      <c r="BO28" s="17">
        <v>6</v>
      </c>
      <c r="BP28" s="17">
        <v>2</v>
      </c>
      <c r="BQ28" s="17">
        <v>0</v>
      </c>
      <c r="BR28" s="17">
        <v>2</v>
      </c>
      <c r="BS28" s="17"/>
      <c r="BT28" s="17"/>
      <c r="BU28" s="17"/>
    </row>
    <row r="29" spans="1:73" s="7" customFormat="1" ht="15.75" thickBot="1" x14ac:dyDescent="0.3">
      <c r="A29" s="13" t="s">
        <v>43</v>
      </c>
      <c r="B29" s="4">
        <v>1</v>
      </c>
      <c r="C29" s="4">
        <v>1</v>
      </c>
      <c r="D29" s="80">
        <v>1</v>
      </c>
      <c r="E29" s="80">
        <v>1</v>
      </c>
      <c r="F29" s="73"/>
      <c r="G29" s="16"/>
      <c r="H29" s="16"/>
      <c r="I29" s="16"/>
      <c r="J29" s="73">
        <v>7372</v>
      </c>
      <c r="K29" s="73">
        <v>6962</v>
      </c>
      <c r="L29" s="73">
        <v>7019</v>
      </c>
      <c r="M29" s="61">
        <v>2306</v>
      </c>
      <c r="N29" s="61">
        <v>2391</v>
      </c>
      <c r="O29" s="44">
        <f>Tableau16345789101112131415161718192021222324[[#This Row],[CT 14/07]]-Tableau16345789101112131415161718192021222324[[#This Row],[CT 14/06]]</f>
        <v>85</v>
      </c>
      <c r="P29" s="44">
        <v>1258</v>
      </c>
      <c r="Q29" s="44"/>
      <c r="R29" s="44"/>
      <c r="S29" s="59">
        <f>(Tableau16345789101112131415161718192021222324[[#This Row],[GDC1]]+Tableau16345789101112131415161718192021222324[[#This Row],[GDC2]]+Tableau16345789101112131415161718192021222324[[#This Row],[GDC3]])/3</f>
        <v>419.33333333333331</v>
      </c>
      <c r="T29" s="64">
        <f>30+(Tableau16345789101112131415161718192021222324[[#This Row],[CT 14/07]]/60)</f>
        <v>69.849999999999994</v>
      </c>
      <c r="U29" s="69">
        <v>1</v>
      </c>
      <c r="V29" s="9">
        <v>3</v>
      </c>
      <c r="W29" s="2">
        <f t="shared" si="0"/>
        <v>5</v>
      </c>
      <c r="X29" s="3">
        <v>5</v>
      </c>
      <c r="Y29" s="4"/>
      <c r="Z29" s="5"/>
      <c r="AA29" s="27">
        <v>286</v>
      </c>
      <c r="AB29" s="3">
        <v>5</v>
      </c>
      <c r="AC29" s="4"/>
      <c r="AD29" s="5"/>
      <c r="AE29" s="9">
        <f t="shared" si="1"/>
        <v>972</v>
      </c>
      <c r="AF29" s="26">
        <v>1258</v>
      </c>
      <c r="AG29" s="3"/>
      <c r="AH29" s="4"/>
      <c r="AI29" s="5"/>
      <c r="AJ29" s="6">
        <f t="shared" si="2"/>
        <v>-1258</v>
      </c>
      <c r="AK29" s="12"/>
      <c r="AL29" s="10"/>
      <c r="AM29" s="8"/>
      <c r="AN29" s="11"/>
      <c r="AO29" s="6">
        <f t="shared" si="3"/>
        <v>0</v>
      </c>
      <c r="AP29" s="12"/>
      <c r="AQ29" s="10"/>
      <c r="AR29" s="8"/>
      <c r="AS29" s="11"/>
      <c r="AT29" s="11"/>
      <c r="AU29" s="9">
        <f t="shared" si="4"/>
        <v>10</v>
      </c>
      <c r="AV29" s="14">
        <f t="array" ref="AV29">max_score</f>
        <v>10</v>
      </c>
      <c r="AW29" s="56">
        <f>Tableau16345789101112131415161718192021222324[[#This Row],[SM]]-Tableau16345789101112131415161718192021222324[[#This Row],[STJ]]</f>
        <v>0</v>
      </c>
      <c r="AX29" s="14" t="str">
        <f t="shared" si="5"/>
        <v>BOF</v>
      </c>
      <c r="AY29" s="80" t="s">
        <v>60</v>
      </c>
      <c r="AZ29" s="80" t="s">
        <v>60</v>
      </c>
      <c r="BA29" s="73" t="s">
        <v>61</v>
      </c>
      <c r="BB29" s="73" t="s">
        <v>62</v>
      </c>
      <c r="BC29" s="80"/>
      <c r="BD29" s="18">
        <v>7</v>
      </c>
      <c r="BE29" s="17">
        <v>5</v>
      </c>
      <c r="BF29" s="17">
        <v>6</v>
      </c>
      <c r="BG29" s="17">
        <v>5</v>
      </c>
      <c r="BH29" s="17">
        <v>5</v>
      </c>
      <c r="BI29" s="17">
        <v>8</v>
      </c>
      <c r="BJ29" s="17">
        <v>20</v>
      </c>
      <c r="BK29" s="17">
        <v>11</v>
      </c>
      <c r="BL29" s="17">
        <v>3</v>
      </c>
      <c r="BM29" s="17">
        <v>11</v>
      </c>
      <c r="BN29" s="17">
        <v>5</v>
      </c>
      <c r="BO29" s="17">
        <v>6</v>
      </c>
      <c r="BP29" s="17">
        <v>1</v>
      </c>
      <c r="BQ29" s="17">
        <v>0</v>
      </c>
      <c r="BR29" s="17">
        <v>0</v>
      </c>
      <c r="BS29" s="17"/>
      <c r="BT29" s="17"/>
      <c r="BU29" s="17"/>
    </row>
    <row r="30" spans="1:73" s="7" customFormat="1" ht="15.75" thickBot="1" x14ac:dyDescent="0.3">
      <c r="A30" s="13" t="s">
        <v>150</v>
      </c>
      <c r="B30" s="4">
        <v>1</v>
      </c>
      <c r="C30" s="4">
        <v>1</v>
      </c>
      <c r="D30" s="80"/>
      <c r="E30" s="80"/>
      <c r="F30" s="77"/>
      <c r="G30" s="16"/>
      <c r="H30" s="16"/>
      <c r="I30" s="16"/>
      <c r="J30" s="73">
        <v>6375</v>
      </c>
      <c r="K30" s="73">
        <v>6354</v>
      </c>
      <c r="L30" s="73">
        <v>6943</v>
      </c>
      <c r="M30" s="61">
        <v>1924</v>
      </c>
      <c r="N30" s="61">
        <v>2112</v>
      </c>
      <c r="O30" s="44">
        <f>Tableau16345789101112131415161718192021222324[[#This Row],[CT 14/07]]-Tableau16345789101112131415161718192021222324[[#This Row],[CT 14/06]]</f>
        <v>188</v>
      </c>
      <c r="P30" s="44">
        <v>1240</v>
      </c>
      <c r="Q30" s="44"/>
      <c r="R30" s="44"/>
      <c r="S30" s="59">
        <f>(Tableau16345789101112131415161718192021222324[[#This Row],[GDC1]]+Tableau16345789101112131415161718192021222324[[#This Row],[GDC2]]+Tableau16345789101112131415161718192021222324[[#This Row],[GDC3]])/3</f>
        <v>413.33333333333331</v>
      </c>
      <c r="T30" s="64">
        <f>30+(Tableau16345789101112131415161718192021222324[[#This Row],[CT 14/07]]/60)</f>
        <v>65.2</v>
      </c>
      <c r="U30" s="69">
        <v>1</v>
      </c>
      <c r="V30" s="9">
        <v>3</v>
      </c>
      <c r="W30" s="2">
        <f t="shared" si="0"/>
        <v>5</v>
      </c>
      <c r="X30" s="3">
        <v>5</v>
      </c>
      <c r="Y30" s="4"/>
      <c r="Z30" s="5"/>
      <c r="AA30" s="27">
        <v>753</v>
      </c>
      <c r="AB30" s="3">
        <v>5</v>
      </c>
      <c r="AC30" s="4"/>
      <c r="AD30" s="5"/>
      <c r="AE30" s="9">
        <f t="shared" si="1"/>
        <v>487</v>
      </c>
      <c r="AF30" s="26">
        <v>1240</v>
      </c>
      <c r="AG30" s="3"/>
      <c r="AH30" s="4"/>
      <c r="AI30" s="5"/>
      <c r="AJ30" s="6">
        <f t="shared" si="2"/>
        <v>-1240</v>
      </c>
      <c r="AK30" s="12"/>
      <c r="AL30" s="10"/>
      <c r="AM30" s="8"/>
      <c r="AN30" s="11"/>
      <c r="AO30" s="6">
        <f t="shared" si="3"/>
        <v>0</v>
      </c>
      <c r="AP30" s="12"/>
      <c r="AQ30" s="10"/>
      <c r="AR30" s="8"/>
      <c r="AS30" s="11"/>
      <c r="AT30" s="11"/>
      <c r="AU30" s="9">
        <f t="shared" si="4"/>
        <v>10</v>
      </c>
      <c r="AV30" s="14">
        <f t="array" ref="AV30">max_score</f>
        <v>10</v>
      </c>
      <c r="AW30" s="56">
        <f>Tableau16345789101112131415161718192021222324[[#This Row],[SM]]-Tableau16345789101112131415161718192021222324[[#This Row],[STJ]]</f>
        <v>0</v>
      </c>
      <c r="AX30" s="14" t="str">
        <f t="shared" si="5"/>
        <v>BOF</v>
      </c>
      <c r="AY30" s="80" t="s">
        <v>60</v>
      </c>
      <c r="AZ30" s="80" t="s">
        <v>60</v>
      </c>
      <c r="BA30" s="73" t="s">
        <v>61</v>
      </c>
      <c r="BB30" s="73" t="s">
        <v>62</v>
      </c>
      <c r="BC30" s="80"/>
      <c r="BD30" s="18">
        <v>7</v>
      </c>
      <c r="BE30" s="17">
        <v>4</v>
      </c>
      <c r="BF30" s="17">
        <v>4</v>
      </c>
      <c r="BG30" s="17">
        <v>3</v>
      </c>
      <c r="BH30" s="17">
        <v>5</v>
      </c>
      <c r="BI30" s="17">
        <v>6</v>
      </c>
      <c r="BJ30" s="17">
        <v>15</v>
      </c>
      <c r="BK30" s="17">
        <v>4</v>
      </c>
      <c r="BL30" s="17">
        <v>2</v>
      </c>
      <c r="BM30" s="17">
        <v>3</v>
      </c>
      <c r="BN30" s="17">
        <v>0</v>
      </c>
      <c r="BO30" s="17">
        <v>0</v>
      </c>
      <c r="BP30" s="17">
        <v>0</v>
      </c>
      <c r="BQ30" s="17">
        <v>0</v>
      </c>
      <c r="BR30" s="17">
        <v>0</v>
      </c>
      <c r="BS30" s="17"/>
      <c r="BT30" s="17"/>
      <c r="BU30" s="17"/>
    </row>
    <row r="31" spans="1:73" s="7" customFormat="1" ht="15.75" thickBot="1" x14ac:dyDescent="0.3">
      <c r="A31" s="13" t="s">
        <v>121</v>
      </c>
      <c r="B31" s="4">
        <v>1</v>
      </c>
      <c r="C31" s="4">
        <v>1</v>
      </c>
      <c r="D31" s="80"/>
      <c r="E31" s="80"/>
      <c r="F31" s="80"/>
      <c r="G31" s="16"/>
      <c r="H31" s="16"/>
      <c r="I31" s="16"/>
      <c r="J31" s="73">
        <v>7126</v>
      </c>
      <c r="K31" s="73">
        <v>7083</v>
      </c>
      <c r="L31" s="73">
        <v>7001</v>
      </c>
      <c r="M31" s="61">
        <v>2796</v>
      </c>
      <c r="N31" s="61">
        <v>3084</v>
      </c>
      <c r="O31" s="44">
        <f>Tableau16345789101112131415161718192021222324[[#This Row],[CT 14/07]]-Tableau16345789101112131415161718192021222324[[#This Row],[CT 14/06]]</f>
        <v>288</v>
      </c>
      <c r="P31" s="44">
        <v>1809</v>
      </c>
      <c r="Q31" s="44"/>
      <c r="R31" s="44"/>
      <c r="S31" s="59">
        <f>(Tableau16345789101112131415161718192021222324[[#This Row],[GDC1]]+Tableau16345789101112131415161718192021222324[[#This Row],[GDC2]]+Tableau16345789101112131415161718192021222324[[#This Row],[GDC3]])/3</f>
        <v>603</v>
      </c>
      <c r="T31" s="64">
        <f>30+(Tableau16345789101112131415161718192021222324[[#This Row],[CT 14/07]]/60)</f>
        <v>81.400000000000006</v>
      </c>
      <c r="U31" s="67">
        <v>1</v>
      </c>
      <c r="V31" s="9">
        <v>4</v>
      </c>
      <c r="W31" s="2">
        <f t="shared" si="0"/>
        <v>6</v>
      </c>
      <c r="X31" s="3">
        <v>6</v>
      </c>
      <c r="Y31" s="4"/>
      <c r="Z31" s="5"/>
      <c r="AA31" s="27">
        <v>767</v>
      </c>
      <c r="AB31" s="3">
        <v>6</v>
      </c>
      <c r="AC31" s="4"/>
      <c r="AD31" s="5"/>
      <c r="AE31" s="9">
        <f t="shared" si="1"/>
        <v>1042</v>
      </c>
      <c r="AF31" s="26">
        <v>1809</v>
      </c>
      <c r="AG31" s="3"/>
      <c r="AH31" s="4"/>
      <c r="AI31" s="5"/>
      <c r="AJ31" s="6">
        <f t="shared" si="2"/>
        <v>-1809</v>
      </c>
      <c r="AK31" s="12"/>
      <c r="AL31" s="10"/>
      <c r="AM31" s="8"/>
      <c r="AN31" s="11"/>
      <c r="AO31" s="6">
        <f t="shared" si="3"/>
        <v>0</v>
      </c>
      <c r="AP31" s="12"/>
      <c r="AQ31" s="10"/>
      <c r="AR31" s="8"/>
      <c r="AS31" s="11"/>
      <c r="AT31" s="11"/>
      <c r="AU31" s="9">
        <f t="shared" si="4"/>
        <v>12</v>
      </c>
      <c r="AV31" s="14">
        <f t="array" ref="AV31">max_score</f>
        <v>12</v>
      </c>
      <c r="AW31" s="56">
        <f>Tableau16345789101112131415161718192021222324[[#This Row],[SM]]-Tableau16345789101112131415161718192021222324[[#This Row],[STJ]]</f>
        <v>0</v>
      </c>
      <c r="AX31" s="14" t="str">
        <f t="shared" si="5"/>
        <v>BOF</v>
      </c>
      <c r="AY31" s="80" t="s">
        <v>60</v>
      </c>
      <c r="AZ31" s="80" t="s">
        <v>60</v>
      </c>
      <c r="BA31" s="73" t="s">
        <v>61</v>
      </c>
      <c r="BB31" s="73" t="s">
        <v>62</v>
      </c>
      <c r="BC31" s="80"/>
      <c r="BD31" s="18">
        <v>7</v>
      </c>
      <c r="BE31" s="17">
        <v>5</v>
      </c>
      <c r="BF31" s="17">
        <v>4</v>
      </c>
      <c r="BG31" s="17">
        <v>4</v>
      </c>
      <c r="BH31" s="17">
        <v>5</v>
      </c>
      <c r="BI31" s="17">
        <v>7</v>
      </c>
      <c r="BJ31" s="17">
        <v>19</v>
      </c>
      <c r="BK31" s="17">
        <v>9</v>
      </c>
      <c r="BL31" s="17">
        <v>6</v>
      </c>
      <c r="BM31" s="17">
        <v>8</v>
      </c>
      <c r="BN31" s="17">
        <v>6</v>
      </c>
      <c r="BO31" s="17">
        <v>4</v>
      </c>
      <c r="BP31" s="17">
        <v>3</v>
      </c>
      <c r="BQ31" s="17">
        <v>0</v>
      </c>
      <c r="BR31" s="17">
        <v>0</v>
      </c>
      <c r="BS31" s="17"/>
      <c r="BT31" s="17"/>
      <c r="BU31" s="17"/>
    </row>
    <row r="32" spans="1:73" s="7" customFormat="1" ht="15.75" thickBot="1" x14ac:dyDescent="0.3">
      <c r="A32" s="13" t="s">
        <v>75</v>
      </c>
      <c r="B32" s="4">
        <v>1</v>
      </c>
      <c r="C32" s="4">
        <v>1</v>
      </c>
      <c r="D32" s="78"/>
      <c r="E32" s="78"/>
      <c r="F32" s="78"/>
      <c r="G32" s="16"/>
      <c r="H32" s="16"/>
      <c r="I32" s="16"/>
      <c r="J32" s="73">
        <v>6465</v>
      </c>
      <c r="K32" s="73">
        <v>6345</v>
      </c>
      <c r="L32" s="73">
        <v>6207</v>
      </c>
      <c r="M32" s="61">
        <v>1875</v>
      </c>
      <c r="N32" s="61">
        <v>1979</v>
      </c>
      <c r="O32" s="44">
        <f>Tableau16345789101112131415161718192021222324[[#This Row],[CT 14/07]]-Tableau16345789101112131415161718192021222324[[#This Row],[CT 14/06]]</f>
        <v>104</v>
      </c>
      <c r="P32" s="44">
        <v>289</v>
      </c>
      <c r="Q32" s="44"/>
      <c r="R32" s="44"/>
      <c r="S32" s="59">
        <f>(Tableau16345789101112131415161718192021222324[[#This Row],[GDC1]]+Tableau16345789101112131415161718192021222324[[#This Row],[GDC2]]+Tableau16345789101112131415161718192021222324[[#This Row],[GDC3]])/3</f>
        <v>96.333333333333329</v>
      </c>
      <c r="T32" s="64">
        <f>30+(Tableau16345789101112131415161718192021222324[[#This Row],[CT 14/07]]/60)</f>
        <v>62.983333333333334</v>
      </c>
      <c r="U32" s="69">
        <v>1</v>
      </c>
      <c r="V32" s="9">
        <v>3</v>
      </c>
      <c r="W32" s="2">
        <f t="shared" si="0"/>
        <v>5</v>
      </c>
      <c r="X32" s="3">
        <v>4</v>
      </c>
      <c r="Y32" s="4"/>
      <c r="Z32" s="5">
        <v>1</v>
      </c>
      <c r="AA32" s="27">
        <v>52</v>
      </c>
      <c r="AB32" s="3">
        <v>5</v>
      </c>
      <c r="AC32" s="4"/>
      <c r="AD32" s="5"/>
      <c r="AE32" s="9">
        <f t="shared" si="1"/>
        <v>237</v>
      </c>
      <c r="AF32" s="26">
        <v>289</v>
      </c>
      <c r="AG32" s="3"/>
      <c r="AH32" s="4"/>
      <c r="AI32" s="5"/>
      <c r="AJ32" s="6">
        <f t="shared" si="2"/>
        <v>-289</v>
      </c>
      <c r="AK32" s="12"/>
      <c r="AL32" s="10"/>
      <c r="AM32" s="8"/>
      <c r="AN32" s="11"/>
      <c r="AO32" s="6">
        <f t="shared" si="3"/>
        <v>0</v>
      </c>
      <c r="AP32" s="12"/>
      <c r="AQ32" s="10"/>
      <c r="AR32" s="8"/>
      <c r="AS32" s="11"/>
      <c r="AT32" s="11"/>
      <c r="AU32" s="9">
        <f t="shared" si="4"/>
        <v>10</v>
      </c>
      <c r="AV32" s="14">
        <f t="array" ref="AV32">max_score</f>
        <v>10</v>
      </c>
      <c r="AW32" s="56">
        <f>Tableau16345789101112131415161718192021222324[[#This Row],[SM]]-Tableau16345789101112131415161718192021222324[[#This Row],[STJ]]</f>
        <v>0</v>
      </c>
      <c r="AX32" s="14" t="str">
        <f t="shared" si="5"/>
        <v>BOF</v>
      </c>
      <c r="AY32" s="80" t="s">
        <v>60</v>
      </c>
      <c r="AZ32" s="80" t="s">
        <v>60</v>
      </c>
      <c r="BA32" s="73" t="s">
        <v>61</v>
      </c>
      <c r="BB32" s="73" t="s">
        <v>62</v>
      </c>
      <c r="BC32" s="80"/>
      <c r="BD32" s="18">
        <v>7</v>
      </c>
      <c r="BE32" s="17">
        <v>5</v>
      </c>
      <c r="BF32" s="17">
        <v>4</v>
      </c>
      <c r="BG32" s="17">
        <v>5</v>
      </c>
      <c r="BH32" s="17">
        <v>6</v>
      </c>
      <c r="BI32" s="17">
        <v>7</v>
      </c>
      <c r="BJ32" s="17">
        <v>14</v>
      </c>
      <c r="BK32" s="17">
        <v>5</v>
      </c>
      <c r="BL32" s="17">
        <v>2</v>
      </c>
      <c r="BM32" s="17">
        <v>3</v>
      </c>
      <c r="BN32" s="17">
        <v>0</v>
      </c>
      <c r="BO32" s="17">
        <v>0</v>
      </c>
      <c r="BP32" s="17">
        <v>0</v>
      </c>
      <c r="BQ32" s="17">
        <v>0</v>
      </c>
      <c r="BR32" s="17">
        <v>0</v>
      </c>
      <c r="BS32" s="17"/>
      <c r="BT32" s="17"/>
      <c r="BU32" s="17"/>
    </row>
    <row r="33" spans="1:73" s="7" customFormat="1" ht="15.75" thickBot="1" x14ac:dyDescent="0.3">
      <c r="A33" s="13" t="s">
        <v>77</v>
      </c>
      <c r="B33" s="4"/>
      <c r="C33" s="4">
        <v>1</v>
      </c>
      <c r="D33" s="80"/>
      <c r="E33" s="80"/>
      <c r="F33" s="80"/>
      <c r="G33" s="16"/>
      <c r="H33" s="16"/>
      <c r="I33" s="16"/>
      <c r="J33" s="73">
        <v>7017</v>
      </c>
      <c r="K33" s="73">
        <v>6407</v>
      </c>
      <c r="L33" s="73">
        <v>6336</v>
      </c>
      <c r="M33" s="61">
        <v>2119</v>
      </c>
      <c r="N33" s="61">
        <v>2177</v>
      </c>
      <c r="O33" s="44">
        <f>Tableau16345789101112131415161718192021222324[[#This Row],[CT 14/07]]-Tableau16345789101112131415161718192021222324[[#This Row],[CT 14/06]]</f>
        <v>58</v>
      </c>
      <c r="P33" s="44">
        <v>354</v>
      </c>
      <c r="Q33" s="44"/>
      <c r="R33" s="44"/>
      <c r="S33" s="59">
        <f>(Tableau16345789101112131415161718192021222324[[#This Row],[GDC1]]+Tableau16345789101112131415161718192021222324[[#This Row],[GDC2]]+Tableau16345789101112131415161718192021222324[[#This Row],[GDC3]])/3</f>
        <v>118</v>
      </c>
      <c r="T33" s="64">
        <f>30+(Tableau16345789101112131415161718192021222324[[#This Row],[CT 14/07]]/60)</f>
        <v>66.283333333333331</v>
      </c>
      <c r="U33" s="69">
        <v>1</v>
      </c>
      <c r="V33" s="9">
        <v>2</v>
      </c>
      <c r="W33" s="2">
        <f t="shared" si="0"/>
        <v>4</v>
      </c>
      <c r="X33" s="3">
        <v>4</v>
      </c>
      <c r="Y33" s="4"/>
      <c r="Z33" s="5"/>
      <c r="AA33" s="27">
        <v>273</v>
      </c>
      <c r="AB33" s="3">
        <v>4</v>
      </c>
      <c r="AC33" s="4"/>
      <c r="AD33" s="5"/>
      <c r="AE33" s="9">
        <f t="shared" si="1"/>
        <v>81</v>
      </c>
      <c r="AF33" s="26">
        <v>354</v>
      </c>
      <c r="AG33" s="3"/>
      <c r="AH33" s="4"/>
      <c r="AI33" s="5"/>
      <c r="AJ33" s="6">
        <f t="shared" si="2"/>
        <v>-354</v>
      </c>
      <c r="AK33" s="12"/>
      <c r="AL33" s="10"/>
      <c r="AM33" s="8"/>
      <c r="AN33" s="11"/>
      <c r="AO33" s="6">
        <f t="shared" si="3"/>
        <v>0</v>
      </c>
      <c r="AP33" s="12"/>
      <c r="AQ33" s="10"/>
      <c r="AR33" s="8"/>
      <c r="AS33" s="11"/>
      <c r="AT33" s="11"/>
      <c r="AU33" s="9">
        <f t="shared" si="4"/>
        <v>8</v>
      </c>
      <c r="AV33" s="14">
        <f t="array" ref="AV33">max_score</f>
        <v>8</v>
      </c>
      <c r="AW33" s="56">
        <f>Tableau16345789101112131415161718192021222324[[#This Row],[SM]]-Tableau16345789101112131415161718192021222324[[#This Row],[STJ]]</f>
        <v>0</v>
      </c>
      <c r="AX33" s="14" t="str">
        <f t="shared" si="5"/>
        <v>BOF</v>
      </c>
      <c r="AY33" s="80" t="s">
        <v>60</v>
      </c>
      <c r="AZ33" s="80" t="s">
        <v>60</v>
      </c>
      <c r="BA33" s="73" t="s">
        <v>61</v>
      </c>
      <c r="BB33" s="73" t="s">
        <v>62</v>
      </c>
      <c r="BC33" s="80"/>
      <c r="BD33" s="18">
        <v>3</v>
      </c>
      <c r="BE33" s="17">
        <v>5</v>
      </c>
      <c r="BF33" s="17">
        <v>3</v>
      </c>
      <c r="BG33" s="17">
        <v>4</v>
      </c>
      <c r="BH33" s="17">
        <v>4</v>
      </c>
      <c r="BI33" s="17">
        <v>7</v>
      </c>
      <c r="BJ33" s="17">
        <v>20</v>
      </c>
      <c r="BK33" s="17">
        <v>9</v>
      </c>
      <c r="BL33" s="17">
        <v>6</v>
      </c>
      <c r="BM33" s="17">
        <v>8</v>
      </c>
      <c r="BN33" s="17">
        <v>5</v>
      </c>
      <c r="BO33" s="17">
        <v>4</v>
      </c>
      <c r="BP33" s="17">
        <v>2</v>
      </c>
      <c r="BQ33" s="17">
        <v>0</v>
      </c>
      <c r="BR33" s="17">
        <v>0</v>
      </c>
      <c r="BS33" s="17"/>
      <c r="BT33" s="17"/>
      <c r="BU33" s="17"/>
    </row>
    <row r="34" spans="1:73" s="7" customFormat="1" ht="15.75" thickBot="1" x14ac:dyDescent="0.3">
      <c r="A34" s="30" t="s">
        <v>99</v>
      </c>
      <c r="B34" s="83">
        <v>1</v>
      </c>
      <c r="C34" s="83">
        <v>1</v>
      </c>
      <c r="D34" s="78"/>
      <c r="E34" s="78"/>
      <c r="F34" s="80">
        <v>1</v>
      </c>
      <c r="G34" s="16"/>
      <c r="H34" s="16"/>
      <c r="I34" s="16"/>
      <c r="J34" s="73">
        <v>7040</v>
      </c>
      <c r="K34" s="77">
        <v>7040</v>
      </c>
      <c r="L34" s="73">
        <v>7005</v>
      </c>
      <c r="M34" s="61">
        <v>2246</v>
      </c>
      <c r="N34" s="61">
        <v>2463</v>
      </c>
      <c r="O34" s="44">
        <f>Tableau16345789101112131415161718192021222324[[#This Row],[CT 14/07]]-Tableau16345789101112131415161718192021222324[[#This Row],[CT 14/06]]</f>
        <v>217</v>
      </c>
      <c r="P34" s="44">
        <v>1236</v>
      </c>
      <c r="Q34" s="44"/>
      <c r="R34" s="44"/>
      <c r="S34" s="59">
        <f>(Tableau16345789101112131415161718192021222324[[#This Row],[GDC1]]+Tableau16345789101112131415161718192021222324[[#This Row],[GDC2]]+Tableau16345789101112131415161718192021222324[[#This Row],[GDC3]])/3</f>
        <v>412</v>
      </c>
      <c r="T34" s="64">
        <f>30+(Tableau16345789101112131415161718192021222324[[#This Row],[CT 14/07]]/60)</f>
        <v>71.05</v>
      </c>
      <c r="U34" s="18">
        <v>1</v>
      </c>
      <c r="V34" s="25">
        <v>3</v>
      </c>
      <c r="W34" s="28">
        <f t="shared" ref="W34:W51" si="6">V34+2</f>
        <v>5</v>
      </c>
      <c r="X34" s="24">
        <v>5</v>
      </c>
      <c r="Y34" s="21"/>
      <c r="Z34" s="22"/>
      <c r="AA34" s="27">
        <v>520</v>
      </c>
      <c r="AB34" s="24">
        <v>5</v>
      </c>
      <c r="AC34" s="21"/>
      <c r="AD34" s="22"/>
      <c r="AE34" s="25">
        <f t="shared" ref="AE34:AE51" si="7">AF34-AA34</f>
        <v>716</v>
      </c>
      <c r="AF34" s="26">
        <v>1236</v>
      </c>
      <c r="AG34" s="24"/>
      <c r="AH34" s="21"/>
      <c r="AI34" s="22"/>
      <c r="AJ34" s="23">
        <f t="shared" ref="AJ34:AJ51" si="8">AK34-AF34</f>
        <v>-1236</v>
      </c>
      <c r="AK34" s="26"/>
      <c r="AL34" s="24"/>
      <c r="AM34" s="21"/>
      <c r="AN34" s="22"/>
      <c r="AO34" s="23">
        <f t="shared" ref="AO34:AO51" si="9">AP34-AK34</f>
        <v>0</v>
      </c>
      <c r="AP34" s="26"/>
      <c r="AQ34" s="24"/>
      <c r="AR34" s="21"/>
      <c r="AS34" s="22"/>
      <c r="AT34" s="22"/>
      <c r="AU34" s="25">
        <f t="shared" ref="AU34:AU51" si="10">X34+Y34+Z34+AB34+AC34+AD34+AG34+AH34+AI34+AL34+AM34+AN34+AQ34+AR34+AS34</f>
        <v>10</v>
      </c>
      <c r="AV34" s="78" cm="1">
        <f t="array" ref="AV34">max_score</f>
        <v>10</v>
      </c>
      <c r="AW34" s="55">
        <f>Tableau16345789101112131415161718192021222324[[#This Row],[SM]]-Tableau16345789101112131415161718192021222324[[#This Row],[STJ]]</f>
        <v>0</v>
      </c>
      <c r="AX34" s="78" t="str">
        <f t="shared" ref="AX34:AX51" si="11">IF(AND(K34&gt;4500,AU34&gt;=(AV34-1),AK34&gt;1000),"OK","BOF")</f>
        <v>BOF</v>
      </c>
      <c r="AY34" s="80" t="s">
        <v>60</v>
      </c>
      <c r="AZ34" s="80" t="s">
        <v>60</v>
      </c>
      <c r="BA34" s="73" t="s">
        <v>61</v>
      </c>
      <c r="BB34" s="73" t="s">
        <v>62</v>
      </c>
      <c r="BC34" s="80"/>
      <c r="BD34" s="18">
        <v>6</v>
      </c>
      <c r="BE34" s="17">
        <v>5</v>
      </c>
      <c r="BF34" s="17">
        <v>4</v>
      </c>
      <c r="BG34" s="17">
        <v>4</v>
      </c>
      <c r="BH34" s="17">
        <v>4</v>
      </c>
      <c r="BI34" s="17">
        <v>5</v>
      </c>
      <c r="BJ34" s="17">
        <v>16</v>
      </c>
      <c r="BK34" s="17">
        <v>7</v>
      </c>
      <c r="BL34" s="17">
        <v>4</v>
      </c>
      <c r="BM34" s="17">
        <v>6</v>
      </c>
      <c r="BN34" s="17">
        <v>4</v>
      </c>
      <c r="BO34" s="17">
        <v>1</v>
      </c>
      <c r="BP34" s="17">
        <v>0</v>
      </c>
      <c r="BQ34" s="17">
        <v>0</v>
      </c>
      <c r="BR34" s="17">
        <v>0</v>
      </c>
      <c r="BS34" s="17"/>
      <c r="BT34" s="17"/>
      <c r="BU34" s="17"/>
    </row>
    <row r="35" spans="1:73" s="7" customFormat="1" ht="15.75" thickBot="1" x14ac:dyDescent="0.3">
      <c r="A35" s="13" t="s">
        <v>159</v>
      </c>
      <c r="B35" s="4"/>
      <c r="C35" s="4">
        <v>1</v>
      </c>
      <c r="D35" s="73"/>
      <c r="E35" s="73"/>
      <c r="F35" s="77"/>
      <c r="G35" s="16"/>
      <c r="H35" s="16"/>
      <c r="I35" s="16"/>
      <c r="J35" s="73">
        <v>7825</v>
      </c>
      <c r="K35" s="73">
        <v>7085</v>
      </c>
      <c r="L35" s="73">
        <v>7068</v>
      </c>
      <c r="M35" s="61">
        <v>2838</v>
      </c>
      <c r="N35" s="61">
        <v>2911</v>
      </c>
      <c r="O35" s="44">
        <f>Tableau16345789101112131415161718192021222324[[#This Row],[CT 14/07]]-Tableau16345789101112131415161718192021222324[[#This Row],[CT 14/06]]</f>
        <v>73</v>
      </c>
      <c r="P35" s="44">
        <v>878</v>
      </c>
      <c r="Q35" s="44"/>
      <c r="R35" s="44"/>
      <c r="S35" s="59">
        <f>(Tableau16345789101112131415161718192021222324[[#This Row],[GDC1]]+Tableau16345789101112131415161718192021222324[[#This Row],[GDC2]]+Tableau16345789101112131415161718192021222324[[#This Row],[GDC3]])/3</f>
        <v>292.66666666666669</v>
      </c>
      <c r="T35" s="64">
        <f>30+(Tableau16345789101112131415161718192021222324[[#This Row],[CT 14/07]]/60)</f>
        <v>78.516666666666666</v>
      </c>
      <c r="U35" s="69">
        <v>1</v>
      </c>
      <c r="V35" s="9">
        <v>3</v>
      </c>
      <c r="W35" s="2">
        <f t="shared" si="6"/>
        <v>5</v>
      </c>
      <c r="X35" s="3">
        <v>5</v>
      </c>
      <c r="Y35" s="4"/>
      <c r="Z35" s="5"/>
      <c r="AA35" s="27">
        <v>543</v>
      </c>
      <c r="AB35" s="3">
        <v>5</v>
      </c>
      <c r="AC35" s="4"/>
      <c r="AD35" s="5"/>
      <c r="AE35" s="9">
        <f t="shared" si="7"/>
        <v>335</v>
      </c>
      <c r="AF35" s="26">
        <v>878</v>
      </c>
      <c r="AG35" s="3"/>
      <c r="AH35" s="4"/>
      <c r="AI35" s="5"/>
      <c r="AJ35" s="6">
        <f t="shared" si="8"/>
        <v>-878</v>
      </c>
      <c r="AK35" s="12"/>
      <c r="AL35" s="10"/>
      <c r="AM35" s="8"/>
      <c r="AN35" s="11"/>
      <c r="AO35" s="6">
        <f t="shared" si="9"/>
        <v>0</v>
      </c>
      <c r="AP35" s="12"/>
      <c r="AQ35" s="10"/>
      <c r="AR35" s="8"/>
      <c r="AS35" s="11"/>
      <c r="AT35" s="11"/>
      <c r="AU35" s="9">
        <f t="shared" si="10"/>
        <v>10</v>
      </c>
      <c r="AV35" s="14">
        <f t="array" ref="AV35">max_score</f>
        <v>10</v>
      </c>
      <c r="AW35" s="56">
        <f>Tableau16345789101112131415161718192021222324[[#This Row],[SM]]-Tableau16345789101112131415161718192021222324[[#This Row],[STJ]]</f>
        <v>0</v>
      </c>
      <c r="AX35" s="14" t="str">
        <f t="shared" si="11"/>
        <v>BOF</v>
      </c>
      <c r="AY35" s="78" t="s">
        <v>60</v>
      </c>
      <c r="AZ35" s="78" t="s">
        <v>60</v>
      </c>
      <c r="BA35" s="73" t="s">
        <v>61</v>
      </c>
      <c r="BB35" s="73" t="s">
        <v>62</v>
      </c>
      <c r="BC35" s="78"/>
      <c r="BD35" s="18">
        <v>8</v>
      </c>
      <c r="BE35" s="19">
        <v>5</v>
      </c>
      <c r="BF35" s="19">
        <v>5</v>
      </c>
      <c r="BG35" s="19">
        <v>5</v>
      </c>
      <c r="BH35" s="19">
        <v>5</v>
      </c>
      <c r="BI35" s="19">
        <v>8</v>
      </c>
      <c r="BJ35" s="19">
        <v>20</v>
      </c>
      <c r="BK35" s="19">
        <v>20</v>
      </c>
      <c r="BL35" s="19">
        <v>11</v>
      </c>
      <c r="BM35" s="19">
        <v>20</v>
      </c>
      <c r="BN35" s="19">
        <v>15</v>
      </c>
      <c r="BO35" s="19">
        <v>13</v>
      </c>
      <c r="BP35" s="19">
        <v>1</v>
      </c>
      <c r="BQ35" s="19">
        <v>0</v>
      </c>
      <c r="BR35" s="19">
        <v>0</v>
      </c>
      <c r="BS35" s="19"/>
      <c r="BT35" s="19"/>
      <c r="BU35" s="19"/>
    </row>
    <row r="36" spans="1:73" s="7" customFormat="1" ht="15.75" thickBot="1" x14ac:dyDescent="0.3">
      <c r="A36" s="13" t="s">
        <v>160</v>
      </c>
      <c r="B36" s="4"/>
      <c r="C36" s="4">
        <v>1</v>
      </c>
      <c r="D36" s="80"/>
      <c r="E36" s="80"/>
      <c r="F36" s="16"/>
      <c r="G36" s="16"/>
      <c r="H36" s="16"/>
      <c r="I36" s="16"/>
      <c r="J36" s="73">
        <v>7020</v>
      </c>
      <c r="K36" s="8">
        <v>6633</v>
      </c>
      <c r="L36" s="73">
        <v>6089</v>
      </c>
      <c r="M36" s="61">
        <v>2000</v>
      </c>
      <c r="N36" s="61">
        <v>2079</v>
      </c>
      <c r="O36" s="44">
        <f>Tableau16345789101112131415161718192021222324[[#This Row],[CT 14/07]]-Tableau16345789101112131415161718192021222324[[#This Row],[CT 14/06]]</f>
        <v>79</v>
      </c>
      <c r="P36" s="44">
        <v>1384</v>
      </c>
      <c r="Q36" s="44"/>
      <c r="R36" s="44"/>
      <c r="S36" s="59">
        <f>(Tableau16345789101112131415161718192021222324[[#This Row],[GDC1]]+Tableau16345789101112131415161718192021222324[[#This Row],[GDC2]]+Tableau16345789101112131415161718192021222324[[#This Row],[GDC3]])/3</f>
        <v>461.33333333333331</v>
      </c>
      <c r="T36" s="64">
        <f>30+(Tableau16345789101112131415161718192021222324[[#This Row],[CT 14/07]]/60)</f>
        <v>64.650000000000006</v>
      </c>
      <c r="U36" s="69">
        <v>1</v>
      </c>
      <c r="V36" s="9">
        <v>4</v>
      </c>
      <c r="W36" s="2">
        <f t="shared" si="6"/>
        <v>6</v>
      </c>
      <c r="X36" s="3">
        <v>6</v>
      </c>
      <c r="Y36" s="4"/>
      <c r="Z36" s="5"/>
      <c r="AA36" s="27">
        <v>793</v>
      </c>
      <c r="AB36" s="3">
        <v>6</v>
      </c>
      <c r="AC36" s="4"/>
      <c r="AD36" s="5"/>
      <c r="AE36" s="9">
        <f t="shared" si="7"/>
        <v>591</v>
      </c>
      <c r="AF36" s="26">
        <v>1384</v>
      </c>
      <c r="AG36" s="3"/>
      <c r="AH36" s="4"/>
      <c r="AI36" s="5"/>
      <c r="AJ36" s="6">
        <f t="shared" si="8"/>
        <v>-1384</v>
      </c>
      <c r="AK36" s="12"/>
      <c r="AL36" s="10"/>
      <c r="AM36" s="8"/>
      <c r="AN36" s="11"/>
      <c r="AO36" s="6">
        <f t="shared" si="9"/>
        <v>0</v>
      </c>
      <c r="AP36" s="12"/>
      <c r="AQ36" s="10"/>
      <c r="AR36" s="8"/>
      <c r="AS36" s="11"/>
      <c r="AT36" s="11"/>
      <c r="AU36" s="9">
        <f t="shared" si="10"/>
        <v>12</v>
      </c>
      <c r="AV36" s="14">
        <f t="array" ref="AV36">max_score</f>
        <v>12</v>
      </c>
      <c r="AW36" s="56">
        <f>Tableau16345789101112131415161718192021222324[[#This Row],[SM]]-Tableau16345789101112131415161718192021222324[[#This Row],[STJ]]</f>
        <v>0</v>
      </c>
      <c r="AX36" s="14" t="str">
        <f t="shared" si="11"/>
        <v>BOF</v>
      </c>
      <c r="AY36" s="80" t="s">
        <v>60</v>
      </c>
      <c r="AZ36" s="80" t="s">
        <v>60</v>
      </c>
      <c r="BA36" s="73" t="s">
        <v>61</v>
      </c>
      <c r="BB36" s="73" t="s">
        <v>62</v>
      </c>
      <c r="BC36" s="80"/>
      <c r="BD36" s="18">
        <v>3</v>
      </c>
      <c r="BE36" s="17">
        <v>2</v>
      </c>
      <c r="BF36" s="17">
        <v>3</v>
      </c>
      <c r="BG36" s="17">
        <v>4</v>
      </c>
      <c r="BH36" s="17">
        <v>3</v>
      </c>
      <c r="BI36" s="17">
        <v>4</v>
      </c>
      <c r="BJ36" s="17">
        <v>20</v>
      </c>
      <c r="BK36" s="17">
        <v>9</v>
      </c>
      <c r="BL36" s="17">
        <v>3</v>
      </c>
      <c r="BM36" s="17">
        <v>6</v>
      </c>
      <c r="BN36" s="17">
        <v>2</v>
      </c>
      <c r="BO36" s="17">
        <v>2</v>
      </c>
      <c r="BP36" s="17">
        <v>0</v>
      </c>
      <c r="BQ36" s="17">
        <v>0</v>
      </c>
      <c r="BR36" s="17">
        <v>0</v>
      </c>
      <c r="BS36" s="17"/>
      <c r="BT36" s="17"/>
      <c r="BU36" s="17"/>
    </row>
    <row r="37" spans="1:73" s="7" customFormat="1" ht="15.75" thickBot="1" x14ac:dyDescent="0.3">
      <c r="A37" s="13" t="s">
        <v>44</v>
      </c>
      <c r="B37" s="4"/>
      <c r="C37" s="4">
        <v>1</v>
      </c>
      <c r="D37" s="80">
        <v>1</v>
      </c>
      <c r="E37" s="80">
        <v>1</v>
      </c>
      <c r="F37" s="79">
        <v>1</v>
      </c>
      <c r="G37" s="16"/>
      <c r="H37" s="16"/>
      <c r="I37" s="16"/>
      <c r="J37" s="73">
        <v>6797</v>
      </c>
      <c r="K37" s="77">
        <v>6164</v>
      </c>
      <c r="L37" s="73">
        <v>5784</v>
      </c>
      <c r="M37" s="61">
        <v>1921</v>
      </c>
      <c r="N37" s="61">
        <v>1946</v>
      </c>
      <c r="O37" s="44">
        <f>Tableau16345789101112131415161718192021222324[[#This Row],[CT 14/07]]-Tableau16345789101112131415161718192021222324[[#This Row],[CT 14/06]]</f>
        <v>25</v>
      </c>
      <c r="P37" s="44">
        <v>448</v>
      </c>
      <c r="Q37" s="44"/>
      <c r="R37" s="44"/>
      <c r="S37" s="59">
        <f>(Tableau16345789101112131415161718192021222324[[#This Row],[GDC1]]+Tableau16345789101112131415161718192021222324[[#This Row],[GDC2]]+Tableau16345789101112131415161718192021222324[[#This Row],[GDC3]])/3</f>
        <v>149.33333333333334</v>
      </c>
      <c r="T37" s="64">
        <f>30+(Tableau16345789101112131415161718192021222324[[#This Row],[CT 14/07]]/60)</f>
        <v>62.43333333333333</v>
      </c>
      <c r="U37" s="69">
        <v>1</v>
      </c>
      <c r="V37" s="9">
        <v>2</v>
      </c>
      <c r="W37" s="2">
        <f t="shared" si="6"/>
        <v>4</v>
      </c>
      <c r="X37" s="3">
        <v>4</v>
      </c>
      <c r="Y37" s="4"/>
      <c r="Z37" s="5"/>
      <c r="AA37" s="27">
        <v>277</v>
      </c>
      <c r="AB37" s="3">
        <v>4</v>
      </c>
      <c r="AC37" s="4"/>
      <c r="AD37" s="5"/>
      <c r="AE37" s="9">
        <f t="shared" si="7"/>
        <v>171</v>
      </c>
      <c r="AF37" s="26">
        <v>448</v>
      </c>
      <c r="AG37" s="3"/>
      <c r="AH37" s="4"/>
      <c r="AI37" s="5"/>
      <c r="AJ37" s="6">
        <f t="shared" si="8"/>
        <v>-448</v>
      </c>
      <c r="AK37" s="12"/>
      <c r="AL37" s="10"/>
      <c r="AM37" s="8"/>
      <c r="AN37" s="11"/>
      <c r="AO37" s="6">
        <f t="shared" si="9"/>
        <v>0</v>
      </c>
      <c r="AP37" s="12"/>
      <c r="AQ37" s="10"/>
      <c r="AR37" s="8"/>
      <c r="AS37" s="11"/>
      <c r="AT37" s="11"/>
      <c r="AU37" s="9">
        <f t="shared" si="10"/>
        <v>8</v>
      </c>
      <c r="AV37" s="14">
        <f t="array" ref="AV37">max_score</f>
        <v>8</v>
      </c>
      <c r="AW37" s="56">
        <f>Tableau16345789101112131415161718192021222324[[#This Row],[SM]]-Tableau16345789101112131415161718192021222324[[#This Row],[STJ]]</f>
        <v>0</v>
      </c>
      <c r="AX37" s="14" t="str">
        <f t="shared" si="11"/>
        <v>BOF</v>
      </c>
      <c r="AY37" s="78" t="s">
        <v>60</v>
      </c>
      <c r="AZ37" s="78" t="s">
        <v>60</v>
      </c>
      <c r="BA37" s="73" t="s">
        <v>61</v>
      </c>
      <c r="BB37" s="73" t="s">
        <v>62</v>
      </c>
      <c r="BC37" s="78"/>
      <c r="BD37" s="18">
        <v>5</v>
      </c>
      <c r="BE37" s="19">
        <v>4</v>
      </c>
      <c r="BF37" s="19">
        <v>4</v>
      </c>
      <c r="BG37" s="19">
        <v>4</v>
      </c>
      <c r="BH37" s="19">
        <v>5</v>
      </c>
      <c r="BI37" s="19">
        <v>7</v>
      </c>
      <c r="BJ37" s="19">
        <v>17</v>
      </c>
      <c r="BK37" s="19">
        <v>7</v>
      </c>
      <c r="BL37" s="19">
        <v>4</v>
      </c>
      <c r="BM37" s="19">
        <v>5</v>
      </c>
      <c r="BN37" s="19">
        <v>2</v>
      </c>
      <c r="BO37" s="19">
        <v>0</v>
      </c>
      <c r="BP37" s="19">
        <v>0</v>
      </c>
      <c r="BQ37" s="19">
        <v>0</v>
      </c>
      <c r="BR37" s="19">
        <v>0</v>
      </c>
      <c r="BS37" s="19"/>
      <c r="BT37" s="19"/>
      <c r="BU37" s="19"/>
    </row>
    <row r="38" spans="1:73" s="7" customFormat="1" ht="15.75" thickBot="1" x14ac:dyDescent="0.3">
      <c r="A38" s="13" t="s">
        <v>79</v>
      </c>
      <c r="B38" s="4">
        <v>1</v>
      </c>
      <c r="C38" s="4">
        <v>1</v>
      </c>
      <c r="D38" s="80">
        <v>1</v>
      </c>
      <c r="E38" s="80">
        <v>1</v>
      </c>
      <c r="F38" s="80"/>
      <c r="G38" s="16"/>
      <c r="H38" s="16"/>
      <c r="I38" s="16"/>
      <c r="J38" s="73">
        <v>8075</v>
      </c>
      <c r="K38" s="73">
        <v>7991</v>
      </c>
      <c r="L38" s="73">
        <v>8296</v>
      </c>
      <c r="M38" s="61">
        <v>3138</v>
      </c>
      <c r="N38" s="61">
        <v>3363</v>
      </c>
      <c r="O38" s="44">
        <f>Tableau16345789101112131415161718192021222324[[#This Row],[CT 14/07]]-Tableau16345789101112131415161718192021222324[[#This Row],[CT 14/06]]</f>
        <v>225</v>
      </c>
      <c r="P38" s="44">
        <v>1726</v>
      </c>
      <c r="Q38" s="44"/>
      <c r="R38" s="44"/>
      <c r="S38" s="59">
        <f>(Tableau16345789101112131415161718192021222324[[#This Row],[GDC1]]+Tableau16345789101112131415161718192021222324[[#This Row],[GDC2]]+Tableau16345789101112131415161718192021222324[[#This Row],[GDC3]])/3</f>
        <v>575.33333333333337</v>
      </c>
      <c r="T38" s="64">
        <f>30+(Tableau16345789101112131415161718192021222324[[#This Row],[CT 14/07]]/60)</f>
        <v>86.05</v>
      </c>
      <c r="U38" s="69">
        <v>1</v>
      </c>
      <c r="V38" s="1">
        <v>4</v>
      </c>
      <c r="W38" s="2">
        <f t="shared" si="6"/>
        <v>6</v>
      </c>
      <c r="X38" s="3">
        <v>6</v>
      </c>
      <c r="Y38" s="4"/>
      <c r="Z38" s="5"/>
      <c r="AA38" s="27">
        <v>630</v>
      </c>
      <c r="AB38" s="3">
        <v>6</v>
      </c>
      <c r="AC38" s="4"/>
      <c r="AD38" s="5"/>
      <c r="AE38" s="1">
        <f t="shared" si="7"/>
        <v>1096</v>
      </c>
      <c r="AF38" s="26">
        <v>1726</v>
      </c>
      <c r="AG38" s="3"/>
      <c r="AH38" s="4"/>
      <c r="AI38" s="5"/>
      <c r="AJ38" s="1">
        <f t="shared" si="8"/>
        <v>-1726</v>
      </c>
      <c r="AK38" s="26"/>
      <c r="AL38" s="3"/>
      <c r="AM38" s="4"/>
      <c r="AN38" s="5"/>
      <c r="AO38" s="1">
        <f t="shared" si="9"/>
        <v>0</v>
      </c>
      <c r="AP38" s="26"/>
      <c r="AQ38" s="3"/>
      <c r="AR38" s="4"/>
      <c r="AS38" s="5"/>
      <c r="AT38" s="5"/>
      <c r="AU38" s="1">
        <f t="shared" si="10"/>
        <v>12</v>
      </c>
      <c r="AV38" s="4">
        <f t="array" ref="AV38">max_score</f>
        <v>12</v>
      </c>
      <c r="AW38" s="56">
        <f>Tableau16345789101112131415161718192021222324[[#This Row],[SM]]-Tableau16345789101112131415161718192021222324[[#This Row],[STJ]]</f>
        <v>0</v>
      </c>
      <c r="AX38" s="14" t="str">
        <f t="shared" si="11"/>
        <v>BOF</v>
      </c>
      <c r="AY38" s="80" t="s">
        <v>60</v>
      </c>
      <c r="AZ38" s="80" t="s">
        <v>60</v>
      </c>
      <c r="BA38" s="73" t="s">
        <v>61</v>
      </c>
      <c r="BB38" s="73" t="s">
        <v>62</v>
      </c>
      <c r="BC38" s="80"/>
      <c r="BD38" s="18">
        <v>8</v>
      </c>
      <c r="BE38" s="17">
        <v>6</v>
      </c>
      <c r="BF38" s="17">
        <v>5</v>
      </c>
      <c r="BG38" s="17">
        <v>5</v>
      </c>
      <c r="BH38" s="17">
        <v>6</v>
      </c>
      <c r="BI38" s="17">
        <v>8</v>
      </c>
      <c r="BJ38" s="17">
        <v>20</v>
      </c>
      <c r="BK38" s="17">
        <v>16</v>
      </c>
      <c r="BL38" s="17">
        <v>12</v>
      </c>
      <c r="BM38" s="17">
        <v>13</v>
      </c>
      <c r="BN38" s="17">
        <v>11</v>
      </c>
      <c r="BO38" s="17">
        <v>6</v>
      </c>
      <c r="BP38" s="17">
        <v>3</v>
      </c>
      <c r="BQ38" s="17">
        <v>0</v>
      </c>
      <c r="BR38" s="17">
        <v>0</v>
      </c>
      <c r="BS38" s="17"/>
      <c r="BT38" s="17"/>
      <c r="BU38" s="17"/>
    </row>
    <row r="39" spans="1:73" s="7" customFormat="1" ht="15.75" thickBot="1" x14ac:dyDescent="0.3">
      <c r="A39" s="13" t="s">
        <v>147</v>
      </c>
      <c r="B39" s="4"/>
      <c r="C39" s="4">
        <v>1</v>
      </c>
      <c r="D39" s="80"/>
      <c r="E39" s="80">
        <v>1</v>
      </c>
      <c r="F39" s="80"/>
      <c r="G39" s="16"/>
      <c r="H39" s="16"/>
      <c r="I39" s="16"/>
      <c r="J39" s="73">
        <v>7109</v>
      </c>
      <c r="K39" s="77">
        <v>7109</v>
      </c>
      <c r="L39" s="73">
        <v>7014</v>
      </c>
      <c r="M39" s="61">
        <v>2181</v>
      </c>
      <c r="N39" s="61">
        <v>2329</v>
      </c>
      <c r="O39" s="44">
        <f>Tableau16345789101112131415161718192021222324[[#This Row],[CT 14/07]]-Tableau16345789101112131415161718192021222324[[#This Row],[CT 14/06]]</f>
        <v>148</v>
      </c>
      <c r="P39" s="44">
        <v>513</v>
      </c>
      <c r="Q39" s="44"/>
      <c r="R39" s="44"/>
      <c r="S39" s="59">
        <f>(Tableau16345789101112131415161718192021222324[[#This Row],[GDC1]]+Tableau16345789101112131415161718192021222324[[#This Row],[GDC2]]+Tableau16345789101112131415161718192021222324[[#This Row],[GDC3]])/3</f>
        <v>171</v>
      </c>
      <c r="T39" s="64">
        <f>30+(Tableau16345789101112131415161718192021222324[[#This Row],[CT 14/07]]/60)</f>
        <v>68.816666666666663</v>
      </c>
      <c r="U39" s="69">
        <v>1</v>
      </c>
      <c r="V39" s="1">
        <v>3</v>
      </c>
      <c r="W39" s="2">
        <f t="shared" si="6"/>
        <v>5</v>
      </c>
      <c r="X39" s="3">
        <v>5</v>
      </c>
      <c r="Y39" s="4"/>
      <c r="Z39" s="5"/>
      <c r="AA39" s="27">
        <v>286</v>
      </c>
      <c r="AB39" s="3">
        <v>5</v>
      </c>
      <c r="AC39" s="4"/>
      <c r="AD39" s="5"/>
      <c r="AE39" s="1">
        <f t="shared" si="7"/>
        <v>227</v>
      </c>
      <c r="AF39" s="26">
        <v>513</v>
      </c>
      <c r="AG39" s="3"/>
      <c r="AH39" s="4"/>
      <c r="AI39" s="5"/>
      <c r="AJ39" s="1">
        <f t="shared" si="8"/>
        <v>-513</v>
      </c>
      <c r="AK39" s="26"/>
      <c r="AL39" s="3"/>
      <c r="AM39" s="4"/>
      <c r="AN39" s="5"/>
      <c r="AO39" s="1">
        <f t="shared" si="9"/>
        <v>0</v>
      </c>
      <c r="AP39" s="26"/>
      <c r="AQ39" s="3"/>
      <c r="AR39" s="4"/>
      <c r="AS39" s="5"/>
      <c r="AT39" s="5"/>
      <c r="AU39" s="1">
        <f t="shared" si="10"/>
        <v>10</v>
      </c>
      <c r="AV39" s="4">
        <f t="array" ref="AV39">max_score</f>
        <v>10</v>
      </c>
      <c r="AW39" s="56">
        <f>Tableau16345789101112131415161718192021222324[[#This Row],[SM]]-Tableau16345789101112131415161718192021222324[[#This Row],[STJ]]</f>
        <v>0</v>
      </c>
      <c r="AX39" s="14" t="str">
        <f t="shared" si="11"/>
        <v>BOF</v>
      </c>
      <c r="AY39" s="78" t="s">
        <v>60</v>
      </c>
      <c r="AZ39" s="78" t="s">
        <v>60</v>
      </c>
      <c r="BA39" s="73" t="s">
        <v>61</v>
      </c>
      <c r="BB39" s="73" t="s">
        <v>62</v>
      </c>
      <c r="BC39" s="78"/>
      <c r="BD39" s="18">
        <v>7</v>
      </c>
      <c r="BE39" s="19">
        <v>5</v>
      </c>
      <c r="BF39" s="19">
        <v>5</v>
      </c>
      <c r="BG39" s="19">
        <v>5</v>
      </c>
      <c r="BH39" s="19">
        <v>5</v>
      </c>
      <c r="BI39" s="19">
        <v>7</v>
      </c>
      <c r="BJ39" s="19">
        <v>20</v>
      </c>
      <c r="BK39" s="19">
        <v>10</v>
      </c>
      <c r="BL39" s="19">
        <v>5</v>
      </c>
      <c r="BM39" s="19">
        <v>6</v>
      </c>
      <c r="BN39" s="19">
        <v>2</v>
      </c>
      <c r="BO39" s="19">
        <v>2</v>
      </c>
      <c r="BP39" s="19">
        <v>0</v>
      </c>
      <c r="BQ39" s="19">
        <v>0</v>
      </c>
      <c r="BR39" s="19">
        <v>0</v>
      </c>
      <c r="BS39" s="19"/>
      <c r="BT39" s="19"/>
      <c r="BU39" s="19"/>
    </row>
    <row r="40" spans="1:73" s="7" customFormat="1" ht="15.75" thickBot="1" x14ac:dyDescent="0.3">
      <c r="A40" s="13" t="s">
        <v>148</v>
      </c>
      <c r="B40" s="4"/>
      <c r="C40" s="4">
        <v>1</v>
      </c>
      <c r="D40" s="80"/>
      <c r="E40" s="80">
        <v>1</v>
      </c>
      <c r="F40" s="77"/>
      <c r="G40" s="16"/>
      <c r="H40" s="18"/>
      <c r="I40" s="16"/>
      <c r="J40" s="73">
        <v>6174</v>
      </c>
      <c r="K40" s="80">
        <v>6373</v>
      </c>
      <c r="L40" s="73">
        <v>6493</v>
      </c>
      <c r="M40" s="61">
        <v>2053</v>
      </c>
      <c r="N40" s="61">
        <v>2245</v>
      </c>
      <c r="O40" s="44">
        <f>Tableau16345789101112131415161718192021222324[[#This Row],[CT 14/07]]-Tableau16345789101112131415161718192021222324[[#This Row],[CT 14/06]]</f>
        <v>192</v>
      </c>
      <c r="P40" s="44">
        <v>0</v>
      </c>
      <c r="Q40" s="44"/>
      <c r="R40" s="44"/>
      <c r="S40" s="59">
        <f>(Tableau16345789101112131415161718192021222324[[#This Row],[GDC1]]+Tableau16345789101112131415161718192021222324[[#This Row],[GDC2]]+Tableau16345789101112131415161718192021222324[[#This Row],[GDC3]])/3</f>
        <v>0</v>
      </c>
      <c r="T40" s="64">
        <f>30+(Tableau16345789101112131415161718192021222324[[#This Row],[CT 14/07]]/60)</f>
        <v>67.416666666666657</v>
      </c>
      <c r="U40" s="69">
        <v>1</v>
      </c>
      <c r="V40" s="1">
        <v>3</v>
      </c>
      <c r="W40" s="2">
        <f t="shared" si="6"/>
        <v>5</v>
      </c>
      <c r="X40" s="84">
        <v>0</v>
      </c>
      <c r="Y40" s="4"/>
      <c r="Z40" s="5"/>
      <c r="AA40" s="27">
        <v>0</v>
      </c>
      <c r="AB40" s="84">
        <v>0</v>
      </c>
      <c r="AC40" s="4"/>
      <c r="AD40" s="5"/>
      <c r="AE40" s="1">
        <f t="shared" si="7"/>
        <v>0</v>
      </c>
      <c r="AF40" s="26">
        <v>0</v>
      </c>
      <c r="AG40" s="3"/>
      <c r="AH40" s="4"/>
      <c r="AI40" s="5"/>
      <c r="AJ40" s="1">
        <f t="shared" si="8"/>
        <v>0</v>
      </c>
      <c r="AK40" s="26"/>
      <c r="AL40" s="3"/>
      <c r="AM40" s="4"/>
      <c r="AN40" s="5"/>
      <c r="AO40" s="1">
        <f t="shared" si="9"/>
        <v>0</v>
      </c>
      <c r="AP40" s="26"/>
      <c r="AQ40" s="3"/>
      <c r="AR40" s="4"/>
      <c r="AS40" s="5"/>
      <c r="AT40" s="5"/>
      <c r="AU40" s="1">
        <f t="shared" si="10"/>
        <v>0</v>
      </c>
      <c r="AV40" s="4">
        <f t="array" ref="AV40">max_score</f>
        <v>10</v>
      </c>
      <c r="AW40" s="56">
        <f>Tableau16345789101112131415161718192021222324[[#This Row],[SM]]-Tableau16345789101112131415161718192021222324[[#This Row],[STJ]]</f>
        <v>10</v>
      </c>
      <c r="AX40" s="14" t="str">
        <f t="shared" si="11"/>
        <v>BOF</v>
      </c>
      <c r="AY40" s="80" t="s">
        <v>60</v>
      </c>
      <c r="AZ40" s="80" t="s">
        <v>60</v>
      </c>
      <c r="BA40" s="73" t="s">
        <v>61</v>
      </c>
      <c r="BB40" s="73" t="s">
        <v>62</v>
      </c>
      <c r="BC40" s="80"/>
      <c r="BD40" s="18">
        <v>6</v>
      </c>
      <c r="BE40" s="19">
        <v>5</v>
      </c>
      <c r="BF40" s="19">
        <v>6</v>
      </c>
      <c r="BG40" s="19">
        <v>5</v>
      </c>
      <c r="BH40" s="19">
        <v>5</v>
      </c>
      <c r="BI40" s="19">
        <v>7</v>
      </c>
      <c r="BJ40" s="19">
        <v>15</v>
      </c>
      <c r="BK40" s="19">
        <v>6</v>
      </c>
      <c r="BL40" s="19">
        <v>7</v>
      </c>
      <c r="BM40" s="19">
        <v>7</v>
      </c>
      <c r="BN40" s="19">
        <v>5</v>
      </c>
      <c r="BO40" s="19">
        <v>4</v>
      </c>
      <c r="BP40" s="19">
        <v>3</v>
      </c>
      <c r="BQ40" s="19">
        <v>3</v>
      </c>
      <c r="BR40" s="19">
        <v>2</v>
      </c>
      <c r="BS40" s="19"/>
      <c r="BT40" s="19"/>
      <c r="BU40" s="19"/>
    </row>
    <row r="41" spans="1:73" s="7" customFormat="1" ht="15.75" thickBot="1" x14ac:dyDescent="0.3">
      <c r="A41" s="30" t="s">
        <v>154</v>
      </c>
      <c r="B41" s="83"/>
      <c r="C41" s="83">
        <v>1</v>
      </c>
      <c r="D41" s="80"/>
      <c r="E41" s="80"/>
      <c r="F41" s="80"/>
      <c r="G41" s="16"/>
      <c r="H41" s="16"/>
      <c r="I41" s="16"/>
      <c r="J41" s="73">
        <v>8001</v>
      </c>
      <c r="K41" s="4">
        <v>7090</v>
      </c>
      <c r="L41" s="73">
        <v>7273</v>
      </c>
      <c r="M41" s="61">
        <v>3139</v>
      </c>
      <c r="N41" s="61">
        <v>3244</v>
      </c>
      <c r="O41" s="44">
        <f>Tableau16345789101112131415161718192021222324[[#This Row],[CT 14/07]]-Tableau16345789101112131415161718192021222324[[#This Row],[CT 14/06]]</f>
        <v>105</v>
      </c>
      <c r="P41" s="44">
        <v>471</v>
      </c>
      <c r="Q41" s="44"/>
      <c r="R41" s="44"/>
      <c r="S41" s="59">
        <f>(Tableau16345789101112131415161718192021222324[[#This Row],[GDC1]]+Tableau16345789101112131415161718192021222324[[#This Row],[GDC2]]+Tableau16345789101112131415161718192021222324[[#This Row],[GDC3]])/3</f>
        <v>157</v>
      </c>
      <c r="T41" s="64">
        <f>30+(Tableau16345789101112131415161718192021222324[[#This Row],[CT 14/07]]/60)</f>
        <v>84.066666666666663</v>
      </c>
      <c r="U41" s="67">
        <v>1</v>
      </c>
      <c r="V41" s="1">
        <v>3</v>
      </c>
      <c r="W41" s="2">
        <f t="shared" si="6"/>
        <v>5</v>
      </c>
      <c r="X41" s="63">
        <v>0</v>
      </c>
      <c r="Y41" s="4"/>
      <c r="Z41" s="5"/>
      <c r="AA41" s="27">
        <v>0</v>
      </c>
      <c r="AB41" s="3">
        <v>6</v>
      </c>
      <c r="AC41" s="4"/>
      <c r="AD41" s="5"/>
      <c r="AE41" s="1">
        <f t="shared" si="7"/>
        <v>471</v>
      </c>
      <c r="AF41" s="26">
        <v>471</v>
      </c>
      <c r="AG41" s="3"/>
      <c r="AH41" s="4"/>
      <c r="AI41" s="5"/>
      <c r="AJ41" s="6">
        <f t="shared" si="8"/>
        <v>-471</v>
      </c>
      <c r="AK41" s="26"/>
      <c r="AL41" s="3"/>
      <c r="AM41" s="4"/>
      <c r="AN41" s="5"/>
      <c r="AO41" s="6">
        <f t="shared" si="9"/>
        <v>0</v>
      </c>
      <c r="AP41" s="26"/>
      <c r="AQ41" s="3"/>
      <c r="AR41" s="4"/>
      <c r="AS41" s="5"/>
      <c r="AT41" s="5"/>
      <c r="AU41" s="1">
        <f t="shared" si="10"/>
        <v>6</v>
      </c>
      <c r="AV41" s="14" cm="1">
        <f t="array" ref="AV41">max_score</f>
        <v>10</v>
      </c>
      <c r="AW41" s="56">
        <f>Tableau16345789101112131415161718192021222324[[#This Row],[SM]]-Tableau16345789101112131415161718192021222324[[#This Row],[STJ]]</f>
        <v>4</v>
      </c>
      <c r="AX41" s="14" t="str">
        <f t="shared" si="11"/>
        <v>BOF</v>
      </c>
      <c r="AY41" s="78" t="s">
        <v>60</v>
      </c>
      <c r="AZ41" s="78" t="s">
        <v>60</v>
      </c>
      <c r="BA41" s="73" t="s">
        <v>61</v>
      </c>
      <c r="BB41" s="73" t="s">
        <v>62</v>
      </c>
      <c r="BC41" s="78"/>
      <c r="BD41" s="18">
        <v>8</v>
      </c>
      <c r="BE41" s="19">
        <v>6</v>
      </c>
      <c r="BF41" s="19">
        <v>6</v>
      </c>
      <c r="BG41" s="19">
        <v>5</v>
      </c>
      <c r="BH41" s="19">
        <v>5</v>
      </c>
      <c r="BI41" s="19">
        <v>8</v>
      </c>
      <c r="BJ41" s="19">
        <v>20</v>
      </c>
      <c r="BK41" s="19">
        <v>15</v>
      </c>
      <c r="BL41" s="19">
        <v>10</v>
      </c>
      <c r="BM41" s="19">
        <v>15</v>
      </c>
      <c r="BN41" s="19">
        <v>14</v>
      </c>
      <c r="BO41" s="19">
        <v>9</v>
      </c>
      <c r="BP41" s="19">
        <v>5</v>
      </c>
      <c r="BQ41" s="19">
        <v>6</v>
      </c>
      <c r="BR41" s="19">
        <v>1</v>
      </c>
      <c r="BS41" s="19"/>
      <c r="BT41" s="19"/>
      <c r="BU41" s="19"/>
    </row>
    <row r="42" spans="1:73" s="7" customFormat="1" ht="15.75" thickBot="1" x14ac:dyDescent="0.3">
      <c r="A42" s="30" t="s">
        <v>45</v>
      </c>
      <c r="B42" s="83"/>
      <c r="C42" s="83">
        <v>1</v>
      </c>
      <c r="D42" s="77"/>
      <c r="E42" s="77"/>
      <c r="F42" s="80"/>
      <c r="G42" s="16">
        <v>1</v>
      </c>
      <c r="H42" s="16"/>
      <c r="I42" s="16"/>
      <c r="J42" s="73">
        <v>6724</v>
      </c>
      <c r="K42" s="80">
        <v>7106</v>
      </c>
      <c r="L42" s="73">
        <v>7573</v>
      </c>
      <c r="M42" s="61">
        <v>2236</v>
      </c>
      <c r="N42" s="61">
        <v>2406</v>
      </c>
      <c r="O42" s="44">
        <f>Tableau16345789101112131415161718192021222324[[#This Row],[CT 14/07]]-Tableau16345789101112131415161718192021222324[[#This Row],[CT 14/06]]</f>
        <v>170</v>
      </c>
      <c r="P42" s="44">
        <v>1544</v>
      </c>
      <c r="Q42" s="44"/>
      <c r="R42" s="44"/>
      <c r="S42" s="59">
        <f>(Tableau16345789101112131415161718192021222324[[#This Row],[GDC1]]+Tableau16345789101112131415161718192021222324[[#This Row],[GDC2]]+Tableau16345789101112131415161718192021222324[[#This Row],[GDC3]])/3</f>
        <v>514.66666666666663</v>
      </c>
      <c r="T42" s="64">
        <f>30+(Tableau16345789101112131415161718192021222324[[#This Row],[CT 14/07]]/60)</f>
        <v>70.099999999999994</v>
      </c>
      <c r="U42" s="16">
        <v>1</v>
      </c>
      <c r="V42" s="25">
        <v>4</v>
      </c>
      <c r="W42" s="28">
        <f t="shared" si="6"/>
        <v>6</v>
      </c>
      <c r="X42" s="24">
        <v>6</v>
      </c>
      <c r="Y42" s="21"/>
      <c r="Z42" s="22"/>
      <c r="AA42" s="27">
        <v>560</v>
      </c>
      <c r="AB42" s="24">
        <v>6</v>
      </c>
      <c r="AC42" s="21"/>
      <c r="AD42" s="22"/>
      <c r="AE42" s="25">
        <f t="shared" si="7"/>
        <v>984</v>
      </c>
      <c r="AF42" s="26">
        <v>1544</v>
      </c>
      <c r="AG42" s="24"/>
      <c r="AH42" s="21"/>
      <c r="AI42" s="22"/>
      <c r="AJ42" s="25">
        <f t="shared" si="8"/>
        <v>-1544</v>
      </c>
      <c r="AK42" s="26"/>
      <c r="AL42" s="24"/>
      <c r="AM42" s="21"/>
      <c r="AN42" s="22"/>
      <c r="AO42" s="25">
        <f t="shared" si="9"/>
        <v>0</v>
      </c>
      <c r="AP42" s="26"/>
      <c r="AQ42" s="24"/>
      <c r="AR42" s="21"/>
      <c r="AS42" s="22"/>
      <c r="AT42" s="22"/>
      <c r="AU42" s="25">
        <f t="shared" si="10"/>
        <v>12</v>
      </c>
      <c r="AV42" s="80" cm="1">
        <f t="array" ref="AV42">max_score</f>
        <v>12</v>
      </c>
      <c r="AW42" s="55">
        <f>Tableau16345789101112131415161718192021222324[[#This Row],[SM]]-Tableau16345789101112131415161718192021222324[[#This Row],[STJ]]</f>
        <v>0</v>
      </c>
      <c r="AX42" s="78" t="str">
        <f t="shared" si="11"/>
        <v>BOF</v>
      </c>
      <c r="AY42" s="78" t="s">
        <v>60</v>
      </c>
      <c r="AZ42" s="78" t="s">
        <v>60</v>
      </c>
      <c r="BA42" s="73" t="s">
        <v>61</v>
      </c>
      <c r="BB42" s="73" t="s">
        <v>62</v>
      </c>
      <c r="BC42" s="78"/>
      <c r="BD42" s="18">
        <v>4</v>
      </c>
      <c r="BE42" s="19">
        <v>2</v>
      </c>
      <c r="BF42" s="19">
        <v>2</v>
      </c>
      <c r="BG42" s="19">
        <v>2</v>
      </c>
      <c r="BH42" s="19">
        <v>2</v>
      </c>
      <c r="BI42" s="19">
        <v>4</v>
      </c>
      <c r="BJ42" s="19">
        <v>17</v>
      </c>
      <c r="BK42" s="19">
        <v>9</v>
      </c>
      <c r="BL42" s="19">
        <v>5</v>
      </c>
      <c r="BM42" s="19">
        <v>9</v>
      </c>
      <c r="BN42" s="19">
        <v>2</v>
      </c>
      <c r="BO42" s="19">
        <v>4</v>
      </c>
      <c r="BP42" s="19">
        <v>1</v>
      </c>
      <c r="BQ42" s="19">
        <v>0</v>
      </c>
      <c r="BR42" s="19">
        <v>0</v>
      </c>
      <c r="BS42" s="19"/>
      <c r="BT42" s="19"/>
      <c r="BU42" s="19"/>
    </row>
    <row r="43" spans="1:73" s="7" customFormat="1" ht="15.75" thickBot="1" x14ac:dyDescent="0.3">
      <c r="A43" s="13" t="s">
        <v>128</v>
      </c>
      <c r="B43" s="4">
        <v>1</v>
      </c>
      <c r="C43" s="4">
        <v>1</v>
      </c>
      <c r="D43" s="78"/>
      <c r="E43" s="78"/>
      <c r="F43" s="80">
        <v>1</v>
      </c>
      <c r="G43" s="16"/>
      <c r="H43" s="16"/>
      <c r="I43" s="16"/>
      <c r="J43" s="73">
        <v>7054</v>
      </c>
      <c r="K43" s="77">
        <v>6739</v>
      </c>
      <c r="L43" s="73">
        <v>6608</v>
      </c>
      <c r="M43" s="61">
        <v>1977</v>
      </c>
      <c r="N43" s="61">
        <v>2135</v>
      </c>
      <c r="O43" s="44">
        <f>Tableau16345789101112131415161718192021222324[[#This Row],[CT 14/07]]-Tableau16345789101112131415161718192021222324[[#This Row],[CT 14/06]]</f>
        <v>158</v>
      </c>
      <c r="P43" s="44">
        <v>683</v>
      </c>
      <c r="Q43" s="44"/>
      <c r="R43" s="44"/>
      <c r="S43" s="59">
        <f>(Tableau16345789101112131415161718192021222324[[#This Row],[GDC1]]+Tableau16345789101112131415161718192021222324[[#This Row],[GDC2]]+Tableau16345789101112131415161718192021222324[[#This Row],[GDC3]])/3</f>
        <v>227.66666666666666</v>
      </c>
      <c r="T43" s="64">
        <f>30+(Tableau16345789101112131415161718192021222324[[#This Row],[CT 14/07]]/60)</f>
        <v>65.583333333333343</v>
      </c>
      <c r="U43" s="69">
        <v>1</v>
      </c>
      <c r="V43" s="9">
        <v>3</v>
      </c>
      <c r="W43" s="2">
        <f t="shared" si="6"/>
        <v>5</v>
      </c>
      <c r="X43" s="3">
        <v>5</v>
      </c>
      <c r="Y43" s="4"/>
      <c r="Z43" s="5"/>
      <c r="AA43" s="27">
        <v>572</v>
      </c>
      <c r="AB43" s="3">
        <v>5</v>
      </c>
      <c r="AC43" s="4"/>
      <c r="AD43" s="5"/>
      <c r="AE43" s="9">
        <f t="shared" si="7"/>
        <v>111</v>
      </c>
      <c r="AF43" s="26">
        <v>683</v>
      </c>
      <c r="AG43" s="3"/>
      <c r="AH43" s="4"/>
      <c r="AI43" s="5"/>
      <c r="AJ43" s="6">
        <f t="shared" si="8"/>
        <v>-683</v>
      </c>
      <c r="AK43" s="12"/>
      <c r="AL43" s="10"/>
      <c r="AM43" s="8"/>
      <c r="AN43" s="11"/>
      <c r="AO43" s="6">
        <f t="shared" si="9"/>
        <v>0</v>
      </c>
      <c r="AP43" s="12"/>
      <c r="AQ43" s="10"/>
      <c r="AR43" s="8"/>
      <c r="AS43" s="11"/>
      <c r="AT43" s="11"/>
      <c r="AU43" s="9">
        <f t="shared" si="10"/>
        <v>10</v>
      </c>
      <c r="AV43" s="14">
        <f t="array" ref="AV43">max_score</f>
        <v>10</v>
      </c>
      <c r="AW43" s="56">
        <f>Tableau16345789101112131415161718192021222324[[#This Row],[SM]]-Tableau16345789101112131415161718192021222324[[#This Row],[STJ]]</f>
        <v>0</v>
      </c>
      <c r="AX43" s="14" t="str">
        <f t="shared" si="11"/>
        <v>BOF</v>
      </c>
      <c r="AY43" s="78" t="s">
        <v>60</v>
      </c>
      <c r="AZ43" s="78" t="s">
        <v>60</v>
      </c>
      <c r="BA43" s="73" t="s">
        <v>61</v>
      </c>
      <c r="BB43" s="73" t="s">
        <v>62</v>
      </c>
      <c r="BC43" s="78"/>
      <c r="BD43" s="18">
        <v>5</v>
      </c>
      <c r="BE43" s="19">
        <v>4</v>
      </c>
      <c r="BF43" s="19">
        <v>4</v>
      </c>
      <c r="BG43" s="19">
        <v>4</v>
      </c>
      <c r="BH43" s="19">
        <v>4</v>
      </c>
      <c r="BI43" s="19">
        <v>7</v>
      </c>
      <c r="BJ43" s="19">
        <v>16</v>
      </c>
      <c r="BK43" s="19">
        <v>5</v>
      </c>
      <c r="BL43" s="19">
        <v>1</v>
      </c>
      <c r="BM43" s="19">
        <v>3</v>
      </c>
      <c r="BN43" s="19">
        <v>0</v>
      </c>
      <c r="BO43" s="19">
        <v>0</v>
      </c>
      <c r="BP43" s="19">
        <v>0</v>
      </c>
      <c r="BQ43" s="19">
        <v>0</v>
      </c>
      <c r="BR43" s="19">
        <v>0</v>
      </c>
      <c r="BS43" s="19"/>
      <c r="BT43" s="19"/>
      <c r="BU43" s="19"/>
    </row>
    <row r="44" spans="1:73" s="7" customFormat="1" ht="15.75" thickBot="1" x14ac:dyDescent="0.3">
      <c r="A44" s="13" t="s">
        <v>122</v>
      </c>
      <c r="B44" s="4"/>
      <c r="C44" s="4">
        <v>1</v>
      </c>
      <c r="D44" s="77"/>
      <c r="E44" s="77"/>
      <c r="F44" s="80"/>
      <c r="G44" s="16"/>
      <c r="H44" s="16"/>
      <c r="I44" s="16"/>
      <c r="J44" s="73">
        <v>7073</v>
      </c>
      <c r="K44" s="80">
        <v>7280</v>
      </c>
      <c r="L44" s="73">
        <v>7509</v>
      </c>
      <c r="M44" s="61">
        <v>2551</v>
      </c>
      <c r="N44" s="61">
        <v>2757</v>
      </c>
      <c r="O44" s="44">
        <f>Tableau16345789101112131415161718192021222324[[#This Row],[CT 14/07]]-Tableau16345789101112131415161718192021222324[[#This Row],[CT 14/06]]</f>
        <v>206</v>
      </c>
      <c r="P44" s="44">
        <v>1262</v>
      </c>
      <c r="Q44" s="44"/>
      <c r="R44" s="44"/>
      <c r="S44" s="59">
        <f>(Tableau16345789101112131415161718192021222324[[#This Row],[GDC1]]+Tableau16345789101112131415161718192021222324[[#This Row],[GDC2]]+Tableau16345789101112131415161718192021222324[[#This Row],[GDC3]])/3</f>
        <v>420.66666666666669</v>
      </c>
      <c r="T44" s="64">
        <f>30+(Tableau16345789101112131415161718192021222324[[#This Row],[CT 14/07]]/60)</f>
        <v>75.95</v>
      </c>
      <c r="U44" s="69">
        <v>1</v>
      </c>
      <c r="V44" s="1">
        <v>4</v>
      </c>
      <c r="W44" s="2">
        <f t="shared" si="6"/>
        <v>6</v>
      </c>
      <c r="X44" s="3">
        <v>6</v>
      </c>
      <c r="Y44" s="4"/>
      <c r="Z44" s="5"/>
      <c r="AA44" s="27">
        <v>584</v>
      </c>
      <c r="AB44" s="3">
        <v>6</v>
      </c>
      <c r="AC44" s="4"/>
      <c r="AD44" s="5"/>
      <c r="AE44" s="1">
        <f t="shared" si="7"/>
        <v>678</v>
      </c>
      <c r="AF44" s="26">
        <v>1262</v>
      </c>
      <c r="AG44" s="3"/>
      <c r="AH44" s="4"/>
      <c r="AI44" s="5"/>
      <c r="AJ44" s="1">
        <f t="shared" si="8"/>
        <v>-1262</v>
      </c>
      <c r="AK44" s="26"/>
      <c r="AL44" s="3"/>
      <c r="AM44" s="4"/>
      <c r="AN44" s="5"/>
      <c r="AO44" s="1">
        <f t="shared" si="9"/>
        <v>0</v>
      </c>
      <c r="AP44" s="26"/>
      <c r="AQ44" s="3"/>
      <c r="AR44" s="4"/>
      <c r="AS44" s="5"/>
      <c r="AT44" s="5"/>
      <c r="AU44" s="1">
        <f t="shared" si="10"/>
        <v>12</v>
      </c>
      <c r="AV44" s="4">
        <f t="array" ref="AV44">max_score</f>
        <v>12</v>
      </c>
      <c r="AW44" s="56">
        <f>Tableau16345789101112131415161718192021222324[[#This Row],[SM]]-Tableau16345789101112131415161718192021222324[[#This Row],[STJ]]</f>
        <v>0</v>
      </c>
      <c r="AX44" s="14" t="str">
        <f t="shared" si="11"/>
        <v>BOF</v>
      </c>
      <c r="AY44" s="80" t="s">
        <v>60</v>
      </c>
      <c r="AZ44" s="80" t="s">
        <v>60</v>
      </c>
      <c r="BA44" s="73" t="s">
        <v>61</v>
      </c>
      <c r="BB44" s="73" t="s">
        <v>62</v>
      </c>
      <c r="BC44" s="80"/>
      <c r="BD44" s="18">
        <v>4</v>
      </c>
      <c r="BE44" s="19">
        <v>2</v>
      </c>
      <c r="BF44" s="19">
        <v>2</v>
      </c>
      <c r="BG44" s="19">
        <v>2</v>
      </c>
      <c r="BH44" s="17">
        <v>4</v>
      </c>
      <c r="BI44" s="19">
        <v>5</v>
      </c>
      <c r="BJ44" s="19">
        <v>20</v>
      </c>
      <c r="BK44" s="19">
        <v>11</v>
      </c>
      <c r="BL44" s="19">
        <v>8</v>
      </c>
      <c r="BM44" s="19">
        <v>10</v>
      </c>
      <c r="BN44" s="19">
        <v>7</v>
      </c>
      <c r="BO44" s="19">
        <v>5</v>
      </c>
      <c r="BP44" s="19">
        <v>2</v>
      </c>
      <c r="BQ44" s="19">
        <v>0</v>
      </c>
      <c r="BR44" s="19">
        <v>0</v>
      </c>
      <c r="BS44" s="17"/>
      <c r="BT44" s="17"/>
      <c r="BU44" s="19"/>
    </row>
    <row r="45" spans="1:73" s="7" customFormat="1" ht="15.75" thickBot="1" x14ac:dyDescent="0.3">
      <c r="A45" s="30" t="s">
        <v>46</v>
      </c>
      <c r="B45" s="83"/>
      <c r="C45" s="83">
        <v>1</v>
      </c>
      <c r="D45" s="77">
        <v>1</v>
      </c>
      <c r="E45" s="77">
        <v>1</v>
      </c>
      <c r="F45" s="80"/>
      <c r="G45" s="16"/>
      <c r="H45" s="16"/>
      <c r="I45" s="16"/>
      <c r="J45" s="73">
        <v>8456</v>
      </c>
      <c r="K45" s="77">
        <v>5629</v>
      </c>
      <c r="L45" s="73">
        <v>4782</v>
      </c>
      <c r="M45" s="61">
        <v>3000</v>
      </c>
      <c r="N45" s="61">
        <v>3000</v>
      </c>
      <c r="O45" s="44">
        <f>Tableau16345789101112131415161718192021222324[[#This Row],[CT 14/07]]-Tableau16345789101112131415161718192021222324[[#This Row],[CT 14/06]]</f>
        <v>0</v>
      </c>
      <c r="P45" s="44">
        <v>487</v>
      </c>
      <c r="Q45" s="44"/>
      <c r="R45" s="44"/>
      <c r="S45" s="59">
        <f>(Tableau16345789101112131415161718192021222324[[#This Row],[GDC1]]+Tableau16345789101112131415161718192021222324[[#This Row],[GDC2]]+Tableau16345789101112131415161718192021222324[[#This Row],[GDC3]])/3</f>
        <v>162.33333333333334</v>
      </c>
      <c r="T45" s="64">
        <f>30+(Tableau16345789101112131415161718192021222324[[#This Row],[CT 14/07]]/60)</f>
        <v>80</v>
      </c>
      <c r="U45" s="18">
        <v>1</v>
      </c>
      <c r="V45" s="25">
        <v>2</v>
      </c>
      <c r="W45" s="28">
        <f t="shared" si="6"/>
        <v>4</v>
      </c>
      <c r="X45" s="24">
        <v>4</v>
      </c>
      <c r="Y45" s="21"/>
      <c r="Z45" s="22"/>
      <c r="AA45" s="27">
        <v>210</v>
      </c>
      <c r="AB45" s="24">
        <v>4</v>
      </c>
      <c r="AC45" s="21"/>
      <c r="AD45" s="22"/>
      <c r="AE45" s="25">
        <f t="shared" si="7"/>
        <v>277</v>
      </c>
      <c r="AF45" s="26">
        <v>487</v>
      </c>
      <c r="AG45" s="24"/>
      <c r="AH45" s="21"/>
      <c r="AI45" s="22"/>
      <c r="AJ45" s="23">
        <f t="shared" si="8"/>
        <v>-487</v>
      </c>
      <c r="AK45" s="26"/>
      <c r="AL45" s="24"/>
      <c r="AM45" s="21"/>
      <c r="AN45" s="22"/>
      <c r="AO45" s="23">
        <f t="shared" si="9"/>
        <v>0</v>
      </c>
      <c r="AP45" s="26"/>
      <c r="AQ45" s="24"/>
      <c r="AR45" s="21"/>
      <c r="AS45" s="22"/>
      <c r="AT45" s="22"/>
      <c r="AU45" s="25">
        <f t="shared" si="10"/>
        <v>8</v>
      </c>
      <c r="AV45" s="78" cm="1">
        <f t="array" ref="AV45">max_score</f>
        <v>8</v>
      </c>
      <c r="AW45" s="55">
        <f>Tableau16345789101112131415161718192021222324[[#This Row],[SM]]-Tableau16345789101112131415161718192021222324[[#This Row],[STJ]]</f>
        <v>0</v>
      </c>
      <c r="AX45" s="78" t="str">
        <f t="shared" si="11"/>
        <v>BOF</v>
      </c>
      <c r="AY45" s="78" t="s">
        <v>60</v>
      </c>
      <c r="AZ45" s="78" t="s">
        <v>60</v>
      </c>
      <c r="BA45" s="73" t="s">
        <v>61</v>
      </c>
      <c r="BB45" s="73" t="s">
        <v>62</v>
      </c>
      <c r="BC45" s="78"/>
      <c r="BD45" s="18">
        <v>7</v>
      </c>
      <c r="BE45" s="19">
        <v>5</v>
      </c>
      <c r="BF45" s="19">
        <v>6</v>
      </c>
      <c r="BG45" s="19">
        <v>5</v>
      </c>
      <c r="BH45" s="19">
        <v>4</v>
      </c>
      <c r="BI45" s="19">
        <v>6</v>
      </c>
      <c r="BJ45" s="19">
        <v>20</v>
      </c>
      <c r="BK45" s="19">
        <v>17</v>
      </c>
      <c r="BL45" s="19">
        <v>14</v>
      </c>
      <c r="BM45" s="19">
        <v>17</v>
      </c>
      <c r="BN45" s="19">
        <v>14</v>
      </c>
      <c r="BO45" s="19">
        <v>13</v>
      </c>
      <c r="BP45" s="19">
        <v>0</v>
      </c>
      <c r="BQ45" s="19">
        <v>0</v>
      </c>
      <c r="BR45" s="19">
        <v>0</v>
      </c>
      <c r="BS45" s="19"/>
      <c r="BT45" s="19"/>
      <c r="BU45" s="19"/>
    </row>
    <row r="46" spans="1:73" s="7" customFormat="1" ht="15.75" thickBot="1" x14ac:dyDescent="0.3">
      <c r="A46" s="13" t="s">
        <v>80</v>
      </c>
      <c r="B46" s="4"/>
      <c r="C46" s="4">
        <v>1</v>
      </c>
      <c r="D46" s="80"/>
      <c r="E46" s="80"/>
      <c r="F46" s="77">
        <v>1</v>
      </c>
      <c r="G46" s="16"/>
      <c r="H46" s="16"/>
      <c r="I46" s="16"/>
      <c r="J46" s="73">
        <v>6647</v>
      </c>
      <c r="K46" s="74">
        <v>6586</v>
      </c>
      <c r="L46" s="73">
        <v>5574</v>
      </c>
      <c r="M46" s="61">
        <v>2181</v>
      </c>
      <c r="N46" s="61">
        <v>2201</v>
      </c>
      <c r="O46" s="44">
        <f>Tableau16345789101112131415161718192021222324[[#This Row],[CT 14/07]]-Tableau16345789101112131415161718192021222324[[#This Row],[CT 14/06]]</f>
        <v>20</v>
      </c>
      <c r="P46" s="44">
        <v>478</v>
      </c>
      <c r="Q46" s="44"/>
      <c r="R46" s="44"/>
      <c r="S46" s="59">
        <f>(Tableau16345789101112131415161718192021222324[[#This Row],[GDC1]]+Tableau16345789101112131415161718192021222324[[#This Row],[GDC2]]+Tableau16345789101112131415161718192021222324[[#This Row],[GDC3]])/3</f>
        <v>159.33333333333334</v>
      </c>
      <c r="T46" s="64">
        <f>30+(Tableau16345789101112131415161718192021222324[[#This Row],[CT 14/07]]/60)</f>
        <v>66.683333333333337</v>
      </c>
      <c r="U46" s="67">
        <v>1</v>
      </c>
      <c r="V46" s="9">
        <v>2</v>
      </c>
      <c r="W46" s="2">
        <f t="shared" si="6"/>
        <v>4</v>
      </c>
      <c r="X46" s="3">
        <v>4</v>
      </c>
      <c r="Y46" s="4"/>
      <c r="Z46" s="5"/>
      <c r="AA46" s="27">
        <v>232</v>
      </c>
      <c r="AB46" s="63">
        <v>0</v>
      </c>
      <c r="AC46" s="4"/>
      <c r="AD46" s="5"/>
      <c r="AE46" s="9">
        <f t="shared" si="7"/>
        <v>246</v>
      </c>
      <c r="AF46" s="26">
        <v>478</v>
      </c>
      <c r="AG46" s="3"/>
      <c r="AH46" s="4"/>
      <c r="AI46" s="5"/>
      <c r="AJ46" s="6">
        <f t="shared" si="8"/>
        <v>-478</v>
      </c>
      <c r="AK46" s="12"/>
      <c r="AL46" s="10"/>
      <c r="AM46" s="8"/>
      <c r="AN46" s="11"/>
      <c r="AO46" s="6">
        <f t="shared" si="9"/>
        <v>0</v>
      </c>
      <c r="AP46" s="12"/>
      <c r="AQ46" s="10"/>
      <c r="AR46" s="8"/>
      <c r="AS46" s="11"/>
      <c r="AT46" s="11"/>
      <c r="AU46" s="9">
        <f t="shared" si="10"/>
        <v>4</v>
      </c>
      <c r="AV46" s="14">
        <f t="array" ref="AV46">max_score</f>
        <v>8</v>
      </c>
      <c r="AW46" s="56">
        <f>Tableau16345789101112131415161718192021222324[[#This Row],[SM]]-Tableau16345789101112131415161718192021222324[[#This Row],[STJ]]</f>
        <v>4</v>
      </c>
      <c r="AX46" s="14" t="str">
        <f t="shared" si="11"/>
        <v>BOF</v>
      </c>
      <c r="AY46" s="80" t="s">
        <v>60</v>
      </c>
      <c r="AZ46" s="80" t="s">
        <v>60</v>
      </c>
      <c r="BA46" s="73" t="s">
        <v>61</v>
      </c>
      <c r="BB46" s="73" t="s">
        <v>62</v>
      </c>
      <c r="BC46" s="79"/>
      <c r="BD46" s="18">
        <v>5</v>
      </c>
      <c r="BE46" s="19">
        <v>4</v>
      </c>
      <c r="BF46" s="19">
        <v>4</v>
      </c>
      <c r="BG46" s="19">
        <v>4</v>
      </c>
      <c r="BH46" s="19">
        <v>4</v>
      </c>
      <c r="BI46" s="19">
        <v>6</v>
      </c>
      <c r="BJ46" s="19">
        <v>19</v>
      </c>
      <c r="BK46" s="19">
        <v>9</v>
      </c>
      <c r="BL46" s="19">
        <v>2</v>
      </c>
      <c r="BM46" s="19">
        <v>5</v>
      </c>
      <c r="BN46" s="19">
        <v>1</v>
      </c>
      <c r="BO46" s="19">
        <v>2</v>
      </c>
      <c r="BP46" s="19">
        <v>0</v>
      </c>
      <c r="BQ46" s="19">
        <v>0</v>
      </c>
      <c r="BR46" s="19">
        <v>0</v>
      </c>
      <c r="BS46" s="19"/>
      <c r="BT46" s="19"/>
      <c r="BU46" s="19"/>
    </row>
    <row r="47" spans="1:73" s="7" customFormat="1" ht="15.75" thickBot="1" x14ac:dyDescent="0.3">
      <c r="A47" s="13" t="s">
        <v>132</v>
      </c>
      <c r="B47" s="4"/>
      <c r="C47" s="4">
        <v>1</v>
      </c>
      <c r="D47" s="78"/>
      <c r="E47" s="78">
        <v>1</v>
      </c>
      <c r="F47" s="78"/>
      <c r="G47" s="16"/>
      <c r="H47" s="16"/>
      <c r="I47" s="16"/>
      <c r="J47" s="73">
        <v>7096</v>
      </c>
      <c r="K47" s="73">
        <v>7012</v>
      </c>
      <c r="L47" s="73">
        <v>7029</v>
      </c>
      <c r="M47" s="61">
        <v>2333</v>
      </c>
      <c r="N47" s="61">
        <v>2410</v>
      </c>
      <c r="O47" s="44">
        <f>Tableau16345789101112131415161718192021222324[[#This Row],[CT 14/07]]-Tableau16345789101112131415161718192021222324[[#This Row],[CT 14/06]]</f>
        <v>77</v>
      </c>
      <c r="P47" s="44">
        <v>1155</v>
      </c>
      <c r="Q47" s="44"/>
      <c r="R47" s="44"/>
      <c r="S47" s="59">
        <f>(Tableau16345789101112131415161718192021222324[[#This Row],[GDC1]]+Tableau16345789101112131415161718192021222324[[#This Row],[GDC2]]+Tableau16345789101112131415161718192021222324[[#This Row],[GDC3]])/3</f>
        <v>385</v>
      </c>
      <c r="T47" s="64">
        <f>30+(Tableau16345789101112131415161718192021222324[[#This Row],[CT 14/07]]/60)</f>
        <v>70.166666666666657</v>
      </c>
      <c r="U47" s="67">
        <v>1</v>
      </c>
      <c r="V47" s="9">
        <v>4</v>
      </c>
      <c r="W47" s="2">
        <f t="shared" si="6"/>
        <v>6</v>
      </c>
      <c r="X47" s="3">
        <v>6</v>
      </c>
      <c r="Y47" s="4"/>
      <c r="Z47" s="5"/>
      <c r="AA47" s="27">
        <v>1043</v>
      </c>
      <c r="AB47" s="3">
        <v>6</v>
      </c>
      <c r="AC47" s="4"/>
      <c r="AD47" s="5"/>
      <c r="AE47" s="9">
        <f t="shared" si="7"/>
        <v>112</v>
      </c>
      <c r="AF47" s="26">
        <v>1155</v>
      </c>
      <c r="AG47" s="3"/>
      <c r="AH47" s="4"/>
      <c r="AI47" s="5"/>
      <c r="AJ47" s="6">
        <f t="shared" si="8"/>
        <v>-1155</v>
      </c>
      <c r="AK47" s="12"/>
      <c r="AL47" s="10"/>
      <c r="AM47" s="8"/>
      <c r="AN47" s="11"/>
      <c r="AO47" s="6">
        <f t="shared" si="9"/>
        <v>0</v>
      </c>
      <c r="AP47" s="12"/>
      <c r="AQ47" s="10"/>
      <c r="AR47" s="8"/>
      <c r="AS47" s="11"/>
      <c r="AT47" s="11"/>
      <c r="AU47" s="9">
        <f t="shared" si="10"/>
        <v>12</v>
      </c>
      <c r="AV47" s="14">
        <f t="array" ref="AV47">max_score</f>
        <v>12</v>
      </c>
      <c r="AW47" s="56">
        <f>Tableau16345789101112131415161718192021222324[[#This Row],[SM]]-Tableau16345789101112131415161718192021222324[[#This Row],[STJ]]</f>
        <v>0</v>
      </c>
      <c r="AX47" s="14" t="str">
        <f t="shared" si="11"/>
        <v>BOF</v>
      </c>
      <c r="AY47" s="80" t="s">
        <v>60</v>
      </c>
      <c r="AZ47" s="78" t="s">
        <v>60</v>
      </c>
      <c r="BA47" s="73" t="s">
        <v>61</v>
      </c>
      <c r="BB47" s="73" t="s">
        <v>62</v>
      </c>
      <c r="BC47" s="78"/>
      <c r="BD47" s="18">
        <v>7</v>
      </c>
      <c r="BE47" s="19">
        <v>6</v>
      </c>
      <c r="BF47" s="19">
        <v>6</v>
      </c>
      <c r="BG47" s="19">
        <v>7</v>
      </c>
      <c r="BH47" s="19">
        <v>6</v>
      </c>
      <c r="BI47" s="19">
        <v>7</v>
      </c>
      <c r="BJ47" s="19">
        <v>19</v>
      </c>
      <c r="BK47" s="19">
        <v>4</v>
      </c>
      <c r="BL47" s="19">
        <v>4</v>
      </c>
      <c r="BM47" s="19">
        <v>9</v>
      </c>
      <c r="BN47" s="19">
        <v>8</v>
      </c>
      <c r="BO47" s="19">
        <v>2</v>
      </c>
      <c r="BP47" s="19">
        <v>0</v>
      </c>
      <c r="BQ47" s="19">
        <v>0</v>
      </c>
      <c r="BR47" s="19">
        <v>0</v>
      </c>
      <c r="BS47" s="19"/>
      <c r="BT47" s="19"/>
      <c r="BU47" s="19"/>
    </row>
    <row r="48" spans="1:73" s="7" customFormat="1" ht="15.75" thickBot="1" x14ac:dyDescent="0.3">
      <c r="A48" s="13" t="s">
        <v>153</v>
      </c>
      <c r="B48" s="4"/>
      <c r="C48" s="4">
        <v>1</v>
      </c>
      <c r="D48" s="80"/>
      <c r="E48" s="80"/>
      <c r="F48" s="77"/>
      <c r="G48" s="16"/>
      <c r="H48" s="16"/>
      <c r="I48" s="16"/>
      <c r="J48" s="73">
        <v>8359</v>
      </c>
      <c r="K48" s="4">
        <v>7125</v>
      </c>
      <c r="L48" s="73">
        <v>7672</v>
      </c>
      <c r="M48" s="61">
        <v>3258</v>
      </c>
      <c r="N48" s="61">
        <v>3377</v>
      </c>
      <c r="O48" s="44">
        <f>Tableau16345789101112131415161718192021222324[[#This Row],[CT 14/07]]-Tableau16345789101112131415161718192021222324[[#This Row],[CT 14/06]]</f>
        <v>119</v>
      </c>
      <c r="P48" s="44">
        <v>508</v>
      </c>
      <c r="Q48" s="44"/>
      <c r="R48" s="44"/>
      <c r="S48" s="59">
        <f>(Tableau16345789101112131415161718192021222324[[#This Row],[GDC1]]+Tableau16345789101112131415161718192021222324[[#This Row],[GDC2]]+Tableau16345789101112131415161718192021222324[[#This Row],[GDC3]])/3</f>
        <v>169.33333333333334</v>
      </c>
      <c r="T48" s="64">
        <f>30+(Tableau16345789101112131415161718192021222324[[#This Row],[CT 14/07]]/60)</f>
        <v>86.283333333333331</v>
      </c>
      <c r="U48" s="70">
        <v>1</v>
      </c>
      <c r="V48" s="1">
        <v>3</v>
      </c>
      <c r="W48" s="2">
        <f t="shared" si="6"/>
        <v>5</v>
      </c>
      <c r="X48" s="63">
        <v>2</v>
      </c>
      <c r="Y48" s="4"/>
      <c r="Z48" s="5"/>
      <c r="AA48" s="27">
        <v>277</v>
      </c>
      <c r="AB48" s="63">
        <v>4</v>
      </c>
      <c r="AC48" s="4"/>
      <c r="AD48" s="5"/>
      <c r="AE48" s="1">
        <f t="shared" si="7"/>
        <v>231</v>
      </c>
      <c r="AF48" s="26">
        <v>508</v>
      </c>
      <c r="AG48" s="3"/>
      <c r="AH48" s="4"/>
      <c r="AI48" s="5"/>
      <c r="AJ48" s="1">
        <f t="shared" si="8"/>
        <v>-508</v>
      </c>
      <c r="AK48" s="26"/>
      <c r="AL48" s="3"/>
      <c r="AM48" s="4"/>
      <c r="AN48" s="5"/>
      <c r="AO48" s="1">
        <f t="shared" si="9"/>
        <v>0</v>
      </c>
      <c r="AP48" s="26"/>
      <c r="AQ48" s="3"/>
      <c r="AR48" s="4"/>
      <c r="AS48" s="5"/>
      <c r="AT48" s="5"/>
      <c r="AU48" s="1">
        <f t="shared" si="10"/>
        <v>6</v>
      </c>
      <c r="AV48" s="4">
        <f t="array" ref="AV48">max_score</f>
        <v>10</v>
      </c>
      <c r="AW48" s="56">
        <f>Tableau16345789101112131415161718192021222324[[#This Row],[SM]]-Tableau16345789101112131415161718192021222324[[#This Row],[STJ]]</f>
        <v>4</v>
      </c>
      <c r="AX48" s="14" t="str">
        <f t="shared" si="11"/>
        <v>BOF</v>
      </c>
      <c r="AY48" s="80" t="s">
        <v>60</v>
      </c>
      <c r="AZ48" s="80" t="s">
        <v>60</v>
      </c>
      <c r="BA48" s="73" t="s">
        <v>61</v>
      </c>
      <c r="BB48" s="73" t="s">
        <v>62</v>
      </c>
      <c r="BC48" s="80"/>
      <c r="BD48" s="18">
        <v>5</v>
      </c>
      <c r="BE48" s="17">
        <v>4</v>
      </c>
      <c r="BF48" s="17">
        <v>4</v>
      </c>
      <c r="BG48" s="17">
        <v>3</v>
      </c>
      <c r="BH48" s="17">
        <v>5</v>
      </c>
      <c r="BI48" s="17">
        <v>8</v>
      </c>
      <c r="BJ48" s="17">
        <v>20</v>
      </c>
      <c r="BK48" s="17">
        <v>20</v>
      </c>
      <c r="BL48" s="17">
        <v>12</v>
      </c>
      <c r="BM48" s="17">
        <v>20</v>
      </c>
      <c r="BN48" s="17">
        <v>14</v>
      </c>
      <c r="BO48" s="17">
        <v>20</v>
      </c>
      <c r="BP48" s="17">
        <v>5</v>
      </c>
      <c r="BQ48" s="17">
        <v>5</v>
      </c>
      <c r="BR48" s="17">
        <v>2</v>
      </c>
      <c r="BS48" s="17"/>
      <c r="BT48" s="17"/>
      <c r="BU48" s="17"/>
    </row>
    <row r="49" spans="1:74" s="7" customFormat="1" ht="15.75" thickBot="1" x14ac:dyDescent="0.3">
      <c r="A49" s="13" t="s">
        <v>47</v>
      </c>
      <c r="B49" s="4"/>
      <c r="C49" s="4">
        <v>1</v>
      </c>
      <c r="D49" s="78"/>
      <c r="E49" s="78"/>
      <c r="F49" s="80">
        <v>1</v>
      </c>
      <c r="G49" s="16">
        <v>1</v>
      </c>
      <c r="H49" s="16"/>
      <c r="I49" s="16"/>
      <c r="J49" s="73">
        <v>7901</v>
      </c>
      <c r="K49" s="73">
        <v>6852</v>
      </c>
      <c r="L49" s="73">
        <v>6427</v>
      </c>
      <c r="M49" s="61">
        <v>2779</v>
      </c>
      <c r="N49" s="61">
        <v>2779</v>
      </c>
      <c r="O49" s="44">
        <f>Tableau16345789101112131415161718192021222324[[#This Row],[CT 14/07]]-Tableau16345789101112131415161718192021222324[[#This Row],[CT 14/06]]</f>
        <v>0</v>
      </c>
      <c r="P49" s="44">
        <v>891</v>
      </c>
      <c r="Q49" s="44"/>
      <c r="R49" s="44"/>
      <c r="S49" s="59">
        <f>(Tableau16345789101112131415161718192021222324[[#This Row],[GDC1]]+Tableau16345789101112131415161718192021222324[[#This Row],[GDC2]]+Tableau16345789101112131415161718192021222324[[#This Row],[GDC3]])/3</f>
        <v>297</v>
      </c>
      <c r="T49" s="64">
        <f>30+(Tableau16345789101112131415161718192021222324[[#This Row],[CT 14/07]]/60)</f>
        <v>76.316666666666663</v>
      </c>
      <c r="U49" s="67">
        <v>1</v>
      </c>
      <c r="V49" s="9">
        <v>2</v>
      </c>
      <c r="W49" s="2">
        <f t="shared" si="6"/>
        <v>4</v>
      </c>
      <c r="X49" s="3">
        <v>4</v>
      </c>
      <c r="Y49" s="4"/>
      <c r="Z49" s="5"/>
      <c r="AA49" s="27">
        <v>516</v>
      </c>
      <c r="AB49" s="3">
        <v>4</v>
      </c>
      <c r="AC49" s="4"/>
      <c r="AD49" s="5"/>
      <c r="AE49" s="9">
        <f t="shared" si="7"/>
        <v>375</v>
      </c>
      <c r="AF49" s="26">
        <v>891</v>
      </c>
      <c r="AG49" s="3"/>
      <c r="AH49" s="4"/>
      <c r="AI49" s="5"/>
      <c r="AJ49" s="6">
        <f t="shared" si="8"/>
        <v>-891</v>
      </c>
      <c r="AK49" s="12"/>
      <c r="AL49" s="10"/>
      <c r="AM49" s="8"/>
      <c r="AN49" s="11"/>
      <c r="AO49" s="6">
        <f t="shared" si="9"/>
        <v>0</v>
      </c>
      <c r="AP49" s="12"/>
      <c r="AQ49" s="10"/>
      <c r="AR49" s="8"/>
      <c r="AS49" s="11"/>
      <c r="AT49" s="11"/>
      <c r="AU49" s="9">
        <f t="shared" si="10"/>
        <v>8</v>
      </c>
      <c r="AV49" s="14">
        <f t="array" ref="AV49">max_score</f>
        <v>8</v>
      </c>
      <c r="AW49" s="56">
        <f>Tableau16345789101112131415161718192021222324[[#This Row],[SM]]-Tableau16345789101112131415161718192021222324[[#This Row],[STJ]]</f>
        <v>0</v>
      </c>
      <c r="AX49" s="14" t="str">
        <f t="shared" si="11"/>
        <v>BOF</v>
      </c>
      <c r="AY49" s="74" t="s">
        <v>60</v>
      </c>
      <c r="AZ49" s="78" t="s">
        <v>60</v>
      </c>
      <c r="BA49" s="73" t="s">
        <v>61</v>
      </c>
      <c r="BB49" s="73" t="s">
        <v>62</v>
      </c>
      <c r="BC49" s="78"/>
      <c r="BD49" s="18">
        <v>6</v>
      </c>
      <c r="BE49" s="19">
        <v>4</v>
      </c>
      <c r="BF49" s="19">
        <v>4</v>
      </c>
      <c r="BG49" s="19">
        <v>4</v>
      </c>
      <c r="BH49" s="19">
        <v>3</v>
      </c>
      <c r="BI49" s="19">
        <v>6</v>
      </c>
      <c r="BJ49" s="19">
        <v>20</v>
      </c>
      <c r="BK49" s="19">
        <v>16</v>
      </c>
      <c r="BL49" s="19">
        <v>9</v>
      </c>
      <c r="BM49" s="19">
        <v>13</v>
      </c>
      <c r="BN49" s="19">
        <v>10</v>
      </c>
      <c r="BO49" s="19">
        <v>9</v>
      </c>
      <c r="BP49" s="19">
        <v>2</v>
      </c>
      <c r="BQ49" s="19">
        <v>0</v>
      </c>
      <c r="BR49" s="19">
        <v>0</v>
      </c>
      <c r="BS49" s="19"/>
      <c r="BT49" s="19"/>
      <c r="BU49" s="19"/>
    </row>
    <row r="50" spans="1:74" s="7" customFormat="1" ht="15.75" thickBot="1" x14ac:dyDescent="0.3">
      <c r="A50" s="13" t="s">
        <v>92</v>
      </c>
      <c r="B50" s="4">
        <v>1</v>
      </c>
      <c r="C50" s="4">
        <v>1</v>
      </c>
      <c r="D50" s="76">
        <v>1</v>
      </c>
      <c r="E50" s="76"/>
      <c r="F50" s="80">
        <v>1</v>
      </c>
      <c r="G50" s="16"/>
      <c r="H50" s="16"/>
      <c r="I50" s="16"/>
      <c r="J50" s="73">
        <v>6623</v>
      </c>
      <c r="K50" s="77">
        <v>6478</v>
      </c>
      <c r="L50" s="73">
        <v>6375</v>
      </c>
      <c r="M50" s="61">
        <v>1887</v>
      </c>
      <c r="N50" s="61">
        <v>2052</v>
      </c>
      <c r="O50" s="44">
        <f>Tableau16345789101112131415161718192021222324[[#This Row],[CT 14/07]]-Tableau16345789101112131415161718192021222324[[#This Row],[CT 14/06]]</f>
        <v>165</v>
      </c>
      <c r="P50" s="44">
        <v>385</v>
      </c>
      <c r="Q50" s="44"/>
      <c r="R50" s="44"/>
      <c r="S50" s="59">
        <f>(Tableau16345789101112131415161718192021222324[[#This Row],[GDC1]]+Tableau16345789101112131415161718192021222324[[#This Row],[GDC2]]+Tableau16345789101112131415161718192021222324[[#This Row],[GDC3]])/3</f>
        <v>128.33333333333334</v>
      </c>
      <c r="T50" s="64">
        <f>30+(Tableau16345789101112131415161718192021222324[[#This Row],[CT 14/07]]/60)</f>
        <v>64.2</v>
      </c>
      <c r="U50" s="69">
        <v>1</v>
      </c>
      <c r="V50" s="9">
        <v>3</v>
      </c>
      <c r="W50" s="2">
        <f t="shared" si="6"/>
        <v>5</v>
      </c>
      <c r="X50" s="3">
        <v>5</v>
      </c>
      <c r="Y50" s="4"/>
      <c r="Z50" s="5"/>
      <c r="AA50" s="27">
        <v>273</v>
      </c>
      <c r="AB50" s="3">
        <v>5</v>
      </c>
      <c r="AC50" s="4"/>
      <c r="AD50" s="5"/>
      <c r="AE50" s="9">
        <f t="shared" si="7"/>
        <v>112</v>
      </c>
      <c r="AF50" s="26">
        <v>385</v>
      </c>
      <c r="AG50" s="3"/>
      <c r="AH50" s="4"/>
      <c r="AI50" s="5"/>
      <c r="AJ50" s="6">
        <f t="shared" si="8"/>
        <v>-385</v>
      </c>
      <c r="AK50" s="12"/>
      <c r="AL50" s="10"/>
      <c r="AM50" s="8"/>
      <c r="AN50" s="11"/>
      <c r="AO50" s="6">
        <f t="shared" si="9"/>
        <v>0</v>
      </c>
      <c r="AP50" s="12"/>
      <c r="AQ50" s="10"/>
      <c r="AR50" s="8"/>
      <c r="AS50" s="11"/>
      <c r="AT50" s="11"/>
      <c r="AU50" s="9">
        <f t="shared" si="10"/>
        <v>10</v>
      </c>
      <c r="AV50" s="14">
        <f t="array" ref="AV50">max_score</f>
        <v>10</v>
      </c>
      <c r="AW50" s="56">
        <f>Tableau16345789101112131415161718192021222324[[#This Row],[SM]]-Tableau16345789101112131415161718192021222324[[#This Row],[STJ]]</f>
        <v>0</v>
      </c>
      <c r="AX50" s="14" t="str">
        <f t="shared" si="11"/>
        <v>BOF</v>
      </c>
      <c r="AY50" s="77" t="s">
        <v>60</v>
      </c>
      <c r="AZ50" s="80" t="s">
        <v>60</v>
      </c>
      <c r="BA50" s="77" t="s">
        <v>61</v>
      </c>
      <c r="BB50" s="77" t="s">
        <v>62</v>
      </c>
      <c r="BC50" s="80"/>
      <c r="BD50" s="18">
        <v>4</v>
      </c>
      <c r="BE50" s="17">
        <v>4</v>
      </c>
      <c r="BF50" s="17">
        <v>4</v>
      </c>
      <c r="BG50" s="17">
        <v>4</v>
      </c>
      <c r="BH50" s="17">
        <v>4</v>
      </c>
      <c r="BI50" s="17">
        <v>5</v>
      </c>
      <c r="BJ50" s="17">
        <v>12</v>
      </c>
      <c r="BK50" s="17">
        <v>5</v>
      </c>
      <c r="BL50" s="17">
        <v>2</v>
      </c>
      <c r="BM50" s="17">
        <v>3</v>
      </c>
      <c r="BN50" s="17">
        <v>1</v>
      </c>
      <c r="BO50" s="17">
        <v>0</v>
      </c>
      <c r="BP50" s="17">
        <v>0</v>
      </c>
      <c r="BQ50" s="17">
        <v>0</v>
      </c>
      <c r="BR50" s="17">
        <v>0</v>
      </c>
      <c r="BS50" s="17"/>
      <c r="BT50" s="17"/>
      <c r="BU50" s="17"/>
    </row>
    <row r="51" spans="1:74" s="7" customFormat="1" ht="15.75" thickBot="1" x14ac:dyDescent="0.3">
      <c r="A51" s="13" t="s">
        <v>82</v>
      </c>
      <c r="B51" s="4">
        <v>1</v>
      </c>
      <c r="C51" s="4">
        <v>1</v>
      </c>
      <c r="D51" s="78"/>
      <c r="E51" s="78"/>
      <c r="F51" s="78"/>
      <c r="G51" s="16"/>
      <c r="H51" s="16"/>
      <c r="I51" s="16"/>
      <c r="J51" s="73">
        <v>7112</v>
      </c>
      <c r="K51" s="73">
        <v>6941</v>
      </c>
      <c r="L51" s="73">
        <v>6496</v>
      </c>
      <c r="M51" s="61">
        <v>2075</v>
      </c>
      <c r="N51" s="61">
        <v>2131</v>
      </c>
      <c r="O51" s="44">
        <f>Tableau16345789101112131415161718192021222324[[#This Row],[CT 14/07]]-Tableau16345789101112131415161718192021222324[[#This Row],[CT 14/06]]</f>
        <v>56</v>
      </c>
      <c r="P51" s="44">
        <v>567</v>
      </c>
      <c r="Q51" s="44"/>
      <c r="R51" s="44"/>
      <c r="S51" s="59">
        <f>(Tableau16345789101112131415161718192021222324[[#This Row],[GDC1]]+Tableau16345789101112131415161718192021222324[[#This Row],[GDC2]]+Tableau16345789101112131415161718192021222324[[#This Row],[GDC3]])/3</f>
        <v>189</v>
      </c>
      <c r="T51" s="64">
        <f>30+(Tableau16345789101112131415161718192021222324[[#This Row],[CT 14/07]]/60)</f>
        <v>65.516666666666666</v>
      </c>
      <c r="U51" s="69">
        <v>1</v>
      </c>
      <c r="V51" s="9">
        <v>3</v>
      </c>
      <c r="W51" s="2">
        <f t="shared" si="6"/>
        <v>5</v>
      </c>
      <c r="X51" s="3">
        <v>5</v>
      </c>
      <c r="Y51" s="4"/>
      <c r="Z51" s="5"/>
      <c r="AA51" s="27">
        <v>273</v>
      </c>
      <c r="AB51" s="3">
        <v>5</v>
      </c>
      <c r="AC51" s="4"/>
      <c r="AD51" s="5"/>
      <c r="AE51" s="9">
        <f t="shared" si="7"/>
        <v>294</v>
      </c>
      <c r="AF51" s="26">
        <v>567</v>
      </c>
      <c r="AG51" s="3"/>
      <c r="AH51" s="4"/>
      <c r="AI51" s="5"/>
      <c r="AJ51" s="6">
        <f t="shared" si="8"/>
        <v>-567</v>
      </c>
      <c r="AK51" s="12"/>
      <c r="AL51" s="10"/>
      <c r="AM51" s="8"/>
      <c r="AN51" s="11"/>
      <c r="AO51" s="6">
        <f t="shared" si="9"/>
        <v>0</v>
      </c>
      <c r="AP51" s="12"/>
      <c r="AQ51" s="10"/>
      <c r="AR51" s="8"/>
      <c r="AS51" s="11"/>
      <c r="AT51" s="11"/>
      <c r="AU51" s="9">
        <f t="shared" si="10"/>
        <v>10</v>
      </c>
      <c r="AV51" s="14">
        <f t="array" ref="AV51">max_score</f>
        <v>10</v>
      </c>
      <c r="AW51" s="56">
        <f>Tableau16345789101112131415161718192021222324[[#This Row],[SM]]-Tableau16345789101112131415161718192021222324[[#This Row],[STJ]]</f>
        <v>0</v>
      </c>
      <c r="AX51" s="14" t="str">
        <f t="shared" si="11"/>
        <v>BOF</v>
      </c>
      <c r="AY51" s="78" t="s">
        <v>60</v>
      </c>
      <c r="AZ51" s="78" t="s">
        <v>60</v>
      </c>
      <c r="BA51" s="73" t="s">
        <v>61</v>
      </c>
      <c r="BB51" s="73" t="s">
        <v>62</v>
      </c>
      <c r="BC51" s="78"/>
      <c r="BD51" s="18">
        <v>4</v>
      </c>
      <c r="BE51" s="19">
        <v>4</v>
      </c>
      <c r="BF51" s="19">
        <v>3</v>
      </c>
      <c r="BG51" s="19">
        <v>2</v>
      </c>
      <c r="BH51" s="19">
        <v>4</v>
      </c>
      <c r="BI51" s="19">
        <v>4</v>
      </c>
      <c r="BJ51" s="19">
        <v>20</v>
      </c>
      <c r="BK51" s="19">
        <v>8</v>
      </c>
      <c r="BL51" s="19">
        <v>3</v>
      </c>
      <c r="BM51" s="19">
        <v>8</v>
      </c>
      <c r="BN51" s="19">
        <v>2</v>
      </c>
      <c r="BO51" s="19">
        <v>1</v>
      </c>
      <c r="BP51" s="19">
        <v>0</v>
      </c>
      <c r="BQ51" s="19">
        <v>0</v>
      </c>
      <c r="BR51" s="19">
        <v>0</v>
      </c>
      <c r="BS51" s="19"/>
      <c r="BT51" s="19"/>
      <c r="BU51" s="19"/>
    </row>
    <row r="53" spans="1:74" x14ac:dyDescent="0.25">
      <c r="A53" s="15" t="s">
        <v>49</v>
      </c>
      <c r="B53" s="19">
        <f>SUM(B2:B51)</f>
        <v>18</v>
      </c>
      <c r="C53" s="19">
        <f>SUM(C2:C51)</f>
        <v>49</v>
      </c>
      <c r="D53" s="15">
        <f>SUM(D2:D51)</f>
        <v>8</v>
      </c>
      <c r="E53" s="15">
        <f>SUM(E2:E51)</f>
        <v>12</v>
      </c>
      <c r="F53" s="15">
        <f>SUM(F2:F51)</f>
        <v>13</v>
      </c>
      <c r="G53" s="15"/>
      <c r="H53" s="15"/>
      <c r="I53" s="15"/>
      <c r="J53" s="19">
        <f>SUM(J2:J51)/50</f>
        <v>7142.12</v>
      </c>
      <c r="K53" s="15">
        <f>SUM(K2:K51)/50</f>
        <v>6730.74</v>
      </c>
      <c r="L53" s="19">
        <f>SUM(L2:L51)/50</f>
        <v>6696.84</v>
      </c>
      <c r="M53" s="19">
        <f>SUM(Tableau16345789101112131415161718192021222324[CT 14/06])/50</f>
        <v>2352.48</v>
      </c>
      <c r="N53" s="15">
        <f>SUM(Tableau16345789101112131415161718192021222324[CT 14/07])/50</f>
        <v>2450</v>
      </c>
      <c r="O53" s="15">
        <f>SUM(Tableau16345789101112131415161718192021222324[CT DIFF])/50</f>
        <v>97.52</v>
      </c>
      <c r="P53" s="15"/>
      <c r="Q53" s="15"/>
      <c r="R53" s="15"/>
      <c r="S53" s="15"/>
      <c r="T53" s="15"/>
      <c r="U53" s="19">
        <f>SUM(Tableau16345789101112131415161718192021222324[Coche])</f>
        <v>50</v>
      </c>
      <c r="V53" s="15">
        <f>SUM(V2:V51)</f>
        <v>146</v>
      </c>
      <c r="W53" s="15">
        <f>SUM(W2:W51)</f>
        <v>246</v>
      </c>
      <c r="X53" s="15"/>
      <c r="Y53" s="15"/>
      <c r="Z53" s="15"/>
      <c r="AA53" s="15">
        <f>SUM(Tableau16345789101112131415161718192021222324[PTS1])</f>
        <v>22699</v>
      </c>
      <c r="AB53" s="15"/>
      <c r="AC53" s="15"/>
      <c r="AD53" s="15"/>
      <c r="AE53" s="15"/>
      <c r="AF53" s="15">
        <f>SUM(Tableau16345789101112131415161718192021222324[PTT2])</f>
        <v>46279</v>
      </c>
      <c r="AG53" s="15"/>
      <c r="AH53" s="15"/>
      <c r="AI53" s="15"/>
      <c r="AJ53" s="15"/>
      <c r="AK53" s="15">
        <f>SUM(Tableau16345789101112131415161718192021222324[PTT3])</f>
        <v>0</v>
      </c>
      <c r="AL53" s="15"/>
      <c r="AM53" s="15"/>
      <c r="AN53" s="15"/>
      <c r="AO53" s="15"/>
      <c r="AP53" s="15">
        <f>SUM(AP2:AP51)</f>
        <v>0</v>
      </c>
      <c r="AQ53" s="15"/>
      <c r="AR53" s="15"/>
      <c r="AS53" s="15"/>
      <c r="AT53" s="15"/>
      <c r="AU53" s="15">
        <f>SUM(AU2:AU51)</f>
        <v>465</v>
      </c>
      <c r="AV53" s="19">
        <f>SUM(AV2:AV51)</f>
        <v>492</v>
      </c>
      <c r="AW53" s="19">
        <f>SUM(AW2:AW51)</f>
        <v>27</v>
      </c>
      <c r="AX53" s="19"/>
      <c r="AY53" s="19"/>
      <c r="AZ53" s="19"/>
      <c r="BA53" s="19"/>
      <c r="BB53" s="19"/>
      <c r="BC53" s="19"/>
      <c r="BD53" s="19">
        <f t="shared" ref="BD53:BI53" si="12">SUM(BD2:BD51)/50</f>
        <v>6.02</v>
      </c>
      <c r="BE53" s="19">
        <f t="shared" si="12"/>
        <v>4.32</v>
      </c>
      <c r="BF53" s="19">
        <f t="shared" si="12"/>
        <v>4.26</v>
      </c>
      <c r="BG53" s="19">
        <f t="shared" si="12"/>
        <v>4.26</v>
      </c>
      <c r="BH53" s="19">
        <f t="shared" si="12"/>
        <v>4.3600000000000003</v>
      </c>
      <c r="BI53" s="19">
        <f t="shared" si="12"/>
        <v>6.44</v>
      </c>
      <c r="BU53" s="19"/>
      <c r="BV53" s="19"/>
    </row>
    <row r="55" spans="1:74" x14ac:dyDescent="0.25">
      <c r="A55" s="20" t="s">
        <v>34</v>
      </c>
      <c r="D55" s="20" t="s">
        <v>32</v>
      </c>
      <c r="J55" s="20" t="s">
        <v>32</v>
      </c>
      <c r="V55" s="20" t="s">
        <v>32</v>
      </c>
    </row>
    <row r="56" spans="1:74" x14ac:dyDescent="0.25">
      <c r="A56" s="20" t="s">
        <v>35</v>
      </c>
      <c r="D56" s="20" t="s">
        <v>33</v>
      </c>
      <c r="J56" s="20" t="s">
        <v>33</v>
      </c>
      <c r="V56" s="20" t="s">
        <v>33</v>
      </c>
    </row>
    <row r="57" spans="1:74" x14ac:dyDescent="0.25">
      <c r="A57" s="20" t="s">
        <v>2</v>
      </c>
      <c r="D57" s="20" t="s">
        <v>5</v>
      </c>
      <c r="J57" s="20" t="s">
        <v>5</v>
      </c>
      <c r="V57" s="20" t="s">
        <v>5</v>
      </c>
    </row>
    <row r="58" spans="1:74" x14ac:dyDescent="0.25">
      <c r="A58" s="20" t="s">
        <v>3</v>
      </c>
      <c r="D58" s="20" t="s">
        <v>6</v>
      </c>
      <c r="J58" s="20" t="s">
        <v>6</v>
      </c>
      <c r="V58" s="20" t="s">
        <v>6</v>
      </c>
    </row>
    <row r="59" spans="1:74" x14ac:dyDescent="0.25">
      <c r="A59" s="20" t="s">
        <v>4</v>
      </c>
      <c r="D59" s="20" t="s">
        <v>7</v>
      </c>
      <c r="J59" s="20" t="s">
        <v>7</v>
      </c>
      <c r="V59" s="20" t="s">
        <v>7</v>
      </c>
    </row>
    <row r="60" spans="1:74" x14ac:dyDescent="0.25">
      <c r="A60" s="20" t="s">
        <v>125</v>
      </c>
      <c r="D60" s="20" t="s">
        <v>124</v>
      </c>
      <c r="J60" s="20" t="s">
        <v>8</v>
      </c>
      <c r="V60" s="20" t="s">
        <v>8</v>
      </c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U60" s="20"/>
      <c r="BV60" s="20"/>
    </row>
    <row r="61" spans="1:74" x14ac:dyDescent="0.25">
      <c r="A61" s="20" t="s">
        <v>126</v>
      </c>
      <c r="D61" s="20" t="s">
        <v>48</v>
      </c>
      <c r="J61" s="20" t="s">
        <v>48</v>
      </c>
      <c r="V61" s="20" t="s">
        <v>48</v>
      </c>
    </row>
    <row r="62" spans="1:74" x14ac:dyDescent="0.25">
      <c r="A62" s="20" t="s">
        <v>127</v>
      </c>
      <c r="D62" s="20" t="s">
        <v>83</v>
      </c>
      <c r="J62" s="20" t="s">
        <v>83</v>
      </c>
      <c r="V62" s="20" t="s">
        <v>83</v>
      </c>
    </row>
    <row r="63" spans="1:74" x14ac:dyDescent="0.25">
      <c r="A63" s="20" t="s">
        <v>141</v>
      </c>
      <c r="D63" s="20" t="s">
        <v>136</v>
      </c>
      <c r="J63" s="20" t="s">
        <v>136</v>
      </c>
      <c r="V63" s="20" t="s">
        <v>136</v>
      </c>
    </row>
    <row r="64" spans="1:74" x14ac:dyDescent="0.25">
      <c r="A64" s="20" t="s">
        <v>142</v>
      </c>
      <c r="D64" s="20" t="s">
        <v>143</v>
      </c>
      <c r="J64" s="20" t="s">
        <v>143</v>
      </c>
      <c r="V64" s="20" t="s">
        <v>143</v>
      </c>
    </row>
    <row r="65" spans="1:74" x14ac:dyDescent="0.25">
      <c r="A65" s="20" t="s">
        <v>144</v>
      </c>
      <c r="D65" s="20" t="s">
        <v>138</v>
      </c>
      <c r="J65" s="20" t="s">
        <v>138</v>
      </c>
      <c r="V65" s="20" t="s">
        <v>138</v>
      </c>
    </row>
    <row r="66" spans="1:74" x14ac:dyDescent="0.25">
      <c r="A66" s="20" t="s">
        <v>145</v>
      </c>
      <c r="D66" s="20" t="s">
        <v>72</v>
      </c>
      <c r="J66" s="20" t="s">
        <v>72</v>
      </c>
      <c r="V66" s="20" t="s">
        <v>72</v>
      </c>
    </row>
    <row r="67" spans="1:74" x14ac:dyDescent="0.25">
      <c r="A67" s="65" t="s">
        <v>170</v>
      </c>
      <c r="B67" s="65"/>
      <c r="C67" s="75"/>
      <c r="D67" s="20" t="s">
        <v>146</v>
      </c>
      <c r="J67" s="20" t="s">
        <v>146</v>
      </c>
      <c r="V67" s="20" t="s">
        <v>146</v>
      </c>
    </row>
    <row r="68" spans="1:74" x14ac:dyDescent="0.25">
      <c r="A68" s="33" t="s">
        <v>168</v>
      </c>
      <c r="B68" s="81"/>
      <c r="C68" s="81"/>
      <c r="D68" s="20" t="s">
        <v>169</v>
      </c>
      <c r="J68" s="20" t="s">
        <v>171</v>
      </c>
      <c r="V68" s="20" t="s">
        <v>171</v>
      </c>
    </row>
    <row r="69" spans="1:74" x14ac:dyDescent="0.25">
      <c r="A69" s="58" t="s">
        <v>155</v>
      </c>
      <c r="B69" s="18"/>
      <c r="C69" s="18"/>
    </row>
    <row r="70" spans="1:74" x14ac:dyDescent="0.25">
      <c r="A70" s="43" t="s">
        <v>156</v>
      </c>
      <c r="B70" s="68"/>
      <c r="C70" s="68"/>
    </row>
    <row r="71" spans="1:74" x14ac:dyDescent="0.25">
      <c r="A71" s="66" t="s">
        <v>158</v>
      </c>
      <c r="B71" s="16"/>
      <c r="C71" s="16"/>
    </row>
    <row r="73" spans="1:74" x14ac:dyDescent="0.25">
      <c r="A73" s="52"/>
      <c r="D73" s="72"/>
      <c r="E73" s="72"/>
      <c r="F73" s="72"/>
      <c r="G73" s="72"/>
      <c r="H73" s="72"/>
      <c r="I73" s="72"/>
      <c r="J73" s="47" t="s">
        <v>66</v>
      </c>
      <c r="K73" s="47" t="s">
        <v>69</v>
      </c>
      <c r="L73" s="47" t="s">
        <v>67</v>
      </c>
      <c r="M73" s="47" t="s">
        <v>68</v>
      </c>
      <c r="N73" s="47" t="s">
        <v>70</v>
      </c>
      <c r="O73" s="47" t="s">
        <v>71</v>
      </c>
      <c r="P73" s="47" t="s">
        <v>101</v>
      </c>
      <c r="Q73" s="47" t="s">
        <v>102</v>
      </c>
      <c r="R73" s="47" t="s">
        <v>103</v>
      </c>
      <c r="S73" s="47" t="s">
        <v>119</v>
      </c>
      <c r="T73" s="47" t="s">
        <v>120</v>
      </c>
      <c r="U73" s="47" t="s">
        <v>68</v>
      </c>
      <c r="V73" s="47" t="s">
        <v>104</v>
      </c>
      <c r="W73" s="47" t="s">
        <v>105</v>
      </c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BE73" s="20"/>
      <c r="BF73" s="20"/>
      <c r="BG73" s="20"/>
      <c r="BR73" s="72"/>
      <c r="BS73" s="72"/>
      <c r="BU73" s="20"/>
      <c r="BV73" s="20"/>
    </row>
    <row r="74" spans="1:74" x14ac:dyDescent="0.25">
      <c r="A74" s="53" t="s">
        <v>115</v>
      </c>
      <c r="B74" s="81"/>
      <c r="C74" s="81"/>
      <c r="D74" s="93">
        <v>6489</v>
      </c>
      <c r="E74" s="93"/>
      <c r="F74" s="71"/>
      <c r="G74" s="71">
        <v>59</v>
      </c>
      <c r="H74" s="93">
        <v>1875</v>
      </c>
      <c r="I74" s="93"/>
      <c r="J74" s="48">
        <v>3</v>
      </c>
      <c r="K74" s="48">
        <v>2</v>
      </c>
      <c r="L74" s="48">
        <v>0</v>
      </c>
      <c r="M74" s="48">
        <v>2</v>
      </c>
      <c r="N74" s="48">
        <v>0</v>
      </c>
      <c r="O74" s="48">
        <v>4</v>
      </c>
      <c r="P74" s="48">
        <v>14</v>
      </c>
      <c r="Q74" s="48">
        <v>6</v>
      </c>
      <c r="R74" s="48">
        <v>3</v>
      </c>
      <c r="S74" s="48">
        <v>3</v>
      </c>
      <c r="T74" s="48">
        <v>2</v>
      </c>
      <c r="U74" s="48">
        <v>0</v>
      </c>
      <c r="V74" s="48">
        <v>1</v>
      </c>
      <c r="W74" s="48">
        <v>1</v>
      </c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47"/>
      <c r="AW74" s="47"/>
      <c r="AX74" s="20"/>
      <c r="AY74" s="20"/>
      <c r="AZ74" s="20"/>
      <c r="BA74" s="20"/>
      <c r="BB74" s="20"/>
      <c r="BC74" s="20"/>
      <c r="BD74" s="20"/>
      <c r="BE74" s="20"/>
      <c r="BF74" s="20"/>
      <c r="BG74" s="20"/>
      <c r="BU74" s="20"/>
      <c r="BV74" s="20"/>
    </row>
    <row r="75" spans="1:74" x14ac:dyDescent="0.25">
      <c r="A75" s="53" t="s">
        <v>42</v>
      </c>
      <c r="B75" s="81"/>
      <c r="C75" s="81"/>
      <c r="D75" s="93">
        <v>7146</v>
      </c>
      <c r="E75" s="93"/>
      <c r="F75" s="71"/>
      <c r="G75" s="71"/>
      <c r="H75" s="93">
        <v>2475</v>
      </c>
      <c r="I75" s="93"/>
      <c r="J75" s="48">
        <v>5</v>
      </c>
      <c r="K75" s="48">
        <v>2</v>
      </c>
      <c r="L75" s="48">
        <v>2</v>
      </c>
      <c r="M75" s="48">
        <v>3</v>
      </c>
      <c r="N75" s="48">
        <v>2</v>
      </c>
      <c r="O75" s="48">
        <v>4</v>
      </c>
      <c r="P75" s="48">
        <v>20</v>
      </c>
      <c r="Q75" s="48">
        <v>15</v>
      </c>
      <c r="R75" s="48">
        <v>7</v>
      </c>
      <c r="S75" s="48">
        <v>8</v>
      </c>
      <c r="T75" s="48">
        <v>3</v>
      </c>
      <c r="U75" s="48">
        <v>7</v>
      </c>
      <c r="V75" s="48">
        <v>1</v>
      </c>
      <c r="W75" s="48">
        <v>0</v>
      </c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47"/>
      <c r="AW75" s="47"/>
      <c r="AX75" s="20"/>
      <c r="AY75" s="20"/>
      <c r="AZ75" s="20"/>
      <c r="BA75" s="20"/>
      <c r="BB75" s="20"/>
      <c r="BC75" s="20"/>
      <c r="BD75" s="20"/>
      <c r="BE75" s="20"/>
      <c r="BF75" s="20"/>
      <c r="BG75" s="20"/>
      <c r="BU75" s="20"/>
      <c r="BV75" s="20"/>
    </row>
    <row r="76" spans="1:74" x14ac:dyDescent="0.25">
      <c r="A76" s="53" t="s">
        <v>100</v>
      </c>
      <c r="B76" s="81"/>
      <c r="C76" s="81"/>
      <c r="D76" s="93">
        <v>7067</v>
      </c>
      <c r="E76" s="93"/>
      <c r="F76" s="71"/>
      <c r="G76" s="71"/>
      <c r="H76" s="93">
        <v>2242</v>
      </c>
      <c r="I76" s="93"/>
      <c r="J76" s="48">
        <v>3</v>
      </c>
      <c r="K76" s="48">
        <v>6</v>
      </c>
      <c r="L76" s="48">
        <v>5</v>
      </c>
      <c r="M76" s="48">
        <v>6</v>
      </c>
      <c r="N76" s="48">
        <v>5</v>
      </c>
      <c r="O76" s="48">
        <v>8</v>
      </c>
      <c r="P76" s="48">
        <v>20</v>
      </c>
      <c r="Q76" s="48">
        <v>8</v>
      </c>
      <c r="R76" s="48">
        <v>3</v>
      </c>
      <c r="S76" s="48">
        <v>2</v>
      </c>
      <c r="T76" s="48">
        <v>1</v>
      </c>
      <c r="U76" s="48">
        <v>0</v>
      </c>
      <c r="V76" s="48">
        <v>0</v>
      </c>
      <c r="W76" s="48">
        <v>0</v>
      </c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47"/>
      <c r="AW76" s="47"/>
      <c r="AX76" s="20"/>
      <c r="AY76" s="20"/>
      <c r="AZ76" s="20"/>
      <c r="BA76" s="20"/>
      <c r="BB76" s="20"/>
      <c r="BC76" s="20"/>
      <c r="BD76" s="20"/>
      <c r="BE76" s="20"/>
      <c r="BF76" s="20"/>
      <c r="BG76" s="20"/>
      <c r="BU76" s="20"/>
      <c r="BV76" s="20"/>
    </row>
    <row r="77" spans="1:74" x14ac:dyDescent="0.25">
      <c r="A77" s="53" t="s">
        <v>116</v>
      </c>
      <c r="B77" s="81"/>
      <c r="C77" s="81"/>
      <c r="D77" s="93">
        <v>7097</v>
      </c>
      <c r="E77" s="93"/>
      <c r="F77" s="71"/>
      <c r="G77" s="71"/>
      <c r="H77" s="93">
        <v>1998</v>
      </c>
      <c r="I77" s="93"/>
      <c r="J77" s="71">
        <v>6</v>
      </c>
      <c r="K77" s="71">
        <v>2</v>
      </c>
      <c r="L77" s="71">
        <v>3</v>
      </c>
      <c r="M77" s="71">
        <v>4</v>
      </c>
      <c r="N77" s="48">
        <v>2</v>
      </c>
      <c r="O77" s="48">
        <v>6</v>
      </c>
      <c r="P77" s="48">
        <v>16</v>
      </c>
      <c r="Q77" s="48">
        <v>7</v>
      </c>
      <c r="R77" s="48">
        <v>1</v>
      </c>
      <c r="S77" s="45">
        <v>1</v>
      </c>
      <c r="T77" s="48">
        <v>1</v>
      </c>
      <c r="U77" s="48">
        <v>0</v>
      </c>
      <c r="V77" s="48">
        <v>0</v>
      </c>
      <c r="W77" s="48">
        <v>0</v>
      </c>
      <c r="X77" s="46"/>
      <c r="Y77" s="46"/>
      <c r="Z77" s="46"/>
      <c r="AA77" s="46"/>
      <c r="AB77" s="46"/>
      <c r="AC77" s="46"/>
      <c r="AD77" s="46"/>
      <c r="AE77" s="46"/>
      <c r="AF77" s="46"/>
      <c r="AG77" s="46"/>
      <c r="AH77" s="46"/>
      <c r="AI77" s="46"/>
      <c r="AJ77" s="46"/>
      <c r="AK77" s="46"/>
      <c r="AL77" s="46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20"/>
      <c r="AY77" s="20"/>
      <c r="AZ77" s="20"/>
      <c r="BA77" s="20"/>
      <c r="BB77" s="20"/>
      <c r="BC77" s="20"/>
      <c r="BD77" s="20"/>
      <c r="BE77" s="20"/>
      <c r="BF77" s="20"/>
      <c r="BG77" s="20"/>
      <c r="BU77" s="20"/>
      <c r="BV77" s="20"/>
    </row>
    <row r="78" spans="1:74" x14ac:dyDescent="0.25">
      <c r="A78" s="53" t="s">
        <v>117</v>
      </c>
      <c r="B78" s="81"/>
      <c r="C78" s="81"/>
      <c r="D78" s="93"/>
      <c r="E78" s="93"/>
      <c r="F78" s="71"/>
      <c r="G78" s="71"/>
      <c r="H78" s="93">
        <v>2107</v>
      </c>
      <c r="I78" s="93"/>
      <c r="J78" s="48">
        <v>4</v>
      </c>
      <c r="K78" s="48">
        <v>3</v>
      </c>
      <c r="L78" s="48">
        <v>4</v>
      </c>
      <c r="M78" s="48">
        <v>3</v>
      </c>
      <c r="N78" s="48">
        <v>2</v>
      </c>
      <c r="O78" s="48">
        <v>6</v>
      </c>
      <c r="P78" s="48">
        <v>19</v>
      </c>
      <c r="Q78" s="48">
        <v>10</v>
      </c>
      <c r="R78" s="48">
        <v>2</v>
      </c>
      <c r="S78" s="48">
        <v>2</v>
      </c>
      <c r="T78" s="48">
        <v>3</v>
      </c>
      <c r="U78" s="48">
        <v>0</v>
      </c>
      <c r="V78" s="48">
        <v>0</v>
      </c>
      <c r="W78" s="48">
        <v>0</v>
      </c>
      <c r="X78" s="46"/>
      <c r="Y78" s="46"/>
      <c r="Z78" s="46"/>
      <c r="AA78" s="46"/>
      <c r="AB78" s="46"/>
      <c r="AC78" s="46"/>
      <c r="AD78" s="46"/>
      <c r="AE78" s="46"/>
      <c r="AF78" s="46"/>
      <c r="AG78" s="46"/>
      <c r="AH78" s="46"/>
      <c r="AI78" s="46"/>
      <c r="AJ78" s="46"/>
      <c r="AK78" s="46"/>
      <c r="AL78" s="46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20"/>
      <c r="AY78" s="20"/>
      <c r="AZ78" s="20"/>
      <c r="BA78" s="20"/>
      <c r="BB78" s="20"/>
      <c r="BC78" s="20"/>
      <c r="BD78" s="20"/>
      <c r="BE78" s="20"/>
      <c r="BF78" s="20"/>
      <c r="BG78" s="20"/>
      <c r="BU78" s="20"/>
      <c r="BV78" s="20"/>
    </row>
    <row r="79" spans="1:74" x14ac:dyDescent="0.25">
      <c r="A79" s="53" t="s">
        <v>118</v>
      </c>
      <c r="B79" s="81"/>
      <c r="C79" s="81"/>
      <c r="D79" s="93">
        <v>7214</v>
      </c>
      <c r="E79" s="93"/>
      <c r="F79" s="71"/>
      <c r="G79" s="71"/>
      <c r="H79" s="93">
        <v>2561</v>
      </c>
      <c r="I79" s="93"/>
      <c r="J79" s="48">
        <v>7</v>
      </c>
      <c r="K79" s="48">
        <v>5</v>
      </c>
      <c r="L79" s="48">
        <v>4</v>
      </c>
      <c r="M79" s="48">
        <v>4</v>
      </c>
      <c r="N79" s="48">
        <v>5</v>
      </c>
      <c r="O79" s="48">
        <v>7</v>
      </c>
      <c r="P79" s="48">
        <v>20</v>
      </c>
      <c r="Q79" s="48">
        <v>13</v>
      </c>
      <c r="R79" s="48">
        <v>7</v>
      </c>
      <c r="S79" s="48">
        <v>9</v>
      </c>
      <c r="T79" s="48">
        <v>9</v>
      </c>
      <c r="U79" s="48">
        <v>1</v>
      </c>
      <c r="V79" s="48">
        <v>2</v>
      </c>
      <c r="W79" s="48">
        <v>0</v>
      </c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46"/>
      <c r="AK79" s="46"/>
      <c r="AL79" s="46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20"/>
      <c r="AY79" s="20"/>
      <c r="AZ79" s="20"/>
      <c r="BA79" s="20"/>
      <c r="BB79" s="20"/>
      <c r="BC79" s="20"/>
      <c r="BD79" s="20"/>
      <c r="BE79" s="20"/>
      <c r="BF79" s="20"/>
      <c r="BG79" s="20"/>
      <c r="BU79" s="20"/>
      <c r="BV79" s="20"/>
    </row>
    <row r="80" spans="1:74" x14ac:dyDescent="0.25">
      <c r="A80" s="52" t="s">
        <v>139</v>
      </c>
      <c r="D80" s="94">
        <v>6715</v>
      </c>
      <c r="E80" s="94"/>
      <c r="F80" s="72"/>
      <c r="G80" s="72"/>
      <c r="H80" s="95">
        <v>1421</v>
      </c>
      <c r="I80" s="95"/>
      <c r="J80" s="47">
        <v>5</v>
      </c>
      <c r="K80" s="47">
        <v>2</v>
      </c>
      <c r="L80" s="47">
        <v>4</v>
      </c>
      <c r="M80" s="47">
        <v>3</v>
      </c>
      <c r="N80" s="47">
        <v>3</v>
      </c>
      <c r="O80" s="47">
        <v>4</v>
      </c>
      <c r="P80" s="47">
        <v>13</v>
      </c>
      <c r="Q80" s="47">
        <v>4</v>
      </c>
      <c r="R80" s="47">
        <v>0</v>
      </c>
      <c r="S80" s="47">
        <v>0</v>
      </c>
      <c r="T80" s="47">
        <v>1</v>
      </c>
      <c r="U80" s="47">
        <v>0</v>
      </c>
      <c r="V80" s="47">
        <v>0</v>
      </c>
      <c r="W80" s="47">
        <v>0</v>
      </c>
      <c r="X80" s="47"/>
      <c r="Y80" s="47"/>
      <c r="Z80" s="47"/>
      <c r="AA80" s="46"/>
      <c r="AB80" s="46"/>
      <c r="AC80" s="46"/>
      <c r="AD80" s="46"/>
      <c r="AE80" s="46"/>
      <c r="AF80" s="46"/>
      <c r="AG80" s="46"/>
      <c r="AH80" s="46"/>
      <c r="AI80" s="46"/>
      <c r="AJ80" s="46"/>
      <c r="AK80" s="46"/>
      <c r="AL80" s="46"/>
      <c r="AM80" s="46"/>
      <c r="AN80" s="46"/>
      <c r="AO80" s="46"/>
      <c r="AP80" s="47"/>
      <c r="AQ80" s="47"/>
      <c r="AR80" s="47"/>
      <c r="AS80" s="47"/>
      <c r="AT80" s="47"/>
      <c r="AU80" s="47"/>
      <c r="AV80" s="47"/>
      <c r="AW80" s="47"/>
      <c r="AX80" s="47"/>
      <c r="AY80" s="47"/>
      <c r="AZ80" s="47"/>
      <c r="BA80" s="20"/>
      <c r="BB80" s="20"/>
      <c r="BC80" s="20"/>
      <c r="BD80" s="20"/>
      <c r="BE80" s="20"/>
      <c r="BF80" s="20"/>
      <c r="BG80" s="20"/>
      <c r="BU80" s="20"/>
      <c r="BV80" s="20"/>
    </row>
    <row r="81" spans="1:74" x14ac:dyDescent="0.25">
      <c r="A81" s="54"/>
      <c r="B81" s="83"/>
      <c r="C81" s="83"/>
      <c r="D81" s="95"/>
      <c r="E81" s="95"/>
      <c r="F81" s="73"/>
      <c r="G81" s="72"/>
      <c r="H81" s="95"/>
      <c r="I81" s="95"/>
      <c r="J81" s="72"/>
      <c r="K81" s="73"/>
      <c r="L81" s="73"/>
      <c r="M81" s="73"/>
      <c r="N81" s="46"/>
      <c r="O81" s="46"/>
      <c r="P81" s="46"/>
      <c r="Q81" s="46"/>
      <c r="R81" s="46"/>
      <c r="S81" s="46"/>
      <c r="T81" s="46"/>
      <c r="U81" s="46"/>
      <c r="V81" s="49"/>
      <c r="W81" s="46"/>
      <c r="X81" s="46"/>
      <c r="Y81" s="46"/>
      <c r="Z81" s="46"/>
      <c r="AA81" s="46"/>
      <c r="AB81" s="46"/>
      <c r="AC81" s="46"/>
      <c r="AD81" s="46"/>
      <c r="AE81" s="46"/>
      <c r="AF81" s="46"/>
      <c r="AG81" s="46"/>
      <c r="AH81" s="46"/>
      <c r="AI81" s="46"/>
      <c r="AJ81" s="46"/>
      <c r="AK81" s="46"/>
      <c r="AL81" s="46"/>
      <c r="AM81" s="46"/>
      <c r="AN81" s="46"/>
      <c r="AO81" s="46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20"/>
      <c r="BB81" s="20"/>
      <c r="BC81" s="20"/>
      <c r="BD81" s="20"/>
      <c r="BE81" s="20"/>
      <c r="BF81" s="20"/>
      <c r="BG81" s="20"/>
      <c r="BU81" s="20"/>
      <c r="BV81" s="20"/>
    </row>
    <row r="82" spans="1:74" x14ac:dyDescent="0.25">
      <c r="A82" s="52"/>
      <c r="D82" s="94"/>
      <c r="E82" s="94"/>
      <c r="F82" s="72"/>
      <c r="G82" s="73"/>
      <c r="H82" s="95"/>
      <c r="I82" s="95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6"/>
      <c r="AB82" s="46"/>
      <c r="AC82" s="46"/>
      <c r="AD82" s="46"/>
      <c r="AE82" s="46"/>
      <c r="AF82" s="46"/>
      <c r="AG82" s="46"/>
      <c r="AH82" s="46"/>
      <c r="AI82" s="46"/>
      <c r="AJ82" s="46"/>
      <c r="AK82" s="46"/>
      <c r="AL82" s="46"/>
      <c r="AM82" s="46"/>
      <c r="AN82" s="46"/>
      <c r="AO82" s="46"/>
      <c r="AP82" s="47"/>
      <c r="AQ82" s="47"/>
      <c r="AR82" s="47"/>
      <c r="AS82" s="47"/>
      <c r="AT82" s="47"/>
      <c r="AU82" s="47"/>
      <c r="AV82" s="47"/>
      <c r="AW82" s="47"/>
      <c r="AX82" s="47"/>
      <c r="AY82" s="47"/>
      <c r="AZ82" s="47"/>
      <c r="BA82" s="20"/>
      <c r="BB82" s="20"/>
      <c r="BC82" s="20"/>
      <c r="BD82" s="20"/>
      <c r="BE82" s="20"/>
      <c r="BF82" s="20"/>
      <c r="BG82" s="20"/>
      <c r="BU82" s="20"/>
      <c r="BV82" s="20"/>
    </row>
    <row r="83" spans="1:74" x14ac:dyDescent="0.25">
      <c r="A83" s="52"/>
      <c r="D83" s="94"/>
      <c r="E83" s="94"/>
      <c r="F83" s="72"/>
      <c r="G83" s="72"/>
      <c r="H83" s="95"/>
      <c r="I83" s="95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6"/>
      <c r="AB83" s="46"/>
      <c r="AC83" s="46"/>
      <c r="AD83" s="46"/>
      <c r="AE83" s="46"/>
      <c r="AF83" s="46"/>
      <c r="AG83" s="46"/>
      <c r="AH83" s="46"/>
      <c r="AI83" s="46"/>
      <c r="AJ83" s="46"/>
      <c r="AK83" s="46"/>
      <c r="AL83" s="46"/>
      <c r="AM83" s="46"/>
      <c r="AN83" s="46"/>
      <c r="AO83" s="46"/>
      <c r="AP83" s="47"/>
      <c r="AQ83" s="47"/>
      <c r="AR83" s="47"/>
      <c r="AS83" s="47"/>
      <c r="AT83" s="47"/>
      <c r="AU83" s="47"/>
      <c r="AV83" s="47"/>
      <c r="AW83" s="47"/>
      <c r="AX83" s="47"/>
      <c r="AY83" s="47"/>
      <c r="AZ83" s="47"/>
    </row>
    <row r="84" spans="1:74" x14ac:dyDescent="0.25">
      <c r="A84" s="52"/>
      <c r="D84" s="94"/>
      <c r="E84" s="94"/>
      <c r="F84" s="72"/>
      <c r="G84" s="72"/>
      <c r="H84" s="95"/>
      <c r="I84" s="95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6"/>
      <c r="AB84" s="46"/>
      <c r="AC84" s="46"/>
      <c r="AD84" s="46"/>
      <c r="AE84" s="46"/>
      <c r="AF84" s="46"/>
      <c r="AG84" s="46"/>
      <c r="AH84" s="46"/>
      <c r="AI84" s="46"/>
      <c r="AJ84" s="46"/>
      <c r="AK84" s="46"/>
      <c r="AL84" s="46"/>
      <c r="AM84" s="46"/>
      <c r="AN84" s="46"/>
      <c r="AO84" s="46"/>
      <c r="AP84" s="47"/>
      <c r="AQ84" s="47"/>
      <c r="AR84" s="47"/>
      <c r="AS84" s="47"/>
      <c r="AT84" s="47"/>
      <c r="AU84" s="47"/>
      <c r="AV84" s="47"/>
      <c r="AW84" s="47"/>
      <c r="AX84" s="47"/>
      <c r="AY84" s="47"/>
      <c r="AZ84" s="47"/>
    </row>
    <row r="85" spans="1:74" s="72" customFormat="1" x14ac:dyDescent="0.25">
      <c r="A85" s="54"/>
      <c r="B85" s="83"/>
      <c r="C85" s="83"/>
      <c r="D85" s="95"/>
      <c r="E85" s="95"/>
      <c r="F85" s="73"/>
      <c r="H85" s="95"/>
      <c r="I85" s="95"/>
      <c r="K85" s="73"/>
      <c r="L85" s="73"/>
      <c r="M85" s="73"/>
      <c r="N85" s="46"/>
      <c r="O85" s="46"/>
      <c r="P85" s="46"/>
      <c r="Q85" s="46"/>
      <c r="R85" s="46"/>
      <c r="S85" s="46"/>
      <c r="T85" s="46"/>
      <c r="U85" s="46"/>
      <c r="V85" s="49"/>
      <c r="W85" s="46"/>
      <c r="X85" s="46"/>
      <c r="Y85" s="46"/>
      <c r="Z85" s="46"/>
      <c r="AA85" s="46"/>
      <c r="AB85" s="46"/>
      <c r="AC85" s="46"/>
      <c r="AD85" s="46"/>
      <c r="AE85" s="46"/>
      <c r="AF85" s="46"/>
      <c r="AG85" s="46"/>
      <c r="AH85" s="46"/>
      <c r="AI85" s="46"/>
      <c r="AJ85" s="46"/>
      <c r="AK85" s="46"/>
      <c r="AL85" s="46"/>
      <c r="AM85" s="46"/>
      <c r="AN85" s="46"/>
      <c r="AO85" s="46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H85" s="20"/>
      <c r="BI85" s="20"/>
      <c r="BJ85" s="20"/>
      <c r="BK85" s="20"/>
      <c r="BL85" s="20"/>
      <c r="BM85" s="20"/>
      <c r="BN85" s="20"/>
      <c r="BO85" s="20"/>
      <c r="BP85" s="20"/>
      <c r="BQ85" s="20"/>
      <c r="BR85" s="20"/>
      <c r="BS85" s="20"/>
      <c r="BT85" s="20"/>
    </row>
    <row r="86" spans="1:74" s="72" customFormat="1" x14ac:dyDescent="0.25">
      <c r="A86" s="52"/>
      <c r="B86" s="82"/>
      <c r="C86" s="82"/>
      <c r="D86" s="94"/>
      <c r="E86" s="94"/>
      <c r="G86" s="73"/>
      <c r="H86" s="95"/>
      <c r="I86" s="95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6"/>
      <c r="AB86" s="46"/>
      <c r="AC86" s="46"/>
      <c r="AD86" s="46"/>
      <c r="AE86" s="46"/>
      <c r="AF86" s="46"/>
      <c r="AG86" s="46"/>
      <c r="AH86" s="46"/>
      <c r="AI86" s="46"/>
      <c r="AJ86" s="46"/>
      <c r="AK86" s="46"/>
      <c r="AL86" s="46"/>
      <c r="AM86" s="46"/>
      <c r="AN86" s="46"/>
      <c r="AO86" s="46"/>
      <c r="AP86" s="47"/>
      <c r="AQ86" s="47"/>
      <c r="AR86" s="47"/>
      <c r="AS86" s="47"/>
      <c r="AT86" s="47"/>
      <c r="AU86" s="47"/>
      <c r="AV86" s="47"/>
      <c r="AW86" s="47"/>
      <c r="AX86" s="47"/>
      <c r="AY86" s="47"/>
      <c r="AZ86" s="47"/>
      <c r="BH86" s="20"/>
      <c r="BI86" s="20"/>
      <c r="BJ86" s="20"/>
      <c r="BK86" s="20"/>
      <c r="BL86" s="20"/>
      <c r="BM86" s="20"/>
      <c r="BN86" s="20"/>
      <c r="BO86" s="20"/>
      <c r="BP86" s="20"/>
      <c r="BQ86" s="20"/>
      <c r="BR86" s="20"/>
      <c r="BS86" s="20"/>
      <c r="BT86" s="20"/>
    </row>
    <row r="87" spans="1:74" s="72" customFormat="1" x14ac:dyDescent="0.25">
      <c r="A87" s="52"/>
      <c r="B87" s="82"/>
      <c r="C87" s="82"/>
      <c r="D87" s="94"/>
      <c r="E87" s="94"/>
      <c r="H87" s="95"/>
      <c r="I87" s="95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6"/>
      <c r="AB87" s="46"/>
      <c r="AC87" s="46"/>
      <c r="AD87" s="46"/>
      <c r="AE87" s="46"/>
      <c r="AF87" s="46"/>
      <c r="AG87" s="46"/>
      <c r="AH87" s="46"/>
      <c r="AI87" s="46"/>
      <c r="AJ87" s="46"/>
      <c r="AK87" s="46"/>
      <c r="AL87" s="46"/>
      <c r="AM87" s="46"/>
      <c r="AN87" s="46"/>
      <c r="AO87" s="46"/>
      <c r="AP87" s="47"/>
      <c r="AQ87" s="47"/>
      <c r="AR87" s="47"/>
      <c r="AS87" s="47"/>
      <c r="AT87" s="47"/>
      <c r="AU87" s="47"/>
      <c r="AV87" s="47"/>
      <c r="AW87" s="47"/>
      <c r="AX87" s="47"/>
      <c r="AY87" s="47"/>
      <c r="AZ87" s="47"/>
      <c r="BH87" s="20"/>
      <c r="BI87" s="20"/>
      <c r="BJ87" s="20"/>
      <c r="BK87" s="20"/>
      <c r="BL87" s="20"/>
      <c r="BM87" s="20"/>
      <c r="BN87" s="20"/>
      <c r="BO87" s="20"/>
      <c r="BP87" s="20"/>
      <c r="BQ87" s="20"/>
      <c r="BR87" s="20"/>
      <c r="BS87" s="20"/>
      <c r="BT87" s="20"/>
    </row>
    <row r="88" spans="1:74" s="72" customFormat="1" x14ac:dyDescent="0.25">
      <c r="A88" s="52"/>
      <c r="B88" s="82"/>
      <c r="C88" s="82"/>
      <c r="D88" s="94"/>
      <c r="E88" s="94"/>
      <c r="H88" s="95"/>
      <c r="I88" s="95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6"/>
      <c r="AB88" s="46"/>
      <c r="AC88" s="46"/>
      <c r="AD88" s="46"/>
      <c r="AE88" s="46"/>
      <c r="AF88" s="46"/>
      <c r="AG88" s="46"/>
      <c r="AH88" s="46"/>
      <c r="AI88" s="46"/>
      <c r="AJ88" s="46"/>
      <c r="AK88" s="46"/>
      <c r="AL88" s="46"/>
      <c r="AM88" s="46"/>
      <c r="AN88" s="46"/>
      <c r="AO88" s="46"/>
      <c r="AP88" s="47"/>
      <c r="AQ88" s="47"/>
      <c r="AR88" s="47"/>
      <c r="AS88" s="47"/>
      <c r="AT88" s="47"/>
      <c r="AU88" s="47"/>
      <c r="AV88" s="47"/>
      <c r="AW88" s="47"/>
      <c r="AX88" s="47"/>
      <c r="AY88" s="47"/>
      <c r="AZ88" s="47"/>
      <c r="BH88" s="20"/>
      <c r="BI88" s="20"/>
      <c r="BJ88" s="20"/>
      <c r="BK88" s="20"/>
      <c r="BL88" s="20"/>
      <c r="BM88" s="20"/>
      <c r="BN88" s="20"/>
      <c r="BO88" s="20"/>
      <c r="BP88" s="20"/>
      <c r="BQ88" s="20"/>
      <c r="BR88" s="20"/>
      <c r="BS88" s="20"/>
      <c r="BT88" s="20"/>
    </row>
    <row r="89" spans="1:74" s="72" customFormat="1" x14ac:dyDescent="0.25">
      <c r="A89" s="54"/>
      <c r="B89" s="83"/>
      <c r="C89" s="83"/>
      <c r="D89" s="95"/>
      <c r="E89" s="95"/>
      <c r="F89" s="73"/>
      <c r="H89" s="95"/>
      <c r="I89" s="95"/>
      <c r="K89" s="73"/>
      <c r="L89" s="73"/>
      <c r="M89" s="73"/>
      <c r="N89" s="46"/>
      <c r="O89" s="46"/>
      <c r="P89" s="46"/>
      <c r="Q89" s="46"/>
      <c r="R89" s="46"/>
      <c r="S89" s="46"/>
      <c r="T89" s="46"/>
      <c r="U89" s="46"/>
      <c r="V89" s="49"/>
      <c r="W89" s="46"/>
      <c r="X89" s="46"/>
      <c r="Y89" s="46"/>
      <c r="Z89" s="46"/>
      <c r="AA89" s="46"/>
      <c r="AB89" s="46"/>
      <c r="AC89" s="46"/>
      <c r="AD89" s="46"/>
      <c r="AE89" s="46"/>
      <c r="AF89" s="46"/>
      <c r="AG89" s="46"/>
      <c r="AH89" s="46"/>
      <c r="AI89" s="46"/>
      <c r="AJ89" s="46"/>
      <c r="AK89" s="46"/>
      <c r="AL89" s="46"/>
      <c r="AM89" s="46"/>
      <c r="AN89" s="46"/>
      <c r="AO89" s="46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H89" s="20"/>
      <c r="BI89" s="20"/>
      <c r="BJ89" s="20"/>
      <c r="BK89" s="20"/>
      <c r="BL89" s="20"/>
      <c r="BM89" s="20"/>
      <c r="BN89" s="20"/>
      <c r="BO89" s="20"/>
      <c r="BP89" s="20"/>
      <c r="BQ89" s="20"/>
      <c r="BR89" s="20"/>
      <c r="BS89" s="20"/>
      <c r="BT89" s="20"/>
    </row>
    <row r="90" spans="1:74" s="72" customFormat="1" x14ac:dyDescent="0.25">
      <c r="A90" s="52"/>
      <c r="B90" s="82"/>
      <c r="C90" s="82"/>
      <c r="D90" s="94"/>
      <c r="E90" s="94"/>
      <c r="G90" s="73"/>
      <c r="H90" s="95"/>
      <c r="I90" s="95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6"/>
      <c r="AB90" s="46"/>
      <c r="AC90" s="46"/>
      <c r="AD90" s="46"/>
      <c r="AE90" s="46"/>
      <c r="AF90" s="46"/>
      <c r="AG90" s="46"/>
      <c r="AH90" s="46"/>
      <c r="AI90" s="46"/>
      <c r="AJ90" s="46"/>
      <c r="AK90" s="46"/>
      <c r="AL90" s="46"/>
      <c r="AM90" s="46"/>
      <c r="AN90" s="46"/>
      <c r="AO90" s="46"/>
      <c r="AP90" s="47"/>
      <c r="AQ90" s="47"/>
      <c r="AR90" s="47"/>
      <c r="AS90" s="47"/>
      <c r="AT90" s="47"/>
      <c r="AU90" s="47"/>
      <c r="AV90" s="47"/>
      <c r="AW90" s="47"/>
      <c r="AX90" s="47"/>
      <c r="AY90" s="47"/>
      <c r="AZ90" s="47"/>
      <c r="BH90" s="20"/>
      <c r="BI90" s="20"/>
      <c r="BJ90" s="20"/>
      <c r="BK90" s="20"/>
      <c r="BL90" s="20"/>
      <c r="BM90" s="20"/>
      <c r="BN90" s="20"/>
      <c r="BO90" s="20"/>
      <c r="BP90" s="20"/>
      <c r="BQ90" s="20"/>
      <c r="BR90" s="20"/>
      <c r="BS90" s="20"/>
      <c r="BT90" s="20"/>
    </row>
    <row r="91" spans="1:74" s="72" customFormat="1" x14ac:dyDescent="0.25">
      <c r="A91" s="52"/>
      <c r="B91" s="82"/>
      <c r="C91" s="82"/>
      <c r="D91" s="94"/>
      <c r="E91" s="94"/>
      <c r="H91" s="95"/>
      <c r="I91" s="95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6"/>
      <c r="AB91" s="46"/>
      <c r="AC91" s="46"/>
      <c r="AD91" s="46"/>
      <c r="AE91" s="46"/>
      <c r="AF91" s="46"/>
      <c r="AG91" s="46"/>
      <c r="AH91" s="46"/>
      <c r="AI91" s="46"/>
      <c r="AJ91" s="46"/>
      <c r="AK91" s="46"/>
      <c r="AL91" s="46"/>
      <c r="AM91" s="46"/>
      <c r="AN91" s="46"/>
      <c r="AO91" s="46"/>
      <c r="AP91" s="47"/>
      <c r="AQ91" s="47"/>
      <c r="AR91" s="47"/>
      <c r="AS91" s="47"/>
      <c r="AT91" s="47"/>
      <c r="AU91" s="47"/>
      <c r="AV91" s="47"/>
      <c r="AW91" s="47"/>
      <c r="AX91" s="47"/>
      <c r="AY91" s="47"/>
      <c r="AZ91" s="47"/>
      <c r="BH91" s="20"/>
      <c r="BI91" s="20"/>
      <c r="BJ91" s="20"/>
      <c r="BK91" s="20"/>
      <c r="BL91" s="20"/>
      <c r="BM91" s="20"/>
      <c r="BN91" s="20"/>
      <c r="BO91" s="20"/>
      <c r="BP91" s="20"/>
      <c r="BQ91" s="20"/>
      <c r="BR91" s="20"/>
      <c r="BS91" s="20"/>
      <c r="BT91" s="20"/>
    </row>
    <row r="92" spans="1:74" s="72" customFormat="1" x14ac:dyDescent="0.25">
      <c r="A92" s="52"/>
      <c r="B92" s="82"/>
      <c r="C92" s="82"/>
      <c r="D92" s="94"/>
      <c r="E92" s="94"/>
      <c r="H92" s="95"/>
      <c r="I92" s="95"/>
      <c r="J92" s="47"/>
      <c r="K92" s="47"/>
      <c r="L92" s="47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6"/>
      <c r="AB92" s="46"/>
      <c r="AC92" s="46"/>
      <c r="AD92" s="46"/>
      <c r="AE92" s="46"/>
      <c r="AF92" s="46"/>
      <c r="AG92" s="46"/>
      <c r="AH92" s="46"/>
      <c r="AI92" s="46"/>
      <c r="AJ92" s="46"/>
      <c r="AK92" s="46"/>
      <c r="AL92" s="46"/>
      <c r="AM92" s="46"/>
      <c r="AN92" s="46"/>
      <c r="AO92" s="46"/>
      <c r="AP92" s="47"/>
      <c r="AQ92" s="47"/>
      <c r="AR92" s="47"/>
      <c r="AS92" s="47"/>
      <c r="AT92" s="47"/>
      <c r="AU92" s="47"/>
      <c r="AV92" s="47"/>
      <c r="AW92" s="47"/>
      <c r="AX92" s="47"/>
      <c r="AY92" s="47"/>
      <c r="AZ92" s="47"/>
      <c r="BH92" s="20"/>
      <c r="BI92" s="20"/>
      <c r="BJ92" s="20"/>
      <c r="BK92" s="20"/>
      <c r="BL92" s="20"/>
      <c r="BM92" s="20"/>
      <c r="BN92" s="20"/>
      <c r="BO92" s="20"/>
      <c r="BP92" s="20"/>
      <c r="BQ92" s="20"/>
      <c r="BR92" s="20"/>
      <c r="BS92" s="20"/>
      <c r="BT92" s="20"/>
    </row>
    <row r="93" spans="1:74" s="72" customFormat="1" x14ac:dyDescent="0.25">
      <c r="A93" s="54"/>
      <c r="B93" s="83"/>
      <c r="C93" s="83"/>
      <c r="D93" s="95"/>
      <c r="E93" s="95"/>
      <c r="F93" s="73"/>
      <c r="H93" s="95"/>
      <c r="I93" s="95"/>
      <c r="K93" s="73"/>
      <c r="L93" s="73"/>
      <c r="M93" s="73"/>
      <c r="N93" s="46"/>
      <c r="O93" s="46"/>
      <c r="P93" s="46"/>
      <c r="Q93" s="46"/>
      <c r="R93" s="46"/>
      <c r="S93" s="46"/>
      <c r="T93" s="46"/>
      <c r="U93" s="46"/>
      <c r="V93" s="49"/>
      <c r="W93" s="46"/>
      <c r="X93" s="46"/>
      <c r="Y93" s="46"/>
      <c r="Z93" s="46"/>
      <c r="AA93" s="46"/>
      <c r="AB93" s="46"/>
      <c r="AC93" s="46"/>
      <c r="AD93" s="46"/>
      <c r="AE93" s="46"/>
      <c r="AF93" s="46"/>
      <c r="AG93" s="46"/>
      <c r="AH93" s="46"/>
      <c r="AI93" s="46"/>
      <c r="AJ93" s="46"/>
      <c r="AK93" s="46"/>
      <c r="AL93" s="46"/>
      <c r="AM93" s="46"/>
      <c r="AN93" s="46"/>
      <c r="AO93" s="46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H93" s="20"/>
      <c r="BI93" s="20"/>
      <c r="BJ93" s="20"/>
      <c r="BK93" s="20"/>
      <c r="BL93" s="20"/>
      <c r="BM93" s="20"/>
      <c r="BN93" s="20"/>
      <c r="BO93" s="20"/>
      <c r="BP93" s="20"/>
      <c r="BQ93" s="20"/>
      <c r="BR93" s="20"/>
      <c r="BS93" s="20"/>
      <c r="BT93" s="20"/>
    </row>
    <row r="94" spans="1:74" s="72" customFormat="1" x14ac:dyDescent="0.25">
      <c r="A94" s="52"/>
      <c r="B94" s="82"/>
      <c r="C94" s="82"/>
      <c r="D94" s="94"/>
      <c r="E94" s="94"/>
      <c r="G94" s="73"/>
      <c r="H94" s="95"/>
      <c r="I94" s="95"/>
      <c r="J94" s="47"/>
      <c r="K94" s="47"/>
      <c r="L94" s="47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6"/>
      <c r="AB94" s="46"/>
      <c r="AC94" s="46"/>
      <c r="AD94" s="46"/>
      <c r="AE94" s="46"/>
      <c r="AF94" s="46"/>
      <c r="AG94" s="46"/>
      <c r="AH94" s="46"/>
      <c r="AI94" s="46"/>
      <c r="AJ94" s="46"/>
      <c r="AK94" s="46"/>
      <c r="AL94" s="46"/>
      <c r="AM94" s="46"/>
      <c r="AN94" s="46"/>
      <c r="AO94" s="46"/>
      <c r="AP94" s="47"/>
      <c r="AQ94" s="47"/>
      <c r="AR94" s="47"/>
      <c r="AS94" s="47"/>
      <c r="AT94" s="47"/>
      <c r="AU94" s="47"/>
      <c r="AV94" s="47"/>
      <c r="AW94" s="47"/>
      <c r="AX94" s="47"/>
      <c r="AY94" s="47"/>
      <c r="AZ94" s="47"/>
      <c r="BH94" s="20"/>
      <c r="BI94" s="20"/>
      <c r="BJ94" s="20"/>
      <c r="BK94" s="20"/>
      <c r="BL94" s="20"/>
      <c r="BM94" s="20"/>
      <c r="BN94" s="20"/>
      <c r="BO94" s="20"/>
      <c r="BP94" s="20"/>
      <c r="BQ94" s="20"/>
      <c r="BR94" s="20"/>
      <c r="BS94" s="20"/>
      <c r="BT94" s="20"/>
    </row>
    <row r="95" spans="1:74" s="72" customFormat="1" x14ac:dyDescent="0.25">
      <c r="A95" s="52"/>
      <c r="B95" s="82"/>
      <c r="C95" s="82"/>
      <c r="D95" s="94"/>
      <c r="E95" s="94"/>
      <c r="H95" s="95"/>
      <c r="I95" s="95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6"/>
      <c r="AB95" s="46"/>
      <c r="AC95" s="46"/>
      <c r="AD95" s="46"/>
      <c r="AE95" s="46"/>
      <c r="AF95" s="46"/>
      <c r="AG95" s="46"/>
      <c r="AH95" s="46"/>
      <c r="AI95" s="46"/>
      <c r="AJ95" s="46"/>
      <c r="AK95" s="46"/>
      <c r="AL95" s="46"/>
      <c r="AM95" s="46"/>
      <c r="AN95" s="46"/>
      <c r="AO95" s="46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H95" s="20"/>
      <c r="BI95" s="20"/>
      <c r="BJ95" s="20"/>
      <c r="BK95" s="20"/>
      <c r="BL95" s="20"/>
      <c r="BM95" s="20"/>
      <c r="BN95" s="20"/>
      <c r="BO95" s="20"/>
      <c r="BP95" s="20"/>
      <c r="BQ95" s="20"/>
      <c r="BR95" s="20"/>
      <c r="BS95" s="20"/>
      <c r="BT95" s="20"/>
    </row>
    <row r="96" spans="1:74" s="72" customFormat="1" x14ac:dyDescent="0.25">
      <c r="A96" s="52"/>
      <c r="B96" s="82"/>
      <c r="C96" s="82"/>
      <c r="D96" s="94"/>
      <c r="E96" s="94"/>
      <c r="H96" s="95"/>
      <c r="I96" s="95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6"/>
      <c r="AB96" s="46"/>
      <c r="AC96" s="46"/>
      <c r="AD96" s="46"/>
      <c r="AE96" s="46"/>
      <c r="AF96" s="46"/>
      <c r="AG96" s="46"/>
      <c r="AH96" s="46"/>
      <c r="AI96" s="46"/>
      <c r="AJ96" s="46"/>
      <c r="AK96" s="46"/>
      <c r="AL96" s="46"/>
      <c r="AM96" s="46"/>
      <c r="AN96" s="46"/>
      <c r="AO96" s="46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H96" s="20"/>
      <c r="BI96" s="20"/>
      <c r="BJ96" s="20"/>
      <c r="BK96" s="20"/>
      <c r="BL96" s="20"/>
      <c r="BM96" s="20"/>
      <c r="BN96" s="20"/>
      <c r="BO96" s="20"/>
      <c r="BP96" s="20"/>
      <c r="BQ96" s="20"/>
      <c r="BR96" s="20"/>
      <c r="BS96" s="20"/>
      <c r="BT96" s="20"/>
    </row>
    <row r="97" spans="1:72" s="72" customFormat="1" x14ac:dyDescent="0.25">
      <c r="A97" s="54"/>
      <c r="B97" s="83"/>
      <c r="C97" s="83"/>
      <c r="D97" s="95"/>
      <c r="E97" s="95"/>
      <c r="F97" s="73"/>
      <c r="H97" s="95"/>
      <c r="I97" s="95"/>
      <c r="K97" s="73"/>
      <c r="L97" s="73"/>
      <c r="M97" s="73"/>
      <c r="N97" s="46"/>
      <c r="O97" s="46"/>
      <c r="P97" s="46"/>
      <c r="Q97" s="46"/>
      <c r="R97" s="46"/>
      <c r="S97" s="46"/>
      <c r="T97" s="46"/>
      <c r="U97" s="46"/>
      <c r="V97" s="49"/>
      <c r="W97" s="46"/>
      <c r="X97" s="46"/>
      <c r="Y97" s="46"/>
      <c r="Z97" s="46"/>
      <c r="AA97" s="46"/>
      <c r="AB97" s="46"/>
      <c r="AC97" s="46"/>
      <c r="AD97" s="46"/>
      <c r="AE97" s="46"/>
      <c r="AF97" s="46"/>
      <c r="AG97" s="46"/>
      <c r="AH97" s="46"/>
      <c r="AI97" s="46"/>
      <c r="AJ97" s="46"/>
      <c r="AK97" s="46"/>
      <c r="AL97" s="46"/>
      <c r="AM97" s="46"/>
      <c r="AN97" s="46"/>
      <c r="AO97" s="46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H97" s="20"/>
      <c r="BI97" s="20"/>
      <c r="BJ97" s="20"/>
      <c r="BK97" s="20"/>
      <c r="BL97" s="20"/>
      <c r="BM97" s="20"/>
      <c r="BN97" s="20"/>
      <c r="BO97" s="20"/>
      <c r="BP97" s="20"/>
      <c r="BQ97" s="20"/>
      <c r="BR97" s="20"/>
      <c r="BS97" s="20"/>
      <c r="BT97" s="20"/>
    </row>
    <row r="98" spans="1:72" s="72" customFormat="1" x14ac:dyDescent="0.25">
      <c r="A98" s="52"/>
      <c r="B98" s="82"/>
      <c r="C98" s="82"/>
      <c r="D98" s="20"/>
      <c r="E98" s="20"/>
      <c r="F98" s="20"/>
      <c r="G98" s="20"/>
      <c r="H98" s="20"/>
      <c r="I98" s="20"/>
      <c r="J98" s="20"/>
      <c r="K98" s="50"/>
      <c r="L98" s="50"/>
      <c r="M98" s="30"/>
      <c r="N98" s="46"/>
      <c r="O98" s="46"/>
      <c r="P98" s="46"/>
      <c r="Q98" s="46"/>
      <c r="R98" s="46"/>
      <c r="S98" s="46"/>
      <c r="T98" s="46"/>
      <c r="U98" s="46"/>
      <c r="V98" s="46"/>
      <c r="W98" s="51"/>
      <c r="X98" s="51"/>
      <c r="Y98" s="46"/>
      <c r="Z98" s="46"/>
      <c r="AA98" s="46"/>
      <c r="AB98" s="46"/>
      <c r="AC98" s="46"/>
      <c r="AD98" s="46"/>
      <c r="AE98" s="46"/>
      <c r="AF98" s="46"/>
      <c r="AG98" s="46"/>
      <c r="AH98" s="46"/>
      <c r="AI98" s="46"/>
      <c r="AJ98" s="46"/>
      <c r="AK98" s="46"/>
      <c r="AL98" s="46"/>
      <c r="AM98" s="46"/>
      <c r="AN98" s="46"/>
      <c r="AO98" s="46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H98" s="20"/>
      <c r="BI98" s="20"/>
      <c r="BJ98" s="20"/>
      <c r="BK98" s="20"/>
      <c r="BL98" s="20"/>
      <c r="BM98" s="20"/>
      <c r="BN98" s="20"/>
      <c r="BO98" s="20"/>
      <c r="BP98" s="20"/>
      <c r="BQ98" s="20"/>
      <c r="BR98" s="20"/>
      <c r="BS98" s="20"/>
      <c r="BT98" s="20"/>
    </row>
    <row r="99" spans="1:72" s="72" customFormat="1" x14ac:dyDescent="0.25">
      <c r="A99" s="52"/>
      <c r="B99" s="82"/>
      <c r="C99" s="82"/>
      <c r="D99" s="20"/>
      <c r="E99" s="20"/>
      <c r="F99" s="20"/>
      <c r="G99" s="20"/>
      <c r="H99" s="20"/>
      <c r="I99" s="20"/>
      <c r="J99" s="20"/>
      <c r="K99" s="50"/>
      <c r="L99" s="50"/>
      <c r="M99" s="30"/>
      <c r="N99" s="46"/>
      <c r="O99" s="46"/>
      <c r="P99" s="46"/>
      <c r="Q99" s="46"/>
      <c r="R99" s="46"/>
      <c r="S99" s="46"/>
      <c r="T99" s="46"/>
      <c r="U99" s="46"/>
      <c r="V99" s="46"/>
      <c r="W99" s="51"/>
      <c r="X99" s="51"/>
      <c r="Y99" s="46"/>
      <c r="Z99" s="46"/>
      <c r="AA99" s="46"/>
      <c r="AB99" s="46"/>
      <c r="AC99" s="46"/>
      <c r="AD99" s="46"/>
      <c r="AE99" s="46"/>
      <c r="AF99" s="46"/>
      <c r="AG99" s="46"/>
      <c r="AH99" s="46"/>
      <c r="AI99" s="46"/>
      <c r="AJ99" s="46"/>
      <c r="AK99" s="46"/>
      <c r="AL99" s="46"/>
      <c r="AM99" s="46"/>
      <c r="AN99" s="46"/>
      <c r="AO99" s="46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H99" s="20"/>
      <c r="BI99" s="20"/>
      <c r="BJ99" s="20"/>
      <c r="BK99" s="20"/>
      <c r="BL99" s="20"/>
      <c r="BM99" s="20"/>
      <c r="BN99" s="20"/>
      <c r="BO99" s="20"/>
      <c r="BP99" s="20"/>
      <c r="BQ99" s="20"/>
      <c r="BR99" s="20"/>
      <c r="BS99" s="20"/>
      <c r="BT99" s="20"/>
    </row>
    <row r="100" spans="1:72" s="72" customFormat="1" x14ac:dyDescent="0.25">
      <c r="A100" s="52"/>
      <c r="B100" s="82"/>
      <c r="C100" s="82"/>
      <c r="D100" s="20"/>
      <c r="E100" s="20"/>
      <c r="F100" s="20"/>
      <c r="G100" s="20"/>
      <c r="H100" s="20"/>
      <c r="I100" s="20"/>
      <c r="J100" s="20"/>
      <c r="K100" s="50"/>
      <c r="L100" s="50"/>
      <c r="M100" s="30"/>
      <c r="N100" s="46"/>
      <c r="O100" s="46"/>
      <c r="P100" s="46"/>
      <c r="Q100" s="46"/>
      <c r="R100" s="46"/>
      <c r="S100" s="46"/>
      <c r="T100" s="46"/>
      <c r="U100" s="46"/>
      <c r="V100" s="46"/>
      <c r="W100" s="51"/>
      <c r="X100" s="51"/>
      <c r="Y100" s="46"/>
      <c r="Z100" s="46"/>
      <c r="AA100" s="46"/>
      <c r="AB100" s="46"/>
      <c r="AC100" s="46"/>
      <c r="AD100" s="46"/>
      <c r="AE100" s="46"/>
      <c r="AF100" s="46"/>
      <c r="AG100" s="46"/>
      <c r="AH100" s="46"/>
      <c r="AI100" s="46"/>
      <c r="AJ100" s="46"/>
      <c r="AK100" s="46"/>
      <c r="AL100" s="46"/>
      <c r="AM100" s="46"/>
      <c r="AN100" s="46"/>
      <c r="AO100" s="46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H100" s="20"/>
      <c r="BI100" s="20"/>
      <c r="BJ100" s="20"/>
      <c r="BK100" s="20"/>
      <c r="BL100" s="20"/>
      <c r="BM100" s="20"/>
      <c r="BN100" s="20"/>
      <c r="BO100" s="20"/>
      <c r="BP100" s="20"/>
      <c r="BQ100" s="20"/>
      <c r="BR100" s="20"/>
      <c r="BS100" s="20"/>
      <c r="BT100" s="20"/>
    </row>
    <row r="101" spans="1:72" s="72" customFormat="1" x14ac:dyDescent="0.25">
      <c r="A101" s="52"/>
      <c r="B101" s="82"/>
      <c r="C101" s="82"/>
      <c r="D101" s="20"/>
      <c r="E101" s="20"/>
      <c r="F101" s="20"/>
      <c r="G101" s="20"/>
      <c r="H101" s="20"/>
      <c r="I101" s="20"/>
      <c r="J101" s="20"/>
      <c r="K101" s="50"/>
      <c r="L101" s="50"/>
      <c r="M101" s="30"/>
      <c r="N101" s="46"/>
      <c r="O101" s="46"/>
      <c r="P101" s="46"/>
      <c r="Q101" s="46"/>
      <c r="R101" s="46"/>
      <c r="S101" s="46"/>
      <c r="T101" s="46"/>
      <c r="U101" s="46"/>
      <c r="V101" s="46"/>
      <c r="W101" s="51"/>
      <c r="X101" s="51"/>
      <c r="Y101" s="46"/>
      <c r="Z101" s="46"/>
      <c r="AA101" s="46"/>
      <c r="AB101" s="46"/>
      <c r="AC101" s="46"/>
      <c r="AD101" s="46"/>
      <c r="AE101" s="46"/>
      <c r="AF101" s="46"/>
      <c r="AG101" s="46"/>
      <c r="AH101" s="46"/>
      <c r="AI101" s="46"/>
      <c r="AJ101" s="46"/>
      <c r="AK101" s="46"/>
      <c r="AL101" s="46"/>
      <c r="AM101" s="46"/>
      <c r="AN101" s="46"/>
      <c r="AO101" s="46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H101" s="20"/>
      <c r="BI101" s="20"/>
      <c r="BJ101" s="20"/>
      <c r="BK101" s="20"/>
      <c r="BL101" s="20"/>
      <c r="BM101" s="20"/>
      <c r="BN101" s="20"/>
      <c r="BO101" s="20"/>
      <c r="BP101" s="20"/>
      <c r="BQ101" s="20"/>
      <c r="BR101" s="20"/>
      <c r="BS101" s="20"/>
      <c r="BT101" s="20"/>
    </row>
    <row r="102" spans="1:72" s="72" customFormat="1" x14ac:dyDescent="0.25">
      <c r="A102" s="52"/>
      <c r="B102" s="82"/>
      <c r="C102" s="82"/>
      <c r="D102" s="20"/>
      <c r="E102" s="20"/>
      <c r="F102" s="20"/>
      <c r="G102" s="20"/>
      <c r="H102" s="20"/>
      <c r="I102" s="20"/>
      <c r="J102" s="20"/>
      <c r="K102" s="50"/>
      <c r="L102" s="50"/>
      <c r="M102" s="30"/>
      <c r="N102" s="46"/>
      <c r="O102" s="46"/>
      <c r="P102" s="46"/>
      <c r="Q102" s="46"/>
      <c r="R102" s="46"/>
      <c r="S102" s="46"/>
      <c r="T102" s="46"/>
      <c r="U102" s="46"/>
      <c r="V102" s="46"/>
      <c r="W102" s="51"/>
      <c r="X102" s="51"/>
      <c r="Y102" s="46"/>
      <c r="Z102" s="46"/>
      <c r="AA102" s="46"/>
      <c r="AB102" s="46"/>
      <c r="AC102" s="46"/>
      <c r="AD102" s="46"/>
      <c r="AE102" s="46"/>
      <c r="AF102" s="46"/>
      <c r="AG102" s="46"/>
      <c r="AH102" s="46"/>
      <c r="AI102" s="46"/>
      <c r="AJ102" s="46"/>
      <c r="AK102" s="46"/>
      <c r="AL102" s="46"/>
      <c r="AM102" s="46"/>
      <c r="AN102" s="46"/>
      <c r="AO102" s="46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H102" s="20"/>
      <c r="BI102" s="20"/>
      <c r="BJ102" s="20"/>
      <c r="BK102" s="20"/>
      <c r="BL102" s="20"/>
      <c r="BM102" s="20"/>
      <c r="BN102" s="20"/>
      <c r="BO102" s="20"/>
      <c r="BP102" s="20"/>
      <c r="BQ102" s="20"/>
      <c r="BR102" s="20"/>
      <c r="BS102" s="20"/>
      <c r="BT102" s="20"/>
    </row>
    <row r="103" spans="1:72" s="72" customFormat="1" x14ac:dyDescent="0.25">
      <c r="A103" s="52"/>
      <c r="B103" s="82"/>
      <c r="C103" s="82"/>
      <c r="D103" s="20"/>
      <c r="E103" s="20"/>
      <c r="F103" s="20"/>
      <c r="G103" s="20"/>
      <c r="H103" s="20"/>
      <c r="I103" s="20"/>
      <c r="J103" s="20"/>
      <c r="K103" s="50"/>
      <c r="L103" s="50"/>
      <c r="M103" s="30"/>
      <c r="N103" s="46"/>
      <c r="O103" s="46"/>
      <c r="P103" s="46"/>
      <c r="Q103" s="46"/>
      <c r="R103" s="46"/>
      <c r="S103" s="46"/>
      <c r="T103" s="46"/>
      <c r="U103" s="46"/>
      <c r="V103" s="46"/>
      <c r="W103" s="51"/>
      <c r="X103" s="51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  <c r="AK103" s="46"/>
      <c r="AL103" s="46"/>
      <c r="AM103" s="46"/>
      <c r="AN103" s="46"/>
      <c r="AO103" s="46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H103" s="20"/>
      <c r="BI103" s="20"/>
      <c r="BJ103" s="20"/>
      <c r="BK103" s="20"/>
      <c r="BL103" s="20"/>
      <c r="BM103" s="20"/>
      <c r="BN103" s="20"/>
      <c r="BO103" s="20"/>
      <c r="BP103" s="20"/>
      <c r="BQ103" s="20"/>
      <c r="BR103" s="20"/>
      <c r="BS103" s="20"/>
      <c r="BT103" s="20"/>
    </row>
    <row r="104" spans="1:72" s="72" customFormat="1" x14ac:dyDescent="0.25">
      <c r="A104" s="52"/>
      <c r="B104" s="82"/>
      <c r="C104" s="82"/>
      <c r="D104" s="20"/>
      <c r="E104" s="20"/>
      <c r="F104" s="20"/>
      <c r="G104" s="20"/>
      <c r="H104" s="20"/>
      <c r="I104" s="20"/>
      <c r="J104" s="20"/>
      <c r="K104" s="50"/>
      <c r="L104" s="50"/>
      <c r="M104" s="30"/>
      <c r="N104" s="46"/>
      <c r="O104" s="46"/>
      <c r="P104" s="46"/>
      <c r="Q104" s="46"/>
      <c r="R104" s="46"/>
      <c r="S104" s="46"/>
      <c r="T104" s="46"/>
      <c r="U104" s="46"/>
      <c r="V104" s="46"/>
      <c r="W104" s="51"/>
      <c r="X104" s="51"/>
      <c r="Y104" s="46"/>
      <c r="Z104" s="46"/>
      <c r="AA104" s="46"/>
      <c r="AB104" s="46"/>
      <c r="AC104" s="46"/>
      <c r="AD104" s="46"/>
      <c r="AE104" s="46"/>
      <c r="AF104" s="46"/>
      <c r="AG104" s="46"/>
      <c r="AH104" s="46"/>
      <c r="AI104" s="46"/>
      <c r="AJ104" s="46"/>
      <c r="AK104" s="46"/>
      <c r="AL104" s="46"/>
      <c r="AM104" s="46"/>
      <c r="AN104" s="46"/>
      <c r="AO104" s="46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H104" s="20"/>
      <c r="BI104" s="20"/>
      <c r="BJ104" s="20"/>
      <c r="BK104" s="20"/>
      <c r="BL104" s="20"/>
      <c r="BM104" s="20"/>
      <c r="BN104" s="20"/>
      <c r="BO104" s="20"/>
      <c r="BP104" s="20"/>
      <c r="BQ104" s="20"/>
      <c r="BR104" s="20"/>
      <c r="BS104" s="20"/>
      <c r="BT104" s="20"/>
    </row>
    <row r="105" spans="1:72" s="72" customFormat="1" x14ac:dyDescent="0.25">
      <c r="A105" s="52"/>
      <c r="B105" s="82"/>
      <c r="C105" s="82"/>
      <c r="D105" s="20"/>
      <c r="E105" s="20"/>
      <c r="F105" s="20"/>
      <c r="G105" s="20"/>
      <c r="H105" s="20"/>
      <c r="I105" s="20"/>
      <c r="J105" s="20"/>
      <c r="K105" s="50"/>
      <c r="L105" s="50"/>
      <c r="M105" s="30"/>
      <c r="N105" s="46"/>
      <c r="O105" s="46"/>
      <c r="P105" s="46"/>
      <c r="Q105" s="46"/>
      <c r="R105" s="46"/>
      <c r="S105" s="46"/>
      <c r="T105" s="46"/>
      <c r="U105" s="46"/>
      <c r="V105" s="46"/>
      <c r="W105" s="51"/>
      <c r="X105" s="51"/>
      <c r="Y105" s="46"/>
      <c r="Z105" s="46"/>
      <c r="AA105" s="46"/>
      <c r="AB105" s="46"/>
      <c r="AC105" s="46"/>
      <c r="AD105" s="46"/>
      <c r="AE105" s="46"/>
      <c r="AF105" s="46"/>
      <c r="AG105" s="46"/>
      <c r="AH105" s="46"/>
      <c r="AI105" s="46"/>
      <c r="AJ105" s="46"/>
      <c r="AK105" s="46"/>
      <c r="AL105" s="46"/>
      <c r="AM105" s="46"/>
      <c r="AN105" s="46"/>
      <c r="AO105" s="46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H105" s="20"/>
      <c r="BI105" s="20"/>
      <c r="BJ105" s="20"/>
      <c r="BK105" s="20"/>
      <c r="BL105" s="20"/>
      <c r="BM105" s="20"/>
      <c r="BN105" s="20"/>
      <c r="BO105" s="20"/>
      <c r="BP105" s="20"/>
      <c r="BQ105" s="20"/>
      <c r="BR105" s="20"/>
      <c r="BS105" s="20"/>
      <c r="BT105" s="20"/>
    </row>
    <row r="106" spans="1:72" s="72" customFormat="1" x14ac:dyDescent="0.25">
      <c r="A106" s="52"/>
      <c r="B106" s="82"/>
      <c r="C106" s="82"/>
      <c r="D106" s="20"/>
      <c r="E106" s="20"/>
      <c r="F106" s="20"/>
      <c r="G106" s="20"/>
      <c r="H106" s="20"/>
      <c r="I106" s="20"/>
      <c r="J106" s="20"/>
      <c r="K106" s="50"/>
      <c r="L106" s="50"/>
      <c r="M106" s="30"/>
      <c r="N106" s="46"/>
      <c r="O106" s="46"/>
      <c r="P106" s="46"/>
      <c r="Q106" s="46"/>
      <c r="R106" s="46"/>
      <c r="S106" s="46"/>
      <c r="T106" s="46"/>
      <c r="U106" s="46"/>
      <c r="V106" s="46"/>
      <c r="W106" s="51"/>
      <c r="X106" s="51"/>
      <c r="Y106" s="46"/>
      <c r="Z106" s="46"/>
      <c r="AA106" s="46"/>
      <c r="AB106" s="46"/>
      <c r="AC106" s="46"/>
      <c r="AD106" s="46"/>
      <c r="AE106" s="46"/>
      <c r="AF106" s="46"/>
      <c r="AG106" s="46"/>
      <c r="AH106" s="46"/>
      <c r="AI106" s="46"/>
      <c r="AJ106" s="46"/>
      <c r="AK106" s="46"/>
      <c r="AL106" s="46"/>
      <c r="AM106" s="46"/>
      <c r="AN106" s="46"/>
      <c r="AO106" s="46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H106" s="20"/>
      <c r="BI106" s="20"/>
      <c r="BJ106" s="20"/>
      <c r="BK106" s="20"/>
      <c r="BL106" s="20"/>
      <c r="BM106" s="20"/>
      <c r="BN106" s="20"/>
      <c r="BO106" s="20"/>
      <c r="BP106" s="20"/>
      <c r="BQ106" s="20"/>
      <c r="BR106" s="20"/>
      <c r="BS106" s="20"/>
      <c r="BT106" s="20"/>
    </row>
    <row r="107" spans="1:72" s="72" customFormat="1" x14ac:dyDescent="0.25">
      <c r="A107" s="52"/>
      <c r="B107" s="82"/>
      <c r="C107" s="82"/>
      <c r="D107" s="20"/>
      <c r="E107" s="20"/>
      <c r="F107" s="20"/>
      <c r="G107" s="20"/>
      <c r="H107" s="20"/>
      <c r="I107" s="20"/>
      <c r="J107" s="20"/>
      <c r="K107" s="50"/>
      <c r="L107" s="50"/>
      <c r="M107" s="30"/>
      <c r="N107" s="46"/>
      <c r="O107" s="46"/>
      <c r="P107" s="46"/>
      <c r="Q107" s="46"/>
      <c r="R107" s="46"/>
      <c r="S107" s="46"/>
      <c r="T107" s="46"/>
      <c r="U107" s="46"/>
      <c r="V107" s="46"/>
      <c r="W107" s="51"/>
      <c r="X107" s="51"/>
      <c r="Y107" s="46"/>
      <c r="Z107" s="46"/>
      <c r="AA107" s="46"/>
      <c r="AB107" s="46"/>
      <c r="AC107" s="46"/>
      <c r="AD107" s="46"/>
      <c r="AE107" s="46"/>
      <c r="AF107" s="46"/>
      <c r="AG107" s="46"/>
      <c r="AH107" s="46"/>
      <c r="AI107" s="46"/>
      <c r="AJ107" s="46"/>
      <c r="AK107" s="46"/>
      <c r="AL107" s="46"/>
      <c r="AM107" s="46"/>
      <c r="AN107" s="46"/>
      <c r="AO107" s="46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  <c r="AZ107" s="47"/>
      <c r="BH107" s="20"/>
      <c r="BI107" s="20"/>
      <c r="BJ107" s="20"/>
      <c r="BK107" s="20"/>
      <c r="BL107" s="20"/>
      <c r="BM107" s="20"/>
      <c r="BN107" s="20"/>
      <c r="BO107" s="20"/>
      <c r="BP107" s="20"/>
      <c r="BQ107" s="20"/>
      <c r="BR107" s="20"/>
      <c r="BS107" s="20"/>
      <c r="BT107" s="20"/>
    </row>
    <row r="108" spans="1:72" s="72" customFormat="1" x14ac:dyDescent="0.25">
      <c r="A108" s="52"/>
      <c r="B108" s="82"/>
      <c r="C108" s="82"/>
      <c r="D108" s="20"/>
      <c r="E108" s="20"/>
      <c r="F108" s="20"/>
      <c r="G108" s="20"/>
      <c r="H108" s="20"/>
      <c r="I108" s="20"/>
      <c r="J108" s="20"/>
      <c r="K108" s="50"/>
      <c r="L108" s="50"/>
      <c r="M108" s="30"/>
      <c r="N108" s="46"/>
      <c r="O108" s="46"/>
      <c r="P108" s="46"/>
      <c r="Q108" s="46"/>
      <c r="R108" s="46"/>
      <c r="S108" s="46"/>
      <c r="T108" s="46"/>
      <c r="U108" s="46"/>
      <c r="V108" s="46"/>
      <c r="W108" s="51"/>
      <c r="X108" s="51"/>
      <c r="Y108" s="46"/>
      <c r="Z108" s="46"/>
      <c r="AA108" s="46"/>
      <c r="AB108" s="46"/>
      <c r="AC108" s="46"/>
      <c r="AD108" s="46"/>
      <c r="AE108" s="46"/>
      <c r="AF108" s="46"/>
      <c r="AG108" s="46"/>
      <c r="AH108" s="46"/>
      <c r="AI108" s="46"/>
      <c r="AJ108" s="46"/>
      <c r="AK108" s="46"/>
      <c r="AL108" s="46"/>
      <c r="AM108" s="46"/>
      <c r="AN108" s="46"/>
      <c r="AO108" s="46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H108" s="20"/>
      <c r="BI108" s="20"/>
      <c r="BJ108" s="20"/>
      <c r="BK108" s="20"/>
      <c r="BL108" s="20"/>
      <c r="BM108" s="20"/>
      <c r="BN108" s="20"/>
      <c r="BO108" s="20"/>
      <c r="BP108" s="20"/>
      <c r="BQ108" s="20"/>
      <c r="BR108" s="20"/>
      <c r="BS108" s="20"/>
      <c r="BT108" s="20"/>
    </row>
    <row r="109" spans="1:72" s="72" customFormat="1" x14ac:dyDescent="0.25">
      <c r="A109" s="52"/>
      <c r="B109" s="82"/>
      <c r="C109" s="82"/>
      <c r="D109" s="20"/>
      <c r="E109" s="20"/>
      <c r="F109" s="20"/>
      <c r="G109" s="20"/>
      <c r="H109" s="20"/>
      <c r="I109" s="20"/>
      <c r="J109" s="20"/>
      <c r="K109" s="50"/>
      <c r="L109" s="50"/>
      <c r="M109" s="30"/>
      <c r="N109" s="46"/>
      <c r="O109" s="46"/>
      <c r="P109" s="46"/>
      <c r="Q109" s="46"/>
      <c r="R109" s="46"/>
      <c r="S109" s="46"/>
      <c r="T109" s="46"/>
      <c r="U109" s="46"/>
      <c r="V109" s="46"/>
      <c r="W109" s="51"/>
      <c r="X109" s="51"/>
      <c r="Y109" s="46"/>
      <c r="Z109" s="46"/>
      <c r="AA109" s="46"/>
      <c r="AB109" s="46"/>
      <c r="AC109" s="46"/>
      <c r="AD109" s="46"/>
      <c r="AE109" s="46"/>
      <c r="AF109" s="46"/>
      <c r="AG109" s="46"/>
      <c r="AH109" s="46"/>
      <c r="AI109" s="46"/>
      <c r="AJ109" s="46"/>
      <c r="AK109" s="46"/>
      <c r="AL109" s="46"/>
      <c r="AM109" s="46"/>
      <c r="AN109" s="46"/>
      <c r="AO109" s="46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  <c r="AZ109" s="47"/>
      <c r="BH109" s="20"/>
      <c r="BI109" s="20"/>
      <c r="BJ109" s="20"/>
      <c r="BK109" s="20"/>
      <c r="BL109" s="20"/>
      <c r="BM109" s="20"/>
      <c r="BN109" s="20"/>
      <c r="BO109" s="20"/>
      <c r="BP109" s="20"/>
      <c r="BQ109" s="20"/>
      <c r="BR109" s="20"/>
      <c r="BS109" s="20"/>
      <c r="BT109" s="20"/>
    </row>
    <row r="110" spans="1:72" s="72" customFormat="1" x14ac:dyDescent="0.25">
      <c r="A110" s="52"/>
      <c r="B110" s="82"/>
      <c r="C110" s="82"/>
      <c r="D110" s="20"/>
      <c r="E110" s="20"/>
      <c r="F110" s="20"/>
      <c r="G110" s="20"/>
      <c r="H110" s="20"/>
      <c r="I110" s="20"/>
      <c r="J110" s="20"/>
      <c r="K110" s="50"/>
      <c r="L110" s="50"/>
      <c r="M110" s="30"/>
      <c r="N110" s="46"/>
      <c r="O110" s="46"/>
      <c r="P110" s="46"/>
      <c r="Q110" s="46"/>
      <c r="R110" s="46"/>
      <c r="S110" s="46"/>
      <c r="T110" s="46"/>
      <c r="U110" s="46"/>
      <c r="V110" s="46"/>
      <c r="W110" s="51"/>
      <c r="X110" s="51"/>
      <c r="Y110" s="46"/>
      <c r="Z110" s="46"/>
      <c r="AA110" s="46"/>
      <c r="AB110" s="46"/>
      <c r="AC110" s="46"/>
      <c r="AD110" s="46"/>
      <c r="AE110" s="46"/>
      <c r="AF110" s="46"/>
      <c r="AG110" s="46"/>
      <c r="AH110" s="46"/>
      <c r="AI110" s="46"/>
      <c r="AJ110" s="46"/>
      <c r="AK110" s="46"/>
      <c r="AL110" s="46"/>
      <c r="AM110" s="46"/>
      <c r="AN110" s="46"/>
      <c r="AO110" s="46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H110" s="20"/>
      <c r="BI110" s="20"/>
      <c r="BJ110" s="20"/>
      <c r="BK110" s="20"/>
      <c r="BL110" s="20"/>
      <c r="BM110" s="20"/>
      <c r="BN110" s="20"/>
      <c r="BO110" s="20"/>
      <c r="BP110" s="20"/>
      <c r="BQ110" s="20"/>
      <c r="BR110" s="20"/>
      <c r="BS110" s="20"/>
      <c r="BT110" s="20"/>
    </row>
    <row r="111" spans="1:72" s="72" customFormat="1" x14ac:dyDescent="0.25">
      <c r="A111" s="52"/>
      <c r="B111" s="82"/>
      <c r="C111" s="82"/>
      <c r="D111" s="20"/>
      <c r="E111" s="20"/>
      <c r="F111" s="20"/>
      <c r="G111" s="20"/>
      <c r="H111" s="20"/>
      <c r="I111" s="20"/>
      <c r="J111" s="20"/>
      <c r="K111" s="50"/>
      <c r="L111" s="50"/>
      <c r="M111" s="30"/>
      <c r="N111" s="46"/>
      <c r="O111" s="46"/>
      <c r="P111" s="46"/>
      <c r="Q111" s="46"/>
      <c r="R111" s="46"/>
      <c r="S111" s="46"/>
      <c r="T111" s="46"/>
      <c r="U111" s="46"/>
      <c r="V111" s="46"/>
      <c r="W111" s="51"/>
      <c r="X111" s="51"/>
      <c r="Y111" s="46"/>
      <c r="Z111" s="46"/>
      <c r="AA111" s="46"/>
      <c r="AB111" s="46"/>
      <c r="AC111" s="46"/>
      <c r="AD111" s="46"/>
      <c r="AE111" s="46"/>
      <c r="AF111" s="46"/>
      <c r="AG111" s="46"/>
      <c r="AH111" s="46"/>
      <c r="AI111" s="46"/>
      <c r="AJ111" s="46"/>
      <c r="AK111" s="46"/>
      <c r="AL111" s="46"/>
      <c r="AM111" s="46"/>
      <c r="AN111" s="46"/>
      <c r="AO111" s="46"/>
      <c r="AP111" s="47"/>
      <c r="AQ111" s="47"/>
      <c r="AR111" s="47"/>
      <c r="AS111" s="47"/>
      <c r="AT111" s="47"/>
      <c r="AU111" s="47"/>
      <c r="AV111" s="47"/>
      <c r="AW111" s="47"/>
      <c r="AX111" s="47"/>
      <c r="AY111" s="47"/>
      <c r="AZ111" s="47"/>
      <c r="BH111" s="20"/>
      <c r="BI111" s="20"/>
      <c r="BJ111" s="20"/>
      <c r="BK111" s="20"/>
      <c r="BL111" s="20"/>
      <c r="BM111" s="20"/>
      <c r="BN111" s="20"/>
      <c r="BO111" s="20"/>
      <c r="BP111" s="20"/>
      <c r="BQ111" s="20"/>
      <c r="BR111" s="20"/>
      <c r="BS111" s="20"/>
      <c r="BT111" s="20"/>
    </row>
    <row r="112" spans="1:72" s="72" customFormat="1" x14ac:dyDescent="0.25">
      <c r="A112" s="52"/>
      <c r="B112" s="82"/>
      <c r="C112" s="82"/>
      <c r="D112" s="20"/>
      <c r="E112" s="20"/>
      <c r="F112" s="20"/>
      <c r="G112" s="20"/>
      <c r="H112" s="20"/>
      <c r="I112" s="20"/>
      <c r="J112" s="20"/>
      <c r="K112" s="50"/>
      <c r="L112" s="50"/>
      <c r="M112" s="30"/>
      <c r="N112" s="46"/>
      <c r="O112" s="46"/>
      <c r="P112" s="46"/>
      <c r="Q112" s="46"/>
      <c r="R112" s="46"/>
      <c r="S112" s="46"/>
      <c r="T112" s="46"/>
      <c r="U112" s="46"/>
      <c r="V112" s="46"/>
      <c r="W112" s="51"/>
      <c r="X112" s="51"/>
      <c r="Y112" s="46"/>
      <c r="Z112" s="46"/>
      <c r="AA112" s="46"/>
      <c r="AB112" s="46"/>
      <c r="AC112" s="46"/>
      <c r="AD112" s="46"/>
      <c r="AE112" s="46"/>
      <c r="AF112" s="46"/>
      <c r="AG112" s="46"/>
      <c r="AH112" s="46"/>
      <c r="AI112" s="46"/>
      <c r="AJ112" s="46"/>
      <c r="AK112" s="46"/>
      <c r="AL112" s="46"/>
      <c r="AM112" s="46"/>
      <c r="AN112" s="46"/>
      <c r="AO112" s="46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H112" s="20"/>
      <c r="BI112" s="20"/>
      <c r="BJ112" s="20"/>
      <c r="BK112" s="20"/>
      <c r="BL112" s="20"/>
      <c r="BM112" s="20"/>
      <c r="BN112" s="20"/>
      <c r="BO112" s="20"/>
      <c r="BP112" s="20"/>
      <c r="BQ112" s="20"/>
      <c r="BR112" s="20"/>
      <c r="BS112" s="20"/>
      <c r="BT112" s="20"/>
    </row>
    <row r="113" spans="1:72" s="72" customFormat="1" x14ac:dyDescent="0.25">
      <c r="A113" s="52"/>
      <c r="B113" s="82"/>
      <c r="C113" s="82"/>
      <c r="D113" s="20"/>
      <c r="E113" s="20"/>
      <c r="F113" s="20"/>
      <c r="G113" s="20"/>
      <c r="H113" s="20"/>
      <c r="I113" s="20"/>
      <c r="J113" s="20"/>
      <c r="K113" s="50"/>
      <c r="L113" s="5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  <c r="AE113" s="30"/>
      <c r="AF113" s="30"/>
      <c r="AG113" s="30"/>
      <c r="AH113" s="30"/>
      <c r="AI113" s="30"/>
      <c r="AJ113" s="30"/>
      <c r="AK113" s="30"/>
      <c r="AL113" s="30"/>
      <c r="AM113" s="30"/>
      <c r="AN113" s="30"/>
      <c r="AO113" s="30"/>
      <c r="AP113" s="20"/>
      <c r="AQ113" s="20"/>
      <c r="AR113" s="20"/>
      <c r="AS113" s="20"/>
      <c r="AT113" s="20"/>
      <c r="AU113" s="20"/>
      <c r="BH113" s="20"/>
      <c r="BI113" s="20"/>
      <c r="BJ113" s="20"/>
      <c r="BK113" s="20"/>
      <c r="BL113" s="20"/>
      <c r="BM113" s="20"/>
      <c r="BN113" s="20"/>
      <c r="BO113" s="20"/>
      <c r="BP113" s="20"/>
      <c r="BQ113" s="20"/>
      <c r="BR113" s="20"/>
      <c r="BS113" s="20"/>
      <c r="BT113" s="20"/>
    </row>
    <row r="114" spans="1:72" s="72" customFormat="1" x14ac:dyDescent="0.25">
      <c r="A114" s="52"/>
      <c r="B114" s="82"/>
      <c r="C114" s="82"/>
      <c r="D114" s="20"/>
      <c r="E114" s="20"/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/>
      <c r="AD114" s="20"/>
      <c r="AE114" s="20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20"/>
      <c r="AR114" s="20"/>
      <c r="AS114" s="20"/>
      <c r="AT114" s="20"/>
      <c r="AU114" s="20"/>
      <c r="BH114" s="20"/>
      <c r="BI114" s="20"/>
      <c r="BJ114" s="20"/>
      <c r="BK114" s="20"/>
      <c r="BL114" s="20"/>
      <c r="BM114" s="20"/>
      <c r="BN114" s="20"/>
      <c r="BO114" s="20"/>
      <c r="BP114" s="20"/>
      <c r="BQ114" s="20"/>
      <c r="BR114" s="20"/>
      <c r="BS114" s="20"/>
      <c r="BT114" s="20"/>
    </row>
    <row r="115" spans="1:72" s="72" customFormat="1" x14ac:dyDescent="0.25">
      <c r="A115" s="52"/>
      <c r="B115" s="82"/>
      <c r="C115" s="82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R115" s="20"/>
      <c r="AS115" s="20"/>
      <c r="AT115" s="20"/>
      <c r="AU115" s="20"/>
      <c r="BH115" s="20"/>
      <c r="BI115" s="20"/>
      <c r="BJ115" s="20"/>
      <c r="BK115" s="20"/>
      <c r="BL115" s="20"/>
      <c r="BM115" s="20"/>
      <c r="BN115" s="20"/>
      <c r="BO115" s="20"/>
      <c r="BP115" s="20"/>
      <c r="BQ115" s="20"/>
      <c r="BR115" s="20"/>
      <c r="BS115" s="20"/>
      <c r="BT115" s="20"/>
    </row>
    <row r="116" spans="1:72" s="72" customFormat="1" x14ac:dyDescent="0.25">
      <c r="A116" s="52"/>
      <c r="B116" s="82"/>
      <c r="C116" s="82"/>
      <c r="D116" s="20"/>
      <c r="E116" s="20"/>
      <c r="F116" s="20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  <c r="AA116" s="20"/>
      <c r="AB116" s="20"/>
      <c r="AC116" s="20"/>
      <c r="AD116" s="20"/>
      <c r="AE116" s="20"/>
      <c r="AF116" s="20"/>
      <c r="AG116" s="20"/>
      <c r="AH116" s="20"/>
      <c r="AI116" s="20"/>
      <c r="AJ116" s="20"/>
      <c r="AK116" s="20"/>
      <c r="AL116" s="20"/>
      <c r="AM116" s="20"/>
      <c r="AN116" s="20"/>
      <c r="AO116" s="20"/>
      <c r="AP116" s="20"/>
      <c r="AQ116" s="20"/>
      <c r="AR116" s="20"/>
      <c r="AS116" s="20"/>
      <c r="AT116" s="20"/>
      <c r="AU116" s="20"/>
      <c r="BH116" s="20"/>
      <c r="BI116" s="20"/>
      <c r="BJ116" s="20"/>
      <c r="BK116" s="20"/>
      <c r="BL116" s="20"/>
      <c r="BM116" s="20"/>
      <c r="BN116" s="20"/>
      <c r="BO116" s="20"/>
      <c r="BP116" s="20"/>
      <c r="BQ116" s="20"/>
      <c r="BR116" s="20"/>
      <c r="BS116" s="20"/>
      <c r="BT116" s="20"/>
    </row>
    <row r="117" spans="1:72" x14ac:dyDescent="0.25">
      <c r="A117" s="52"/>
    </row>
    <row r="118" spans="1:72" x14ac:dyDescent="0.25">
      <c r="A118" s="52"/>
    </row>
    <row r="119" spans="1:72" x14ac:dyDescent="0.25">
      <c r="A119" s="52"/>
    </row>
    <row r="120" spans="1:72" x14ac:dyDescent="0.25">
      <c r="A120" s="52"/>
    </row>
    <row r="121" spans="1:72" x14ac:dyDescent="0.25">
      <c r="A121" s="52"/>
    </row>
    <row r="122" spans="1:72" x14ac:dyDescent="0.25">
      <c r="A122" s="52"/>
    </row>
    <row r="123" spans="1:72" x14ac:dyDescent="0.25">
      <c r="A123" s="52"/>
    </row>
    <row r="124" spans="1:72" x14ac:dyDescent="0.25">
      <c r="A124" s="52"/>
    </row>
    <row r="125" spans="1:72" x14ac:dyDescent="0.25">
      <c r="A125" s="52"/>
    </row>
  </sheetData>
  <mergeCells count="48">
    <mergeCell ref="D95:E95"/>
    <mergeCell ref="H95:I95"/>
    <mergeCell ref="D96:E96"/>
    <mergeCell ref="H96:I96"/>
    <mergeCell ref="D97:E97"/>
    <mergeCell ref="H97:I97"/>
    <mergeCell ref="D92:E92"/>
    <mergeCell ref="H92:I92"/>
    <mergeCell ref="D93:E93"/>
    <mergeCell ref="H93:I93"/>
    <mergeCell ref="D94:E94"/>
    <mergeCell ref="H94:I94"/>
    <mergeCell ref="D89:E89"/>
    <mergeCell ref="H89:I89"/>
    <mergeCell ref="D90:E90"/>
    <mergeCell ref="H90:I90"/>
    <mergeCell ref="D91:E91"/>
    <mergeCell ref="H91:I91"/>
    <mergeCell ref="D86:E86"/>
    <mergeCell ref="H86:I86"/>
    <mergeCell ref="D87:E87"/>
    <mergeCell ref="H87:I87"/>
    <mergeCell ref="D88:E88"/>
    <mergeCell ref="H88:I88"/>
    <mergeCell ref="D83:E83"/>
    <mergeCell ref="H83:I83"/>
    <mergeCell ref="D84:E84"/>
    <mergeCell ref="H84:I84"/>
    <mergeCell ref="D85:E85"/>
    <mergeCell ref="H85:I85"/>
    <mergeCell ref="D80:E80"/>
    <mergeCell ref="H80:I80"/>
    <mergeCell ref="D81:E81"/>
    <mergeCell ref="H81:I81"/>
    <mergeCell ref="D82:E82"/>
    <mergeCell ref="H82:I82"/>
    <mergeCell ref="D77:E77"/>
    <mergeCell ref="H77:I77"/>
    <mergeCell ref="D78:E78"/>
    <mergeCell ref="H78:I78"/>
    <mergeCell ref="D79:E79"/>
    <mergeCell ref="H79:I79"/>
    <mergeCell ref="D74:E74"/>
    <mergeCell ref="H74:I74"/>
    <mergeCell ref="D75:E75"/>
    <mergeCell ref="H75:I75"/>
    <mergeCell ref="D76:E76"/>
    <mergeCell ref="H76:I76"/>
  </mergeCells>
  <conditionalFormatting sqref="AU2:AU51">
    <cfRule type="expression" dxfId="172" priority="7">
      <formula>$AU2&lt;max_score</formula>
    </cfRule>
  </conditionalFormatting>
  <conditionalFormatting sqref="AX2:AX51">
    <cfRule type="containsText" dxfId="171" priority="5" operator="containsText" text="BOF">
      <formula>NOT(ISERROR(SEARCH("BOF",AX2)))</formula>
    </cfRule>
    <cfRule type="containsText" dxfId="170" priority="6" operator="containsText" text="OK">
      <formula>NOT(ISERROR(SEARCH("OK",AX2)))</formula>
    </cfRule>
  </conditionalFormatting>
  <conditionalFormatting sqref="L2:L51">
    <cfRule type="cellIs" dxfId="169" priority="3" operator="greaterThan">
      <formula>6999</formula>
    </cfRule>
    <cfRule type="expression" dxfId="168" priority="4">
      <formula>IF(OR(L2&gt;J2),TRUE,FALSE)</formula>
    </cfRule>
  </conditionalFormatting>
  <conditionalFormatting sqref="K49:K51">
    <cfRule type="cellIs" dxfId="167" priority="2" operator="greaterThan">
      <formula>6999</formula>
    </cfRule>
  </conditionalFormatting>
  <conditionalFormatting sqref="K2:K51">
    <cfRule type="cellIs" dxfId="166" priority="1" operator="greaterThan">
      <formula>6999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L122"/>
  <sheetViews>
    <sheetView tabSelected="1" zoomScaleNormal="100" workbookViewId="0">
      <pane ySplit="1" topLeftCell="A2" activePane="bottomLeft" state="frozen"/>
      <selection pane="bottomLeft" activeCell="X2" sqref="X2"/>
    </sheetView>
  </sheetViews>
  <sheetFormatPr baseColWidth="10" defaultRowHeight="15" x14ac:dyDescent="0.25"/>
  <cols>
    <col min="1" max="1" width="26.42578125" style="20" customWidth="1"/>
    <col min="2" max="2" width="4.85546875" style="86" customWidth="1"/>
    <col min="3" max="3" width="7.85546875" style="86" hidden="1" customWidth="1"/>
    <col min="4" max="6" width="4.28515625" style="20" hidden="1" customWidth="1"/>
    <col min="7" max="9" width="4.5703125" style="20" hidden="1" customWidth="1"/>
    <col min="10" max="10" width="9.140625" style="20" hidden="1" customWidth="1"/>
    <col min="11" max="11" width="8.42578125" style="20" hidden="1" customWidth="1"/>
    <col min="12" max="12" width="9" style="20" hidden="1" customWidth="1"/>
    <col min="13" max="13" width="8.42578125" style="20" hidden="1" customWidth="1"/>
    <col min="14" max="14" width="9.42578125" style="20" hidden="1" customWidth="1"/>
    <col min="15" max="15" width="7.42578125" style="20" hidden="1" customWidth="1"/>
    <col min="16" max="18" width="5.85546875" style="20" hidden="1" customWidth="1"/>
    <col min="19" max="20" width="7.5703125" style="20" hidden="1" customWidth="1"/>
    <col min="21" max="21" width="6.42578125" style="20" hidden="1" customWidth="1"/>
    <col min="22" max="23" width="4" style="20" customWidth="1"/>
    <col min="24" max="24" width="4.140625" style="20" customWidth="1"/>
    <col min="25" max="25" width="6" style="20" customWidth="1"/>
    <col min="26" max="26" width="4.140625" style="20" customWidth="1"/>
    <col min="27" max="28" width="5.7109375" style="20" customWidth="1"/>
    <col min="29" max="29" width="4.140625" style="20" customWidth="1"/>
    <col min="30" max="30" width="7.140625" style="20" customWidth="1"/>
    <col min="31" max="31" width="6" style="20" customWidth="1"/>
    <col min="32" max="32" width="4.140625" style="20" customWidth="1"/>
    <col min="33" max="33" width="5.7109375" style="20" customWidth="1"/>
    <col min="34" max="34" width="6" style="20" customWidth="1"/>
    <col min="35" max="35" width="4.140625" style="20" customWidth="1"/>
    <col min="36" max="36" width="5.140625" style="20" customWidth="1"/>
    <col min="37" max="37" width="4" style="20" customWidth="1"/>
    <col min="38" max="39" width="4" style="86" customWidth="1"/>
    <col min="40" max="40" width="8" style="86" customWidth="1"/>
    <col min="41" max="41" width="9.28515625" style="86" hidden="1" customWidth="1"/>
    <col min="42" max="42" width="10.85546875" style="86" hidden="1" customWidth="1"/>
    <col min="43" max="43" width="9" style="86" hidden="1" customWidth="1"/>
    <col min="44" max="44" width="6.42578125" style="86" hidden="1" customWidth="1"/>
    <col min="45" max="45" width="6" style="86" hidden="1" customWidth="1"/>
    <col min="46" max="46" width="10" style="86" customWidth="1"/>
    <col min="47" max="47" width="8.28515625" style="86" bestFit="1" customWidth="1"/>
    <col min="48" max="48" width="7.140625" style="86" bestFit="1" customWidth="1"/>
    <col min="49" max="49" width="14.42578125" style="86" bestFit="1" customWidth="1"/>
    <col min="50" max="50" width="7.7109375" style="20" bestFit="1" customWidth="1"/>
    <col min="51" max="51" width="7.7109375" style="20" customWidth="1"/>
    <col min="52" max="52" width="6.28515625" style="20" customWidth="1"/>
    <col min="53" max="53" width="3.7109375" style="20" customWidth="1"/>
    <col min="54" max="54" width="13.28515625" style="20" customWidth="1"/>
    <col min="55" max="55" width="8.28515625" style="20" customWidth="1"/>
    <col min="56" max="56" width="7.42578125" style="20" customWidth="1"/>
    <col min="57" max="57" width="5.7109375" style="20" customWidth="1"/>
    <col min="58" max="58" width="5.5703125" style="20" customWidth="1"/>
    <col min="59" max="59" width="6.28515625" style="20" customWidth="1"/>
    <col min="60" max="60" width="5.140625" style="20" customWidth="1"/>
    <col min="61" max="62" width="9.85546875" style="20" customWidth="1"/>
    <col min="63" max="63" width="9.85546875" style="86" customWidth="1"/>
    <col min="64" max="64" width="8.7109375" style="86" bestFit="1" customWidth="1"/>
    <col min="65" max="16384" width="11.42578125" style="20"/>
  </cols>
  <sheetData>
    <row r="1" spans="1:64" x14ac:dyDescent="0.25">
      <c r="A1" s="34" t="s">
        <v>0</v>
      </c>
      <c r="B1" s="35" t="s">
        <v>172</v>
      </c>
      <c r="C1" s="35" t="s">
        <v>161</v>
      </c>
      <c r="D1" s="35" t="s">
        <v>30</v>
      </c>
      <c r="E1" s="35" t="s">
        <v>9</v>
      </c>
      <c r="F1" s="35" t="s">
        <v>133</v>
      </c>
      <c r="G1" s="35" t="s">
        <v>87</v>
      </c>
      <c r="H1" s="35" t="s">
        <v>85</v>
      </c>
      <c r="I1" s="35" t="s">
        <v>86</v>
      </c>
      <c r="J1" s="36" t="s">
        <v>93</v>
      </c>
      <c r="K1" s="35" t="s">
        <v>151</v>
      </c>
      <c r="L1" s="36" t="s">
        <v>166</v>
      </c>
      <c r="M1" s="35" t="s">
        <v>152</v>
      </c>
      <c r="N1" s="57" t="s">
        <v>167</v>
      </c>
      <c r="O1" s="35" t="s">
        <v>72</v>
      </c>
      <c r="P1" s="35" t="s">
        <v>96</v>
      </c>
      <c r="Q1" s="41" t="s">
        <v>97</v>
      </c>
      <c r="R1" s="35" t="s">
        <v>98</v>
      </c>
      <c r="S1" s="60" t="s">
        <v>136</v>
      </c>
      <c r="T1" s="38" t="s">
        <v>138</v>
      </c>
      <c r="U1" s="36" t="s">
        <v>1</v>
      </c>
      <c r="V1" s="37" t="s">
        <v>32</v>
      </c>
      <c r="W1" s="38" t="s">
        <v>33</v>
      </c>
      <c r="X1" s="39" t="s">
        <v>173</v>
      </c>
      <c r="Y1" s="39" t="s">
        <v>25</v>
      </c>
      <c r="Z1" s="40" t="s">
        <v>174</v>
      </c>
      <c r="AA1" s="40" t="s">
        <v>26</v>
      </c>
      <c r="AB1" s="40" t="s">
        <v>29</v>
      </c>
      <c r="AC1" s="39" t="s">
        <v>175</v>
      </c>
      <c r="AD1" s="39" t="s">
        <v>27</v>
      </c>
      <c r="AE1" s="39" t="s">
        <v>31</v>
      </c>
      <c r="AF1" s="40" t="s">
        <v>176</v>
      </c>
      <c r="AG1" s="40" t="s">
        <v>28</v>
      </c>
      <c r="AH1" s="40" t="s">
        <v>95</v>
      </c>
      <c r="AI1" s="39" t="s">
        <v>177</v>
      </c>
      <c r="AJ1" s="39" t="s">
        <v>94</v>
      </c>
      <c r="AK1" s="35" t="s">
        <v>124</v>
      </c>
      <c r="AL1" s="41" t="s">
        <v>48</v>
      </c>
      <c r="AM1" s="41" t="s">
        <v>83</v>
      </c>
      <c r="AN1" s="37" t="s">
        <v>50</v>
      </c>
      <c r="AO1" s="37" t="s">
        <v>63</v>
      </c>
      <c r="AP1" s="37" t="s">
        <v>51</v>
      </c>
      <c r="AQ1" s="37" t="s">
        <v>52</v>
      </c>
      <c r="AR1" s="37" t="s">
        <v>53</v>
      </c>
      <c r="AS1" s="37" t="s">
        <v>65</v>
      </c>
      <c r="AT1" s="42" t="s">
        <v>54</v>
      </c>
      <c r="AU1" s="37" t="s">
        <v>57</v>
      </c>
      <c r="AV1" s="37" t="s">
        <v>55</v>
      </c>
      <c r="AW1" s="37" t="s">
        <v>56</v>
      </c>
      <c r="AX1" s="37" t="s">
        <v>58</v>
      </c>
      <c r="AY1" s="37" t="s">
        <v>59</v>
      </c>
      <c r="AZ1" s="37" t="s">
        <v>106</v>
      </c>
      <c r="BA1" s="37" t="s">
        <v>107</v>
      </c>
      <c r="BB1" s="37" t="s">
        <v>108</v>
      </c>
      <c r="BC1" s="37" t="s">
        <v>110</v>
      </c>
      <c r="BD1" s="37" t="s">
        <v>111</v>
      </c>
      <c r="BE1" s="37" t="s">
        <v>109</v>
      </c>
      <c r="BF1" s="37" t="s">
        <v>112</v>
      </c>
      <c r="BG1" s="37" t="s">
        <v>113</v>
      </c>
      <c r="BH1" s="37" t="s">
        <v>114</v>
      </c>
      <c r="BI1" s="37" t="s">
        <v>88</v>
      </c>
      <c r="BJ1" s="37" t="s">
        <v>89</v>
      </c>
      <c r="BK1" s="37" t="s">
        <v>90</v>
      </c>
      <c r="BL1" s="20"/>
    </row>
    <row r="2" spans="1:64" ht="15.75" thickBot="1" x14ac:dyDescent="0.3">
      <c r="A2" s="30" t="s">
        <v>36</v>
      </c>
      <c r="B2" s="92"/>
      <c r="C2" s="92">
        <v>1</v>
      </c>
      <c r="D2" s="92"/>
      <c r="E2" s="92"/>
      <c r="F2" s="88"/>
      <c r="G2" s="16">
        <v>1</v>
      </c>
      <c r="H2" s="16"/>
      <c r="I2" s="16"/>
      <c r="J2" s="88">
        <v>6689</v>
      </c>
      <c r="K2" s="88">
        <v>6626</v>
      </c>
      <c r="L2" s="88">
        <v>6715</v>
      </c>
      <c r="M2" s="62">
        <v>1938</v>
      </c>
      <c r="N2" s="62">
        <v>2000</v>
      </c>
      <c r="O2" s="44">
        <f>Tableau1634578910111213141516171819202122232426[[#This Row],[CT 14/07]]-Tableau1634578910111213141516171819202122232426[[#This Row],[CT 14/06]]</f>
        <v>62</v>
      </c>
      <c r="P2" s="44">
        <v>440</v>
      </c>
      <c r="Q2" s="44"/>
      <c r="R2" s="44"/>
      <c r="S2" s="59">
        <f>(Tableau1634578910111213141516171819202122232426[[#This Row],[GDC1]]+Tableau1634578910111213141516171819202122232426[[#This Row],[GDC2]]+Tableau1634578910111213141516171819202122232426[[#This Row],[GDC3]])/3</f>
        <v>146.66666666666666</v>
      </c>
      <c r="T2" s="64">
        <f>30+(Tableau1634578910111213141516171819202122232426[[#This Row],[CT 14/07]]/60)</f>
        <v>63.333333333333336</v>
      </c>
      <c r="U2" s="18">
        <v>1</v>
      </c>
      <c r="V2" s="25">
        <v>3</v>
      </c>
      <c r="W2" s="28">
        <f t="shared" ref="W2:W33" si="0">V2+2</f>
        <v>5</v>
      </c>
      <c r="X2" s="24">
        <v>5</v>
      </c>
      <c r="Y2" s="29">
        <v>205</v>
      </c>
      <c r="Z2" s="24">
        <v>4</v>
      </c>
      <c r="AA2" s="25">
        <f t="shared" ref="AA2:AA33" si="1">AB2-Y2</f>
        <v>-205</v>
      </c>
      <c r="AB2" s="26"/>
      <c r="AC2" s="24">
        <v>5</v>
      </c>
      <c r="AD2" s="23">
        <f t="shared" ref="AD2:AD33" si="2">AE2-AB2</f>
        <v>0</v>
      </c>
      <c r="AE2" s="26"/>
      <c r="AF2" s="24"/>
      <c r="AG2" s="23">
        <f t="shared" ref="AG2:AG33" si="3">AH2-AE2</f>
        <v>0</v>
      </c>
      <c r="AH2" s="26"/>
      <c r="AI2" s="24"/>
      <c r="AJ2" s="26"/>
      <c r="AK2" s="25">
        <f t="shared" ref="AK2:AK33" si="4">X2+Z2+AC2+AF2+AI2</f>
        <v>14</v>
      </c>
      <c r="AL2" s="91" cm="1">
        <f t="array" ref="AL2">max_score</f>
        <v>15</v>
      </c>
      <c r="AM2" s="55">
        <f>Tableau1634578910111213141516171819202122232426[[#This Row],[SM]]-Tableau1634578910111213141516171819202122232426[[#This Row],[STJ]]</f>
        <v>1</v>
      </c>
      <c r="AN2" s="91" t="str">
        <f t="shared" ref="AN2:AN33" si="5">IF(AND(K2&gt;4500,AK2&gt;=(AL2-1),AE2&gt;1000),"OK","BOF")</f>
        <v>BOF</v>
      </c>
      <c r="AO2" s="88" t="s">
        <v>60</v>
      </c>
      <c r="AP2" s="88" t="s">
        <v>60</v>
      </c>
      <c r="AQ2" s="88" t="s">
        <v>61</v>
      </c>
      <c r="AR2" s="88" t="s">
        <v>62</v>
      </c>
      <c r="AS2" s="88"/>
      <c r="AT2" s="18">
        <v>6</v>
      </c>
      <c r="AU2" s="17">
        <v>4</v>
      </c>
      <c r="AV2" s="17">
        <v>5</v>
      </c>
      <c r="AW2" s="17">
        <v>3</v>
      </c>
      <c r="AX2" s="17">
        <v>4</v>
      </c>
      <c r="AY2" s="17">
        <v>6</v>
      </c>
      <c r="AZ2" s="17">
        <v>19</v>
      </c>
      <c r="BA2" s="17">
        <v>8</v>
      </c>
      <c r="BB2" s="17">
        <v>2</v>
      </c>
      <c r="BC2" s="17">
        <v>6</v>
      </c>
      <c r="BD2" s="17">
        <v>2</v>
      </c>
      <c r="BE2" s="17">
        <v>2</v>
      </c>
      <c r="BF2" s="17">
        <v>0</v>
      </c>
      <c r="BG2" s="17">
        <v>0</v>
      </c>
      <c r="BH2" s="17">
        <v>0</v>
      </c>
      <c r="BI2" s="17"/>
      <c r="BJ2" s="17"/>
      <c r="BK2" s="17"/>
      <c r="BL2" s="20"/>
    </row>
    <row r="3" spans="1:64" ht="15.75" thickBot="1" x14ac:dyDescent="0.3">
      <c r="A3" s="30" t="s">
        <v>73</v>
      </c>
      <c r="B3" s="92"/>
      <c r="C3" s="92">
        <v>1</v>
      </c>
      <c r="D3" s="91"/>
      <c r="E3" s="91"/>
      <c r="F3" s="88">
        <v>1</v>
      </c>
      <c r="G3" s="16"/>
      <c r="H3" s="16"/>
      <c r="I3" s="16"/>
      <c r="J3" s="88">
        <v>7266</v>
      </c>
      <c r="K3" s="88">
        <v>7238</v>
      </c>
      <c r="L3" s="88">
        <v>6011</v>
      </c>
      <c r="M3" s="61">
        <v>2460</v>
      </c>
      <c r="N3" s="61">
        <v>2475</v>
      </c>
      <c r="O3" s="44">
        <f>Tableau1634578910111213141516171819202122232426[[#This Row],[CT 14/07]]-Tableau1634578910111213141516171819202122232426[[#This Row],[CT 14/06]]</f>
        <v>15</v>
      </c>
      <c r="P3" s="44">
        <v>960</v>
      </c>
      <c r="Q3" s="44"/>
      <c r="R3" s="44"/>
      <c r="S3" s="59">
        <f>(Tableau1634578910111213141516171819202122232426[[#This Row],[GDC1]]+Tableau1634578910111213141516171819202122232426[[#This Row],[GDC2]]+Tableau1634578910111213141516171819202122232426[[#This Row],[GDC3]])/3</f>
        <v>320</v>
      </c>
      <c r="T3" s="64">
        <f>30+(Tableau1634578910111213141516171819202122232426[[#This Row],[CT 14/07]]/60)</f>
        <v>71.25</v>
      </c>
      <c r="U3" s="68">
        <v>1</v>
      </c>
      <c r="V3" s="25">
        <v>2</v>
      </c>
      <c r="W3" s="28">
        <f t="shared" si="0"/>
        <v>4</v>
      </c>
      <c r="X3" s="24">
        <v>0</v>
      </c>
      <c r="Y3" s="26"/>
      <c r="Z3" s="24"/>
      <c r="AA3" s="25">
        <f t="shared" si="1"/>
        <v>0</v>
      </c>
      <c r="AB3" s="26"/>
      <c r="AC3" s="24">
        <v>4</v>
      </c>
      <c r="AD3" s="23">
        <f t="shared" si="2"/>
        <v>0</v>
      </c>
      <c r="AE3" s="26"/>
      <c r="AF3" s="24"/>
      <c r="AG3" s="23">
        <f t="shared" si="3"/>
        <v>0</v>
      </c>
      <c r="AH3" s="26"/>
      <c r="AI3" s="24"/>
      <c r="AJ3" s="26"/>
      <c r="AK3" s="25">
        <f t="shared" si="4"/>
        <v>4</v>
      </c>
      <c r="AL3" s="91" cm="1">
        <f t="array" ref="AL3">max_score</f>
        <v>12</v>
      </c>
      <c r="AM3" s="55">
        <f>Tableau1634578910111213141516171819202122232426[[#This Row],[SM]]-Tableau1634578910111213141516171819202122232426[[#This Row],[STJ]]</f>
        <v>8</v>
      </c>
      <c r="AN3" s="91" t="str">
        <f t="shared" si="5"/>
        <v>BOF</v>
      </c>
      <c r="AO3" s="92" t="s">
        <v>60</v>
      </c>
      <c r="AP3" s="92" t="s">
        <v>60</v>
      </c>
      <c r="AQ3" s="88" t="s">
        <v>61</v>
      </c>
      <c r="AR3" s="88" t="s">
        <v>62</v>
      </c>
      <c r="AS3" s="92"/>
      <c r="AT3" s="18">
        <v>5</v>
      </c>
      <c r="AU3" s="17">
        <v>5</v>
      </c>
      <c r="AV3" s="17">
        <v>5</v>
      </c>
      <c r="AW3" s="17">
        <v>4</v>
      </c>
      <c r="AX3" s="17">
        <v>4</v>
      </c>
      <c r="AY3" s="17">
        <v>7</v>
      </c>
      <c r="AZ3" s="17">
        <v>20</v>
      </c>
      <c r="BA3" s="17">
        <v>10</v>
      </c>
      <c r="BB3" s="17">
        <v>3</v>
      </c>
      <c r="BC3" s="17">
        <v>10</v>
      </c>
      <c r="BD3" s="17">
        <v>5</v>
      </c>
      <c r="BE3" s="17">
        <v>5</v>
      </c>
      <c r="BF3" s="17">
        <v>0</v>
      </c>
      <c r="BG3" s="17">
        <v>0</v>
      </c>
      <c r="BH3" s="17">
        <v>0</v>
      </c>
      <c r="BI3" s="17"/>
      <c r="BJ3" s="17"/>
      <c r="BK3" s="17"/>
      <c r="BL3" s="20"/>
    </row>
    <row r="4" spans="1:64" ht="15.75" thickBot="1" x14ac:dyDescent="0.3">
      <c r="A4" s="30" t="s">
        <v>37</v>
      </c>
      <c r="B4" s="92"/>
      <c r="C4" s="92">
        <v>1</v>
      </c>
      <c r="D4" s="92">
        <v>1</v>
      </c>
      <c r="E4" s="92">
        <v>1</v>
      </c>
      <c r="F4" s="92">
        <v>1</v>
      </c>
      <c r="G4" s="16"/>
      <c r="H4" s="16"/>
      <c r="I4" s="16"/>
      <c r="J4" s="88">
        <v>6874</v>
      </c>
      <c r="K4" s="88">
        <v>6582</v>
      </c>
      <c r="L4" s="88">
        <v>6324</v>
      </c>
      <c r="M4" s="61">
        <v>1994</v>
      </c>
      <c r="N4" s="61">
        <v>2030</v>
      </c>
      <c r="O4" s="44">
        <f>Tableau1634578910111213141516171819202122232426[[#This Row],[CT 14/07]]-Tableau1634578910111213141516171819202122232426[[#This Row],[CT 14/06]]</f>
        <v>36</v>
      </c>
      <c r="P4" s="44">
        <v>610</v>
      </c>
      <c r="Q4" s="44"/>
      <c r="R4" s="44"/>
      <c r="S4" s="59">
        <f>(Tableau1634578910111213141516171819202122232426[[#This Row],[GDC1]]+Tableau1634578910111213141516171819202122232426[[#This Row],[GDC2]]+Tableau1634578910111213141516171819202122232426[[#This Row],[GDC3]])/3</f>
        <v>203.33333333333334</v>
      </c>
      <c r="T4" s="64">
        <f>30+(Tableau1634578910111213141516171819202122232426[[#This Row],[CT 14/07]]/60)</f>
        <v>63.833333333333336</v>
      </c>
      <c r="U4" s="18">
        <v>1</v>
      </c>
      <c r="V4" s="25">
        <v>2</v>
      </c>
      <c r="W4" s="28">
        <f t="shared" si="0"/>
        <v>4</v>
      </c>
      <c r="X4" s="24">
        <v>4</v>
      </c>
      <c r="Y4" s="26">
        <v>177</v>
      </c>
      <c r="Z4" s="24"/>
      <c r="AA4" s="25">
        <f t="shared" si="1"/>
        <v>-177</v>
      </c>
      <c r="AB4" s="26"/>
      <c r="AC4" s="24"/>
      <c r="AD4" s="23">
        <f t="shared" si="2"/>
        <v>0</v>
      </c>
      <c r="AE4" s="26"/>
      <c r="AF4" s="24"/>
      <c r="AG4" s="23">
        <f t="shared" si="3"/>
        <v>0</v>
      </c>
      <c r="AH4" s="26"/>
      <c r="AI4" s="24"/>
      <c r="AJ4" s="26"/>
      <c r="AK4" s="25">
        <f t="shared" si="4"/>
        <v>4</v>
      </c>
      <c r="AL4" s="91" cm="1">
        <f t="array" ref="AL4">max_score</f>
        <v>12</v>
      </c>
      <c r="AM4" s="55">
        <f>Tableau1634578910111213141516171819202122232426[[#This Row],[SM]]-Tableau1634578910111213141516171819202122232426[[#This Row],[STJ]]</f>
        <v>8</v>
      </c>
      <c r="AN4" s="91" t="str">
        <f t="shared" si="5"/>
        <v>BOF</v>
      </c>
      <c r="AO4" s="92" t="s">
        <v>60</v>
      </c>
      <c r="AP4" s="92" t="s">
        <v>60</v>
      </c>
      <c r="AQ4" s="88" t="s">
        <v>61</v>
      </c>
      <c r="AR4" s="88" t="s">
        <v>62</v>
      </c>
      <c r="AS4" s="32"/>
      <c r="AT4" s="18">
        <v>6</v>
      </c>
      <c r="AU4" s="17">
        <v>6</v>
      </c>
      <c r="AV4" s="17">
        <v>5</v>
      </c>
      <c r="AW4" s="17">
        <v>5</v>
      </c>
      <c r="AX4" s="17">
        <v>5</v>
      </c>
      <c r="AY4" s="17">
        <v>7</v>
      </c>
      <c r="AZ4" s="17">
        <v>12</v>
      </c>
      <c r="BA4" s="17">
        <v>6</v>
      </c>
      <c r="BB4" s="17">
        <v>2</v>
      </c>
      <c r="BC4" s="17">
        <v>5</v>
      </c>
      <c r="BD4" s="17">
        <v>1</v>
      </c>
      <c r="BE4" s="17">
        <v>0</v>
      </c>
      <c r="BF4" s="17">
        <v>0</v>
      </c>
      <c r="BG4" s="17">
        <v>0</v>
      </c>
      <c r="BH4" s="17">
        <v>0</v>
      </c>
      <c r="BI4" s="17"/>
      <c r="BJ4" s="17"/>
      <c r="BK4" s="17"/>
      <c r="BL4" s="20"/>
    </row>
    <row r="5" spans="1:64" ht="15.75" thickBot="1" x14ac:dyDescent="0.3">
      <c r="A5" s="13" t="s">
        <v>157</v>
      </c>
      <c r="B5" s="4"/>
      <c r="C5" s="4"/>
      <c r="D5" s="91"/>
      <c r="E5" s="91"/>
      <c r="F5" s="92">
        <v>1</v>
      </c>
      <c r="G5" s="16"/>
      <c r="H5" s="16"/>
      <c r="I5" s="16"/>
      <c r="J5" s="88">
        <v>7174</v>
      </c>
      <c r="K5" s="92">
        <v>6921</v>
      </c>
      <c r="L5" s="88">
        <v>6753</v>
      </c>
      <c r="M5" s="61">
        <v>2716</v>
      </c>
      <c r="N5" s="61">
        <v>2758</v>
      </c>
      <c r="O5" s="44">
        <f>Tableau1634578910111213141516171819202122232426[[#This Row],[CT 14/07]]-Tableau1634578910111213141516171819202122232426[[#This Row],[CT 14/06]]</f>
        <v>42</v>
      </c>
      <c r="P5" s="44">
        <v>1170</v>
      </c>
      <c r="Q5" s="44"/>
      <c r="R5" s="44"/>
      <c r="S5" s="59">
        <f>(Tableau1634578910111213141516171819202122232426[[#This Row],[GDC1]]+Tableau1634578910111213141516171819202122232426[[#This Row],[GDC2]]+Tableau1634578910111213141516171819202122232426[[#This Row],[GDC3]])/3</f>
        <v>390</v>
      </c>
      <c r="T5" s="64">
        <f>30+(Tableau1634578910111213141516171819202122232426[[#This Row],[CT 14/07]]/60)</f>
        <v>75.966666666666669</v>
      </c>
      <c r="U5" s="69">
        <v>1</v>
      </c>
      <c r="V5" s="9">
        <v>3</v>
      </c>
      <c r="W5" s="2">
        <f t="shared" si="0"/>
        <v>5</v>
      </c>
      <c r="X5" s="24">
        <v>0</v>
      </c>
      <c r="Y5" s="26"/>
      <c r="Z5" s="24"/>
      <c r="AA5" s="1">
        <f t="shared" si="1"/>
        <v>0</v>
      </c>
      <c r="AB5" s="26"/>
      <c r="AC5" s="24"/>
      <c r="AD5" s="6">
        <f t="shared" si="2"/>
        <v>0</v>
      </c>
      <c r="AE5" s="12"/>
      <c r="AF5" s="10"/>
      <c r="AG5" s="6">
        <f t="shared" si="3"/>
        <v>0</v>
      </c>
      <c r="AH5" s="12"/>
      <c r="AI5" s="10"/>
      <c r="AJ5" s="12"/>
      <c r="AK5" s="25">
        <f t="shared" si="4"/>
        <v>0</v>
      </c>
      <c r="AL5" s="14">
        <f t="array" ref="AL5">max_score</f>
        <v>15</v>
      </c>
      <c r="AM5" s="56">
        <f>Tableau1634578910111213141516171819202122232426[[#This Row],[SM]]-Tableau1634578910111213141516171819202122232426[[#This Row],[STJ]]</f>
        <v>15</v>
      </c>
      <c r="AN5" s="14" t="str">
        <f t="shared" si="5"/>
        <v>BOF</v>
      </c>
      <c r="AO5" s="91" t="s">
        <v>60</v>
      </c>
      <c r="AP5" s="91" t="s">
        <v>60</v>
      </c>
      <c r="AQ5" s="88" t="s">
        <v>61</v>
      </c>
      <c r="AR5" s="88" t="s">
        <v>62</v>
      </c>
      <c r="AS5" s="91"/>
      <c r="AT5" s="18">
        <v>3</v>
      </c>
      <c r="AU5" s="19">
        <v>3</v>
      </c>
      <c r="AV5" s="19">
        <v>3</v>
      </c>
      <c r="AW5" s="19">
        <v>2</v>
      </c>
      <c r="AX5" s="19">
        <v>3</v>
      </c>
      <c r="AY5" s="19">
        <v>3</v>
      </c>
      <c r="AZ5" s="19">
        <v>20</v>
      </c>
      <c r="BA5" s="19">
        <v>7</v>
      </c>
      <c r="BB5" s="19">
        <v>2</v>
      </c>
      <c r="BC5" s="19">
        <v>5</v>
      </c>
      <c r="BD5" s="19">
        <v>0</v>
      </c>
      <c r="BE5" s="19">
        <v>1</v>
      </c>
      <c r="BF5" s="19">
        <v>0</v>
      </c>
      <c r="BG5" s="19">
        <v>0</v>
      </c>
      <c r="BH5" s="19">
        <v>0</v>
      </c>
      <c r="BI5" s="19"/>
      <c r="BJ5" s="19"/>
      <c r="BK5" s="19"/>
      <c r="BL5" s="20"/>
    </row>
    <row r="6" spans="1:64" ht="15.75" thickBot="1" x14ac:dyDescent="0.3">
      <c r="A6" s="13" t="s">
        <v>78</v>
      </c>
      <c r="B6" s="4"/>
      <c r="C6" s="4">
        <v>1</v>
      </c>
      <c r="D6" s="90"/>
      <c r="E6" s="90"/>
      <c r="F6" s="90"/>
      <c r="G6" s="16">
        <v>1</v>
      </c>
      <c r="H6" s="16">
        <v>1</v>
      </c>
      <c r="I6" s="16"/>
      <c r="J6" s="88">
        <v>7235</v>
      </c>
      <c r="K6" s="90">
        <v>6561</v>
      </c>
      <c r="L6" s="88">
        <v>6658</v>
      </c>
      <c r="M6" s="61">
        <v>1934</v>
      </c>
      <c r="N6" s="61">
        <v>1996</v>
      </c>
      <c r="O6" s="44">
        <f>Tableau1634578910111213141516171819202122232426[[#This Row],[CT 14/07]]-Tableau1634578910111213141516171819202122232426[[#This Row],[CT 14/06]]</f>
        <v>62</v>
      </c>
      <c r="P6" s="44">
        <v>1120</v>
      </c>
      <c r="Q6" s="44"/>
      <c r="R6" s="44"/>
      <c r="S6" s="59">
        <f>(Tableau1634578910111213141516171819202122232426[[#This Row],[GDC1]]+Tableau1634578910111213141516171819202122232426[[#This Row],[GDC2]]+Tableau1634578910111213141516171819202122232426[[#This Row],[GDC3]])/3</f>
        <v>373.33333333333331</v>
      </c>
      <c r="T6" s="64">
        <f>30+(Tableau1634578910111213141516171819202122232426[[#This Row],[CT 14/07]]/60)</f>
        <v>63.266666666666666</v>
      </c>
      <c r="U6" s="69">
        <v>1</v>
      </c>
      <c r="V6" s="1">
        <v>2</v>
      </c>
      <c r="W6" s="2">
        <f t="shared" si="0"/>
        <v>4</v>
      </c>
      <c r="X6" s="24">
        <v>4</v>
      </c>
      <c r="Y6" s="26">
        <v>559</v>
      </c>
      <c r="Z6" s="24"/>
      <c r="AA6" s="1">
        <f t="shared" si="1"/>
        <v>-559</v>
      </c>
      <c r="AB6" s="26"/>
      <c r="AC6" s="24"/>
      <c r="AD6" s="1">
        <f t="shared" si="2"/>
        <v>0</v>
      </c>
      <c r="AE6" s="26"/>
      <c r="AF6" s="3"/>
      <c r="AG6" s="1">
        <f t="shared" si="3"/>
        <v>0</v>
      </c>
      <c r="AH6" s="26"/>
      <c r="AI6" s="3"/>
      <c r="AJ6" s="26"/>
      <c r="AK6" s="25">
        <f t="shared" si="4"/>
        <v>4</v>
      </c>
      <c r="AL6" s="4">
        <f t="array" ref="AL6">max_score</f>
        <v>12</v>
      </c>
      <c r="AM6" s="56">
        <f>Tableau1634578910111213141516171819202122232426[[#This Row],[SM]]-Tableau1634578910111213141516171819202122232426[[#This Row],[STJ]]</f>
        <v>8</v>
      </c>
      <c r="AN6" s="14" t="str">
        <f t="shared" si="5"/>
        <v>BOF</v>
      </c>
      <c r="AO6" s="90" t="s">
        <v>60</v>
      </c>
      <c r="AP6" s="90" t="s">
        <v>60</v>
      </c>
      <c r="AQ6" s="88" t="s">
        <v>61</v>
      </c>
      <c r="AR6" s="88" t="s">
        <v>62</v>
      </c>
      <c r="AS6" s="90"/>
      <c r="AT6" s="18">
        <v>5</v>
      </c>
      <c r="AU6" s="19">
        <v>3</v>
      </c>
      <c r="AV6" s="19">
        <v>3</v>
      </c>
      <c r="AW6" s="19">
        <v>3</v>
      </c>
      <c r="AX6" s="19">
        <v>2</v>
      </c>
      <c r="AY6" s="19">
        <v>5</v>
      </c>
      <c r="AZ6" s="19">
        <v>15</v>
      </c>
      <c r="BA6" s="19">
        <v>6</v>
      </c>
      <c r="BB6" s="19">
        <v>1</v>
      </c>
      <c r="BC6" s="19">
        <v>4</v>
      </c>
      <c r="BD6" s="19">
        <v>1</v>
      </c>
      <c r="BE6" s="19">
        <v>2</v>
      </c>
      <c r="BF6" s="19">
        <v>0</v>
      </c>
      <c r="BG6" s="19">
        <v>0</v>
      </c>
      <c r="BH6" s="19">
        <v>0</v>
      </c>
      <c r="BI6" s="19"/>
      <c r="BJ6" s="19"/>
      <c r="BK6" s="19"/>
      <c r="BL6" s="20"/>
    </row>
    <row r="7" spans="1:64" ht="15.75" thickBot="1" x14ac:dyDescent="0.3">
      <c r="A7" s="13" t="s">
        <v>163</v>
      </c>
      <c r="B7" s="4">
        <v>1</v>
      </c>
      <c r="C7" s="4">
        <v>1</v>
      </c>
      <c r="D7" s="88"/>
      <c r="E7" s="88"/>
      <c r="F7" s="90"/>
      <c r="G7" s="16"/>
      <c r="H7" s="16"/>
      <c r="I7" s="16"/>
      <c r="J7" s="88">
        <v>7285</v>
      </c>
      <c r="K7" s="92">
        <v>7048</v>
      </c>
      <c r="L7" s="88">
        <v>7042</v>
      </c>
      <c r="M7" s="61">
        <v>2649</v>
      </c>
      <c r="N7" s="61">
        <v>2655</v>
      </c>
      <c r="O7" s="44">
        <f>Tableau1634578910111213141516171819202122232426[[#This Row],[CT 14/07]]-Tableau1634578910111213141516171819202122232426[[#This Row],[CT 14/06]]</f>
        <v>6</v>
      </c>
      <c r="P7" s="44">
        <v>999</v>
      </c>
      <c r="Q7" s="44"/>
      <c r="R7" s="44"/>
      <c r="S7" s="59">
        <f>(Tableau1634578910111213141516171819202122232426[[#This Row],[GDC1]]+Tableau1634578910111213141516171819202122232426[[#This Row],[GDC2]]+Tableau1634578910111213141516171819202122232426[[#This Row],[GDC3]])/3</f>
        <v>333</v>
      </c>
      <c r="T7" s="64">
        <f>30+(Tableau1634578910111213141516171819202122232426[[#This Row],[CT 14/07]]/60)</f>
        <v>74.25</v>
      </c>
      <c r="U7" s="69">
        <v>1</v>
      </c>
      <c r="V7" s="1">
        <v>3</v>
      </c>
      <c r="W7" s="2">
        <f t="shared" si="0"/>
        <v>5</v>
      </c>
      <c r="X7" s="24">
        <v>5</v>
      </c>
      <c r="Y7" s="26">
        <v>597</v>
      </c>
      <c r="Z7" s="24"/>
      <c r="AA7" s="1">
        <f t="shared" si="1"/>
        <v>-597</v>
      </c>
      <c r="AB7" s="26"/>
      <c r="AC7" s="24"/>
      <c r="AD7" s="1">
        <f t="shared" si="2"/>
        <v>0</v>
      </c>
      <c r="AE7" s="26"/>
      <c r="AF7" s="3"/>
      <c r="AG7" s="1">
        <f t="shared" si="3"/>
        <v>0</v>
      </c>
      <c r="AH7" s="26"/>
      <c r="AI7" s="3"/>
      <c r="AJ7" s="26"/>
      <c r="AK7" s="25">
        <f t="shared" si="4"/>
        <v>5</v>
      </c>
      <c r="AL7" s="4">
        <f t="array" ref="AL7">max_score</f>
        <v>15</v>
      </c>
      <c r="AM7" s="56">
        <f>Tableau1634578910111213141516171819202122232426[[#This Row],[SM]]-Tableau1634578910111213141516171819202122232426[[#This Row],[STJ]]</f>
        <v>10</v>
      </c>
      <c r="AN7" s="14" t="str">
        <f t="shared" si="5"/>
        <v>BOF</v>
      </c>
      <c r="AO7" s="92" t="s">
        <v>60</v>
      </c>
      <c r="AP7" s="92" t="s">
        <v>60</v>
      </c>
      <c r="AQ7" s="88" t="s">
        <v>61</v>
      </c>
      <c r="AR7" s="88" t="s">
        <v>62</v>
      </c>
      <c r="AS7" s="92"/>
      <c r="AT7" s="18">
        <v>7</v>
      </c>
      <c r="AU7" s="17">
        <v>4</v>
      </c>
      <c r="AV7" s="17">
        <v>6</v>
      </c>
      <c r="AW7" s="17">
        <v>5</v>
      </c>
      <c r="AX7" s="17">
        <v>5</v>
      </c>
      <c r="AY7" s="17">
        <v>7</v>
      </c>
      <c r="AZ7" s="17">
        <v>20</v>
      </c>
      <c r="BA7" s="17">
        <v>15</v>
      </c>
      <c r="BB7" s="17">
        <v>5</v>
      </c>
      <c r="BC7" s="17">
        <v>15</v>
      </c>
      <c r="BD7" s="17">
        <v>8</v>
      </c>
      <c r="BE7" s="17">
        <v>8</v>
      </c>
      <c r="BF7" s="17">
        <v>3</v>
      </c>
      <c r="BG7" s="17">
        <v>0</v>
      </c>
      <c r="BH7" s="17">
        <v>0</v>
      </c>
      <c r="BI7" s="17"/>
      <c r="BJ7" s="17"/>
      <c r="BK7" s="17"/>
      <c r="BL7" s="20"/>
    </row>
    <row r="8" spans="1:64" ht="15.75" thickBot="1" x14ac:dyDescent="0.3">
      <c r="A8" s="13" t="s">
        <v>164</v>
      </c>
      <c r="B8" s="4"/>
      <c r="C8" s="4">
        <v>1</v>
      </c>
      <c r="D8" s="88"/>
      <c r="E8" s="88"/>
      <c r="F8" s="88">
        <v>1</v>
      </c>
      <c r="G8" s="16"/>
      <c r="H8" s="16"/>
      <c r="I8" s="16"/>
      <c r="J8" s="88">
        <v>7149</v>
      </c>
      <c r="K8" s="90">
        <v>7018</v>
      </c>
      <c r="L8" s="88">
        <v>7308</v>
      </c>
      <c r="M8" s="61">
        <v>2785</v>
      </c>
      <c r="N8" s="61">
        <v>2850</v>
      </c>
      <c r="O8" s="44">
        <f>Tableau1634578910111213141516171819202122232426[[#This Row],[CT 14/07]]-Tableau1634578910111213141516171819202122232426[[#This Row],[CT 14/06]]</f>
        <v>65</v>
      </c>
      <c r="P8" s="44">
        <v>1445</v>
      </c>
      <c r="Q8" s="44"/>
      <c r="R8" s="44"/>
      <c r="S8" s="59">
        <f>(Tableau1634578910111213141516171819202122232426[[#This Row],[GDC1]]+Tableau1634578910111213141516171819202122232426[[#This Row],[GDC2]]+Tableau1634578910111213141516171819202122232426[[#This Row],[GDC3]])/3</f>
        <v>481.66666666666669</v>
      </c>
      <c r="T8" s="64">
        <f>30+(Tableau1634578910111213141516171819202122232426[[#This Row],[CT 14/07]]/60)</f>
        <v>77.5</v>
      </c>
      <c r="U8" s="69">
        <v>1</v>
      </c>
      <c r="V8" s="9">
        <v>3</v>
      </c>
      <c r="W8" s="2">
        <f t="shared" si="0"/>
        <v>5</v>
      </c>
      <c r="X8" s="24">
        <v>5</v>
      </c>
      <c r="Y8" s="26">
        <v>560</v>
      </c>
      <c r="Z8" s="24"/>
      <c r="AA8" s="1">
        <f t="shared" si="1"/>
        <v>-560</v>
      </c>
      <c r="AB8" s="26"/>
      <c r="AC8" s="24"/>
      <c r="AD8" s="6">
        <f t="shared" si="2"/>
        <v>0</v>
      </c>
      <c r="AE8" s="12"/>
      <c r="AF8" s="10"/>
      <c r="AG8" s="6">
        <f t="shared" si="3"/>
        <v>0</v>
      </c>
      <c r="AH8" s="12"/>
      <c r="AI8" s="10"/>
      <c r="AJ8" s="12"/>
      <c r="AK8" s="25">
        <f t="shared" si="4"/>
        <v>5</v>
      </c>
      <c r="AL8" s="14">
        <f t="array" ref="AL8">max_score</f>
        <v>15</v>
      </c>
      <c r="AM8" s="56">
        <f>Tableau1634578910111213141516171819202122232426[[#This Row],[SM]]-Tableau1634578910111213141516171819202122232426[[#This Row],[STJ]]</f>
        <v>10</v>
      </c>
      <c r="AN8" s="14" t="str">
        <f t="shared" si="5"/>
        <v>BOF</v>
      </c>
      <c r="AO8" s="31" t="s">
        <v>60</v>
      </c>
      <c r="AP8" s="31" t="s">
        <v>60</v>
      </c>
      <c r="AQ8" s="31" t="s">
        <v>61</v>
      </c>
      <c r="AR8" s="31" t="s">
        <v>62</v>
      </c>
      <c r="AS8" s="31"/>
      <c r="AT8" s="18">
        <v>7</v>
      </c>
      <c r="AU8" s="19">
        <v>5</v>
      </c>
      <c r="AV8" s="19">
        <v>5</v>
      </c>
      <c r="AW8" s="19">
        <v>5</v>
      </c>
      <c r="AX8" s="19">
        <v>5</v>
      </c>
      <c r="AY8" s="19">
        <v>8</v>
      </c>
      <c r="AZ8" s="19">
        <v>20</v>
      </c>
      <c r="BA8" s="19">
        <v>12</v>
      </c>
      <c r="BB8" s="19">
        <v>10</v>
      </c>
      <c r="BC8" s="19">
        <v>13</v>
      </c>
      <c r="BD8" s="19">
        <v>10</v>
      </c>
      <c r="BE8" s="19">
        <v>4</v>
      </c>
      <c r="BF8" s="19">
        <v>5</v>
      </c>
      <c r="BG8" s="19">
        <v>0</v>
      </c>
      <c r="BH8" s="19">
        <v>0</v>
      </c>
      <c r="BI8" s="19"/>
      <c r="BJ8" s="19"/>
      <c r="BK8" s="19"/>
      <c r="BL8" s="20"/>
    </row>
    <row r="9" spans="1:64" ht="15.75" thickBot="1" x14ac:dyDescent="0.3">
      <c r="A9" s="30" t="s">
        <v>165</v>
      </c>
      <c r="B9" s="92"/>
      <c r="C9" s="92">
        <v>1</v>
      </c>
      <c r="D9" s="91"/>
      <c r="E9" s="91"/>
      <c r="F9" s="91"/>
      <c r="G9" s="16"/>
      <c r="H9" s="16"/>
      <c r="I9" s="16"/>
      <c r="J9" s="88">
        <v>6653</v>
      </c>
      <c r="K9" s="92">
        <v>6246</v>
      </c>
      <c r="L9" s="88">
        <v>6231</v>
      </c>
      <c r="M9" s="61">
        <v>1849</v>
      </c>
      <c r="N9" s="61">
        <v>1924</v>
      </c>
      <c r="O9" s="44">
        <f>Tableau1634578910111213141516171819202122232426[[#This Row],[CT 14/07]]-Tableau1634578910111213141516171819202122232426[[#This Row],[CT 14/06]]</f>
        <v>75</v>
      </c>
      <c r="P9" s="44">
        <v>1492</v>
      </c>
      <c r="Q9" s="44"/>
      <c r="R9" s="44"/>
      <c r="S9" s="59">
        <f>(Tableau1634578910111213141516171819202122232426[[#This Row],[GDC1]]+Tableau1634578910111213141516171819202122232426[[#This Row],[GDC2]]+Tableau1634578910111213141516171819202122232426[[#This Row],[GDC3]])/3</f>
        <v>497.33333333333331</v>
      </c>
      <c r="T9" s="64">
        <f>30+(Tableau1634578910111213141516171819202122232426[[#This Row],[CT 14/07]]/60)</f>
        <v>62.06666666666667</v>
      </c>
      <c r="U9" s="68">
        <v>1</v>
      </c>
      <c r="V9" s="25">
        <v>3</v>
      </c>
      <c r="W9" s="28">
        <f t="shared" si="0"/>
        <v>5</v>
      </c>
      <c r="X9" s="24">
        <v>5</v>
      </c>
      <c r="Y9" s="26">
        <v>265</v>
      </c>
      <c r="Z9" s="24"/>
      <c r="AA9" s="25">
        <f t="shared" si="1"/>
        <v>-265</v>
      </c>
      <c r="AB9" s="26"/>
      <c r="AC9" s="24"/>
      <c r="AD9" s="23">
        <f t="shared" si="2"/>
        <v>0</v>
      </c>
      <c r="AE9" s="26"/>
      <c r="AF9" s="24"/>
      <c r="AG9" s="23">
        <f t="shared" si="3"/>
        <v>0</v>
      </c>
      <c r="AH9" s="26"/>
      <c r="AI9" s="24"/>
      <c r="AJ9" s="26"/>
      <c r="AK9" s="25">
        <f t="shared" si="4"/>
        <v>5</v>
      </c>
      <c r="AL9" s="91" cm="1">
        <f t="array" ref="AL9">max_score</f>
        <v>15</v>
      </c>
      <c r="AM9" s="55">
        <f>Tableau1634578910111213141516171819202122232426[[#This Row],[SM]]-Tableau1634578910111213141516171819202122232426[[#This Row],[STJ]]</f>
        <v>10</v>
      </c>
      <c r="AN9" s="91" t="str">
        <f t="shared" si="5"/>
        <v>BOF</v>
      </c>
      <c r="AO9" s="90" t="s">
        <v>60</v>
      </c>
      <c r="AP9" s="91" t="s">
        <v>60</v>
      </c>
      <c r="AQ9" s="90" t="s">
        <v>61</v>
      </c>
      <c r="AR9" s="90" t="s">
        <v>62</v>
      </c>
      <c r="AS9" s="91"/>
      <c r="AT9" s="18">
        <v>6</v>
      </c>
      <c r="AU9" s="19">
        <v>4</v>
      </c>
      <c r="AV9" s="19">
        <v>4</v>
      </c>
      <c r="AW9" s="19">
        <v>5</v>
      </c>
      <c r="AX9" s="19">
        <v>4</v>
      </c>
      <c r="AY9" s="19">
        <v>6</v>
      </c>
      <c r="AZ9" s="19">
        <v>14</v>
      </c>
      <c r="BA9" s="19">
        <v>6</v>
      </c>
      <c r="BB9" s="19">
        <v>2</v>
      </c>
      <c r="BC9" s="19">
        <v>4</v>
      </c>
      <c r="BD9" s="19">
        <v>2</v>
      </c>
      <c r="BE9" s="19">
        <v>1</v>
      </c>
      <c r="BF9" s="19">
        <v>0</v>
      </c>
      <c r="BG9" s="19">
        <v>0</v>
      </c>
      <c r="BH9" s="19">
        <v>0</v>
      </c>
      <c r="BI9" s="19"/>
      <c r="BJ9" s="19"/>
      <c r="BK9" s="19"/>
      <c r="BL9" s="20"/>
    </row>
    <row r="10" spans="1:64" ht="15.75" thickBot="1" x14ac:dyDescent="0.3">
      <c r="A10" s="30" t="s">
        <v>81</v>
      </c>
      <c r="B10" s="92">
        <v>1</v>
      </c>
      <c r="C10" s="92">
        <v>1</v>
      </c>
      <c r="D10" s="92"/>
      <c r="E10" s="92"/>
      <c r="F10" s="90"/>
      <c r="G10" s="16"/>
      <c r="H10" s="16"/>
      <c r="I10" s="16"/>
      <c r="J10" s="88">
        <v>6919</v>
      </c>
      <c r="K10" s="90">
        <v>7004</v>
      </c>
      <c r="L10" s="88">
        <v>7004</v>
      </c>
      <c r="M10" s="61">
        <v>2072</v>
      </c>
      <c r="N10" s="61">
        <v>2175</v>
      </c>
      <c r="O10" s="44">
        <f>Tableau1634578910111213141516171819202122232426[[#This Row],[CT 14/07]]-Tableau1634578910111213141516171819202122232426[[#This Row],[CT 14/06]]</f>
        <v>103</v>
      </c>
      <c r="P10" s="44">
        <v>1541</v>
      </c>
      <c r="Q10" s="44"/>
      <c r="R10" s="44"/>
      <c r="S10" s="59">
        <f>(Tableau1634578910111213141516171819202122232426[[#This Row],[GDC1]]+Tableau1634578910111213141516171819202122232426[[#This Row],[GDC2]]+Tableau1634578910111213141516171819202122232426[[#This Row],[GDC3]])/3</f>
        <v>513.66666666666663</v>
      </c>
      <c r="T10" s="64">
        <f>30+(Tableau1634578910111213141516171819202122232426[[#This Row],[CT 14/07]]/60)</f>
        <v>66.25</v>
      </c>
      <c r="U10" s="18">
        <v>1</v>
      </c>
      <c r="V10" s="25">
        <v>3</v>
      </c>
      <c r="W10" s="28">
        <f t="shared" si="0"/>
        <v>5</v>
      </c>
      <c r="X10" s="24">
        <v>5</v>
      </c>
      <c r="Y10" s="26">
        <v>312</v>
      </c>
      <c r="Z10" s="24"/>
      <c r="AA10" s="25">
        <f t="shared" si="1"/>
        <v>-312</v>
      </c>
      <c r="AB10" s="26"/>
      <c r="AC10" s="24"/>
      <c r="AD10" s="23">
        <f t="shared" si="2"/>
        <v>0</v>
      </c>
      <c r="AE10" s="26"/>
      <c r="AF10" s="24"/>
      <c r="AG10" s="23">
        <f t="shared" si="3"/>
        <v>0</v>
      </c>
      <c r="AH10" s="26"/>
      <c r="AI10" s="24"/>
      <c r="AJ10" s="26"/>
      <c r="AK10" s="25">
        <f t="shared" si="4"/>
        <v>5</v>
      </c>
      <c r="AL10" s="91" cm="1">
        <f t="array" ref="AL10">max_score</f>
        <v>15</v>
      </c>
      <c r="AM10" s="55">
        <f>Tableau1634578910111213141516171819202122232426[[#This Row],[SM]]-Tableau1634578910111213141516171819202122232426[[#This Row],[STJ]]</f>
        <v>10</v>
      </c>
      <c r="AN10" s="91" t="str">
        <f t="shared" si="5"/>
        <v>BOF</v>
      </c>
      <c r="AO10" s="91" t="s">
        <v>60</v>
      </c>
      <c r="AP10" s="91" t="s">
        <v>60</v>
      </c>
      <c r="AQ10" s="88" t="s">
        <v>61</v>
      </c>
      <c r="AR10" s="88" t="s">
        <v>62</v>
      </c>
      <c r="AS10" s="91"/>
      <c r="AT10" s="18">
        <v>7</v>
      </c>
      <c r="AU10" s="19">
        <v>4</v>
      </c>
      <c r="AV10" s="19">
        <v>4</v>
      </c>
      <c r="AW10" s="19">
        <v>4</v>
      </c>
      <c r="AX10" s="19">
        <v>5</v>
      </c>
      <c r="AY10" s="19">
        <v>7</v>
      </c>
      <c r="AZ10" s="19">
        <v>19</v>
      </c>
      <c r="BA10" s="19">
        <v>9</v>
      </c>
      <c r="BB10" s="19">
        <v>4</v>
      </c>
      <c r="BC10" s="19">
        <v>7</v>
      </c>
      <c r="BD10" s="19">
        <v>4</v>
      </c>
      <c r="BE10" s="19">
        <v>2</v>
      </c>
      <c r="BF10" s="19">
        <v>0</v>
      </c>
      <c r="BG10" s="19">
        <v>0</v>
      </c>
      <c r="BH10" s="19">
        <v>0</v>
      </c>
      <c r="BI10" s="19"/>
      <c r="BJ10" s="19"/>
      <c r="BK10" s="19"/>
      <c r="BL10" s="20"/>
    </row>
    <row r="11" spans="1:64" ht="15.75" thickBot="1" x14ac:dyDescent="0.3">
      <c r="A11" s="13" t="s">
        <v>64</v>
      </c>
      <c r="B11" s="4"/>
      <c r="C11" s="4">
        <v>1</v>
      </c>
      <c r="D11" s="91"/>
      <c r="E11" s="91"/>
      <c r="F11" s="91"/>
      <c r="G11" s="16"/>
      <c r="H11" s="16"/>
      <c r="I11" s="16"/>
      <c r="J11" s="88">
        <v>7008</v>
      </c>
      <c r="K11" s="88">
        <v>5417</v>
      </c>
      <c r="L11" s="88">
        <v>6010</v>
      </c>
      <c r="M11" s="61">
        <v>2159</v>
      </c>
      <c r="N11" s="61">
        <v>2207</v>
      </c>
      <c r="O11" s="44">
        <f>Tableau1634578910111213141516171819202122232426[[#This Row],[CT 14/07]]-Tableau1634578910111213141516171819202122232426[[#This Row],[CT 14/06]]</f>
        <v>48</v>
      </c>
      <c r="P11" s="44">
        <v>567</v>
      </c>
      <c r="Q11" s="44"/>
      <c r="R11" s="44"/>
      <c r="S11" s="59">
        <f>(Tableau1634578910111213141516171819202122232426[[#This Row],[GDC1]]+Tableau1634578910111213141516171819202122232426[[#This Row],[GDC2]]+Tableau1634578910111213141516171819202122232426[[#This Row],[GDC3]])/3</f>
        <v>189</v>
      </c>
      <c r="T11" s="64">
        <f>30+(Tableau1634578910111213141516171819202122232426[[#This Row],[CT 14/07]]/60)</f>
        <v>66.783333333333331</v>
      </c>
      <c r="U11" s="67">
        <v>1</v>
      </c>
      <c r="V11" s="9">
        <v>2</v>
      </c>
      <c r="W11" s="2">
        <f t="shared" si="0"/>
        <v>4</v>
      </c>
      <c r="X11" s="24">
        <v>4</v>
      </c>
      <c r="Y11" s="26">
        <v>265</v>
      </c>
      <c r="Z11" s="24"/>
      <c r="AA11" s="1">
        <f t="shared" si="1"/>
        <v>-265</v>
      </c>
      <c r="AB11" s="26"/>
      <c r="AC11" s="24"/>
      <c r="AD11" s="6">
        <f t="shared" si="2"/>
        <v>0</v>
      </c>
      <c r="AE11" s="12"/>
      <c r="AF11" s="10"/>
      <c r="AG11" s="6">
        <f t="shared" si="3"/>
        <v>0</v>
      </c>
      <c r="AH11" s="12"/>
      <c r="AI11" s="10"/>
      <c r="AJ11" s="12"/>
      <c r="AK11" s="25">
        <f t="shared" si="4"/>
        <v>4</v>
      </c>
      <c r="AL11" s="14">
        <f t="array" ref="AL11">max_score</f>
        <v>12</v>
      </c>
      <c r="AM11" s="56">
        <f>Tableau1634578910111213141516171819202122232426[[#This Row],[SM]]-Tableau1634578910111213141516171819202122232426[[#This Row],[STJ]]</f>
        <v>8</v>
      </c>
      <c r="AN11" s="14" t="str">
        <f t="shared" si="5"/>
        <v>BOF</v>
      </c>
      <c r="AO11" s="92" t="s">
        <v>60</v>
      </c>
      <c r="AP11" s="92" t="s">
        <v>60</v>
      </c>
      <c r="AQ11" s="92" t="s">
        <v>61</v>
      </c>
      <c r="AR11" s="92" t="s">
        <v>62</v>
      </c>
      <c r="AS11" s="92"/>
      <c r="AT11" s="18">
        <v>4</v>
      </c>
      <c r="AU11" s="19">
        <v>4</v>
      </c>
      <c r="AV11" s="19">
        <v>4</v>
      </c>
      <c r="AW11" s="19">
        <v>4</v>
      </c>
      <c r="AX11" s="19">
        <v>3</v>
      </c>
      <c r="AY11" s="19">
        <v>6</v>
      </c>
      <c r="AZ11" s="19">
        <v>20</v>
      </c>
      <c r="BA11" s="19">
        <v>2</v>
      </c>
      <c r="BB11" s="19">
        <v>1</v>
      </c>
      <c r="BC11" s="19">
        <v>12</v>
      </c>
      <c r="BD11" s="19">
        <v>11</v>
      </c>
      <c r="BE11" s="19">
        <v>2</v>
      </c>
      <c r="BF11" s="19">
        <v>1</v>
      </c>
      <c r="BG11" s="19">
        <v>0</v>
      </c>
      <c r="BH11" s="19">
        <v>0</v>
      </c>
      <c r="BI11" s="19"/>
      <c r="BJ11" s="19"/>
      <c r="BK11" s="19"/>
      <c r="BL11" s="20"/>
    </row>
    <row r="12" spans="1:64" ht="15.75" thickBot="1" x14ac:dyDescent="0.3">
      <c r="A12" s="13" t="s">
        <v>84</v>
      </c>
      <c r="B12" s="4"/>
      <c r="C12" s="4">
        <v>1</v>
      </c>
      <c r="D12" s="90"/>
      <c r="E12" s="90"/>
      <c r="F12" s="90"/>
      <c r="G12" s="16">
        <v>1</v>
      </c>
      <c r="H12" s="16"/>
      <c r="I12" s="16"/>
      <c r="J12" s="88">
        <v>6521</v>
      </c>
      <c r="K12" s="88">
        <v>5785</v>
      </c>
      <c r="L12" s="88">
        <v>6101</v>
      </c>
      <c r="M12" s="61">
        <v>1795</v>
      </c>
      <c r="N12" s="61">
        <v>1868</v>
      </c>
      <c r="O12" s="44">
        <f>Tableau1634578910111213141516171819202122232426[[#This Row],[CT 14/07]]-Tableau1634578910111213141516171819202122232426[[#This Row],[CT 14/06]]</f>
        <v>73</v>
      </c>
      <c r="P12" s="44">
        <v>649</v>
      </c>
      <c r="Q12" s="44"/>
      <c r="R12" s="44"/>
      <c r="S12" s="59">
        <f>(Tableau1634578910111213141516171819202122232426[[#This Row],[GDC1]]+Tableau1634578910111213141516171819202122232426[[#This Row],[GDC2]]+Tableau1634578910111213141516171819202122232426[[#This Row],[GDC3]])/3</f>
        <v>216.33333333333334</v>
      </c>
      <c r="T12" s="64">
        <f>30+(Tableau1634578910111213141516171819202122232426[[#This Row],[CT 14/07]]/60)</f>
        <v>61.133333333333333</v>
      </c>
      <c r="U12" s="67">
        <v>1</v>
      </c>
      <c r="V12" s="9">
        <v>3</v>
      </c>
      <c r="W12" s="2">
        <f t="shared" si="0"/>
        <v>5</v>
      </c>
      <c r="X12" s="24">
        <v>5</v>
      </c>
      <c r="Y12" s="26">
        <v>394</v>
      </c>
      <c r="Z12" s="24"/>
      <c r="AA12" s="1">
        <f t="shared" si="1"/>
        <v>-394</v>
      </c>
      <c r="AB12" s="26"/>
      <c r="AC12" s="24"/>
      <c r="AD12" s="6">
        <f t="shared" si="2"/>
        <v>0</v>
      </c>
      <c r="AE12" s="12"/>
      <c r="AF12" s="10"/>
      <c r="AG12" s="6">
        <f t="shared" si="3"/>
        <v>0</v>
      </c>
      <c r="AH12" s="12"/>
      <c r="AI12" s="10"/>
      <c r="AJ12" s="12"/>
      <c r="AK12" s="25">
        <f t="shared" si="4"/>
        <v>5</v>
      </c>
      <c r="AL12" s="14">
        <f t="array" ref="AL12">max_score</f>
        <v>15</v>
      </c>
      <c r="AM12" s="56">
        <f>Tableau1634578910111213141516171819202122232426[[#This Row],[SM]]-Tableau1634578910111213141516171819202122232426[[#This Row],[STJ]]</f>
        <v>10</v>
      </c>
      <c r="AN12" s="14" t="str">
        <f t="shared" si="5"/>
        <v>BOF</v>
      </c>
      <c r="AO12" s="91" t="s">
        <v>60</v>
      </c>
      <c r="AP12" s="91" t="s">
        <v>60</v>
      </c>
      <c r="AQ12" s="92" t="s">
        <v>61</v>
      </c>
      <c r="AR12" s="92" t="s">
        <v>62</v>
      </c>
      <c r="AS12" s="91"/>
      <c r="AT12" s="18">
        <v>6</v>
      </c>
      <c r="AU12" s="19">
        <v>4</v>
      </c>
      <c r="AV12" s="19">
        <v>6</v>
      </c>
      <c r="AW12" s="19">
        <v>5</v>
      </c>
      <c r="AX12" s="19">
        <v>5</v>
      </c>
      <c r="AY12" s="19">
        <v>7</v>
      </c>
      <c r="AZ12" s="19">
        <v>16</v>
      </c>
      <c r="BA12" s="19">
        <v>5</v>
      </c>
      <c r="BB12" s="19">
        <v>1</v>
      </c>
      <c r="BC12" s="19">
        <v>2</v>
      </c>
      <c r="BD12" s="19">
        <v>0</v>
      </c>
      <c r="BE12" s="19">
        <v>0</v>
      </c>
      <c r="BF12" s="19">
        <v>0</v>
      </c>
      <c r="BG12" s="19">
        <v>0</v>
      </c>
      <c r="BH12" s="19">
        <v>0</v>
      </c>
      <c r="BI12" s="19"/>
      <c r="BJ12" s="19"/>
      <c r="BK12" s="19"/>
      <c r="BL12" s="20"/>
    </row>
    <row r="13" spans="1:64" ht="15.75" thickBot="1" x14ac:dyDescent="0.3">
      <c r="A13" s="13" t="s">
        <v>38</v>
      </c>
      <c r="B13" s="4">
        <v>1</v>
      </c>
      <c r="C13" s="4">
        <v>1</v>
      </c>
      <c r="D13" s="92"/>
      <c r="E13" s="92"/>
      <c r="F13" s="92">
        <v>1</v>
      </c>
      <c r="G13" s="16"/>
      <c r="H13" s="16"/>
      <c r="I13" s="16"/>
      <c r="J13" s="88">
        <v>7134</v>
      </c>
      <c r="K13" s="88">
        <v>6950</v>
      </c>
      <c r="L13" s="88">
        <v>6992</v>
      </c>
      <c r="M13" s="61">
        <v>2289</v>
      </c>
      <c r="N13" s="61">
        <v>2334</v>
      </c>
      <c r="O13" s="44">
        <f>Tableau1634578910111213141516171819202122232426[[#This Row],[CT 14/07]]-Tableau1634578910111213141516171819202122232426[[#This Row],[CT 14/06]]</f>
        <v>45</v>
      </c>
      <c r="P13" s="44">
        <v>2433</v>
      </c>
      <c r="Q13" s="44"/>
      <c r="R13" s="44"/>
      <c r="S13" s="59">
        <f>(Tableau1634578910111213141516171819202122232426[[#This Row],[GDC1]]+Tableau1634578910111213141516171819202122232426[[#This Row],[GDC2]]+Tableau1634578910111213141516171819202122232426[[#This Row],[GDC3]])/3</f>
        <v>811</v>
      </c>
      <c r="T13" s="64">
        <f>30+(Tableau1634578910111213141516171819202122232426[[#This Row],[CT 14/07]]/60)</f>
        <v>68.900000000000006</v>
      </c>
      <c r="U13" s="69">
        <v>1</v>
      </c>
      <c r="V13" s="1">
        <v>4</v>
      </c>
      <c r="W13" s="2">
        <f t="shared" si="0"/>
        <v>6</v>
      </c>
      <c r="X13" s="24">
        <v>6</v>
      </c>
      <c r="Y13" s="26">
        <v>728</v>
      </c>
      <c r="Z13" s="24"/>
      <c r="AA13" s="1">
        <f t="shared" si="1"/>
        <v>-728</v>
      </c>
      <c r="AB13" s="26"/>
      <c r="AC13" s="24"/>
      <c r="AD13" s="1">
        <f t="shared" si="2"/>
        <v>0</v>
      </c>
      <c r="AE13" s="26"/>
      <c r="AF13" s="3"/>
      <c r="AG13" s="1">
        <f t="shared" si="3"/>
        <v>0</v>
      </c>
      <c r="AH13" s="26"/>
      <c r="AI13" s="3"/>
      <c r="AJ13" s="26"/>
      <c r="AK13" s="25">
        <f t="shared" si="4"/>
        <v>6</v>
      </c>
      <c r="AL13" s="4">
        <f t="array" ref="AL13">max_score</f>
        <v>18</v>
      </c>
      <c r="AM13" s="56">
        <f>Tableau1634578910111213141516171819202122232426[[#This Row],[SM]]-Tableau1634578910111213141516171819202122232426[[#This Row],[STJ]]</f>
        <v>12</v>
      </c>
      <c r="AN13" s="14" t="str">
        <f t="shared" si="5"/>
        <v>BOF</v>
      </c>
      <c r="AO13" s="92" t="s">
        <v>60</v>
      </c>
      <c r="AP13" s="92" t="s">
        <v>60</v>
      </c>
      <c r="AQ13" s="88" t="s">
        <v>61</v>
      </c>
      <c r="AR13" s="88" t="s">
        <v>62</v>
      </c>
      <c r="AS13" s="92"/>
      <c r="AT13" s="18">
        <v>7</v>
      </c>
      <c r="AU13" s="17">
        <v>5</v>
      </c>
      <c r="AV13" s="17">
        <v>5</v>
      </c>
      <c r="AW13" s="17">
        <v>5</v>
      </c>
      <c r="AX13" s="17">
        <v>5</v>
      </c>
      <c r="AY13" s="17">
        <v>7</v>
      </c>
      <c r="AZ13" s="17">
        <v>18</v>
      </c>
      <c r="BA13" s="17">
        <v>8</v>
      </c>
      <c r="BB13" s="17">
        <v>6</v>
      </c>
      <c r="BC13" s="17">
        <v>7</v>
      </c>
      <c r="BD13" s="17">
        <v>5</v>
      </c>
      <c r="BE13" s="17">
        <v>3</v>
      </c>
      <c r="BF13" s="17">
        <v>1</v>
      </c>
      <c r="BG13" s="17">
        <v>0</v>
      </c>
      <c r="BH13" s="17">
        <v>0</v>
      </c>
      <c r="BI13" s="17"/>
      <c r="BJ13" s="17"/>
      <c r="BK13" s="17"/>
      <c r="BL13" s="20"/>
    </row>
    <row r="14" spans="1:64" s="7" customFormat="1" ht="15.75" thickBot="1" x14ac:dyDescent="0.3">
      <c r="A14" s="13" t="s">
        <v>149</v>
      </c>
      <c r="B14" s="4"/>
      <c r="C14" s="4">
        <v>1</v>
      </c>
      <c r="D14" s="88"/>
      <c r="E14" s="88"/>
      <c r="F14" s="88"/>
      <c r="G14" s="16"/>
      <c r="H14" s="16"/>
      <c r="I14" s="16"/>
      <c r="J14" s="88">
        <v>7039</v>
      </c>
      <c r="K14" s="88">
        <v>7039</v>
      </c>
      <c r="L14" s="88">
        <v>7030</v>
      </c>
      <c r="M14" s="61">
        <v>2273</v>
      </c>
      <c r="N14" s="61">
        <v>2355</v>
      </c>
      <c r="O14" s="44">
        <f>Tableau1634578910111213141516171819202122232426[[#This Row],[CT 14/07]]-Tableau1634578910111213141516171819202122232426[[#This Row],[CT 14/06]]</f>
        <v>82</v>
      </c>
      <c r="P14" s="44">
        <v>950</v>
      </c>
      <c r="Q14" s="44"/>
      <c r="R14" s="44"/>
      <c r="S14" s="59">
        <f>(Tableau1634578910111213141516171819202122232426[[#This Row],[GDC1]]+Tableau1634578910111213141516171819202122232426[[#This Row],[GDC2]]+Tableau1634578910111213141516171819202122232426[[#This Row],[GDC3]])/3</f>
        <v>316.66666666666669</v>
      </c>
      <c r="T14" s="64">
        <f>30+(Tableau1634578910111213141516171819202122232426[[#This Row],[CT 14/07]]/60)</f>
        <v>69.25</v>
      </c>
      <c r="U14" s="69">
        <v>1</v>
      </c>
      <c r="V14" s="9">
        <v>3</v>
      </c>
      <c r="W14" s="2">
        <f t="shared" si="0"/>
        <v>5</v>
      </c>
      <c r="X14" s="24">
        <v>5</v>
      </c>
      <c r="Y14" s="26">
        <v>420</v>
      </c>
      <c r="Z14" s="24"/>
      <c r="AA14" s="1">
        <f t="shared" si="1"/>
        <v>-420</v>
      </c>
      <c r="AB14" s="26"/>
      <c r="AC14" s="24"/>
      <c r="AD14" s="6">
        <f t="shared" si="2"/>
        <v>0</v>
      </c>
      <c r="AE14" s="12"/>
      <c r="AF14" s="10"/>
      <c r="AG14" s="6">
        <f t="shared" si="3"/>
        <v>0</v>
      </c>
      <c r="AH14" s="12"/>
      <c r="AI14" s="10"/>
      <c r="AJ14" s="12"/>
      <c r="AK14" s="25">
        <f t="shared" si="4"/>
        <v>5</v>
      </c>
      <c r="AL14" s="14">
        <f t="array" ref="AL14">max_score</f>
        <v>15</v>
      </c>
      <c r="AM14" s="56">
        <f>Tableau1634578910111213141516171819202122232426[[#This Row],[SM]]-Tableau1634578910111213141516171819202122232426[[#This Row],[STJ]]</f>
        <v>10</v>
      </c>
      <c r="AN14" s="14" t="str">
        <f t="shared" si="5"/>
        <v>BOF</v>
      </c>
      <c r="AO14" s="92" t="s">
        <v>60</v>
      </c>
      <c r="AP14" s="92" t="s">
        <v>60</v>
      </c>
      <c r="AQ14" s="88" t="s">
        <v>61</v>
      </c>
      <c r="AR14" s="88" t="s">
        <v>62</v>
      </c>
      <c r="AS14" s="92"/>
      <c r="AT14" s="18">
        <v>7</v>
      </c>
      <c r="AU14" s="17">
        <v>5</v>
      </c>
      <c r="AV14" s="17">
        <v>5</v>
      </c>
      <c r="AW14" s="17">
        <v>6</v>
      </c>
      <c r="AX14" s="17">
        <v>5</v>
      </c>
      <c r="AY14" s="17">
        <v>7</v>
      </c>
      <c r="AZ14" s="17">
        <v>17</v>
      </c>
      <c r="BA14" s="17">
        <v>8</v>
      </c>
      <c r="BB14" s="17">
        <v>5</v>
      </c>
      <c r="BC14" s="17">
        <v>6</v>
      </c>
      <c r="BD14" s="17">
        <v>3</v>
      </c>
      <c r="BE14" s="17">
        <v>1</v>
      </c>
      <c r="BF14" s="17">
        <v>0</v>
      </c>
      <c r="BG14" s="17">
        <v>0</v>
      </c>
      <c r="BH14" s="17">
        <v>0</v>
      </c>
      <c r="BI14" s="17"/>
      <c r="BJ14" s="17"/>
      <c r="BK14" s="17"/>
    </row>
    <row r="15" spans="1:64" s="7" customFormat="1" ht="15.75" thickBot="1" x14ac:dyDescent="0.3">
      <c r="A15" s="13" t="s">
        <v>39</v>
      </c>
      <c r="B15" s="4">
        <v>1</v>
      </c>
      <c r="C15" s="4">
        <v>1</v>
      </c>
      <c r="D15" s="92"/>
      <c r="E15" s="92">
        <v>1</v>
      </c>
      <c r="F15" s="90"/>
      <c r="G15" s="16"/>
      <c r="H15" s="16"/>
      <c r="I15" s="16"/>
      <c r="J15" s="88">
        <v>6674</v>
      </c>
      <c r="K15" s="88">
        <v>5916</v>
      </c>
      <c r="L15" s="88">
        <v>5914</v>
      </c>
      <c r="M15" s="61">
        <v>2018</v>
      </c>
      <c r="N15" s="61">
        <v>2072</v>
      </c>
      <c r="O15" s="44">
        <f>Tableau1634578910111213141516171819202122232426[[#This Row],[CT 14/07]]-Tableau1634578910111213141516171819202122232426[[#This Row],[CT 14/06]]</f>
        <v>54</v>
      </c>
      <c r="P15" s="44">
        <v>364</v>
      </c>
      <c r="Q15" s="44"/>
      <c r="R15" s="44"/>
      <c r="S15" s="59">
        <f>(Tableau1634578910111213141516171819202122232426[[#This Row],[GDC1]]+Tableau1634578910111213141516171819202122232426[[#This Row],[GDC2]]+Tableau1634578910111213141516171819202122232426[[#This Row],[GDC3]])/3</f>
        <v>121.33333333333333</v>
      </c>
      <c r="T15" s="64">
        <f>30+(Tableau1634578910111213141516171819202122232426[[#This Row],[CT 14/07]]/60)</f>
        <v>64.533333333333331</v>
      </c>
      <c r="U15" s="69">
        <v>1</v>
      </c>
      <c r="V15" s="9">
        <v>2</v>
      </c>
      <c r="W15" s="2">
        <f t="shared" si="0"/>
        <v>4</v>
      </c>
      <c r="X15" s="24">
        <v>4</v>
      </c>
      <c r="Y15" s="26">
        <v>390</v>
      </c>
      <c r="Z15" s="24"/>
      <c r="AA15" s="1">
        <f t="shared" si="1"/>
        <v>-390</v>
      </c>
      <c r="AB15" s="26"/>
      <c r="AC15" s="24"/>
      <c r="AD15" s="6">
        <f t="shared" si="2"/>
        <v>0</v>
      </c>
      <c r="AE15" s="12"/>
      <c r="AF15" s="10"/>
      <c r="AG15" s="6">
        <f t="shared" si="3"/>
        <v>0</v>
      </c>
      <c r="AH15" s="12"/>
      <c r="AI15" s="10"/>
      <c r="AJ15" s="12"/>
      <c r="AK15" s="25">
        <f t="shared" si="4"/>
        <v>4</v>
      </c>
      <c r="AL15" s="14">
        <f t="array" ref="AL15">max_score</f>
        <v>12</v>
      </c>
      <c r="AM15" s="56">
        <f>Tableau1634578910111213141516171819202122232426[[#This Row],[SM]]-Tableau1634578910111213141516171819202122232426[[#This Row],[STJ]]</f>
        <v>8</v>
      </c>
      <c r="AN15" s="14" t="str">
        <f t="shared" si="5"/>
        <v>BOF</v>
      </c>
      <c r="AO15" s="91" t="s">
        <v>60</v>
      </c>
      <c r="AP15" s="91" t="s">
        <v>60</v>
      </c>
      <c r="AQ15" s="92" t="s">
        <v>61</v>
      </c>
      <c r="AR15" s="92" t="s">
        <v>62</v>
      </c>
      <c r="AS15" s="91"/>
      <c r="AT15" s="18">
        <v>7</v>
      </c>
      <c r="AU15" s="19">
        <v>5</v>
      </c>
      <c r="AV15" s="19">
        <v>6</v>
      </c>
      <c r="AW15" s="19">
        <v>6</v>
      </c>
      <c r="AX15" s="19">
        <v>6</v>
      </c>
      <c r="AY15" s="19">
        <v>7</v>
      </c>
      <c r="AZ15" s="19">
        <v>16</v>
      </c>
      <c r="BA15" s="19">
        <v>5</v>
      </c>
      <c r="BB15" s="19">
        <v>1</v>
      </c>
      <c r="BC15" s="19">
        <v>3</v>
      </c>
      <c r="BD15" s="19">
        <v>0</v>
      </c>
      <c r="BE15" s="19">
        <v>0</v>
      </c>
      <c r="BF15" s="19">
        <v>0</v>
      </c>
      <c r="BG15" s="19">
        <v>0</v>
      </c>
      <c r="BH15" s="19">
        <v>0</v>
      </c>
      <c r="BI15" s="19"/>
      <c r="BJ15" s="19"/>
      <c r="BK15" s="19"/>
    </row>
    <row r="16" spans="1:64" s="7" customFormat="1" ht="15.75" thickBot="1" x14ac:dyDescent="0.3">
      <c r="A16" s="30" t="s">
        <v>137</v>
      </c>
      <c r="B16" s="92"/>
      <c r="C16" s="92">
        <v>1</v>
      </c>
      <c r="D16" s="92"/>
      <c r="E16" s="92"/>
      <c r="F16" s="92"/>
      <c r="G16" s="16"/>
      <c r="H16" s="16"/>
      <c r="I16" s="16"/>
      <c r="J16" s="88">
        <v>9048</v>
      </c>
      <c r="K16" s="88">
        <v>7260</v>
      </c>
      <c r="L16" s="88">
        <v>7435</v>
      </c>
      <c r="M16" s="61">
        <v>3056</v>
      </c>
      <c r="N16" s="61">
        <v>3152</v>
      </c>
      <c r="O16" s="44">
        <f>Tableau1634578910111213141516171819202122232426[[#This Row],[CT 14/07]]-Tableau1634578910111213141516171819202122232426[[#This Row],[CT 14/06]]</f>
        <v>96</v>
      </c>
      <c r="P16" s="44">
        <v>1785</v>
      </c>
      <c r="Q16" s="44"/>
      <c r="R16" s="44"/>
      <c r="S16" s="59">
        <f>(Tableau1634578910111213141516171819202122232426[[#This Row],[GDC1]]+Tableau1634578910111213141516171819202122232426[[#This Row],[GDC2]]+Tableau1634578910111213141516171819202122232426[[#This Row],[GDC3]])/3</f>
        <v>595</v>
      </c>
      <c r="T16" s="64">
        <f>30+(Tableau1634578910111213141516171819202122232426[[#This Row],[CT 14/07]]/60)</f>
        <v>82.533333333333331</v>
      </c>
      <c r="U16" s="18">
        <v>1</v>
      </c>
      <c r="V16" s="25">
        <v>3</v>
      </c>
      <c r="W16" s="28">
        <f t="shared" si="0"/>
        <v>5</v>
      </c>
      <c r="X16" s="24">
        <v>5</v>
      </c>
      <c r="Y16" s="26">
        <v>408</v>
      </c>
      <c r="Z16" s="24"/>
      <c r="AA16" s="25">
        <f t="shared" si="1"/>
        <v>-408</v>
      </c>
      <c r="AB16" s="26"/>
      <c r="AC16" s="24"/>
      <c r="AD16" s="23">
        <f t="shared" si="2"/>
        <v>0</v>
      </c>
      <c r="AE16" s="26"/>
      <c r="AF16" s="24"/>
      <c r="AG16" s="23">
        <f t="shared" si="3"/>
        <v>0</v>
      </c>
      <c r="AH16" s="26"/>
      <c r="AI16" s="24"/>
      <c r="AJ16" s="26"/>
      <c r="AK16" s="25">
        <f t="shared" si="4"/>
        <v>5</v>
      </c>
      <c r="AL16" s="91" cm="1">
        <f t="array" ref="AL16">max_score</f>
        <v>15</v>
      </c>
      <c r="AM16" s="55">
        <f>Tableau1634578910111213141516171819202122232426[[#This Row],[SM]]-Tableau1634578910111213141516171819202122232426[[#This Row],[STJ]]</f>
        <v>10</v>
      </c>
      <c r="AN16" s="91" t="str">
        <f t="shared" si="5"/>
        <v>BOF</v>
      </c>
      <c r="AO16" s="91" t="s">
        <v>60</v>
      </c>
      <c r="AP16" s="91" t="s">
        <v>60</v>
      </c>
      <c r="AQ16" s="88" t="s">
        <v>61</v>
      </c>
      <c r="AR16" s="88" t="s">
        <v>62</v>
      </c>
      <c r="AS16" s="91"/>
      <c r="AT16" s="18">
        <v>7</v>
      </c>
      <c r="AU16" s="19">
        <v>5</v>
      </c>
      <c r="AV16" s="19">
        <v>4</v>
      </c>
      <c r="AW16" s="19">
        <v>5</v>
      </c>
      <c r="AX16" s="19">
        <v>5</v>
      </c>
      <c r="AY16" s="19">
        <v>7</v>
      </c>
      <c r="AZ16" s="19">
        <v>20</v>
      </c>
      <c r="BA16" s="19">
        <v>13</v>
      </c>
      <c r="BB16" s="19">
        <v>12</v>
      </c>
      <c r="BC16" s="19">
        <v>15</v>
      </c>
      <c r="BD16" s="19">
        <v>12</v>
      </c>
      <c r="BE16" s="19">
        <v>10</v>
      </c>
      <c r="BF16" s="19">
        <v>6</v>
      </c>
      <c r="BG16" s="19">
        <v>15</v>
      </c>
      <c r="BH16" s="19">
        <v>0</v>
      </c>
      <c r="BI16" s="19"/>
      <c r="BJ16" s="19"/>
      <c r="BK16" s="19"/>
    </row>
    <row r="17" spans="1:63" s="7" customFormat="1" ht="15.75" thickBot="1" x14ac:dyDescent="0.3">
      <c r="A17" s="13" t="s">
        <v>129</v>
      </c>
      <c r="B17" s="4">
        <v>1</v>
      </c>
      <c r="C17" s="4">
        <v>1</v>
      </c>
      <c r="D17" s="90"/>
      <c r="E17" s="90"/>
      <c r="F17" s="88"/>
      <c r="G17" s="16"/>
      <c r="H17" s="16"/>
      <c r="I17" s="16"/>
      <c r="J17" s="88">
        <v>6835</v>
      </c>
      <c r="K17" s="88">
        <v>6609</v>
      </c>
      <c r="L17" s="88">
        <v>6712</v>
      </c>
      <c r="M17" s="61">
        <v>2171</v>
      </c>
      <c r="N17" s="61">
        <v>2279</v>
      </c>
      <c r="O17" s="44">
        <f>Tableau1634578910111213141516171819202122232426[[#This Row],[CT 14/07]]-Tableau1634578910111213141516171819202122232426[[#This Row],[CT 14/06]]</f>
        <v>108</v>
      </c>
      <c r="P17" s="44">
        <v>1229</v>
      </c>
      <c r="Q17" s="44"/>
      <c r="R17" s="44"/>
      <c r="S17" s="59">
        <f>(Tableau1634578910111213141516171819202122232426[[#This Row],[GDC1]]+Tableau1634578910111213141516171819202122232426[[#This Row],[GDC2]]+Tableau1634578910111213141516171819202122232426[[#This Row],[GDC3]])/3</f>
        <v>409.66666666666669</v>
      </c>
      <c r="T17" s="64">
        <f>30+(Tableau1634578910111213141516171819202122232426[[#This Row],[CT 14/07]]/60)</f>
        <v>67.983333333333334</v>
      </c>
      <c r="U17" s="69">
        <v>1</v>
      </c>
      <c r="V17" s="9">
        <v>3</v>
      </c>
      <c r="W17" s="2">
        <f t="shared" si="0"/>
        <v>5</v>
      </c>
      <c r="X17" s="24">
        <v>5</v>
      </c>
      <c r="Y17" s="26">
        <v>480</v>
      </c>
      <c r="Z17" s="24"/>
      <c r="AA17" s="1">
        <f t="shared" si="1"/>
        <v>-480</v>
      </c>
      <c r="AB17" s="26"/>
      <c r="AC17" s="24"/>
      <c r="AD17" s="6">
        <f t="shared" si="2"/>
        <v>0</v>
      </c>
      <c r="AE17" s="12"/>
      <c r="AF17" s="10"/>
      <c r="AG17" s="6">
        <f t="shared" si="3"/>
        <v>0</v>
      </c>
      <c r="AH17" s="12"/>
      <c r="AI17" s="10"/>
      <c r="AJ17" s="12"/>
      <c r="AK17" s="25">
        <f t="shared" si="4"/>
        <v>5</v>
      </c>
      <c r="AL17" s="14">
        <f t="array" ref="AL17">max_score</f>
        <v>15</v>
      </c>
      <c r="AM17" s="56">
        <f>Tableau1634578910111213141516171819202122232426[[#This Row],[SM]]-Tableau1634578910111213141516171819202122232426[[#This Row],[STJ]]</f>
        <v>10</v>
      </c>
      <c r="AN17" s="14" t="str">
        <f t="shared" si="5"/>
        <v>BOF</v>
      </c>
      <c r="AO17" s="92" t="s">
        <v>60</v>
      </c>
      <c r="AP17" s="92" t="s">
        <v>60</v>
      </c>
      <c r="AQ17" s="90" t="s">
        <v>61</v>
      </c>
      <c r="AR17" s="90" t="s">
        <v>62</v>
      </c>
      <c r="AS17" s="92"/>
      <c r="AT17" s="18">
        <v>7</v>
      </c>
      <c r="AU17" s="17">
        <v>4</v>
      </c>
      <c r="AV17" s="17">
        <v>5</v>
      </c>
      <c r="AW17" s="17">
        <v>4</v>
      </c>
      <c r="AX17" s="17">
        <v>4</v>
      </c>
      <c r="AY17" s="17">
        <v>6</v>
      </c>
      <c r="AZ17" s="17">
        <v>15</v>
      </c>
      <c r="BA17" s="17">
        <v>8</v>
      </c>
      <c r="BB17" s="17">
        <v>7</v>
      </c>
      <c r="BC17" s="17">
        <v>8</v>
      </c>
      <c r="BD17" s="17">
        <v>6</v>
      </c>
      <c r="BE17" s="17">
        <v>6</v>
      </c>
      <c r="BF17" s="17">
        <v>2</v>
      </c>
      <c r="BG17" s="17">
        <v>0</v>
      </c>
      <c r="BH17" s="17">
        <v>0</v>
      </c>
      <c r="BI17" s="17"/>
      <c r="BJ17" s="17"/>
      <c r="BK17" s="17"/>
    </row>
    <row r="18" spans="1:63" s="7" customFormat="1" ht="15.75" thickBot="1" x14ac:dyDescent="0.3">
      <c r="A18" s="13" t="s">
        <v>76</v>
      </c>
      <c r="B18" s="4"/>
      <c r="C18" s="4">
        <v>1</v>
      </c>
      <c r="D18" s="91"/>
      <c r="E18" s="91"/>
      <c r="F18" s="91"/>
      <c r="G18" s="16">
        <v>1</v>
      </c>
      <c r="H18" s="16">
        <v>1</v>
      </c>
      <c r="I18" s="16" t="s">
        <v>140</v>
      </c>
      <c r="J18" s="88">
        <v>7067</v>
      </c>
      <c r="K18" s="88">
        <v>6565</v>
      </c>
      <c r="L18" s="88">
        <v>6329</v>
      </c>
      <c r="M18" s="61">
        <v>2343</v>
      </c>
      <c r="N18" s="61">
        <v>2405</v>
      </c>
      <c r="O18" s="44">
        <f>Tableau1634578910111213141516171819202122232426[[#This Row],[CT 14/07]]-Tableau1634578910111213141516171819202122232426[[#This Row],[CT 14/06]]</f>
        <v>62</v>
      </c>
      <c r="P18" s="44">
        <v>494</v>
      </c>
      <c r="Q18" s="44"/>
      <c r="R18" s="44"/>
      <c r="S18" s="59">
        <f>(Tableau1634578910111213141516171819202122232426[[#This Row],[GDC1]]+Tableau1634578910111213141516171819202122232426[[#This Row],[GDC2]]+Tableau1634578910111213141516171819202122232426[[#This Row],[GDC3]])/3</f>
        <v>164.66666666666666</v>
      </c>
      <c r="T18" s="64">
        <f>30+(Tableau1634578910111213141516171819202122232426[[#This Row],[CT 14/07]]/60)</f>
        <v>70.083333333333343</v>
      </c>
      <c r="U18" s="67">
        <v>1</v>
      </c>
      <c r="V18" s="9">
        <v>3</v>
      </c>
      <c r="W18" s="2">
        <f t="shared" si="0"/>
        <v>5</v>
      </c>
      <c r="X18" s="24">
        <v>0</v>
      </c>
      <c r="Y18" s="26"/>
      <c r="Z18" s="24"/>
      <c r="AA18" s="1">
        <f t="shared" si="1"/>
        <v>0</v>
      </c>
      <c r="AB18" s="26"/>
      <c r="AC18" s="24"/>
      <c r="AD18" s="6">
        <f t="shared" si="2"/>
        <v>0</v>
      </c>
      <c r="AE18" s="12"/>
      <c r="AF18" s="10"/>
      <c r="AG18" s="6">
        <f t="shared" si="3"/>
        <v>0</v>
      </c>
      <c r="AH18" s="12"/>
      <c r="AI18" s="10"/>
      <c r="AJ18" s="12"/>
      <c r="AK18" s="25">
        <f t="shared" si="4"/>
        <v>0</v>
      </c>
      <c r="AL18" s="14">
        <f t="array" ref="AL18">max_score</f>
        <v>15</v>
      </c>
      <c r="AM18" s="56">
        <f>Tableau1634578910111213141516171819202122232426[[#This Row],[SM]]-Tableau1634578910111213141516171819202122232426[[#This Row],[STJ]]</f>
        <v>15</v>
      </c>
      <c r="AN18" s="14" t="str">
        <f t="shared" si="5"/>
        <v>BOF</v>
      </c>
      <c r="AO18" s="91" t="s">
        <v>60</v>
      </c>
      <c r="AP18" s="91" t="s">
        <v>60</v>
      </c>
      <c r="AQ18" s="88" t="s">
        <v>61</v>
      </c>
      <c r="AR18" s="88" t="s">
        <v>62</v>
      </c>
      <c r="AS18" s="91"/>
      <c r="AT18" s="18">
        <v>6</v>
      </c>
      <c r="AU18" s="19">
        <v>4</v>
      </c>
      <c r="AV18" s="19">
        <v>5</v>
      </c>
      <c r="AW18" s="19">
        <v>5</v>
      </c>
      <c r="AX18" s="19">
        <v>4</v>
      </c>
      <c r="AY18" s="19">
        <v>6</v>
      </c>
      <c r="AZ18" s="19">
        <v>19</v>
      </c>
      <c r="BA18" s="19">
        <v>8</v>
      </c>
      <c r="BB18" s="19">
        <v>3</v>
      </c>
      <c r="BC18" s="19">
        <v>4</v>
      </c>
      <c r="BD18" s="19">
        <v>1</v>
      </c>
      <c r="BE18" s="19">
        <v>0</v>
      </c>
      <c r="BF18" s="19">
        <v>0</v>
      </c>
      <c r="BG18" s="19">
        <v>0</v>
      </c>
      <c r="BH18" s="19">
        <v>0</v>
      </c>
      <c r="BI18" s="19"/>
      <c r="BJ18" s="19"/>
      <c r="BK18" s="19"/>
    </row>
    <row r="19" spans="1:63" s="7" customFormat="1" ht="15.75" thickBot="1" x14ac:dyDescent="0.3">
      <c r="A19" s="30" t="s">
        <v>91</v>
      </c>
      <c r="B19" s="92"/>
      <c r="C19" s="16">
        <v>1</v>
      </c>
      <c r="D19" s="91">
        <v>1</v>
      </c>
      <c r="E19" s="91"/>
      <c r="F19" s="90">
        <v>1</v>
      </c>
      <c r="G19" s="16"/>
      <c r="H19" s="16"/>
      <c r="I19" s="16"/>
      <c r="J19" s="88">
        <v>6954</v>
      </c>
      <c r="K19" s="88">
        <v>6345</v>
      </c>
      <c r="L19" s="88">
        <v>5959</v>
      </c>
      <c r="M19" s="61">
        <v>2266</v>
      </c>
      <c r="N19" s="61">
        <v>2272</v>
      </c>
      <c r="O19" s="44">
        <f>Tableau1634578910111213141516171819202122232426[[#This Row],[CT 14/07]]-Tableau1634578910111213141516171819202122232426[[#This Row],[CT 14/06]]</f>
        <v>6</v>
      </c>
      <c r="P19" s="44">
        <v>886</v>
      </c>
      <c r="Q19" s="44"/>
      <c r="R19" s="44"/>
      <c r="S19" s="59">
        <f>(Tableau1634578910111213141516171819202122232426[[#This Row],[GDC1]]+Tableau1634578910111213141516171819202122232426[[#This Row],[GDC2]]+Tableau1634578910111213141516171819202122232426[[#This Row],[GDC3]])/3</f>
        <v>295.33333333333331</v>
      </c>
      <c r="T19" s="64">
        <f>30+(Tableau1634578910111213141516171819202122232426[[#This Row],[CT 14/07]]/60)</f>
        <v>67.866666666666674</v>
      </c>
      <c r="U19" s="18">
        <v>1</v>
      </c>
      <c r="V19" s="25">
        <v>2</v>
      </c>
      <c r="W19" s="28">
        <f t="shared" si="0"/>
        <v>4</v>
      </c>
      <c r="X19" s="24">
        <v>4</v>
      </c>
      <c r="Y19" s="26">
        <v>232</v>
      </c>
      <c r="Z19" s="24"/>
      <c r="AA19" s="25">
        <f t="shared" si="1"/>
        <v>-232</v>
      </c>
      <c r="AB19" s="26"/>
      <c r="AC19" s="24"/>
      <c r="AD19" s="23">
        <f t="shared" si="2"/>
        <v>0</v>
      </c>
      <c r="AE19" s="26"/>
      <c r="AF19" s="24"/>
      <c r="AG19" s="23">
        <f t="shared" si="3"/>
        <v>0</v>
      </c>
      <c r="AH19" s="26"/>
      <c r="AI19" s="24"/>
      <c r="AJ19" s="26"/>
      <c r="AK19" s="25">
        <f t="shared" si="4"/>
        <v>4</v>
      </c>
      <c r="AL19" s="91" cm="1">
        <f t="array" ref="AL19">max_score</f>
        <v>12</v>
      </c>
      <c r="AM19" s="55">
        <f>Tableau1634578910111213141516171819202122232426[[#This Row],[SM]]-Tableau1634578910111213141516171819202122232426[[#This Row],[STJ]]</f>
        <v>8</v>
      </c>
      <c r="AN19" s="91" t="str">
        <f t="shared" si="5"/>
        <v>BOF</v>
      </c>
      <c r="AO19" s="92" t="s">
        <v>60</v>
      </c>
      <c r="AP19" s="92" t="s">
        <v>60</v>
      </c>
      <c r="AQ19" s="88" t="s">
        <v>61</v>
      </c>
      <c r="AR19" s="88" t="s">
        <v>62</v>
      </c>
      <c r="AS19" s="32"/>
      <c r="AT19" s="18">
        <v>6</v>
      </c>
      <c r="AU19" s="17">
        <v>2</v>
      </c>
      <c r="AV19" s="17">
        <v>0</v>
      </c>
      <c r="AW19" s="17">
        <v>4</v>
      </c>
      <c r="AX19" s="17">
        <v>0</v>
      </c>
      <c r="AY19" s="17">
        <v>5</v>
      </c>
      <c r="AZ19" s="17">
        <v>15</v>
      </c>
      <c r="BA19" s="17">
        <v>7</v>
      </c>
      <c r="BB19" s="17">
        <v>4</v>
      </c>
      <c r="BC19" s="17">
        <v>7</v>
      </c>
      <c r="BD19" s="17">
        <v>5</v>
      </c>
      <c r="BE19" s="17">
        <v>3</v>
      </c>
      <c r="BF19" s="17">
        <v>1</v>
      </c>
      <c r="BG19" s="17">
        <v>0</v>
      </c>
      <c r="BH19" s="17">
        <v>0</v>
      </c>
      <c r="BI19" s="17"/>
      <c r="BJ19" s="17"/>
      <c r="BK19" s="17"/>
    </row>
    <row r="20" spans="1:63" s="7" customFormat="1" ht="15.75" thickBot="1" x14ac:dyDescent="0.3">
      <c r="A20" s="30" t="s">
        <v>134</v>
      </c>
      <c r="B20" s="92"/>
      <c r="C20" s="92">
        <v>1</v>
      </c>
      <c r="D20" s="92"/>
      <c r="E20" s="92"/>
      <c r="F20" s="92"/>
      <c r="G20" s="16"/>
      <c r="H20" s="16"/>
      <c r="I20" s="16"/>
      <c r="J20" s="88">
        <v>6344</v>
      </c>
      <c r="K20" s="88">
        <v>6256</v>
      </c>
      <c r="L20" s="88">
        <v>6020</v>
      </c>
      <c r="M20" s="61">
        <v>1736</v>
      </c>
      <c r="N20" s="61">
        <v>1901</v>
      </c>
      <c r="O20" s="44">
        <f>Tableau1634578910111213141516171819202122232426[[#This Row],[CT 14/07]]-Tableau1634578910111213141516171819202122232426[[#This Row],[CT 14/06]]</f>
        <v>165</v>
      </c>
      <c r="P20" s="44">
        <v>635</v>
      </c>
      <c r="Q20" s="44"/>
      <c r="R20" s="44"/>
      <c r="S20" s="59">
        <f>(Tableau1634578910111213141516171819202122232426[[#This Row],[GDC1]]+Tableau1634578910111213141516171819202122232426[[#This Row],[GDC2]]+Tableau1634578910111213141516171819202122232426[[#This Row],[GDC3]])/3</f>
        <v>211.66666666666666</v>
      </c>
      <c r="T20" s="64">
        <f>30+(Tableau1634578910111213141516171819202122232426[[#This Row],[CT 14/07]]/60)</f>
        <v>61.683333333333337</v>
      </c>
      <c r="U20" s="69">
        <v>1</v>
      </c>
      <c r="V20" s="1">
        <v>3</v>
      </c>
      <c r="W20" s="2">
        <f t="shared" si="0"/>
        <v>5</v>
      </c>
      <c r="X20" s="24">
        <v>5</v>
      </c>
      <c r="Y20" s="26">
        <v>530</v>
      </c>
      <c r="Z20" s="24"/>
      <c r="AA20" s="1">
        <f t="shared" si="1"/>
        <v>-530</v>
      </c>
      <c r="AB20" s="26"/>
      <c r="AC20" s="24"/>
      <c r="AD20" s="6">
        <f t="shared" si="2"/>
        <v>0</v>
      </c>
      <c r="AE20" s="26"/>
      <c r="AF20" s="3"/>
      <c r="AG20" s="6">
        <f t="shared" si="3"/>
        <v>0</v>
      </c>
      <c r="AH20" s="26"/>
      <c r="AI20" s="3"/>
      <c r="AJ20" s="26"/>
      <c r="AK20" s="25">
        <f t="shared" si="4"/>
        <v>5</v>
      </c>
      <c r="AL20" s="14" cm="1">
        <f t="array" ref="AL20">max_score</f>
        <v>15</v>
      </c>
      <c r="AM20" s="56">
        <f>Tableau1634578910111213141516171819202122232426[[#This Row],[SM]]-Tableau1634578910111213141516171819202122232426[[#This Row],[STJ]]</f>
        <v>10</v>
      </c>
      <c r="AN20" s="14" t="str">
        <f t="shared" si="5"/>
        <v>BOF</v>
      </c>
      <c r="AO20" s="90" t="s">
        <v>60</v>
      </c>
      <c r="AP20" s="92" t="s">
        <v>60</v>
      </c>
      <c r="AQ20" s="88" t="s">
        <v>61</v>
      </c>
      <c r="AR20" s="88" t="s">
        <v>62</v>
      </c>
      <c r="AS20" s="92"/>
      <c r="AT20" s="18">
        <v>6</v>
      </c>
      <c r="AU20" s="17">
        <v>4</v>
      </c>
      <c r="AV20" s="17">
        <v>3</v>
      </c>
      <c r="AW20" s="17">
        <v>4</v>
      </c>
      <c r="AX20" s="17">
        <v>4</v>
      </c>
      <c r="AY20" s="17">
        <v>6</v>
      </c>
      <c r="AZ20" s="17">
        <v>11</v>
      </c>
      <c r="BA20" s="17">
        <v>4</v>
      </c>
      <c r="BB20" s="17">
        <v>4</v>
      </c>
      <c r="BC20" s="17">
        <v>3</v>
      </c>
      <c r="BD20" s="17">
        <v>2</v>
      </c>
      <c r="BE20" s="17">
        <v>2</v>
      </c>
      <c r="BF20" s="17">
        <v>0</v>
      </c>
      <c r="BG20" s="17">
        <v>0</v>
      </c>
      <c r="BH20" s="17">
        <v>0</v>
      </c>
      <c r="BI20" s="17"/>
      <c r="BJ20" s="17"/>
      <c r="BK20" s="17"/>
    </row>
    <row r="21" spans="1:63" s="7" customFormat="1" ht="15.75" thickBot="1" x14ac:dyDescent="0.3">
      <c r="A21" s="13" t="s">
        <v>131</v>
      </c>
      <c r="B21" s="4"/>
      <c r="C21" s="4">
        <v>1</v>
      </c>
      <c r="D21" s="31"/>
      <c r="E21" s="31"/>
      <c r="F21" s="31"/>
      <c r="G21" s="16"/>
      <c r="H21" s="16"/>
      <c r="I21" s="16"/>
      <c r="J21" s="88">
        <v>7014</v>
      </c>
      <c r="K21" s="88">
        <v>6971</v>
      </c>
      <c r="L21" s="88">
        <v>6628</v>
      </c>
      <c r="M21" s="61">
        <v>2501</v>
      </c>
      <c r="N21" s="61">
        <v>2564</v>
      </c>
      <c r="O21" s="44">
        <f>Tableau1634578910111213141516171819202122232426[[#This Row],[CT 14/07]]-Tableau1634578910111213141516171819202122232426[[#This Row],[CT 14/06]]</f>
        <v>63</v>
      </c>
      <c r="P21" s="44">
        <v>1256</v>
      </c>
      <c r="Q21" s="44"/>
      <c r="R21" s="44"/>
      <c r="S21" s="59">
        <f>(Tableau1634578910111213141516171819202122232426[[#This Row],[GDC1]]+Tableau1634578910111213141516171819202122232426[[#This Row],[GDC2]]+Tableau1634578910111213141516171819202122232426[[#This Row],[GDC3]])/3</f>
        <v>418.66666666666669</v>
      </c>
      <c r="T21" s="64">
        <f>30+(Tableau1634578910111213141516171819202122232426[[#This Row],[CT 14/07]]/60)</f>
        <v>72.733333333333334</v>
      </c>
      <c r="U21" s="69">
        <v>1</v>
      </c>
      <c r="V21" s="9">
        <v>3</v>
      </c>
      <c r="W21" s="2">
        <f t="shared" si="0"/>
        <v>5</v>
      </c>
      <c r="X21" s="24">
        <v>5</v>
      </c>
      <c r="Y21" s="26">
        <v>753</v>
      </c>
      <c r="Z21" s="24"/>
      <c r="AA21" s="1">
        <f t="shared" si="1"/>
        <v>-753</v>
      </c>
      <c r="AB21" s="26"/>
      <c r="AC21" s="24"/>
      <c r="AD21" s="6">
        <f t="shared" si="2"/>
        <v>0</v>
      </c>
      <c r="AE21" s="12"/>
      <c r="AF21" s="10"/>
      <c r="AG21" s="6">
        <f t="shared" si="3"/>
        <v>0</v>
      </c>
      <c r="AH21" s="12"/>
      <c r="AI21" s="10"/>
      <c r="AJ21" s="12"/>
      <c r="AK21" s="25">
        <f t="shared" si="4"/>
        <v>5</v>
      </c>
      <c r="AL21" s="14">
        <f t="array" ref="AL21">max_score</f>
        <v>15</v>
      </c>
      <c r="AM21" s="56">
        <f>Tableau1634578910111213141516171819202122232426[[#This Row],[SM]]-Tableau1634578910111213141516171819202122232426[[#This Row],[STJ]]</f>
        <v>10</v>
      </c>
      <c r="AN21" s="14" t="str">
        <f t="shared" si="5"/>
        <v>BOF</v>
      </c>
      <c r="AO21" s="90" t="s">
        <v>60</v>
      </c>
      <c r="AP21" s="90" t="s">
        <v>60</v>
      </c>
      <c r="AQ21" s="88" t="s">
        <v>61</v>
      </c>
      <c r="AR21" s="88" t="s">
        <v>62</v>
      </c>
      <c r="AS21" s="92"/>
      <c r="AT21" s="18">
        <v>6</v>
      </c>
      <c r="AU21" s="17">
        <v>4</v>
      </c>
      <c r="AV21" s="17">
        <v>2</v>
      </c>
      <c r="AW21" s="17">
        <v>4</v>
      </c>
      <c r="AX21" s="17">
        <v>4</v>
      </c>
      <c r="AY21" s="17">
        <v>6</v>
      </c>
      <c r="AZ21" s="17">
        <v>20</v>
      </c>
      <c r="BA21" s="17">
        <v>11</v>
      </c>
      <c r="BB21" s="17">
        <v>7</v>
      </c>
      <c r="BC21" s="17">
        <v>10</v>
      </c>
      <c r="BD21" s="17">
        <v>8</v>
      </c>
      <c r="BE21" s="17">
        <v>3</v>
      </c>
      <c r="BF21" s="17">
        <v>0</v>
      </c>
      <c r="BG21" s="17">
        <v>0</v>
      </c>
      <c r="BH21" s="17">
        <v>0</v>
      </c>
      <c r="BI21" s="17"/>
      <c r="BJ21" s="17"/>
      <c r="BK21" s="17"/>
    </row>
    <row r="22" spans="1:63" s="7" customFormat="1" ht="15.75" thickBot="1" x14ac:dyDescent="0.3">
      <c r="A22" s="30" t="s">
        <v>135</v>
      </c>
      <c r="B22" s="92"/>
      <c r="C22" s="92">
        <v>1</v>
      </c>
      <c r="D22" s="91"/>
      <c r="E22" s="91">
        <v>1</v>
      </c>
      <c r="F22" s="92">
        <v>1</v>
      </c>
      <c r="G22" s="16"/>
      <c r="H22" s="16"/>
      <c r="I22" s="16"/>
      <c r="J22" s="88">
        <v>7687</v>
      </c>
      <c r="K22" s="88">
        <v>7349</v>
      </c>
      <c r="L22" s="88">
        <v>7006</v>
      </c>
      <c r="M22" s="61">
        <v>2840</v>
      </c>
      <c r="N22" s="61">
        <v>3000</v>
      </c>
      <c r="O22" s="44">
        <f>Tableau1634578910111213141516171819202122232426[[#This Row],[CT 14/07]]-Tableau1634578910111213141516171819202122232426[[#This Row],[CT 14/06]]</f>
        <v>160</v>
      </c>
      <c r="P22" s="44">
        <v>1241</v>
      </c>
      <c r="Q22" s="44"/>
      <c r="R22" s="44"/>
      <c r="S22" s="59">
        <f>(Tableau1634578910111213141516171819202122232426[[#This Row],[GDC1]]+Tableau1634578910111213141516171819202122232426[[#This Row],[GDC2]]+Tableau1634578910111213141516171819202122232426[[#This Row],[GDC3]])/3</f>
        <v>413.66666666666669</v>
      </c>
      <c r="T22" s="64">
        <f>30+(Tableau1634578910111213141516171819202122232426[[#This Row],[CT 14/07]]/60)</f>
        <v>80</v>
      </c>
      <c r="U22" s="18">
        <v>1</v>
      </c>
      <c r="V22" s="25">
        <v>3</v>
      </c>
      <c r="W22" s="28">
        <f t="shared" si="0"/>
        <v>5</v>
      </c>
      <c r="X22" s="24">
        <v>5</v>
      </c>
      <c r="Y22" s="26">
        <v>416</v>
      </c>
      <c r="Z22" s="24"/>
      <c r="AA22" s="25">
        <f t="shared" si="1"/>
        <v>-416</v>
      </c>
      <c r="AB22" s="26"/>
      <c r="AC22" s="24"/>
      <c r="AD22" s="23">
        <f t="shared" si="2"/>
        <v>0</v>
      </c>
      <c r="AE22" s="26"/>
      <c r="AF22" s="24"/>
      <c r="AG22" s="23">
        <f t="shared" si="3"/>
        <v>0</v>
      </c>
      <c r="AH22" s="26"/>
      <c r="AI22" s="24"/>
      <c r="AJ22" s="26"/>
      <c r="AK22" s="25">
        <f t="shared" si="4"/>
        <v>5</v>
      </c>
      <c r="AL22" s="91" cm="1">
        <f t="array" ref="AL22">max_score</f>
        <v>15</v>
      </c>
      <c r="AM22" s="55">
        <f>Tableau1634578910111213141516171819202122232426[[#This Row],[SM]]-Tableau1634578910111213141516171819202122232426[[#This Row],[STJ]]</f>
        <v>10</v>
      </c>
      <c r="AN22" s="91" t="str">
        <f t="shared" si="5"/>
        <v>BOF</v>
      </c>
      <c r="AO22" s="92" t="s">
        <v>60</v>
      </c>
      <c r="AP22" s="92" t="s">
        <v>60</v>
      </c>
      <c r="AQ22" s="88" t="s">
        <v>61</v>
      </c>
      <c r="AR22" s="88" t="s">
        <v>62</v>
      </c>
      <c r="AS22" s="91"/>
      <c r="AT22" s="18">
        <v>8</v>
      </c>
      <c r="AU22" s="19">
        <v>6</v>
      </c>
      <c r="AV22" s="19">
        <v>7</v>
      </c>
      <c r="AW22" s="19">
        <v>6</v>
      </c>
      <c r="AX22" s="19">
        <v>7</v>
      </c>
      <c r="AY22" s="19">
        <v>9</v>
      </c>
      <c r="AZ22" s="19">
        <v>20</v>
      </c>
      <c r="BA22" s="19">
        <v>17</v>
      </c>
      <c r="BB22" s="19">
        <v>7</v>
      </c>
      <c r="BC22" s="19">
        <v>13</v>
      </c>
      <c r="BD22" s="19">
        <v>11</v>
      </c>
      <c r="BE22" s="19">
        <v>10</v>
      </c>
      <c r="BF22" s="19">
        <v>2</v>
      </c>
      <c r="BG22" s="19">
        <v>0</v>
      </c>
      <c r="BH22" s="19">
        <v>2</v>
      </c>
      <c r="BI22" s="19"/>
      <c r="BJ22" s="19"/>
      <c r="BK22" s="19"/>
    </row>
    <row r="23" spans="1:63" s="7" customFormat="1" ht="15.75" thickBot="1" x14ac:dyDescent="0.3">
      <c r="A23" s="13" t="s">
        <v>180</v>
      </c>
      <c r="B23" s="4">
        <v>1</v>
      </c>
      <c r="C23" s="4">
        <v>1</v>
      </c>
      <c r="D23" s="32"/>
      <c r="E23" s="32"/>
      <c r="F23" s="32"/>
      <c r="G23" s="16"/>
      <c r="H23" s="16"/>
      <c r="I23" s="16"/>
      <c r="J23" s="88">
        <v>6619</v>
      </c>
      <c r="K23" s="88">
        <v>6481</v>
      </c>
      <c r="L23" s="88">
        <v>6698</v>
      </c>
      <c r="M23" s="61">
        <v>2124</v>
      </c>
      <c r="N23" s="61">
        <v>2353</v>
      </c>
      <c r="O23" s="44">
        <f>Tableau1634578910111213141516171819202122232426[[#This Row],[CT 14/07]]-Tableau1634578910111213141516171819202122232426[[#This Row],[CT 14/06]]</f>
        <v>229</v>
      </c>
      <c r="P23" s="44">
        <v>606</v>
      </c>
      <c r="Q23" s="44"/>
      <c r="R23" s="44"/>
      <c r="S23" s="59">
        <f>(Tableau1634578910111213141516171819202122232426[[#This Row],[GDC1]]+Tableau1634578910111213141516171819202122232426[[#This Row],[GDC2]]+Tableau1634578910111213141516171819202122232426[[#This Row],[GDC3]])/3</f>
        <v>202</v>
      </c>
      <c r="T23" s="64">
        <f>30+(Tableau1634578910111213141516171819202122232426[[#This Row],[CT 14/07]]/60)</f>
        <v>69.216666666666669</v>
      </c>
      <c r="U23" s="69">
        <v>1</v>
      </c>
      <c r="V23" s="9">
        <v>3</v>
      </c>
      <c r="W23" s="2">
        <f t="shared" si="0"/>
        <v>5</v>
      </c>
      <c r="X23" s="24">
        <v>5</v>
      </c>
      <c r="Y23" s="26">
        <v>572</v>
      </c>
      <c r="Z23" s="24"/>
      <c r="AA23" s="1">
        <f t="shared" si="1"/>
        <v>-572</v>
      </c>
      <c r="AB23" s="26"/>
      <c r="AC23" s="24"/>
      <c r="AD23" s="6">
        <f t="shared" si="2"/>
        <v>0</v>
      </c>
      <c r="AE23" s="12"/>
      <c r="AF23" s="10"/>
      <c r="AG23" s="6">
        <f t="shared" si="3"/>
        <v>0</v>
      </c>
      <c r="AH23" s="12"/>
      <c r="AI23" s="10"/>
      <c r="AJ23" s="12"/>
      <c r="AK23" s="25">
        <f t="shared" si="4"/>
        <v>5</v>
      </c>
      <c r="AL23" s="14">
        <f t="array" ref="AL23">max_score</f>
        <v>15</v>
      </c>
      <c r="AM23" s="56">
        <f>Tableau1634578910111213141516171819202122232426[[#This Row],[SM]]-Tableau1634578910111213141516171819202122232426[[#This Row],[STJ]]</f>
        <v>10</v>
      </c>
      <c r="AN23" s="14" t="str">
        <f t="shared" si="5"/>
        <v>BOF</v>
      </c>
      <c r="AO23" s="92" t="s">
        <v>60</v>
      </c>
      <c r="AP23" s="92" t="s">
        <v>60</v>
      </c>
      <c r="AQ23" s="88" t="s">
        <v>61</v>
      </c>
      <c r="AR23" s="88" t="s">
        <v>62</v>
      </c>
      <c r="AS23" s="92"/>
      <c r="AT23" s="18">
        <v>6</v>
      </c>
      <c r="AU23" s="19">
        <v>4</v>
      </c>
      <c r="AV23" s="19">
        <v>4</v>
      </c>
      <c r="AW23" s="19">
        <v>3</v>
      </c>
      <c r="AX23" s="19">
        <v>4</v>
      </c>
      <c r="AY23" s="19">
        <v>6</v>
      </c>
      <c r="AZ23" s="19">
        <v>12</v>
      </c>
      <c r="BA23" s="19">
        <v>2</v>
      </c>
      <c r="BB23" s="19">
        <v>3</v>
      </c>
      <c r="BC23" s="19">
        <v>3</v>
      </c>
      <c r="BD23" s="19">
        <v>1</v>
      </c>
      <c r="BE23" s="19">
        <v>0</v>
      </c>
      <c r="BF23" s="19">
        <v>0</v>
      </c>
      <c r="BG23" s="19">
        <v>0</v>
      </c>
      <c r="BH23" s="19">
        <v>0</v>
      </c>
      <c r="BI23" s="19"/>
      <c r="BJ23" s="19"/>
      <c r="BK23" s="19"/>
    </row>
    <row r="24" spans="1:63" s="7" customFormat="1" ht="15.75" thickBot="1" x14ac:dyDescent="0.3">
      <c r="A24" s="13" t="s">
        <v>162</v>
      </c>
      <c r="B24" s="4">
        <v>1</v>
      </c>
      <c r="C24" s="4">
        <v>1</v>
      </c>
      <c r="D24" s="90"/>
      <c r="E24" s="90"/>
      <c r="F24" s="88"/>
      <c r="G24" s="16"/>
      <c r="H24" s="16"/>
      <c r="I24" s="16"/>
      <c r="J24" s="88">
        <v>7301</v>
      </c>
      <c r="K24" s="88">
        <v>6321</v>
      </c>
      <c r="L24" s="88">
        <v>7065</v>
      </c>
      <c r="M24" s="61">
        <v>2598</v>
      </c>
      <c r="N24" s="61">
        <v>2673</v>
      </c>
      <c r="O24" s="44">
        <f>Tableau1634578910111213141516171819202122232426[[#This Row],[CT 14/07]]-Tableau1634578910111213141516171819202122232426[[#This Row],[CT 14/06]]</f>
        <v>75</v>
      </c>
      <c r="P24" s="44">
        <v>815</v>
      </c>
      <c r="Q24" s="44"/>
      <c r="R24" s="44"/>
      <c r="S24" s="59">
        <f>(Tableau1634578910111213141516171819202122232426[[#This Row],[GDC1]]+Tableau1634578910111213141516171819202122232426[[#This Row],[GDC2]]+Tableau1634578910111213141516171819202122232426[[#This Row],[GDC3]])/3</f>
        <v>271.66666666666669</v>
      </c>
      <c r="T24" s="64">
        <f>30+(Tableau1634578910111213141516171819202122232426[[#This Row],[CT 14/07]]/60)</f>
        <v>74.55</v>
      </c>
      <c r="U24" s="69">
        <v>1</v>
      </c>
      <c r="V24" s="9">
        <v>3</v>
      </c>
      <c r="W24" s="2">
        <f t="shared" si="0"/>
        <v>5</v>
      </c>
      <c r="X24" s="24">
        <v>5</v>
      </c>
      <c r="Y24" s="26">
        <v>322</v>
      </c>
      <c r="Z24" s="24"/>
      <c r="AA24" s="1">
        <f t="shared" si="1"/>
        <v>-322</v>
      </c>
      <c r="AB24" s="26"/>
      <c r="AC24" s="24"/>
      <c r="AD24" s="6">
        <f t="shared" si="2"/>
        <v>0</v>
      </c>
      <c r="AE24" s="12"/>
      <c r="AF24" s="10"/>
      <c r="AG24" s="6">
        <f t="shared" si="3"/>
        <v>0</v>
      </c>
      <c r="AH24" s="12"/>
      <c r="AI24" s="10"/>
      <c r="AJ24" s="12"/>
      <c r="AK24" s="25">
        <f t="shared" si="4"/>
        <v>5</v>
      </c>
      <c r="AL24" s="14">
        <f t="array" ref="AL24">max_score</f>
        <v>15</v>
      </c>
      <c r="AM24" s="56">
        <f>Tableau1634578910111213141516171819202122232426[[#This Row],[SM]]-Tableau1634578910111213141516171819202122232426[[#This Row],[STJ]]</f>
        <v>10</v>
      </c>
      <c r="AN24" s="14" t="str">
        <f t="shared" si="5"/>
        <v>BOF</v>
      </c>
      <c r="AO24" s="92" t="s">
        <v>60</v>
      </c>
      <c r="AP24" s="92" t="s">
        <v>60</v>
      </c>
      <c r="AQ24" s="88" t="s">
        <v>61</v>
      </c>
      <c r="AR24" s="88" t="s">
        <v>62</v>
      </c>
      <c r="AS24" s="92"/>
      <c r="AT24" s="18">
        <v>5</v>
      </c>
      <c r="AU24" s="17">
        <v>1</v>
      </c>
      <c r="AV24" s="17">
        <v>1</v>
      </c>
      <c r="AW24" s="17">
        <v>1</v>
      </c>
      <c r="AX24" s="17">
        <v>2</v>
      </c>
      <c r="AY24" s="17">
        <v>5</v>
      </c>
      <c r="AZ24" s="17">
        <v>20</v>
      </c>
      <c r="BA24" s="17">
        <v>13</v>
      </c>
      <c r="BB24" s="17">
        <v>7</v>
      </c>
      <c r="BC24" s="17">
        <v>11</v>
      </c>
      <c r="BD24" s="17">
        <v>7</v>
      </c>
      <c r="BE24" s="17">
        <v>8</v>
      </c>
      <c r="BF24" s="17">
        <v>1</v>
      </c>
      <c r="BG24" s="17">
        <v>0</v>
      </c>
      <c r="BH24" s="17">
        <v>0</v>
      </c>
      <c r="BI24" s="17"/>
      <c r="BJ24" s="17"/>
      <c r="BK24" s="17"/>
    </row>
    <row r="25" spans="1:63" s="7" customFormat="1" ht="15.75" thickBot="1" x14ac:dyDescent="0.3">
      <c r="A25" s="30" t="s">
        <v>40</v>
      </c>
      <c r="B25" s="92"/>
      <c r="C25" s="92">
        <v>1</v>
      </c>
      <c r="D25" s="92">
        <v>1</v>
      </c>
      <c r="E25" s="92">
        <v>1</v>
      </c>
      <c r="F25" s="92"/>
      <c r="G25" s="16"/>
      <c r="H25" s="16"/>
      <c r="I25" s="16"/>
      <c r="J25" s="88">
        <v>8075</v>
      </c>
      <c r="K25" s="88">
        <v>7554</v>
      </c>
      <c r="L25" s="88">
        <v>7812</v>
      </c>
      <c r="M25" s="61">
        <v>3189</v>
      </c>
      <c r="N25" s="61">
        <v>3265</v>
      </c>
      <c r="O25" s="44">
        <f>Tableau1634578910111213141516171819202122232426[[#This Row],[CT 14/07]]-Tableau1634578910111213141516171819202122232426[[#This Row],[CT 14/06]]</f>
        <v>76</v>
      </c>
      <c r="P25" s="44">
        <v>854</v>
      </c>
      <c r="Q25" s="44"/>
      <c r="R25" s="44"/>
      <c r="S25" s="59">
        <f>(Tableau1634578910111213141516171819202122232426[[#This Row],[GDC1]]+Tableau1634578910111213141516171819202122232426[[#This Row],[GDC2]]+Tableau1634578910111213141516171819202122232426[[#This Row],[GDC3]])/3</f>
        <v>284.66666666666669</v>
      </c>
      <c r="T25" s="64">
        <f>30+(Tableau1634578910111213141516171819202122232426[[#This Row],[CT 14/07]]/60)</f>
        <v>84.416666666666657</v>
      </c>
      <c r="U25" s="18">
        <v>1</v>
      </c>
      <c r="V25" s="25">
        <v>4</v>
      </c>
      <c r="W25" s="28">
        <f t="shared" si="0"/>
        <v>6</v>
      </c>
      <c r="X25" s="24">
        <v>6</v>
      </c>
      <c r="Y25" s="26">
        <v>453</v>
      </c>
      <c r="Z25" s="24"/>
      <c r="AA25" s="25">
        <f t="shared" si="1"/>
        <v>-453</v>
      </c>
      <c r="AB25" s="26"/>
      <c r="AC25" s="24"/>
      <c r="AD25" s="23">
        <f t="shared" si="2"/>
        <v>0</v>
      </c>
      <c r="AE25" s="26"/>
      <c r="AF25" s="24"/>
      <c r="AG25" s="23">
        <f t="shared" si="3"/>
        <v>0</v>
      </c>
      <c r="AH25" s="26"/>
      <c r="AI25" s="24"/>
      <c r="AJ25" s="26"/>
      <c r="AK25" s="25">
        <f t="shared" si="4"/>
        <v>6</v>
      </c>
      <c r="AL25" s="91" cm="1">
        <f t="array" ref="AL25">max_score</f>
        <v>18</v>
      </c>
      <c r="AM25" s="55">
        <f>Tableau1634578910111213141516171819202122232426[[#This Row],[SM]]-Tableau1634578910111213141516171819202122232426[[#This Row],[STJ]]</f>
        <v>12</v>
      </c>
      <c r="AN25" s="91" t="str">
        <f t="shared" si="5"/>
        <v>BOF</v>
      </c>
      <c r="AO25" s="91" t="s">
        <v>60</v>
      </c>
      <c r="AP25" s="91" t="s">
        <v>60</v>
      </c>
      <c r="AQ25" s="88" t="s">
        <v>61</v>
      </c>
      <c r="AR25" s="88" t="s">
        <v>62</v>
      </c>
      <c r="AS25" s="91"/>
      <c r="AT25" s="18">
        <v>7</v>
      </c>
      <c r="AU25" s="19">
        <v>5</v>
      </c>
      <c r="AV25" s="19">
        <v>5</v>
      </c>
      <c r="AW25" s="19">
        <v>5</v>
      </c>
      <c r="AX25" s="19">
        <v>5</v>
      </c>
      <c r="AY25" s="19">
        <v>7</v>
      </c>
      <c r="AZ25" s="19">
        <v>20</v>
      </c>
      <c r="BA25" s="19">
        <v>20</v>
      </c>
      <c r="BB25" s="19">
        <v>10</v>
      </c>
      <c r="BC25" s="19">
        <v>20</v>
      </c>
      <c r="BD25" s="19">
        <v>16</v>
      </c>
      <c r="BE25" s="19">
        <v>15</v>
      </c>
      <c r="BF25" s="19">
        <v>0</v>
      </c>
      <c r="BG25" s="19">
        <v>10</v>
      </c>
      <c r="BH25" s="19">
        <v>5</v>
      </c>
      <c r="BI25" s="19"/>
      <c r="BJ25" s="19"/>
      <c r="BK25" s="19"/>
    </row>
    <row r="26" spans="1:63" s="7" customFormat="1" ht="15.75" thickBot="1" x14ac:dyDescent="0.3">
      <c r="A26" s="13" t="s">
        <v>41</v>
      </c>
      <c r="B26" s="4">
        <v>1</v>
      </c>
      <c r="C26" s="4">
        <v>1</v>
      </c>
      <c r="D26" s="92"/>
      <c r="E26" s="92"/>
      <c r="F26" s="92"/>
      <c r="G26" s="16"/>
      <c r="H26" s="16"/>
      <c r="I26" s="16"/>
      <c r="J26" s="88">
        <v>7015</v>
      </c>
      <c r="K26" s="88">
        <v>6327</v>
      </c>
      <c r="L26" s="88">
        <v>6404</v>
      </c>
      <c r="M26" s="61">
        <v>2461</v>
      </c>
      <c r="N26" s="61">
        <v>2564</v>
      </c>
      <c r="O26" s="44">
        <f>Tableau1634578910111213141516171819202122232426[[#This Row],[CT 14/07]]-Tableau1634578910111213141516171819202122232426[[#This Row],[CT 14/06]]</f>
        <v>103</v>
      </c>
      <c r="P26" s="44">
        <v>569</v>
      </c>
      <c r="Q26" s="44"/>
      <c r="R26" s="44"/>
      <c r="S26" s="59">
        <f>(Tableau1634578910111213141516171819202122232426[[#This Row],[GDC1]]+Tableau1634578910111213141516171819202122232426[[#This Row],[GDC2]]+Tableau1634578910111213141516171819202122232426[[#This Row],[GDC3]])/3</f>
        <v>189.66666666666666</v>
      </c>
      <c r="T26" s="64">
        <f>30+(Tableau1634578910111213141516171819202122232426[[#This Row],[CT 14/07]]/60)</f>
        <v>72.733333333333334</v>
      </c>
      <c r="U26" s="67">
        <v>1</v>
      </c>
      <c r="V26" s="9">
        <v>4</v>
      </c>
      <c r="W26" s="2">
        <f t="shared" si="0"/>
        <v>6</v>
      </c>
      <c r="X26" s="24">
        <v>6</v>
      </c>
      <c r="Y26" s="26">
        <v>542</v>
      </c>
      <c r="Z26" s="24"/>
      <c r="AA26" s="1">
        <f t="shared" si="1"/>
        <v>-542</v>
      </c>
      <c r="AB26" s="26"/>
      <c r="AC26" s="24"/>
      <c r="AD26" s="6">
        <f t="shared" si="2"/>
        <v>0</v>
      </c>
      <c r="AE26" s="12"/>
      <c r="AF26" s="10"/>
      <c r="AG26" s="6">
        <f t="shared" si="3"/>
        <v>0</v>
      </c>
      <c r="AH26" s="12"/>
      <c r="AI26" s="10"/>
      <c r="AJ26" s="12"/>
      <c r="AK26" s="25">
        <f t="shared" si="4"/>
        <v>6</v>
      </c>
      <c r="AL26" s="14">
        <f t="array" ref="AL26">max_score</f>
        <v>18</v>
      </c>
      <c r="AM26" s="56">
        <f>Tableau1634578910111213141516171819202122232426[[#This Row],[SM]]-Tableau1634578910111213141516171819202122232426[[#This Row],[STJ]]</f>
        <v>12</v>
      </c>
      <c r="AN26" s="14" t="str">
        <f t="shared" si="5"/>
        <v>BOF</v>
      </c>
      <c r="AO26" s="91" t="s">
        <v>60</v>
      </c>
      <c r="AP26" s="91" t="s">
        <v>60</v>
      </c>
      <c r="AQ26" s="88" t="s">
        <v>61</v>
      </c>
      <c r="AR26" s="88" t="s">
        <v>62</v>
      </c>
      <c r="AS26" s="91"/>
      <c r="AT26" s="18">
        <v>8</v>
      </c>
      <c r="AU26" s="19">
        <v>5</v>
      </c>
      <c r="AV26" s="19">
        <v>4</v>
      </c>
      <c r="AW26" s="19">
        <v>5</v>
      </c>
      <c r="AX26" s="19">
        <v>5</v>
      </c>
      <c r="AY26" s="19">
        <v>8</v>
      </c>
      <c r="AZ26" s="19">
        <v>20</v>
      </c>
      <c r="BA26" s="19">
        <v>13</v>
      </c>
      <c r="BB26" s="19">
        <v>3</v>
      </c>
      <c r="BC26" s="19">
        <v>10</v>
      </c>
      <c r="BD26" s="19">
        <v>4</v>
      </c>
      <c r="BE26" s="19">
        <v>5</v>
      </c>
      <c r="BF26" s="19">
        <v>0</v>
      </c>
      <c r="BG26" s="19">
        <v>0</v>
      </c>
      <c r="BH26" s="19">
        <v>0</v>
      </c>
      <c r="BI26" s="19"/>
      <c r="BJ26" s="19"/>
      <c r="BK26" s="19"/>
    </row>
    <row r="27" spans="1:63" s="7" customFormat="1" ht="15.75" thickBot="1" x14ac:dyDescent="0.3">
      <c r="A27" s="13" t="s">
        <v>130</v>
      </c>
      <c r="B27" s="4">
        <v>1</v>
      </c>
      <c r="C27" s="4">
        <v>1</v>
      </c>
      <c r="D27" s="92"/>
      <c r="E27" s="92"/>
      <c r="F27" s="92"/>
      <c r="G27" s="16"/>
      <c r="H27" s="16"/>
      <c r="I27" s="16"/>
      <c r="J27" s="88">
        <v>7045</v>
      </c>
      <c r="K27" s="88">
        <v>6948</v>
      </c>
      <c r="L27" s="88">
        <v>7015</v>
      </c>
      <c r="M27" s="61">
        <v>2071</v>
      </c>
      <c r="N27" s="61">
        <v>2222</v>
      </c>
      <c r="O27" s="44">
        <f>Tableau1634578910111213141516171819202122232426[[#This Row],[CT 14/07]]-Tableau1634578910111213141516171819202122232426[[#This Row],[CT 14/06]]</f>
        <v>151</v>
      </c>
      <c r="P27" s="44">
        <v>1092</v>
      </c>
      <c r="Q27" s="44"/>
      <c r="R27" s="44"/>
      <c r="S27" s="59">
        <f>(Tableau1634578910111213141516171819202122232426[[#This Row],[GDC1]]+Tableau1634578910111213141516171819202122232426[[#This Row],[GDC2]]+Tableau1634578910111213141516171819202122232426[[#This Row],[GDC3]])/3</f>
        <v>364</v>
      </c>
      <c r="T27" s="64">
        <f>30+(Tableau1634578910111213141516171819202122232426[[#This Row],[CT 14/07]]/60)</f>
        <v>67.033333333333331</v>
      </c>
      <c r="U27" s="69">
        <v>1</v>
      </c>
      <c r="V27" s="9">
        <v>3</v>
      </c>
      <c r="W27" s="2">
        <f t="shared" si="0"/>
        <v>5</v>
      </c>
      <c r="X27" s="24">
        <v>5</v>
      </c>
      <c r="Y27" s="26">
        <v>572</v>
      </c>
      <c r="Z27" s="24"/>
      <c r="AA27" s="1">
        <f t="shared" si="1"/>
        <v>-572</v>
      </c>
      <c r="AB27" s="26"/>
      <c r="AC27" s="24"/>
      <c r="AD27" s="6">
        <f t="shared" si="2"/>
        <v>0</v>
      </c>
      <c r="AE27" s="12"/>
      <c r="AF27" s="10"/>
      <c r="AG27" s="6">
        <f t="shared" si="3"/>
        <v>0</v>
      </c>
      <c r="AH27" s="12"/>
      <c r="AI27" s="10"/>
      <c r="AJ27" s="12"/>
      <c r="AK27" s="25">
        <f t="shared" si="4"/>
        <v>5</v>
      </c>
      <c r="AL27" s="14">
        <f t="array" ref="AL27">max_score</f>
        <v>15</v>
      </c>
      <c r="AM27" s="56">
        <f>Tableau1634578910111213141516171819202122232426[[#This Row],[SM]]-Tableau1634578910111213141516171819202122232426[[#This Row],[STJ]]</f>
        <v>10</v>
      </c>
      <c r="AN27" s="14" t="str">
        <f t="shared" si="5"/>
        <v>BOF</v>
      </c>
      <c r="AO27" s="91" t="s">
        <v>60</v>
      </c>
      <c r="AP27" s="91" t="s">
        <v>60</v>
      </c>
      <c r="AQ27" s="88" t="s">
        <v>61</v>
      </c>
      <c r="AR27" s="88" t="s">
        <v>62</v>
      </c>
      <c r="AS27" s="91"/>
      <c r="AT27" s="18">
        <v>6</v>
      </c>
      <c r="AU27" s="19">
        <v>5</v>
      </c>
      <c r="AV27" s="19">
        <v>5</v>
      </c>
      <c r="AW27" s="19">
        <v>5</v>
      </c>
      <c r="AX27" s="19">
        <v>5</v>
      </c>
      <c r="AY27" s="19">
        <v>7</v>
      </c>
      <c r="AZ27" s="19">
        <v>15</v>
      </c>
      <c r="BA27" s="19">
        <v>1</v>
      </c>
      <c r="BB27" s="19">
        <v>1</v>
      </c>
      <c r="BC27" s="19">
        <v>6</v>
      </c>
      <c r="BD27" s="19">
        <v>3</v>
      </c>
      <c r="BE27" s="19">
        <v>0</v>
      </c>
      <c r="BF27" s="19">
        <v>0</v>
      </c>
      <c r="BG27" s="19">
        <v>0</v>
      </c>
      <c r="BH27" s="19">
        <v>0</v>
      </c>
      <c r="BI27" s="19"/>
      <c r="BJ27" s="19"/>
      <c r="BK27" s="19"/>
    </row>
    <row r="28" spans="1:63" s="7" customFormat="1" ht="15.75" thickBot="1" x14ac:dyDescent="0.3">
      <c r="A28" s="13" t="s">
        <v>74</v>
      </c>
      <c r="B28" s="4">
        <v>1</v>
      </c>
      <c r="C28" s="4">
        <v>1</v>
      </c>
      <c r="D28" s="91"/>
      <c r="E28" s="91">
        <v>1</v>
      </c>
      <c r="F28" s="91"/>
      <c r="G28" s="16"/>
      <c r="H28" s="16"/>
      <c r="I28" s="16"/>
      <c r="J28" s="88">
        <v>7041</v>
      </c>
      <c r="K28" s="88">
        <v>6816</v>
      </c>
      <c r="L28" s="88">
        <v>7093</v>
      </c>
      <c r="M28" s="61">
        <v>2524</v>
      </c>
      <c r="N28" s="61">
        <v>2580</v>
      </c>
      <c r="O28" s="44">
        <f>Tableau1634578910111213141516171819202122232426[[#This Row],[CT 14/07]]-Tableau1634578910111213141516171819202122232426[[#This Row],[CT 14/06]]</f>
        <v>56</v>
      </c>
      <c r="P28" s="44">
        <v>511</v>
      </c>
      <c r="Q28" s="44"/>
      <c r="R28" s="44"/>
      <c r="S28" s="59">
        <f>(Tableau1634578910111213141516171819202122232426[[#This Row],[GDC1]]+Tableau1634578910111213141516171819202122232426[[#This Row],[GDC2]]+Tableau1634578910111213141516171819202122232426[[#This Row],[GDC3]])/3</f>
        <v>170.33333333333334</v>
      </c>
      <c r="T28" s="64">
        <f>30+(Tableau1634578910111213141516171819202122232426[[#This Row],[CT 14/07]]/60)</f>
        <v>73</v>
      </c>
      <c r="U28" s="69">
        <v>1</v>
      </c>
      <c r="V28" s="9">
        <v>2</v>
      </c>
      <c r="W28" s="2">
        <f t="shared" si="0"/>
        <v>4</v>
      </c>
      <c r="X28" s="24">
        <v>4</v>
      </c>
      <c r="Y28" s="26">
        <v>403</v>
      </c>
      <c r="Z28" s="24"/>
      <c r="AA28" s="1">
        <f t="shared" si="1"/>
        <v>-403</v>
      </c>
      <c r="AB28" s="26"/>
      <c r="AC28" s="24"/>
      <c r="AD28" s="6">
        <f t="shared" si="2"/>
        <v>0</v>
      </c>
      <c r="AE28" s="12"/>
      <c r="AF28" s="10"/>
      <c r="AG28" s="6">
        <f t="shared" si="3"/>
        <v>0</v>
      </c>
      <c r="AH28" s="12"/>
      <c r="AI28" s="10"/>
      <c r="AJ28" s="12"/>
      <c r="AK28" s="25">
        <f t="shared" si="4"/>
        <v>4</v>
      </c>
      <c r="AL28" s="14">
        <f t="array" ref="AL28">max_score</f>
        <v>12</v>
      </c>
      <c r="AM28" s="56">
        <f>Tableau1634578910111213141516171819202122232426[[#This Row],[SM]]-Tableau1634578910111213141516171819202122232426[[#This Row],[STJ]]</f>
        <v>8</v>
      </c>
      <c r="AN28" s="14" t="str">
        <f t="shared" si="5"/>
        <v>BOF</v>
      </c>
      <c r="AO28" s="92" t="s">
        <v>60</v>
      </c>
      <c r="AP28" s="92" t="s">
        <v>60</v>
      </c>
      <c r="AQ28" s="88" t="s">
        <v>61</v>
      </c>
      <c r="AR28" s="88" t="s">
        <v>62</v>
      </c>
      <c r="AS28" s="92"/>
      <c r="AT28" s="18">
        <v>7</v>
      </c>
      <c r="AU28" s="17">
        <v>5</v>
      </c>
      <c r="AV28" s="17">
        <v>4</v>
      </c>
      <c r="AW28" s="17">
        <v>5</v>
      </c>
      <c r="AX28" s="17">
        <v>5</v>
      </c>
      <c r="AY28" s="17">
        <v>7</v>
      </c>
      <c r="AZ28" s="17">
        <v>20</v>
      </c>
      <c r="BA28" s="17">
        <v>13</v>
      </c>
      <c r="BB28" s="17">
        <v>6</v>
      </c>
      <c r="BC28" s="17">
        <v>10</v>
      </c>
      <c r="BD28" s="17">
        <v>10</v>
      </c>
      <c r="BE28" s="17">
        <v>6</v>
      </c>
      <c r="BF28" s="17">
        <v>2</v>
      </c>
      <c r="BG28" s="17">
        <v>0</v>
      </c>
      <c r="BH28" s="17">
        <v>2</v>
      </c>
      <c r="BI28" s="17"/>
      <c r="BJ28" s="17"/>
      <c r="BK28" s="17"/>
    </row>
    <row r="29" spans="1:63" s="7" customFormat="1" ht="15.75" thickBot="1" x14ac:dyDescent="0.3">
      <c r="A29" s="13" t="s">
        <v>43</v>
      </c>
      <c r="B29" s="4">
        <v>1</v>
      </c>
      <c r="C29" s="4">
        <v>1</v>
      </c>
      <c r="D29" s="92">
        <v>1</v>
      </c>
      <c r="E29" s="92">
        <v>1</v>
      </c>
      <c r="F29" s="92"/>
      <c r="G29" s="16"/>
      <c r="H29" s="16"/>
      <c r="I29" s="16"/>
      <c r="J29" s="88">
        <v>7372</v>
      </c>
      <c r="K29" s="88">
        <v>6962</v>
      </c>
      <c r="L29" s="88">
        <v>7019</v>
      </c>
      <c r="M29" s="61">
        <v>2306</v>
      </c>
      <c r="N29" s="61">
        <v>2391</v>
      </c>
      <c r="O29" s="44">
        <f>Tableau1634578910111213141516171819202122232426[[#This Row],[CT 14/07]]-Tableau1634578910111213141516171819202122232426[[#This Row],[CT 14/06]]</f>
        <v>85</v>
      </c>
      <c r="P29" s="44">
        <v>1258</v>
      </c>
      <c r="Q29" s="44"/>
      <c r="R29" s="44"/>
      <c r="S29" s="59">
        <f>(Tableau1634578910111213141516171819202122232426[[#This Row],[GDC1]]+Tableau1634578910111213141516171819202122232426[[#This Row],[GDC2]]+Tableau1634578910111213141516171819202122232426[[#This Row],[GDC3]])/3</f>
        <v>419.33333333333331</v>
      </c>
      <c r="T29" s="64">
        <f>30+(Tableau1634578910111213141516171819202122232426[[#This Row],[CT 14/07]]/60)</f>
        <v>69.849999999999994</v>
      </c>
      <c r="U29" s="69">
        <v>1</v>
      </c>
      <c r="V29" s="9">
        <v>4</v>
      </c>
      <c r="W29" s="2">
        <f t="shared" si="0"/>
        <v>6</v>
      </c>
      <c r="X29" s="24">
        <v>6</v>
      </c>
      <c r="Y29" s="26">
        <v>746</v>
      </c>
      <c r="Z29" s="24"/>
      <c r="AA29" s="1">
        <f t="shared" si="1"/>
        <v>-746</v>
      </c>
      <c r="AB29" s="26"/>
      <c r="AC29" s="24"/>
      <c r="AD29" s="6">
        <f t="shared" si="2"/>
        <v>0</v>
      </c>
      <c r="AE29" s="12"/>
      <c r="AF29" s="10"/>
      <c r="AG29" s="6">
        <f t="shared" si="3"/>
        <v>0</v>
      </c>
      <c r="AH29" s="12"/>
      <c r="AI29" s="10"/>
      <c r="AJ29" s="12"/>
      <c r="AK29" s="25">
        <f t="shared" si="4"/>
        <v>6</v>
      </c>
      <c r="AL29" s="14">
        <f t="array" ref="AL29">max_score</f>
        <v>18</v>
      </c>
      <c r="AM29" s="56">
        <f>Tableau1634578910111213141516171819202122232426[[#This Row],[SM]]-Tableau1634578910111213141516171819202122232426[[#This Row],[STJ]]</f>
        <v>12</v>
      </c>
      <c r="AN29" s="14" t="str">
        <f t="shared" si="5"/>
        <v>BOF</v>
      </c>
      <c r="AO29" s="92" t="s">
        <v>60</v>
      </c>
      <c r="AP29" s="92" t="s">
        <v>60</v>
      </c>
      <c r="AQ29" s="90" t="s">
        <v>61</v>
      </c>
      <c r="AR29" s="90" t="s">
        <v>62</v>
      </c>
      <c r="AS29" s="92"/>
      <c r="AT29" s="18">
        <v>7</v>
      </c>
      <c r="AU29" s="17">
        <v>5</v>
      </c>
      <c r="AV29" s="17">
        <v>6</v>
      </c>
      <c r="AW29" s="17">
        <v>5</v>
      </c>
      <c r="AX29" s="17">
        <v>5</v>
      </c>
      <c r="AY29" s="17">
        <v>8</v>
      </c>
      <c r="AZ29" s="17">
        <v>20</v>
      </c>
      <c r="BA29" s="17">
        <v>11</v>
      </c>
      <c r="BB29" s="17">
        <v>3</v>
      </c>
      <c r="BC29" s="17">
        <v>11</v>
      </c>
      <c r="BD29" s="17">
        <v>5</v>
      </c>
      <c r="BE29" s="17">
        <v>6</v>
      </c>
      <c r="BF29" s="17">
        <v>1</v>
      </c>
      <c r="BG29" s="17">
        <v>0</v>
      </c>
      <c r="BH29" s="17">
        <v>0</v>
      </c>
      <c r="BI29" s="17"/>
      <c r="BJ29" s="17"/>
      <c r="BK29" s="17"/>
    </row>
    <row r="30" spans="1:63" s="7" customFormat="1" ht="15.75" thickBot="1" x14ac:dyDescent="0.3">
      <c r="A30" s="13" t="s">
        <v>150</v>
      </c>
      <c r="B30" s="4">
        <v>1</v>
      </c>
      <c r="C30" s="4">
        <v>1</v>
      </c>
      <c r="D30" s="92"/>
      <c r="E30" s="92"/>
      <c r="F30" s="90"/>
      <c r="G30" s="16"/>
      <c r="H30" s="16"/>
      <c r="I30" s="16"/>
      <c r="J30" s="88">
        <v>6375</v>
      </c>
      <c r="K30" s="88">
        <v>6354</v>
      </c>
      <c r="L30" s="88">
        <v>6943</v>
      </c>
      <c r="M30" s="61">
        <v>1924</v>
      </c>
      <c r="N30" s="61">
        <v>2112</v>
      </c>
      <c r="O30" s="44">
        <f>Tableau1634578910111213141516171819202122232426[[#This Row],[CT 14/07]]-Tableau1634578910111213141516171819202122232426[[#This Row],[CT 14/06]]</f>
        <v>188</v>
      </c>
      <c r="P30" s="44">
        <v>1240</v>
      </c>
      <c r="Q30" s="44"/>
      <c r="R30" s="44"/>
      <c r="S30" s="59">
        <f>(Tableau1634578910111213141516171819202122232426[[#This Row],[GDC1]]+Tableau1634578910111213141516171819202122232426[[#This Row],[GDC2]]+Tableau1634578910111213141516171819202122232426[[#This Row],[GDC3]])/3</f>
        <v>413.33333333333331</v>
      </c>
      <c r="T30" s="64">
        <f>30+(Tableau1634578910111213141516171819202122232426[[#This Row],[CT 14/07]]/60)</f>
        <v>65.2</v>
      </c>
      <c r="U30" s="69">
        <v>1</v>
      </c>
      <c r="V30" s="9">
        <v>3</v>
      </c>
      <c r="W30" s="2">
        <f t="shared" si="0"/>
        <v>5</v>
      </c>
      <c r="X30" s="24">
        <v>5</v>
      </c>
      <c r="Y30" s="26">
        <v>455</v>
      </c>
      <c r="Z30" s="24"/>
      <c r="AA30" s="1">
        <f t="shared" si="1"/>
        <v>-455</v>
      </c>
      <c r="AB30" s="26"/>
      <c r="AC30" s="24"/>
      <c r="AD30" s="6">
        <f t="shared" si="2"/>
        <v>0</v>
      </c>
      <c r="AE30" s="12"/>
      <c r="AF30" s="10"/>
      <c r="AG30" s="6">
        <f t="shared" si="3"/>
        <v>0</v>
      </c>
      <c r="AH30" s="12"/>
      <c r="AI30" s="10"/>
      <c r="AJ30" s="12"/>
      <c r="AK30" s="25">
        <f t="shared" si="4"/>
        <v>5</v>
      </c>
      <c r="AL30" s="14">
        <f t="array" ref="AL30">max_score</f>
        <v>15</v>
      </c>
      <c r="AM30" s="56">
        <f>Tableau1634578910111213141516171819202122232426[[#This Row],[SM]]-Tableau1634578910111213141516171819202122232426[[#This Row],[STJ]]</f>
        <v>10</v>
      </c>
      <c r="AN30" s="14" t="str">
        <f t="shared" si="5"/>
        <v>BOF</v>
      </c>
      <c r="AO30" s="92" t="s">
        <v>60</v>
      </c>
      <c r="AP30" s="92" t="s">
        <v>60</v>
      </c>
      <c r="AQ30" s="88" t="s">
        <v>61</v>
      </c>
      <c r="AR30" s="88" t="s">
        <v>62</v>
      </c>
      <c r="AS30" s="92"/>
      <c r="AT30" s="18">
        <v>7</v>
      </c>
      <c r="AU30" s="17">
        <v>4</v>
      </c>
      <c r="AV30" s="17">
        <v>4</v>
      </c>
      <c r="AW30" s="17">
        <v>3</v>
      </c>
      <c r="AX30" s="17">
        <v>5</v>
      </c>
      <c r="AY30" s="17">
        <v>6</v>
      </c>
      <c r="AZ30" s="17">
        <v>15</v>
      </c>
      <c r="BA30" s="17">
        <v>4</v>
      </c>
      <c r="BB30" s="17">
        <v>2</v>
      </c>
      <c r="BC30" s="17">
        <v>3</v>
      </c>
      <c r="BD30" s="17">
        <v>0</v>
      </c>
      <c r="BE30" s="17">
        <v>0</v>
      </c>
      <c r="BF30" s="17">
        <v>0</v>
      </c>
      <c r="BG30" s="17">
        <v>0</v>
      </c>
      <c r="BH30" s="17">
        <v>0</v>
      </c>
      <c r="BI30" s="17"/>
      <c r="BJ30" s="17"/>
      <c r="BK30" s="17"/>
    </row>
    <row r="31" spans="1:63" s="7" customFormat="1" ht="15.75" thickBot="1" x14ac:dyDescent="0.3">
      <c r="A31" s="13" t="s">
        <v>121</v>
      </c>
      <c r="B31" s="4">
        <v>1</v>
      </c>
      <c r="C31" s="4">
        <v>1</v>
      </c>
      <c r="D31" s="92"/>
      <c r="E31" s="92"/>
      <c r="F31" s="92"/>
      <c r="G31" s="16"/>
      <c r="H31" s="16"/>
      <c r="I31" s="16"/>
      <c r="J31" s="88">
        <v>7126</v>
      </c>
      <c r="K31" s="88">
        <v>7083</v>
      </c>
      <c r="L31" s="88">
        <v>7001</v>
      </c>
      <c r="M31" s="61">
        <v>2796</v>
      </c>
      <c r="N31" s="61">
        <v>3084</v>
      </c>
      <c r="O31" s="44">
        <f>Tableau1634578910111213141516171819202122232426[[#This Row],[CT 14/07]]-Tableau1634578910111213141516171819202122232426[[#This Row],[CT 14/06]]</f>
        <v>288</v>
      </c>
      <c r="P31" s="44">
        <v>1809</v>
      </c>
      <c r="Q31" s="44"/>
      <c r="R31" s="44"/>
      <c r="S31" s="59">
        <f>(Tableau1634578910111213141516171819202122232426[[#This Row],[GDC1]]+Tableau1634578910111213141516171819202122232426[[#This Row],[GDC2]]+Tableau1634578910111213141516171819202122232426[[#This Row],[GDC3]])/3</f>
        <v>603</v>
      </c>
      <c r="T31" s="64">
        <f>30+(Tableau1634578910111213141516171819202122232426[[#This Row],[CT 14/07]]/60)</f>
        <v>81.400000000000006</v>
      </c>
      <c r="U31" s="67">
        <v>1</v>
      </c>
      <c r="V31" s="9">
        <v>4</v>
      </c>
      <c r="W31" s="2">
        <f t="shared" si="0"/>
        <v>6</v>
      </c>
      <c r="X31" s="24">
        <v>6</v>
      </c>
      <c r="Y31" s="26">
        <v>1057</v>
      </c>
      <c r="Z31" s="24"/>
      <c r="AA31" s="1">
        <f t="shared" si="1"/>
        <v>-1057</v>
      </c>
      <c r="AB31" s="26"/>
      <c r="AC31" s="24"/>
      <c r="AD31" s="6">
        <f t="shared" si="2"/>
        <v>0</v>
      </c>
      <c r="AE31" s="12"/>
      <c r="AF31" s="10"/>
      <c r="AG31" s="6">
        <f t="shared" si="3"/>
        <v>0</v>
      </c>
      <c r="AH31" s="12"/>
      <c r="AI31" s="10"/>
      <c r="AJ31" s="12"/>
      <c r="AK31" s="25">
        <f t="shared" si="4"/>
        <v>6</v>
      </c>
      <c r="AL31" s="14">
        <f t="array" ref="AL31">max_score</f>
        <v>18</v>
      </c>
      <c r="AM31" s="56">
        <f>Tableau1634578910111213141516171819202122232426[[#This Row],[SM]]-Tableau1634578910111213141516171819202122232426[[#This Row],[STJ]]</f>
        <v>12</v>
      </c>
      <c r="AN31" s="14" t="str">
        <f t="shared" si="5"/>
        <v>BOF</v>
      </c>
      <c r="AO31" s="92" t="s">
        <v>60</v>
      </c>
      <c r="AP31" s="92" t="s">
        <v>60</v>
      </c>
      <c r="AQ31" s="88" t="s">
        <v>61</v>
      </c>
      <c r="AR31" s="88" t="s">
        <v>62</v>
      </c>
      <c r="AS31" s="92"/>
      <c r="AT31" s="18">
        <v>7</v>
      </c>
      <c r="AU31" s="17">
        <v>5</v>
      </c>
      <c r="AV31" s="17">
        <v>4</v>
      </c>
      <c r="AW31" s="17">
        <v>4</v>
      </c>
      <c r="AX31" s="17">
        <v>5</v>
      </c>
      <c r="AY31" s="17">
        <v>7</v>
      </c>
      <c r="AZ31" s="17">
        <v>19</v>
      </c>
      <c r="BA31" s="17">
        <v>9</v>
      </c>
      <c r="BB31" s="17">
        <v>6</v>
      </c>
      <c r="BC31" s="17">
        <v>8</v>
      </c>
      <c r="BD31" s="17">
        <v>6</v>
      </c>
      <c r="BE31" s="17">
        <v>4</v>
      </c>
      <c r="BF31" s="17">
        <v>3</v>
      </c>
      <c r="BG31" s="17">
        <v>0</v>
      </c>
      <c r="BH31" s="17">
        <v>0</v>
      </c>
      <c r="BI31" s="17"/>
      <c r="BJ31" s="17"/>
      <c r="BK31" s="17"/>
    </row>
    <row r="32" spans="1:63" s="7" customFormat="1" ht="15.75" thickBot="1" x14ac:dyDescent="0.3">
      <c r="A32" s="13" t="s">
        <v>75</v>
      </c>
      <c r="B32" s="4">
        <v>1</v>
      </c>
      <c r="C32" s="4">
        <v>1</v>
      </c>
      <c r="D32" s="91"/>
      <c r="E32" s="91"/>
      <c r="F32" s="91"/>
      <c r="G32" s="16"/>
      <c r="H32" s="16"/>
      <c r="I32" s="16"/>
      <c r="J32" s="88">
        <v>6465</v>
      </c>
      <c r="K32" s="88">
        <v>6345</v>
      </c>
      <c r="L32" s="88">
        <v>6207</v>
      </c>
      <c r="M32" s="61">
        <v>1875</v>
      </c>
      <c r="N32" s="61">
        <v>1979</v>
      </c>
      <c r="O32" s="44">
        <f>Tableau1634578910111213141516171819202122232426[[#This Row],[CT 14/07]]-Tableau1634578910111213141516171819202122232426[[#This Row],[CT 14/06]]</f>
        <v>104</v>
      </c>
      <c r="P32" s="44">
        <v>289</v>
      </c>
      <c r="Q32" s="44"/>
      <c r="R32" s="44"/>
      <c r="S32" s="59">
        <f>(Tableau1634578910111213141516171819202122232426[[#This Row],[GDC1]]+Tableau1634578910111213141516171819202122232426[[#This Row],[GDC2]]+Tableau1634578910111213141516171819202122232426[[#This Row],[GDC3]])/3</f>
        <v>96.333333333333329</v>
      </c>
      <c r="T32" s="64">
        <f>30+(Tableau1634578910111213141516171819202122232426[[#This Row],[CT 14/07]]/60)</f>
        <v>62.983333333333334</v>
      </c>
      <c r="U32" s="69">
        <v>1</v>
      </c>
      <c r="V32" s="9">
        <v>3</v>
      </c>
      <c r="W32" s="2">
        <f t="shared" si="0"/>
        <v>5</v>
      </c>
      <c r="X32" s="24">
        <v>5</v>
      </c>
      <c r="Y32" s="26">
        <v>169</v>
      </c>
      <c r="Z32" s="24"/>
      <c r="AA32" s="1">
        <f t="shared" si="1"/>
        <v>-169</v>
      </c>
      <c r="AB32" s="26"/>
      <c r="AC32" s="24"/>
      <c r="AD32" s="6">
        <f t="shared" si="2"/>
        <v>0</v>
      </c>
      <c r="AE32" s="12"/>
      <c r="AF32" s="10"/>
      <c r="AG32" s="6">
        <f t="shared" si="3"/>
        <v>0</v>
      </c>
      <c r="AH32" s="12"/>
      <c r="AI32" s="10"/>
      <c r="AJ32" s="12"/>
      <c r="AK32" s="25">
        <f t="shared" si="4"/>
        <v>5</v>
      </c>
      <c r="AL32" s="14">
        <f t="array" ref="AL32">max_score</f>
        <v>15</v>
      </c>
      <c r="AM32" s="56">
        <f>Tableau1634578910111213141516171819202122232426[[#This Row],[SM]]-Tableau1634578910111213141516171819202122232426[[#This Row],[STJ]]</f>
        <v>10</v>
      </c>
      <c r="AN32" s="14" t="str">
        <f t="shared" si="5"/>
        <v>BOF</v>
      </c>
      <c r="AO32" s="92" t="s">
        <v>60</v>
      </c>
      <c r="AP32" s="92" t="s">
        <v>60</v>
      </c>
      <c r="AQ32" s="88" t="s">
        <v>61</v>
      </c>
      <c r="AR32" s="88" t="s">
        <v>62</v>
      </c>
      <c r="AS32" s="92"/>
      <c r="AT32" s="18">
        <v>7</v>
      </c>
      <c r="AU32" s="17">
        <v>5</v>
      </c>
      <c r="AV32" s="17">
        <v>4</v>
      </c>
      <c r="AW32" s="17">
        <v>5</v>
      </c>
      <c r="AX32" s="17">
        <v>6</v>
      </c>
      <c r="AY32" s="17">
        <v>7</v>
      </c>
      <c r="AZ32" s="17">
        <v>14</v>
      </c>
      <c r="BA32" s="17">
        <v>5</v>
      </c>
      <c r="BB32" s="17">
        <v>2</v>
      </c>
      <c r="BC32" s="17">
        <v>3</v>
      </c>
      <c r="BD32" s="17">
        <v>0</v>
      </c>
      <c r="BE32" s="17">
        <v>0</v>
      </c>
      <c r="BF32" s="17">
        <v>0</v>
      </c>
      <c r="BG32" s="17">
        <v>0</v>
      </c>
      <c r="BH32" s="17">
        <v>0</v>
      </c>
      <c r="BI32" s="17"/>
      <c r="BJ32" s="17"/>
      <c r="BK32" s="17"/>
    </row>
    <row r="33" spans="1:63" s="7" customFormat="1" ht="15.75" thickBot="1" x14ac:dyDescent="0.3">
      <c r="A33" s="13" t="s">
        <v>77</v>
      </c>
      <c r="B33" s="4"/>
      <c r="C33" s="4">
        <v>1</v>
      </c>
      <c r="D33" s="88"/>
      <c r="E33" s="88"/>
      <c r="F33" s="88"/>
      <c r="G33" s="16"/>
      <c r="H33" s="16"/>
      <c r="I33" s="16"/>
      <c r="J33" s="88">
        <v>7017</v>
      </c>
      <c r="K33" s="88">
        <v>6407</v>
      </c>
      <c r="L33" s="88">
        <v>6336</v>
      </c>
      <c r="M33" s="61">
        <v>2119</v>
      </c>
      <c r="N33" s="61">
        <v>2177</v>
      </c>
      <c r="O33" s="44">
        <f>Tableau1634578910111213141516171819202122232426[[#This Row],[CT 14/07]]-Tableau1634578910111213141516171819202122232426[[#This Row],[CT 14/06]]</f>
        <v>58</v>
      </c>
      <c r="P33" s="44">
        <v>354</v>
      </c>
      <c r="Q33" s="44"/>
      <c r="R33" s="44"/>
      <c r="S33" s="59">
        <f>(Tableau1634578910111213141516171819202122232426[[#This Row],[GDC1]]+Tableau1634578910111213141516171819202122232426[[#This Row],[GDC2]]+Tableau1634578910111213141516171819202122232426[[#This Row],[GDC3]])/3</f>
        <v>118</v>
      </c>
      <c r="T33" s="64">
        <f>30+(Tableau1634578910111213141516171819202122232426[[#This Row],[CT 14/07]]/60)</f>
        <v>66.283333333333331</v>
      </c>
      <c r="U33" s="69">
        <v>1</v>
      </c>
      <c r="V33" s="9">
        <v>2</v>
      </c>
      <c r="W33" s="2">
        <f t="shared" si="0"/>
        <v>4</v>
      </c>
      <c r="X33" s="24">
        <v>4</v>
      </c>
      <c r="Y33" s="26">
        <v>390</v>
      </c>
      <c r="Z33" s="24"/>
      <c r="AA33" s="1">
        <f t="shared" si="1"/>
        <v>-390</v>
      </c>
      <c r="AB33" s="26"/>
      <c r="AC33" s="24"/>
      <c r="AD33" s="6">
        <f t="shared" si="2"/>
        <v>0</v>
      </c>
      <c r="AE33" s="12"/>
      <c r="AF33" s="10"/>
      <c r="AG33" s="6">
        <f t="shared" si="3"/>
        <v>0</v>
      </c>
      <c r="AH33" s="12"/>
      <c r="AI33" s="10"/>
      <c r="AJ33" s="12"/>
      <c r="AK33" s="25">
        <f t="shared" si="4"/>
        <v>4</v>
      </c>
      <c r="AL33" s="14">
        <f t="array" ref="AL33">max_score</f>
        <v>12</v>
      </c>
      <c r="AM33" s="56">
        <f>Tableau1634578910111213141516171819202122232426[[#This Row],[SM]]-Tableau1634578910111213141516171819202122232426[[#This Row],[STJ]]</f>
        <v>8</v>
      </c>
      <c r="AN33" s="14" t="str">
        <f t="shared" si="5"/>
        <v>BOF</v>
      </c>
      <c r="AO33" s="92" t="s">
        <v>60</v>
      </c>
      <c r="AP33" s="92" t="s">
        <v>60</v>
      </c>
      <c r="AQ33" s="88" t="s">
        <v>61</v>
      </c>
      <c r="AR33" s="88" t="s">
        <v>62</v>
      </c>
      <c r="AS33" s="92"/>
      <c r="AT33" s="18">
        <v>3</v>
      </c>
      <c r="AU33" s="17">
        <v>5</v>
      </c>
      <c r="AV33" s="17">
        <v>3</v>
      </c>
      <c r="AW33" s="17">
        <v>4</v>
      </c>
      <c r="AX33" s="17">
        <v>4</v>
      </c>
      <c r="AY33" s="17">
        <v>7</v>
      </c>
      <c r="AZ33" s="17">
        <v>20</v>
      </c>
      <c r="BA33" s="17">
        <v>9</v>
      </c>
      <c r="BB33" s="17">
        <v>6</v>
      </c>
      <c r="BC33" s="17">
        <v>8</v>
      </c>
      <c r="BD33" s="17">
        <v>5</v>
      </c>
      <c r="BE33" s="17">
        <v>4</v>
      </c>
      <c r="BF33" s="17">
        <v>2</v>
      </c>
      <c r="BG33" s="17">
        <v>0</v>
      </c>
      <c r="BH33" s="17">
        <v>0</v>
      </c>
      <c r="BI33" s="17"/>
      <c r="BJ33" s="17"/>
      <c r="BK33" s="17"/>
    </row>
    <row r="34" spans="1:63" s="7" customFormat="1" ht="15.75" thickBot="1" x14ac:dyDescent="0.3">
      <c r="A34" s="30" t="s">
        <v>99</v>
      </c>
      <c r="B34" s="92">
        <v>1</v>
      </c>
      <c r="C34" s="92">
        <v>1</v>
      </c>
      <c r="D34" s="91"/>
      <c r="E34" s="91"/>
      <c r="F34" s="92">
        <v>1</v>
      </c>
      <c r="G34" s="16"/>
      <c r="H34" s="16"/>
      <c r="I34" s="16"/>
      <c r="J34" s="88">
        <v>7040</v>
      </c>
      <c r="K34" s="88">
        <v>7040</v>
      </c>
      <c r="L34" s="88">
        <v>7005</v>
      </c>
      <c r="M34" s="61">
        <v>2246</v>
      </c>
      <c r="N34" s="61">
        <v>2463</v>
      </c>
      <c r="O34" s="44">
        <f>Tableau1634578910111213141516171819202122232426[[#This Row],[CT 14/07]]-Tableau1634578910111213141516171819202122232426[[#This Row],[CT 14/06]]</f>
        <v>217</v>
      </c>
      <c r="P34" s="44">
        <v>1236</v>
      </c>
      <c r="Q34" s="44"/>
      <c r="R34" s="44"/>
      <c r="S34" s="59">
        <f>(Tableau1634578910111213141516171819202122232426[[#This Row],[GDC1]]+Tableau1634578910111213141516171819202122232426[[#This Row],[GDC2]]+Tableau1634578910111213141516171819202122232426[[#This Row],[GDC3]])/3</f>
        <v>412</v>
      </c>
      <c r="T34" s="64">
        <f>30+(Tableau1634578910111213141516171819202122232426[[#This Row],[CT 14/07]]/60)</f>
        <v>71.05</v>
      </c>
      <c r="U34" s="18">
        <v>1</v>
      </c>
      <c r="V34" s="25">
        <v>3</v>
      </c>
      <c r="W34" s="28">
        <f t="shared" ref="W34:W51" si="6">V34+2</f>
        <v>5</v>
      </c>
      <c r="X34" s="24">
        <v>5</v>
      </c>
      <c r="Y34" s="26">
        <v>394</v>
      </c>
      <c r="Z34" s="24"/>
      <c r="AA34" s="25">
        <f t="shared" ref="AA34:AA51" si="7">AB34-Y34</f>
        <v>-394</v>
      </c>
      <c r="AB34" s="26"/>
      <c r="AC34" s="24"/>
      <c r="AD34" s="23">
        <f t="shared" ref="AD34:AD51" si="8">AE34-AB34</f>
        <v>0</v>
      </c>
      <c r="AE34" s="26"/>
      <c r="AF34" s="24"/>
      <c r="AG34" s="23">
        <f t="shared" ref="AG34:AG51" si="9">AH34-AE34</f>
        <v>0</v>
      </c>
      <c r="AH34" s="26"/>
      <c r="AI34" s="24"/>
      <c r="AJ34" s="26"/>
      <c r="AK34" s="25">
        <f t="shared" ref="AK34:AK51" si="10">X34+Z34+AC34+AF34+AI34</f>
        <v>5</v>
      </c>
      <c r="AL34" s="91" cm="1">
        <f t="array" ref="AL34">max_score</f>
        <v>15</v>
      </c>
      <c r="AM34" s="55">
        <f>Tableau1634578910111213141516171819202122232426[[#This Row],[SM]]-Tableau1634578910111213141516171819202122232426[[#This Row],[STJ]]</f>
        <v>10</v>
      </c>
      <c r="AN34" s="91" t="str">
        <f t="shared" ref="AN34:AN51" si="11">IF(AND(K34&gt;4500,AK34&gt;=(AL34-1),AE34&gt;1000),"OK","BOF")</f>
        <v>BOF</v>
      </c>
      <c r="AO34" s="92" t="s">
        <v>60</v>
      </c>
      <c r="AP34" s="92" t="s">
        <v>60</v>
      </c>
      <c r="AQ34" s="88" t="s">
        <v>61</v>
      </c>
      <c r="AR34" s="88" t="s">
        <v>62</v>
      </c>
      <c r="AS34" s="92"/>
      <c r="AT34" s="18">
        <v>6</v>
      </c>
      <c r="AU34" s="17">
        <v>5</v>
      </c>
      <c r="AV34" s="17">
        <v>4</v>
      </c>
      <c r="AW34" s="17">
        <v>4</v>
      </c>
      <c r="AX34" s="17">
        <v>4</v>
      </c>
      <c r="AY34" s="17">
        <v>5</v>
      </c>
      <c r="AZ34" s="17">
        <v>16</v>
      </c>
      <c r="BA34" s="17">
        <v>7</v>
      </c>
      <c r="BB34" s="17">
        <v>4</v>
      </c>
      <c r="BC34" s="17">
        <v>6</v>
      </c>
      <c r="BD34" s="17">
        <v>4</v>
      </c>
      <c r="BE34" s="17">
        <v>1</v>
      </c>
      <c r="BF34" s="17">
        <v>0</v>
      </c>
      <c r="BG34" s="17">
        <v>0</v>
      </c>
      <c r="BH34" s="17">
        <v>0</v>
      </c>
      <c r="BI34" s="17"/>
      <c r="BJ34" s="17"/>
      <c r="BK34" s="17"/>
    </row>
    <row r="35" spans="1:63" s="7" customFormat="1" ht="15.75" thickBot="1" x14ac:dyDescent="0.3">
      <c r="A35" s="13" t="s">
        <v>159</v>
      </c>
      <c r="B35" s="4">
        <v>1</v>
      </c>
      <c r="C35" s="4">
        <v>1</v>
      </c>
      <c r="D35" s="92"/>
      <c r="E35" s="92"/>
      <c r="F35" s="92"/>
      <c r="G35" s="16"/>
      <c r="H35" s="16"/>
      <c r="I35" s="16"/>
      <c r="J35" s="88">
        <v>7825</v>
      </c>
      <c r="K35" s="88">
        <v>7085</v>
      </c>
      <c r="L35" s="88">
        <v>7068</v>
      </c>
      <c r="M35" s="61">
        <v>2838</v>
      </c>
      <c r="N35" s="61">
        <v>2911</v>
      </c>
      <c r="O35" s="44">
        <f>Tableau1634578910111213141516171819202122232426[[#This Row],[CT 14/07]]-Tableau1634578910111213141516171819202122232426[[#This Row],[CT 14/06]]</f>
        <v>73</v>
      </c>
      <c r="P35" s="44">
        <v>878</v>
      </c>
      <c r="Q35" s="44"/>
      <c r="R35" s="44"/>
      <c r="S35" s="59">
        <f>(Tableau1634578910111213141516171819202122232426[[#This Row],[GDC1]]+Tableau1634578910111213141516171819202122232426[[#This Row],[GDC2]]+Tableau1634578910111213141516171819202122232426[[#This Row],[GDC3]])/3</f>
        <v>292.66666666666669</v>
      </c>
      <c r="T35" s="64">
        <f>30+(Tableau1634578910111213141516171819202122232426[[#This Row],[CT 14/07]]/60)</f>
        <v>78.516666666666666</v>
      </c>
      <c r="U35" s="69">
        <v>1</v>
      </c>
      <c r="V35" s="9">
        <v>3</v>
      </c>
      <c r="W35" s="2">
        <f t="shared" si="6"/>
        <v>5</v>
      </c>
      <c r="X35" s="24">
        <v>5</v>
      </c>
      <c r="Y35" s="26">
        <v>420</v>
      </c>
      <c r="Z35" s="24"/>
      <c r="AA35" s="1">
        <f t="shared" si="7"/>
        <v>-420</v>
      </c>
      <c r="AB35" s="26"/>
      <c r="AC35" s="24"/>
      <c r="AD35" s="6">
        <f t="shared" si="8"/>
        <v>0</v>
      </c>
      <c r="AE35" s="12"/>
      <c r="AF35" s="10"/>
      <c r="AG35" s="6">
        <f t="shared" si="9"/>
        <v>0</v>
      </c>
      <c r="AH35" s="12"/>
      <c r="AI35" s="10"/>
      <c r="AJ35" s="12"/>
      <c r="AK35" s="25">
        <f t="shared" si="10"/>
        <v>5</v>
      </c>
      <c r="AL35" s="14">
        <f t="array" ref="AL35">max_score</f>
        <v>15</v>
      </c>
      <c r="AM35" s="56">
        <f>Tableau1634578910111213141516171819202122232426[[#This Row],[SM]]-Tableau1634578910111213141516171819202122232426[[#This Row],[STJ]]</f>
        <v>10</v>
      </c>
      <c r="AN35" s="14" t="str">
        <f t="shared" si="11"/>
        <v>BOF</v>
      </c>
      <c r="AO35" s="91" t="s">
        <v>60</v>
      </c>
      <c r="AP35" s="91" t="s">
        <v>60</v>
      </c>
      <c r="AQ35" s="88" t="s">
        <v>61</v>
      </c>
      <c r="AR35" s="88" t="s">
        <v>62</v>
      </c>
      <c r="AS35" s="91"/>
      <c r="AT35" s="18">
        <v>8</v>
      </c>
      <c r="AU35" s="19">
        <v>5</v>
      </c>
      <c r="AV35" s="19">
        <v>5</v>
      </c>
      <c r="AW35" s="19">
        <v>5</v>
      </c>
      <c r="AX35" s="19">
        <v>5</v>
      </c>
      <c r="AY35" s="19">
        <v>8</v>
      </c>
      <c r="AZ35" s="19">
        <v>20</v>
      </c>
      <c r="BA35" s="19">
        <v>20</v>
      </c>
      <c r="BB35" s="19">
        <v>11</v>
      </c>
      <c r="BC35" s="19">
        <v>20</v>
      </c>
      <c r="BD35" s="19">
        <v>15</v>
      </c>
      <c r="BE35" s="19">
        <v>13</v>
      </c>
      <c r="BF35" s="19">
        <v>1</v>
      </c>
      <c r="BG35" s="19">
        <v>0</v>
      </c>
      <c r="BH35" s="19">
        <v>0</v>
      </c>
      <c r="BI35" s="19"/>
      <c r="BJ35" s="19"/>
      <c r="BK35" s="19"/>
    </row>
    <row r="36" spans="1:63" s="7" customFormat="1" ht="15.75" thickBot="1" x14ac:dyDescent="0.3">
      <c r="A36" s="13" t="s">
        <v>160</v>
      </c>
      <c r="B36" s="4"/>
      <c r="C36" s="4">
        <v>1</v>
      </c>
      <c r="D36" s="92"/>
      <c r="E36" s="92"/>
      <c r="F36" s="16"/>
      <c r="G36" s="16"/>
      <c r="H36" s="16"/>
      <c r="I36" s="16"/>
      <c r="J36" s="88">
        <v>7020</v>
      </c>
      <c r="K36" s="8">
        <v>6633</v>
      </c>
      <c r="L36" s="88">
        <v>6089</v>
      </c>
      <c r="M36" s="61">
        <v>2000</v>
      </c>
      <c r="N36" s="61">
        <v>2079</v>
      </c>
      <c r="O36" s="44">
        <f>Tableau1634578910111213141516171819202122232426[[#This Row],[CT 14/07]]-Tableau1634578910111213141516171819202122232426[[#This Row],[CT 14/06]]</f>
        <v>79</v>
      </c>
      <c r="P36" s="44">
        <v>1384</v>
      </c>
      <c r="Q36" s="44"/>
      <c r="R36" s="44"/>
      <c r="S36" s="59">
        <f>(Tableau1634578910111213141516171819202122232426[[#This Row],[GDC1]]+Tableau1634578910111213141516171819202122232426[[#This Row],[GDC2]]+Tableau1634578910111213141516171819202122232426[[#This Row],[GDC3]])/3</f>
        <v>461.33333333333331</v>
      </c>
      <c r="T36" s="64">
        <f>30+(Tableau1634578910111213141516171819202122232426[[#This Row],[CT 14/07]]/60)</f>
        <v>64.650000000000006</v>
      </c>
      <c r="U36" s="69">
        <v>1</v>
      </c>
      <c r="V36" s="9">
        <v>4</v>
      </c>
      <c r="W36" s="2">
        <f t="shared" si="6"/>
        <v>6</v>
      </c>
      <c r="X36" s="24">
        <v>2</v>
      </c>
      <c r="Y36" s="26">
        <v>136</v>
      </c>
      <c r="Z36" s="24"/>
      <c r="AA36" s="1">
        <f t="shared" si="7"/>
        <v>-136</v>
      </c>
      <c r="AB36" s="26"/>
      <c r="AC36" s="24"/>
      <c r="AD36" s="6">
        <f t="shared" si="8"/>
        <v>0</v>
      </c>
      <c r="AE36" s="12"/>
      <c r="AF36" s="10"/>
      <c r="AG36" s="6">
        <f t="shared" si="9"/>
        <v>0</v>
      </c>
      <c r="AH36" s="12"/>
      <c r="AI36" s="10"/>
      <c r="AJ36" s="12"/>
      <c r="AK36" s="25">
        <f t="shared" si="10"/>
        <v>2</v>
      </c>
      <c r="AL36" s="14">
        <f t="array" ref="AL36">max_score</f>
        <v>18</v>
      </c>
      <c r="AM36" s="56">
        <f>Tableau1634578910111213141516171819202122232426[[#This Row],[SM]]-Tableau1634578910111213141516171819202122232426[[#This Row],[STJ]]</f>
        <v>16</v>
      </c>
      <c r="AN36" s="14" t="str">
        <f t="shared" si="11"/>
        <v>BOF</v>
      </c>
      <c r="AO36" s="92" t="s">
        <v>60</v>
      </c>
      <c r="AP36" s="92" t="s">
        <v>60</v>
      </c>
      <c r="AQ36" s="88" t="s">
        <v>61</v>
      </c>
      <c r="AR36" s="88" t="s">
        <v>62</v>
      </c>
      <c r="AS36" s="92"/>
      <c r="AT36" s="18">
        <v>3</v>
      </c>
      <c r="AU36" s="17">
        <v>2</v>
      </c>
      <c r="AV36" s="17">
        <v>3</v>
      </c>
      <c r="AW36" s="17">
        <v>4</v>
      </c>
      <c r="AX36" s="17">
        <v>3</v>
      </c>
      <c r="AY36" s="17">
        <v>4</v>
      </c>
      <c r="AZ36" s="17">
        <v>20</v>
      </c>
      <c r="BA36" s="17">
        <v>9</v>
      </c>
      <c r="BB36" s="17">
        <v>3</v>
      </c>
      <c r="BC36" s="17">
        <v>6</v>
      </c>
      <c r="BD36" s="17">
        <v>2</v>
      </c>
      <c r="BE36" s="17">
        <v>2</v>
      </c>
      <c r="BF36" s="17">
        <v>0</v>
      </c>
      <c r="BG36" s="17">
        <v>0</v>
      </c>
      <c r="BH36" s="17">
        <v>0</v>
      </c>
      <c r="BI36" s="17"/>
      <c r="BJ36" s="17"/>
      <c r="BK36" s="17"/>
    </row>
    <row r="37" spans="1:63" s="7" customFormat="1" ht="15.75" thickBot="1" x14ac:dyDescent="0.3">
      <c r="A37" s="13" t="s">
        <v>44</v>
      </c>
      <c r="B37" s="4"/>
      <c r="C37" s="4">
        <v>1</v>
      </c>
      <c r="D37" s="92">
        <v>1</v>
      </c>
      <c r="E37" s="92">
        <v>1</v>
      </c>
      <c r="F37" s="87">
        <v>1</v>
      </c>
      <c r="G37" s="16"/>
      <c r="H37" s="16"/>
      <c r="I37" s="16"/>
      <c r="J37" s="88">
        <v>6797</v>
      </c>
      <c r="K37" s="88">
        <v>6164</v>
      </c>
      <c r="L37" s="88">
        <v>5784</v>
      </c>
      <c r="M37" s="61">
        <v>1921</v>
      </c>
      <c r="N37" s="61">
        <v>1946</v>
      </c>
      <c r="O37" s="44">
        <f>Tableau1634578910111213141516171819202122232426[[#This Row],[CT 14/07]]-Tableau1634578910111213141516171819202122232426[[#This Row],[CT 14/06]]</f>
        <v>25</v>
      </c>
      <c r="P37" s="44">
        <v>448</v>
      </c>
      <c r="Q37" s="44"/>
      <c r="R37" s="44"/>
      <c r="S37" s="59">
        <f>(Tableau1634578910111213141516171819202122232426[[#This Row],[GDC1]]+Tableau1634578910111213141516171819202122232426[[#This Row],[GDC2]]+Tableau1634578910111213141516171819202122232426[[#This Row],[GDC3]])/3</f>
        <v>149.33333333333334</v>
      </c>
      <c r="T37" s="64">
        <f>30+(Tableau1634578910111213141516171819202122232426[[#This Row],[CT 14/07]]/60)</f>
        <v>62.43333333333333</v>
      </c>
      <c r="U37" s="69">
        <v>1</v>
      </c>
      <c r="V37" s="9">
        <v>2</v>
      </c>
      <c r="W37" s="2">
        <f t="shared" si="6"/>
        <v>4</v>
      </c>
      <c r="X37" s="24">
        <v>4</v>
      </c>
      <c r="Y37" s="26">
        <v>367</v>
      </c>
      <c r="Z37" s="24"/>
      <c r="AA37" s="1">
        <f t="shared" si="7"/>
        <v>-367</v>
      </c>
      <c r="AB37" s="26"/>
      <c r="AC37" s="24"/>
      <c r="AD37" s="6">
        <f t="shared" si="8"/>
        <v>0</v>
      </c>
      <c r="AE37" s="12"/>
      <c r="AF37" s="10"/>
      <c r="AG37" s="6">
        <f t="shared" si="9"/>
        <v>0</v>
      </c>
      <c r="AH37" s="12"/>
      <c r="AI37" s="10"/>
      <c r="AJ37" s="12"/>
      <c r="AK37" s="25">
        <f t="shared" si="10"/>
        <v>4</v>
      </c>
      <c r="AL37" s="14">
        <f t="array" ref="AL37">max_score</f>
        <v>12</v>
      </c>
      <c r="AM37" s="56">
        <f>Tableau1634578910111213141516171819202122232426[[#This Row],[SM]]-Tableau1634578910111213141516171819202122232426[[#This Row],[STJ]]</f>
        <v>8</v>
      </c>
      <c r="AN37" s="14" t="str">
        <f t="shared" si="11"/>
        <v>BOF</v>
      </c>
      <c r="AO37" s="91" t="s">
        <v>60</v>
      </c>
      <c r="AP37" s="91" t="s">
        <v>60</v>
      </c>
      <c r="AQ37" s="88" t="s">
        <v>61</v>
      </c>
      <c r="AR37" s="88" t="s">
        <v>62</v>
      </c>
      <c r="AS37" s="91"/>
      <c r="AT37" s="18">
        <v>5</v>
      </c>
      <c r="AU37" s="19">
        <v>4</v>
      </c>
      <c r="AV37" s="19">
        <v>4</v>
      </c>
      <c r="AW37" s="19">
        <v>4</v>
      </c>
      <c r="AX37" s="19">
        <v>5</v>
      </c>
      <c r="AY37" s="19">
        <v>7</v>
      </c>
      <c r="AZ37" s="19">
        <v>17</v>
      </c>
      <c r="BA37" s="19">
        <v>7</v>
      </c>
      <c r="BB37" s="19">
        <v>4</v>
      </c>
      <c r="BC37" s="19">
        <v>5</v>
      </c>
      <c r="BD37" s="19">
        <v>2</v>
      </c>
      <c r="BE37" s="19">
        <v>0</v>
      </c>
      <c r="BF37" s="19">
        <v>0</v>
      </c>
      <c r="BG37" s="19">
        <v>0</v>
      </c>
      <c r="BH37" s="19">
        <v>0</v>
      </c>
      <c r="BI37" s="19"/>
      <c r="BJ37" s="19"/>
      <c r="BK37" s="19"/>
    </row>
    <row r="38" spans="1:63" s="7" customFormat="1" ht="15.75" thickBot="1" x14ac:dyDescent="0.3">
      <c r="A38" s="13" t="s">
        <v>79</v>
      </c>
      <c r="B38" s="4">
        <v>1</v>
      </c>
      <c r="C38" s="4">
        <v>1</v>
      </c>
      <c r="D38" s="92">
        <v>1</v>
      </c>
      <c r="E38" s="92">
        <v>1</v>
      </c>
      <c r="F38" s="92"/>
      <c r="G38" s="16"/>
      <c r="H38" s="16"/>
      <c r="I38" s="16"/>
      <c r="J38" s="88">
        <v>8075</v>
      </c>
      <c r="K38" s="88">
        <v>7991</v>
      </c>
      <c r="L38" s="88">
        <v>8296</v>
      </c>
      <c r="M38" s="61">
        <v>3138</v>
      </c>
      <c r="N38" s="61">
        <v>3363</v>
      </c>
      <c r="O38" s="44">
        <f>Tableau1634578910111213141516171819202122232426[[#This Row],[CT 14/07]]-Tableau1634578910111213141516171819202122232426[[#This Row],[CT 14/06]]</f>
        <v>225</v>
      </c>
      <c r="P38" s="44">
        <v>1726</v>
      </c>
      <c r="Q38" s="44"/>
      <c r="R38" s="44"/>
      <c r="S38" s="59">
        <f>(Tableau1634578910111213141516171819202122232426[[#This Row],[GDC1]]+Tableau1634578910111213141516171819202122232426[[#This Row],[GDC2]]+Tableau1634578910111213141516171819202122232426[[#This Row],[GDC3]])/3</f>
        <v>575.33333333333337</v>
      </c>
      <c r="T38" s="64">
        <f>30+(Tableau1634578910111213141516171819202122232426[[#This Row],[CT 14/07]]/60)</f>
        <v>86.05</v>
      </c>
      <c r="U38" s="69">
        <v>1</v>
      </c>
      <c r="V38" s="1">
        <v>4</v>
      </c>
      <c r="W38" s="2">
        <f t="shared" si="6"/>
        <v>6</v>
      </c>
      <c r="X38" s="24">
        <v>6</v>
      </c>
      <c r="Y38" s="26">
        <v>598</v>
      </c>
      <c r="Z38" s="24"/>
      <c r="AA38" s="1">
        <f t="shared" si="7"/>
        <v>-598</v>
      </c>
      <c r="AB38" s="26"/>
      <c r="AC38" s="24"/>
      <c r="AD38" s="1">
        <f t="shared" si="8"/>
        <v>0</v>
      </c>
      <c r="AE38" s="26"/>
      <c r="AF38" s="3"/>
      <c r="AG38" s="1">
        <f t="shared" si="9"/>
        <v>0</v>
      </c>
      <c r="AH38" s="26"/>
      <c r="AI38" s="3"/>
      <c r="AJ38" s="26"/>
      <c r="AK38" s="25">
        <f t="shared" si="10"/>
        <v>6</v>
      </c>
      <c r="AL38" s="4">
        <f t="array" ref="AL38">max_score</f>
        <v>18</v>
      </c>
      <c r="AM38" s="56">
        <f>Tableau1634578910111213141516171819202122232426[[#This Row],[SM]]-Tableau1634578910111213141516171819202122232426[[#This Row],[STJ]]</f>
        <v>12</v>
      </c>
      <c r="AN38" s="14" t="str">
        <f t="shared" si="11"/>
        <v>BOF</v>
      </c>
      <c r="AO38" s="88" t="s">
        <v>60</v>
      </c>
      <c r="AP38" s="88" t="s">
        <v>60</v>
      </c>
      <c r="AQ38" s="88" t="s">
        <v>61</v>
      </c>
      <c r="AR38" s="88" t="s">
        <v>62</v>
      </c>
      <c r="AS38" s="88"/>
      <c r="AT38" s="18">
        <v>8</v>
      </c>
      <c r="AU38" s="17">
        <v>6</v>
      </c>
      <c r="AV38" s="17">
        <v>5</v>
      </c>
      <c r="AW38" s="17">
        <v>5</v>
      </c>
      <c r="AX38" s="17">
        <v>6</v>
      </c>
      <c r="AY38" s="17">
        <v>8</v>
      </c>
      <c r="AZ38" s="17">
        <v>20</v>
      </c>
      <c r="BA38" s="17">
        <v>16</v>
      </c>
      <c r="BB38" s="17">
        <v>12</v>
      </c>
      <c r="BC38" s="17">
        <v>13</v>
      </c>
      <c r="BD38" s="17">
        <v>11</v>
      </c>
      <c r="BE38" s="17">
        <v>6</v>
      </c>
      <c r="BF38" s="17">
        <v>3</v>
      </c>
      <c r="BG38" s="17">
        <v>0</v>
      </c>
      <c r="BH38" s="17">
        <v>0</v>
      </c>
      <c r="BI38" s="17"/>
      <c r="BJ38" s="17"/>
      <c r="BK38" s="17"/>
    </row>
    <row r="39" spans="1:63" s="7" customFormat="1" ht="15.75" thickBot="1" x14ac:dyDescent="0.3">
      <c r="A39" s="13" t="s">
        <v>147</v>
      </c>
      <c r="B39" s="4"/>
      <c r="C39" s="4">
        <v>1</v>
      </c>
      <c r="D39" s="92"/>
      <c r="E39" s="92">
        <v>1</v>
      </c>
      <c r="F39" s="90"/>
      <c r="G39" s="16"/>
      <c r="H39" s="16"/>
      <c r="I39" s="16"/>
      <c r="J39" s="88">
        <v>7109</v>
      </c>
      <c r="K39" s="88">
        <v>7109</v>
      </c>
      <c r="L39" s="88">
        <v>7014</v>
      </c>
      <c r="M39" s="61">
        <v>2181</v>
      </c>
      <c r="N39" s="61">
        <v>2329</v>
      </c>
      <c r="O39" s="44">
        <f>Tableau1634578910111213141516171819202122232426[[#This Row],[CT 14/07]]-Tableau1634578910111213141516171819202122232426[[#This Row],[CT 14/06]]</f>
        <v>148</v>
      </c>
      <c r="P39" s="44">
        <v>513</v>
      </c>
      <c r="Q39" s="44"/>
      <c r="R39" s="44"/>
      <c r="S39" s="59">
        <f>(Tableau1634578910111213141516171819202122232426[[#This Row],[GDC1]]+Tableau1634578910111213141516171819202122232426[[#This Row],[GDC2]]+Tableau1634578910111213141516171819202122232426[[#This Row],[GDC3]])/3</f>
        <v>171</v>
      </c>
      <c r="T39" s="64">
        <f>30+(Tableau1634578910111213141516171819202122232426[[#This Row],[CT 14/07]]/60)</f>
        <v>68.816666666666663</v>
      </c>
      <c r="U39" s="69">
        <v>1</v>
      </c>
      <c r="V39" s="1">
        <v>3</v>
      </c>
      <c r="W39" s="2">
        <f t="shared" si="6"/>
        <v>5</v>
      </c>
      <c r="X39" s="24">
        <v>5</v>
      </c>
      <c r="Y39" s="26">
        <v>300</v>
      </c>
      <c r="Z39" s="24"/>
      <c r="AA39" s="1">
        <f t="shared" si="7"/>
        <v>-300</v>
      </c>
      <c r="AB39" s="26"/>
      <c r="AC39" s="24"/>
      <c r="AD39" s="1">
        <f t="shared" si="8"/>
        <v>0</v>
      </c>
      <c r="AE39" s="26"/>
      <c r="AF39" s="3"/>
      <c r="AG39" s="1">
        <f t="shared" si="9"/>
        <v>0</v>
      </c>
      <c r="AH39" s="26"/>
      <c r="AI39" s="3"/>
      <c r="AJ39" s="26"/>
      <c r="AK39" s="25">
        <f t="shared" si="10"/>
        <v>5</v>
      </c>
      <c r="AL39" s="4">
        <f t="array" ref="AL39">max_score</f>
        <v>15</v>
      </c>
      <c r="AM39" s="56">
        <f>Tableau1634578910111213141516171819202122232426[[#This Row],[SM]]-Tableau1634578910111213141516171819202122232426[[#This Row],[STJ]]</f>
        <v>10</v>
      </c>
      <c r="AN39" s="14" t="str">
        <f t="shared" si="11"/>
        <v>BOF</v>
      </c>
      <c r="AO39" s="91" t="s">
        <v>60</v>
      </c>
      <c r="AP39" s="91" t="s">
        <v>60</v>
      </c>
      <c r="AQ39" s="88" t="s">
        <v>61</v>
      </c>
      <c r="AR39" s="88" t="s">
        <v>62</v>
      </c>
      <c r="AS39" s="91"/>
      <c r="AT39" s="18">
        <v>7</v>
      </c>
      <c r="AU39" s="19">
        <v>5</v>
      </c>
      <c r="AV39" s="19">
        <v>5</v>
      </c>
      <c r="AW39" s="19">
        <v>5</v>
      </c>
      <c r="AX39" s="19">
        <v>5</v>
      </c>
      <c r="AY39" s="19">
        <v>7</v>
      </c>
      <c r="AZ39" s="19">
        <v>20</v>
      </c>
      <c r="BA39" s="19">
        <v>10</v>
      </c>
      <c r="BB39" s="19">
        <v>5</v>
      </c>
      <c r="BC39" s="19">
        <v>6</v>
      </c>
      <c r="BD39" s="19">
        <v>2</v>
      </c>
      <c r="BE39" s="19">
        <v>2</v>
      </c>
      <c r="BF39" s="19">
        <v>0</v>
      </c>
      <c r="BG39" s="19">
        <v>0</v>
      </c>
      <c r="BH39" s="19">
        <v>0</v>
      </c>
      <c r="BI39" s="19"/>
      <c r="BJ39" s="19"/>
      <c r="BK39" s="19"/>
    </row>
    <row r="40" spans="1:63" s="7" customFormat="1" ht="15.75" thickBot="1" x14ac:dyDescent="0.3">
      <c r="A40" s="13" t="s">
        <v>148</v>
      </c>
      <c r="B40" s="4"/>
      <c r="C40" s="4">
        <v>1</v>
      </c>
      <c r="D40" s="92"/>
      <c r="E40" s="92">
        <v>1</v>
      </c>
      <c r="F40" s="92"/>
      <c r="G40" s="16"/>
      <c r="H40" s="18"/>
      <c r="I40" s="16"/>
      <c r="J40" s="88">
        <v>6174</v>
      </c>
      <c r="K40" s="88">
        <v>6373</v>
      </c>
      <c r="L40" s="88">
        <v>6493</v>
      </c>
      <c r="M40" s="61">
        <v>2053</v>
      </c>
      <c r="N40" s="61">
        <v>2245</v>
      </c>
      <c r="O40" s="44">
        <f>Tableau1634578910111213141516171819202122232426[[#This Row],[CT 14/07]]-Tableau1634578910111213141516171819202122232426[[#This Row],[CT 14/06]]</f>
        <v>192</v>
      </c>
      <c r="P40" s="44">
        <v>0</v>
      </c>
      <c r="Q40" s="44"/>
      <c r="R40" s="44"/>
      <c r="S40" s="59">
        <f>(Tableau1634578910111213141516171819202122232426[[#This Row],[GDC1]]+Tableau1634578910111213141516171819202122232426[[#This Row],[GDC2]]+Tableau1634578910111213141516171819202122232426[[#This Row],[GDC3]])/3</f>
        <v>0</v>
      </c>
      <c r="T40" s="64">
        <f>30+(Tableau1634578910111213141516171819202122232426[[#This Row],[CT 14/07]]/60)</f>
        <v>67.416666666666657</v>
      </c>
      <c r="U40" s="69">
        <v>1</v>
      </c>
      <c r="V40" s="1">
        <v>2</v>
      </c>
      <c r="W40" s="2">
        <f t="shared" si="6"/>
        <v>4</v>
      </c>
      <c r="X40" s="24">
        <v>0</v>
      </c>
      <c r="Y40" s="26"/>
      <c r="Z40" s="24"/>
      <c r="AA40" s="1">
        <f t="shared" si="7"/>
        <v>0</v>
      </c>
      <c r="AB40" s="26"/>
      <c r="AC40" s="24"/>
      <c r="AD40" s="1">
        <f t="shared" si="8"/>
        <v>0</v>
      </c>
      <c r="AE40" s="26"/>
      <c r="AF40" s="3"/>
      <c r="AG40" s="1">
        <f t="shared" si="9"/>
        <v>0</v>
      </c>
      <c r="AH40" s="26"/>
      <c r="AI40" s="3"/>
      <c r="AJ40" s="26"/>
      <c r="AK40" s="25">
        <f t="shared" si="10"/>
        <v>0</v>
      </c>
      <c r="AL40" s="4">
        <f t="array" ref="AL40">max_score</f>
        <v>12</v>
      </c>
      <c r="AM40" s="56">
        <f>Tableau1634578910111213141516171819202122232426[[#This Row],[SM]]-Tableau1634578910111213141516171819202122232426[[#This Row],[STJ]]</f>
        <v>12</v>
      </c>
      <c r="AN40" s="14" t="str">
        <f t="shared" si="11"/>
        <v>BOF</v>
      </c>
      <c r="AO40" s="92" t="s">
        <v>60</v>
      </c>
      <c r="AP40" s="92" t="s">
        <v>60</v>
      </c>
      <c r="AQ40" s="88" t="s">
        <v>61</v>
      </c>
      <c r="AR40" s="88" t="s">
        <v>62</v>
      </c>
      <c r="AS40" s="92"/>
      <c r="AT40" s="18">
        <v>6</v>
      </c>
      <c r="AU40" s="19">
        <v>5</v>
      </c>
      <c r="AV40" s="19">
        <v>6</v>
      </c>
      <c r="AW40" s="19">
        <v>5</v>
      </c>
      <c r="AX40" s="19">
        <v>5</v>
      </c>
      <c r="AY40" s="19">
        <v>7</v>
      </c>
      <c r="AZ40" s="19">
        <v>15</v>
      </c>
      <c r="BA40" s="19">
        <v>6</v>
      </c>
      <c r="BB40" s="19">
        <v>7</v>
      </c>
      <c r="BC40" s="19">
        <v>7</v>
      </c>
      <c r="BD40" s="19">
        <v>5</v>
      </c>
      <c r="BE40" s="19">
        <v>4</v>
      </c>
      <c r="BF40" s="19">
        <v>3</v>
      </c>
      <c r="BG40" s="19">
        <v>3</v>
      </c>
      <c r="BH40" s="19">
        <v>2</v>
      </c>
      <c r="BI40" s="19"/>
      <c r="BJ40" s="19"/>
      <c r="BK40" s="19"/>
    </row>
    <row r="41" spans="1:63" s="7" customFormat="1" ht="15.75" thickBot="1" x14ac:dyDescent="0.3">
      <c r="A41" s="30" t="s">
        <v>154</v>
      </c>
      <c r="B41" s="92"/>
      <c r="C41" s="92">
        <v>1</v>
      </c>
      <c r="D41" s="88"/>
      <c r="E41" s="88"/>
      <c r="F41" s="88"/>
      <c r="G41" s="16"/>
      <c r="H41" s="16" t="s">
        <v>140</v>
      </c>
      <c r="I41" s="16"/>
      <c r="J41" s="88">
        <v>8001</v>
      </c>
      <c r="K41" s="4">
        <v>7090</v>
      </c>
      <c r="L41" s="88">
        <v>7273</v>
      </c>
      <c r="M41" s="61">
        <v>3139</v>
      </c>
      <c r="N41" s="61">
        <v>3244</v>
      </c>
      <c r="O41" s="44">
        <f>Tableau1634578910111213141516171819202122232426[[#This Row],[CT 14/07]]-Tableau1634578910111213141516171819202122232426[[#This Row],[CT 14/06]]</f>
        <v>105</v>
      </c>
      <c r="P41" s="44">
        <v>471</v>
      </c>
      <c r="Q41" s="44"/>
      <c r="R41" s="44"/>
      <c r="S41" s="59">
        <f>(Tableau1634578910111213141516171819202122232426[[#This Row],[GDC1]]+Tableau1634578910111213141516171819202122232426[[#This Row],[GDC2]]+Tableau1634578910111213141516171819202122232426[[#This Row],[GDC3]])/3</f>
        <v>157</v>
      </c>
      <c r="T41" s="64">
        <f>30+(Tableau1634578910111213141516171819202122232426[[#This Row],[CT 14/07]]/60)</f>
        <v>84.066666666666663</v>
      </c>
      <c r="U41" s="67">
        <v>1</v>
      </c>
      <c r="V41" s="1">
        <v>4</v>
      </c>
      <c r="W41" s="2">
        <f t="shared" si="6"/>
        <v>6</v>
      </c>
      <c r="X41" s="24">
        <v>0</v>
      </c>
      <c r="Y41" s="26"/>
      <c r="Z41" s="24"/>
      <c r="AA41" s="1">
        <f t="shared" si="7"/>
        <v>0</v>
      </c>
      <c r="AB41" s="26"/>
      <c r="AC41" s="24"/>
      <c r="AD41" s="6">
        <f t="shared" si="8"/>
        <v>0</v>
      </c>
      <c r="AE41" s="26"/>
      <c r="AF41" s="3"/>
      <c r="AG41" s="6">
        <f t="shared" si="9"/>
        <v>0</v>
      </c>
      <c r="AH41" s="26"/>
      <c r="AI41" s="3"/>
      <c r="AJ41" s="26"/>
      <c r="AK41" s="25">
        <f t="shared" si="10"/>
        <v>0</v>
      </c>
      <c r="AL41" s="14" cm="1">
        <f t="array" ref="AL41">max_score</f>
        <v>18</v>
      </c>
      <c r="AM41" s="56">
        <f>Tableau1634578910111213141516171819202122232426[[#This Row],[SM]]-Tableau1634578910111213141516171819202122232426[[#This Row],[STJ]]</f>
        <v>18</v>
      </c>
      <c r="AN41" s="14" t="str">
        <f t="shared" si="11"/>
        <v>BOF</v>
      </c>
      <c r="AO41" s="91" t="s">
        <v>60</v>
      </c>
      <c r="AP41" s="91" t="s">
        <v>60</v>
      </c>
      <c r="AQ41" s="88" t="s">
        <v>61</v>
      </c>
      <c r="AR41" s="88" t="s">
        <v>62</v>
      </c>
      <c r="AS41" s="91"/>
      <c r="AT41" s="18">
        <v>8</v>
      </c>
      <c r="AU41" s="19">
        <v>6</v>
      </c>
      <c r="AV41" s="19">
        <v>6</v>
      </c>
      <c r="AW41" s="19">
        <v>5</v>
      </c>
      <c r="AX41" s="19">
        <v>5</v>
      </c>
      <c r="AY41" s="19">
        <v>8</v>
      </c>
      <c r="AZ41" s="19">
        <v>20</v>
      </c>
      <c r="BA41" s="19">
        <v>15</v>
      </c>
      <c r="BB41" s="19">
        <v>10</v>
      </c>
      <c r="BC41" s="19">
        <v>15</v>
      </c>
      <c r="BD41" s="19">
        <v>14</v>
      </c>
      <c r="BE41" s="19">
        <v>9</v>
      </c>
      <c r="BF41" s="19">
        <v>5</v>
      </c>
      <c r="BG41" s="19">
        <v>6</v>
      </c>
      <c r="BH41" s="19">
        <v>1</v>
      </c>
      <c r="BI41" s="19"/>
      <c r="BJ41" s="19"/>
      <c r="BK41" s="19"/>
    </row>
    <row r="42" spans="1:63" s="7" customFormat="1" ht="15.75" thickBot="1" x14ac:dyDescent="0.3">
      <c r="A42" s="30" t="s">
        <v>45</v>
      </c>
      <c r="B42" s="92"/>
      <c r="C42" s="92">
        <v>1</v>
      </c>
      <c r="D42" s="92"/>
      <c r="E42" s="92"/>
      <c r="F42" s="92"/>
      <c r="G42" s="16">
        <v>1</v>
      </c>
      <c r="H42" s="16"/>
      <c r="I42" s="16"/>
      <c r="J42" s="88">
        <v>6724</v>
      </c>
      <c r="K42" s="88">
        <v>7106</v>
      </c>
      <c r="L42" s="88">
        <v>7573</v>
      </c>
      <c r="M42" s="61">
        <v>2236</v>
      </c>
      <c r="N42" s="61">
        <v>2406</v>
      </c>
      <c r="O42" s="44">
        <f>Tableau1634578910111213141516171819202122232426[[#This Row],[CT 14/07]]-Tableau1634578910111213141516171819202122232426[[#This Row],[CT 14/06]]</f>
        <v>170</v>
      </c>
      <c r="P42" s="44">
        <v>1544</v>
      </c>
      <c r="Q42" s="44"/>
      <c r="R42" s="44"/>
      <c r="S42" s="59">
        <f>(Tableau1634578910111213141516171819202122232426[[#This Row],[GDC1]]+Tableau1634578910111213141516171819202122232426[[#This Row],[GDC2]]+Tableau1634578910111213141516171819202122232426[[#This Row],[GDC3]])/3</f>
        <v>514.66666666666663</v>
      </c>
      <c r="T42" s="64">
        <f>30+(Tableau1634578910111213141516171819202122232426[[#This Row],[CT 14/07]]/60)</f>
        <v>70.099999999999994</v>
      </c>
      <c r="U42" s="16">
        <v>1</v>
      </c>
      <c r="V42" s="25">
        <v>3</v>
      </c>
      <c r="W42" s="28">
        <f t="shared" si="6"/>
        <v>5</v>
      </c>
      <c r="X42" s="24">
        <v>3</v>
      </c>
      <c r="Y42" s="26">
        <v>161</v>
      </c>
      <c r="Z42" s="24"/>
      <c r="AA42" s="25">
        <f t="shared" si="7"/>
        <v>-161</v>
      </c>
      <c r="AB42" s="26"/>
      <c r="AC42" s="24"/>
      <c r="AD42" s="25">
        <f t="shared" si="8"/>
        <v>0</v>
      </c>
      <c r="AE42" s="26"/>
      <c r="AF42" s="24"/>
      <c r="AG42" s="25">
        <f t="shared" si="9"/>
        <v>0</v>
      </c>
      <c r="AH42" s="26"/>
      <c r="AI42" s="24"/>
      <c r="AJ42" s="26"/>
      <c r="AK42" s="25">
        <f t="shared" si="10"/>
        <v>3</v>
      </c>
      <c r="AL42" s="92" cm="1">
        <f t="array" ref="AL42">max_score</f>
        <v>15</v>
      </c>
      <c r="AM42" s="55">
        <f>Tableau1634578910111213141516171819202122232426[[#This Row],[SM]]-Tableau1634578910111213141516171819202122232426[[#This Row],[STJ]]</f>
        <v>12</v>
      </c>
      <c r="AN42" s="91" t="str">
        <f t="shared" si="11"/>
        <v>BOF</v>
      </c>
      <c r="AO42" s="91" t="s">
        <v>60</v>
      </c>
      <c r="AP42" s="91" t="s">
        <v>60</v>
      </c>
      <c r="AQ42" s="88" t="s">
        <v>61</v>
      </c>
      <c r="AR42" s="88" t="s">
        <v>62</v>
      </c>
      <c r="AS42" s="91"/>
      <c r="AT42" s="18">
        <v>4</v>
      </c>
      <c r="AU42" s="19">
        <v>2</v>
      </c>
      <c r="AV42" s="19">
        <v>2</v>
      </c>
      <c r="AW42" s="19">
        <v>2</v>
      </c>
      <c r="AX42" s="19">
        <v>2</v>
      </c>
      <c r="AY42" s="19">
        <v>4</v>
      </c>
      <c r="AZ42" s="19">
        <v>17</v>
      </c>
      <c r="BA42" s="19">
        <v>9</v>
      </c>
      <c r="BB42" s="19">
        <v>5</v>
      </c>
      <c r="BC42" s="19">
        <v>9</v>
      </c>
      <c r="BD42" s="19">
        <v>2</v>
      </c>
      <c r="BE42" s="19">
        <v>4</v>
      </c>
      <c r="BF42" s="19">
        <v>1</v>
      </c>
      <c r="BG42" s="19">
        <v>0</v>
      </c>
      <c r="BH42" s="19">
        <v>0</v>
      </c>
      <c r="BI42" s="19"/>
      <c r="BJ42" s="19"/>
      <c r="BK42" s="19"/>
    </row>
    <row r="43" spans="1:63" s="7" customFormat="1" ht="15.75" thickBot="1" x14ac:dyDescent="0.3">
      <c r="A43" s="13" t="s">
        <v>128</v>
      </c>
      <c r="B43" s="4">
        <v>1</v>
      </c>
      <c r="C43" s="4">
        <v>1</v>
      </c>
      <c r="D43" s="91"/>
      <c r="E43" s="91"/>
      <c r="F43" s="90">
        <v>1</v>
      </c>
      <c r="G43" s="16"/>
      <c r="H43" s="16"/>
      <c r="I43" s="16"/>
      <c r="J43" s="88">
        <v>7054</v>
      </c>
      <c r="K43" s="88">
        <v>6739</v>
      </c>
      <c r="L43" s="88">
        <v>6608</v>
      </c>
      <c r="M43" s="61">
        <v>1977</v>
      </c>
      <c r="N43" s="61">
        <v>2135</v>
      </c>
      <c r="O43" s="44">
        <f>Tableau1634578910111213141516171819202122232426[[#This Row],[CT 14/07]]-Tableau1634578910111213141516171819202122232426[[#This Row],[CT 14/06]]</f>
        <v>158</v>
      </c>
      <c r="P43" s="44">
        <v>683</v>
      </c>
      <c r="Q43" s="44"/>
      <c r="R43" s="44"/>
      <c r="S43" s="59">
        <f>(Tableau1634578910111213141516171819202122232426[[#This Row],[GDC1]]+Tableau1634578910111213141516171819202122232426[[#This Row],[GDC2]]+Tableau1634578910111213141516171819202122232426[[#This Row],[GDC3]])/3</f>
        <v>227.66666666666666</v>
      </c>
      <c r="T43" s="64">
        <f>30+(Tableau1634578910111213141516171819202122232426[[#This Row],[CT 14/07]]/60)</f>
        <v>65.583333333333343</v>
      </c>
      <c r="U43" s="69">
        <v>1</v>
      </c>
      <c r="V43" s="9">
        <v>3</v>
      </c>
      <c r="W43" s="2">
        <f t="shared" si="6"/>
        <v>5</v>
      </c>
      <c r="X43" s="24">
        <v>5</v>
      </c>
      <c r="Y43" s="26">
        <v>300</v>
      </c>
      <c r="Z43" s="24"/>
      <c r="AA43" s="1">
        <f t="shared" si="7"/>
        <v>-300</v>
      </c>
      <c r="AB43" s="26"/>
      <c r="AC43" s="24"/>
      <c r="AD43" s="6">
        <f t="shared" si="8"/>
        <v>0</v>
      </c>
      <c r="AE43" s="12"/>
      <c r="AF43" s="10"/>
      <c r="AG43" s="6">
        <f t="shared" si="9"/>
        <v>0</v>
      </c>
      <c r="AH43" s="12"/>
      <c r="AI43" s="10"/>
      <c r="AJ43" s="12"/>
      <c r="AK43" s="25">
        <f t="shared" si="10"/>
        <v>5</v>
      </c>
      <c r="AL43" s="14">
        <f t="array" ref="AL43">max_score</f>
        <v>15</v>
      </c>
      <c r="AM43" s="56">
        <f>Tableau1634578910111213141516171819202122232426[[#This Row],[SM]]-Tableau1634578910111213141516171819202122232426[[#This Row],[STJ]]</f>
        <v>10</v>
      </c>
      <c r="AN43" s="14" t="str">
        <f t="shared" si="11"/>
        <v>BOF</v>
      </c>
      <c r="AO43" s="91" t="s">
        <v>60</v>
      </c>
      <c r="AP43" s="91" t="s">
        <v>60</v>
      </c>
      <c r="AQ43" s="88" t="s">
        <v>61</v>
      </c>
      <c r="AR43" s="88" t="s">
        <v>62</v>
      </c>
      <c r="AS43" s="91"/>
      <c r="AT43" s="18">
        <v>5</v>
      </c>
      <c r="AU43" s="19">
        <v>4</v>
      </c>
      <c r="AV43" s="19">
        <v>4</v>
      </c>
      <c r="AW43" s="19">
        <v>4</v>
      </c>
      <c r="AX43" s="19">
        <v>4</v>
      </c>
      <c r="AY43" s="19">
        <v>7</v>
      </c>
      <c r="AZ43" s="19">
        <v>16</v>
      </c>
      <c r="BA43" s="19">
        <v>5</v>
      </c>
      <c r="BB43" s="19">
        <v>1</v>
      </c>
      <c r="BC43" s="19">
        <v>3</v>
      </c>
      <c r="BD43" s="19">
        <v>0</v>
      </c>
      <c r="BE43" s="19">
        <v>0</v>
      </c>
      <c r="BF43" s="19">
        <v>0</v>
      </c>
      <c r="BG43" s="19">
        <v>0</v>
      </c>
      <c r="BH43" s="19">
        <v>0</v>
      </c>
      <c r="BI43" s="19"/>
      <c r="BJ43" s="19"/>
      <c r="BK43" s="19"/>
    </row>
    <row r="44" spans="1:63" s="7" customFormat="1" ht="15.75" thickBot="1" x14ac:dyDescent="0.3">
      <c r="A44" s="13" t="s">
        <v>122</v>
      </c>
      <c r="B44" s="4">
        <v>1</v>
      </c>
      <c r="C44" s="4">
        <v>1</v>
      </c>
      <c r="D44" s="90"/>
      <c r="E44" s="90"/>
      <c r="F44" s="92"/>
      <c r="G44" s="16"/>
      <c r="H44" s="16"/>
      <c r="I44" s="16"/>
      <c r="J44" s="88">
        <v>7073</v>
      </c>
      <c r="K44" s="92">
        <v>7280</v>
      </c>
      <c r="L44" s="88">
        <v>7509</v>
      </c>
      <c r="M44" s="61">
        <v>2551</v>
      </c>
      <c r="N44" s="61">
        <v>2757</v>
      </c>
      <c r="O44" s="44">
        <f>Tableau1634578910111213141516171819202122232426[[#This Row],[CT 14/07]]-Tableau1634578910111213141516171819202122232426[[#This Row],[CT 14/06]]</f>
        <v>206</v>
      </c>
      <c r="P44" s="44">
        <v>1262</v>
      </c>
      <c r="Q44" s="44"/>
      <c r="R44" s="44"/>
      <c r="S44" s="59">
        <f>(Tableau1634578910111213141516171819202122232426[[#This Row],[GDC1]]+Tableau1634578910111213141516171819202122232426[[#This Row],[GDC2]]+Tableau1634578910111213141516171819202122232426[[#This Row],[GDC3]])/3</f>
        <v>420.66666666666669</v>
      </c>
      <c r="T44" s="64">
        <f>30+(Tableau1634578910111213141516171819202122232426[[#This Row],[CT 14/07]]/60)</f>
        <v>75.95</v>
      </c>
      <c r="U44" s="69">
        <v>1</v>
      </c>
      <c r="V44" s="1">
        <v>4</v>
      </c>
      <c r="W44" s="2">
        <f t="shared" si="6"/>
        <v>6</v>
      </c>
      <c r="X44" s="24">
        <v>6</v>
      </c>
      <c r="Y44" s="26">
        <v>1149</v>
      </c>
      <c r="Z44" s="24"/>
      <c r="AA44" s="1">
        <f t="shared" si="7"/>
        <v>-1149</v>
      </c>
      <c r="AB44" s="26"/>
      <c r="AC44" s="24"/>
      <c r="AD44" s="1">
        <f t="shared" si="8"/>
        <v>0</v>
      </c>
      <c r="AE44" s="26"/>
      <c r="AF44" s="3"/>
      <c r="AG44" s="1">
        <f t="shared" si="9"/>
        <v>0</v>
      </c>
      <c r="AH44" s="26"/>
      <c r="AI44" s="3"/>
      <c r="AJ44" s="26"/>
      <c r="AK44" s="25">
        <f t="shared" si="10"/>
        <v>6</v>
      </c>
      <c r="AL44" s="4">
        <f t="array" ref="AL44">max_score</f>
        <v>18</v>
      </c>
      <c r="AM44" s="56">
        <f>Tableau1634578910111213141516171819202122232426[[#This Row],[SM]]-Tableau1634578910111213141516171819202122232426[[#This Row],[STJ]]</f>
        <v>12</v>
      </c>
      <c r="AN44" s="14" t="str">
        <f t="shared" si="11"/>
        <v>BOF</v>
      </c>
      <c r="AO44" s="92" t="s">
        <v>60</v>
      </c>
      <c r="AP44" s="92" t="s">
        <v>60</v>
      </c>
      <c r="AQ44" s="88" t="s">
        <v>61</v>
      </c>
      <c r="AR44" s="88" t="s">
        <v>62</v>
      </c>
      <c r="AS44" s="92"/>
      <c r="AT44" s="18">
        <v>4</v>
      </c>
      <c r="AU44" s="19">
        <v>2</v>
      </c>
      <c r="AV44" s="19">
        <v>2</v>
      </c>
      <c r="AW44" s="19">
        <v>2</v>
      </c>
      <c r="AX44" s="17">
        <v>4</v>
      </c>
      <c r="AY44" s="19">
        <v>5</v>
      </c>
      <c r="AZ44" s="19">
        <v>20</v>
      </c>
      <c r="BA44" s="19">
        <v>11</v>
      </c>
      <c r="BB44" s="19">
        <v>8</v>
      </c>
      <c r="BC44" s="19">
        <v>10</v>
      </c>
      <c r="BD44" s="19">
        <v>7</v>
      </c>
      <c r="BE44" s="19">
        <v>5</v>
      </c>
      <c r="BF44" s="19">
        <v>2</v>
      </c>
      <c r="BG44" s="19">
        <v>0</v>
      </c>
      <c r="BH44" s="19">
        <v>0</v>
      </c>
      <c r="BI44" s="17"/>
      <c r="BJ44" s="17"/>
      <c r="BK44" s="19"/>
    </row>
    <row r="45" spans="1:63" s="7" customFormat="1" ht="15.75" thickBot="1" x14ac:dyDescent="0.3">
      <c r="A45" s="30" t="s">
        <v>46</v>
      </c>
      <c r="B45" s="92"/>
      <c r="C45" s="92">
        <v>1</v>
      </c>
      <c r="D45" s="92">
        <v>1</v>
      </c>
      <c r="E45" s="92">
        <v>1</v>
      </c>
      <c r="F45" s="88"/>
      <c r="G45" s="16"/>
      <c r="H45" s="16"/>
      <c r="I45" s="16"/>
      <c r="J45" s="88">
        <v>8456</v>
      </c>
      <c r="K45" s="88">
        <v>5629</v>
      </c>
      <c r="L45" s="88">
        <v>4782</v>
      </c>
      <c r="M45" s="61">
        <v>3000</v>
      </c>
      <c r="N45" s="61">
        <v>3000</v>
      </c>
      <c r="O45" s="44">
        <f>Tableau1634578910111213141516171819202122232426[[#This Row],[CT 14/07]]-Tableau1634578910111213141516171819202122232426[[#This Row],[CT 14/06]]</f>
        <v>0</v>
      </c>
      <c r="P45" s="44">
        <v>487</v>
      </c>
      <c r="Q45" s="44"/>
      <c r="R45" s="44"/>
      <c r="S45" s="59">
        <f>(Tableau1634578910111213141516171819202122232426[[#This Row],[GDC1]]+Tableau1634578910111213141516171819202122232426[[#This Row],[GDC2]]+Tableau1634578910111213141516171819202122232426[[#This Row],[GDC3]])/3</f>
        <v>162.33333333333334</v>
      </c>
      <c r="T45" s="64">
        <f>30+(Tableau1634578910111213141516171819202122232426[[#This Row],[CT 14/07]]/60)</f>
        <v>80</v>
      </c>
      <c r="U45" s="18">
        <v>1</v>
      </c>
      <c r="V45" s="25">
        <v>2</v>
      </c>
      <c r="W45" s="28">
        <f t="shared" si="6"/>
        <v>4</v>
      </c>
      <c r="X45" s="24">
        <v>4</v>
      </c>
      <c r="Y45" s="26">
        <v>310</v>
      </c>
      <c r="Z45" s="24"/>
      <c r="AA45" s="25">
        <f t="shared" si="7"/>
        <v>-310</v>
      </c>
      <c r="AB45" s="26"/>
      <c r="AC45" s="24"/>
      <c r="AD45" s="23">
        <f t="shared" si="8"/>
        <v>0</v>
      </c>
      <c r="AE45" s="26"/>
      <c r="AF45" s="24"/>
      <c r="AG45" s="23">
        <f t="shared" si="9"/>
        <v>0</v>
      </c>
      <c r="AH45" s="26"/>
      <c r="AI45" s="24"/>
      <c r="AJ45" s="26"/>
      <c r="AK45" s="25">
        <f t="shared" si="10"/>
        <v>4</v>
      </c>
      <c r="AL45" s="91" cm="1">
        <f t="array" ref="AL45">max_score</f>
        <v>12</v>
      </c>
      <c r="AM45" s="55">
        <f>Tableau1634578910111213141516171819202122232426[[#This Row],[SM]]-Tableau1634578910111213141516171819202122232426[[#This Row],[STJ]]</f>
        <v>8</v>
      </c>
      <c r="AN45" s="91" t="str">
        <f t="shared" si="11"/>
        <v>BOF</v>
      </c>
      <c r="AO45" s="91" t="s">
        <v>60</v>
      </c>
      <c r="AP45" s="91" t="s">
        <v>60</v>
      </c>
      <c r="AQ45" s="88" t="s">
        <v>61</v>
      </c>
      <c r="AR45" s="88" t="s">
        <v>62</v>
      </c>
      <c r="AS45" s="91"/>
      <c r="AT45" s="18">
        <v>7</v>
      </c>
      <c r="AU45" s="19">
        <v>5</v>
      </c>
      <c r="AV45" s="19">
        <v>6</v>
      </c>
      <c r="AW45" s="19">
        <v>5</v>
      </c>
      <c r="AX45" s="19">
        <v>4</v>
      </c>
      <c r="AY45" s="19">
        <v>6</v>
      </c>
      <c r="AZ45" s="19">
        <v>20</v>
      </c>
      <c r="BA45" s="19">
        <v>17</v>
      </c>
      <c r="BB45" s="19">
        <v>14</v>
      </c>
      <c r="BC45" s="19">
        <v>17</v>
      </c>
      <c r="BD45" s="19">
        <v>14</v>
      </c>
      <c r="BE45" s="19">
        <v>13</v>
      </c>
      <c r="BF45" s="19">
        <v>0</v>
      </c>
      <c r="BG45" s="19">
        <v>0</v>
      </c>
      <c r="BH45" s="19">
        <v>0</v>
      </c>
      <c r="BI45" s="19"/>
      <c r="BJ45" s="19"/>
      <c r="BK45" s="19"/>
    </row>
    <row r="46" spans="1:63" s="7" customFormat="1" ht="15.75" thickBot="1" x14ac:dyDescent="0.3">
      <c r="A46" s="13" t="s">
        <v>80</v>
      </c>
      <c r="B46" s="4"/>
      <c r="C46" s="4">
        <v>1</v>
      </c>
      <c r="D46" s="92"/>
      <c r="E46" s="92"/>
      <c r="F46" s="88">
        <v>1</v>
      </c>
      <c r="G46" s="16"/>
      <c r="H46" s="16" t="s">
        <v>140</v>
      </c>
      <c r="I46" s="16"/>
      <c r="J46" s="88">
        <v>6647</v>
      </c>
      <c r="K46" s="88">
        <v>6586</v>
      </c>
      <c r="L46" s="88">
        <v>5574</v>
      </c>
      <c r="M46" s="61">
        <v>2181</v>
      </c>
      <c r="N46" s="61">
        <v>2201</v>
      </c>
      <c r="O46" s="44">
        <f>Tableau1634578910111213141516171819202122232426[[#This Row],[CT 14/07]]-Tableau1634578910111213141516171819202122232426[[#This Row],[CT 14/06]]</f>
        <v>20</v>
      </c>
      <c r="P46" s="44">
        <v>478</v>
      </c>
      <c r="Q46" s="44"/>
      <c r="R46" s="44"/>
      <c r="S46" s="59">
        <f>(Tableau1634578910111213141516171819202122232426[[#This Row],[GDC1]]+Tableau1634578910111213141516171819202122232426[[#This Row],[GDC2]]+Tableau1634578910111213141516171819202122232426[[#This Row],[GDC3]])/3</f>
        <v>159.33333333333334</v>
      </c>
      <c r="T46" s="64">
        <f>30+(Tableau1634578910111213141516171819202122232426[[#This Row],[CT 14/07]]/60)</f>
        <v>66.683333333333337</v>
      </c>
      <c r="U46" s="67">
        <v>1</v>
      </c>
      <c r="V46" s="9">
        <v>2</v>
      </c>
      <c r="W46" s="2">
        <f t="shared" si="6"/>
        <v>4</v>
      </c>
      <c r="X46" s="24">
        <v>4</v>
      </c>
      <c r="Y46" s="26">
        <v>474</v>
      </c>
      <c r="Z46" s="24"/>
      <c r="AA46" s="1">
        <f t="shared" si="7"/>
        <v>-474</v>
      </c>
      <c r="AB46" s="26"/>
      <c r="AC46" s="24"/>
      <c r="AD46" s="6">
        <f t="shared" si="8"/>
        <v>0</v>
      </c>
      <c r="AE46" s="12"/>
      <c r="AF46" s="10"/>
      <c r="AG46" s="6">
        <f t="shared" si="9"/>
        <v>0</v>
      </c>
      <c r="AH46" s="12"/>
      <c r="AI46" s="10"/>
      <c r="AJ46" s="12"/>
      <c r="AK46" s="25">
        <f t="shared" si="10"/>
        <v>4</v>
      </c>
      <c r="AL46" s="14">
        <f t="array" ref="AL46">max_score</f>
        <v>12</v>
      </c>
      <c r="AM46" s="56">
        <f>Tableau1634578910111213141516171819202122232426[[#This Row],[SM]]-Tableau1634578910111213141516171819202122232426[[#This Row],[STJ]]</f>
        <v>8</v>
      </c>
      <c r="AN46" s="14" t="str">
        <f t="shared" si="11"/>
        <v>BOF</v>
      </c>
      <c r="AO46" s="92" t="s">
        <v>60</v>
      </c>
      <c r="AP46" s="92" t="s">
        <v>60</v>
      </c>
      <c r="AQ46" s="88" t="s">
        <v>61</v>
      </c>
      <c r="AR46" s="88" t="s">
        <v>62</v>
      </c>
      <c r="AS46" s="87"/>
      <c r="AT46" s="18">
        <v>5</v>
      </c>
      <c r="AU46" s="19">
        <v>4</v>
      </c>
      <c r="AV46" s="19">
        <v>4</v>
      </c>
      <c r="AW46" s="19">
        <v>4</v>
      </c>
      <c r="AX46" s="19">
        <v>4</v>
      </c>
      <c r="AY46" s="19">
        <v>6</v>
      </c>
      <c r="AZ46" s="19">
        <v>19</v>
      </c>
      <c r="BA46" s="19">
        <v>9</v>
      </c>
      <c r="BB46" s="19">
        <v>2</v>
      </c>
      <c r="BC46" s="19">
        <v>5</v>
      </c>
      <c r="BD46" s="19">
        <v>1</v>
      </c>
      <c r="BE46" s="19">
        <v>2</v>
      </c>
      <c r="BF46" s="19">
        <v>0</v>
      </c>
      <c r="BG46" s="19">
        <v>0</v>
      </c>
      <c r="BH46" s="19">
        <v>0</v>
      </c>
      <c r="BI46" s="19"/>
      <c r="BJ46" s="19"/>
      <c r="BK46" s="19"/>
    </row>
    <row r="47" spans="1:63" s="7" customFormat="1" ht="15.75" thickBot="1" x14ac:dyDescent="0.3">
      <c r="A47" s="13" t="s">
        <v>132</v>
      </c>
      <c r="B47" s="4"/>
      <c r="C47" s="4">
        <v>1</v>
      </c>
      <c r="D47" s="91"/>
      <c r="E47" s="91">
        <v>1</v>
      </c>
      <c r="F47" s="91"/>
      <c r="G47" s="16"/>
      <c r="H47" s="16"/>
      <c r="I47" s="16"/>
      <c r="J47" s="88">
        <v>7096</v>
      </c>
      <c r="K47" s="88">
        <v>7012</v>
      </c>
      <c r="L47" s="88">
        <v>7029</v>
      </c>
      <c r="M47" s="61">
        <v>2333</v>
      </c>
      <c r="N47" s="61">
        <v>2410</v>
      </c>
      <c r="O47" s="44">
        <f>Tableau1634578910111213141516171819202122232426[[#This Row],[CT 14/07]]-Tableau1634578910111213141516171819202122232426[[#This Row],[CT 14/06]]</f>
        <v>77</v>
      </c>
      <c r="P47" s="44">
        <v>1155</v>
      </c>
      <c r="Q47" s="44"/>
      <c r="R47" s="44"/>
      <c r="S47" s="59">
        <f>(Tableau1634578910111213141516171819202122232426[[#This Row],[GDC1]]+Tableau1634578910111213141516171819202122232426[[#This Row],[GDC2]]+Tableau1634578910111213141516171819202122232426[[#This Row],[GDC3]])/3</f>
        <v>385</v>
      </c>
      <c r="T47" s="64">
        <f>30+(Tableau1634578910111213141516171819202122232426[[#This Row],[CT 14/07]]/60)</f>
        <v>70.166666666666657</v>
      </c>
      <c r="U47" s="67">
        <v>1</v>
      </c>
      <c r="V47" s="9">
        <v>4</v>
      </c>
      <c r="W47" s="2">
        <f t="shared" si="6"/>
        <v>6</v>
      </c>
      <c r="X47" s="24">
        <v>6</v>
      </c>
      <c r="Y47" s="26">
        <v>422</v>
      </c>
      <c r="Z47" s="24"/>
      <c r="AA47" s="1">
        <f t="shared" si="7"/>
        <v>-422</v>
      </c>
      <c r="AB47" s="26"/>
      <c r="AC47" s="24"/>
      <c r="AD47" s="6">
        <f t="shared" si="8"/>
        <v>0</v>
      </c>
      <c r="AE47" s="12"/>
      <c r="AF47" s="10"/>
      <c r="AG47" s="6">
        <f t="shared" si="9"/>
        <v>0</v>
      </c>
      <c r="AH47" s="12"/>
      <c r="AI47" s="10"/>
      <c r="AJ47" s="12"/>
      <c r="AK47" s="25">
        <f t="shared" si="10"/>
        <v>6</v>
      </c>
      <c r="AL47" s="14">
        <f t="array" ref="AL47">max_score</f>
        <v>18</v>
      </c>
      <c r="AM47" s="56">
        <f>Tableau1634578910111213141516171819202122232426[[#This Row],[SM]]-Tableau1634578910111213141516171819202122232426[[#This Row],[STJ]]</f>
        <v>12</v>
      </c>
      <c r="AN47" s="14" t="str">
        <f t="shared" si="11"/>
        <v>BOF</v>
      </c>
      <c r="AO47" s="92" t="s">
        <v>60</v>
      </c>
      <c r="AP47" s="86" t="s">
        <v>60</v>
      </c>
      <c r="AQ47" s="88" t="s">
        <v>61</v>
      </c>
      <c r="AR47" s="88" t="s">
        <v>62</v>
      </c>
      <c r="AS47" s="86"/>
      <c r="AT47" s="18">
        <v>7</v>
      </c>
      <c r="AU47" s="19">
        <v>6</v>
      </c>
      <c r="AV47" s="19">
        <v>6</v>
      </c>
      <c r="AW47" s="19">
        <v>7</v>
      </c>
      <c r="AX47" s="19">
        <v>6</v>
      </c>
      <c r="AY47" s="19">
        <v>7</v>
      </c>
      <c r="AZ47" s="19">
        <v>19</v>
      </c>
      <c r="BA47" s="19">
        <v>4</v>
      </c>
      <c r="BB47" s="19">
        <v>4</v>
      </c>
      <c r="BC47" s="19">
        <v>9</v>
      </c>
      <c r="BD47" s="19">
        <v>8</v>
      </c>
      <c r="BE47" s="19">
        <v>2</v>
      </c>
      <c r="BF47" s="19">
        <v>0</v>
      </c>
      <c r="BG47" s="19">
        <v>0</v>
      </c>
      <c r="BH47" s="19">
        <v>0</v>
      </c>
      <c r="BI47" s="19"/>
      <c r="BJ47" s="19"/>
      <c r="BK47" s="19"/>
    </row>
    <row r="48" spans="1:63" s="7" customFormat="1" ht="15.75" thickBot="1" x14ac:dyDescent="0.3">
      <c r="A48" s="13" t="s">
        <v>153</v>
      </c>
      <c r="B48" s="4"/>
      <c r="C48" s="4">
        <v>1</v>
      </c>
      <c r="D48" s="90"/>
      <c r="E48" s="90"/>
      <c r="F48" s="88"/>
      <c r="G48" s="16"/>
      <c r="H48" s="16" t="s">
        <v>140</v>
      </c>
      <c r="I48" s="16"/>
      <c r="J48" s="88">
        <v>8359</v>
      </c>
      <c r="K48" s="4">
        <v>7125</v>
      </c>
      <c r="L48" s="88">
        <v>7672</v>
      </c>
      <c r="M48" s="61">
        <v>3258</v>
      </c>
      <c r="N48" s="61">
        <v>3377</v>
      </c>
      <c r="O48" s="44">
        <f>Tableau1634578910111213141516171819202122232426[[#This Row],[CT 14/07]]-Tableau1634578910111213141516171819202122232426[[#This Row],[CT 14/06]]</f>
        <v>119</v>
      </c>
      <c r="P48" s="44">
        <v>508</v>
      </c>
      <c r="Q48" s="44"/>
      <c r="R48" s="44"/>
      <c r="S48" s="59">
        <f>(Tableau1634578910111213141516171819202122232426[[#This Row],[GDC1]]+Tableau1634578910111213141516171819202122232426[[#This Row],[GDC2]]+Tableau1634578910111213141516171819202122232426[[#This Row],[GDC3]])/3</f>
        <v>169.33333333333334</v>
      </c>
      <c r="T48" s="64">
        <f>30+(Tableau1634578910111213141516171819202122232426[[#This Row],[CT 14/07]]/60)</f>
        <v>86.283333333333331</v>
      </c>
      <c r="U48" s="70">
        <v>1</v>
      </c>
      <c r="V48" s="1">
        <v>3</v>
      </c>
      <c r="W48" s="2">
        <f t="shared" si="6"/>
        <v>5</v>
      </c>
      <c r="X48" s="24">
        <v>0</v>
      </c>
      <c r="Y48" s="26"/>
      <c r="Z48" s="24"/>
      <c r="AA48" s="1">
        <f t="shared" si="7"/>
        <v>0</v>
      </c>
      <c r="AB48" s="26"/>
      <c r="AC48" s="24"/>
      <c r="AD48" s="1">
        <f t="shared" si="8"/>
        <v>0</v>
      </c>
      <c r="AE48" s="26"/>
      <c r="AF48" s="3"/>
      <c r="AG48" s="1">
        <f t="shared" si="9"/>
        <v>0</v>
      </c>
      <c r="AH48" s="26"/>
      <c r="AI48" s="3"/>
      <c r="AJ48" s="26"/>
      <c r="AK48" s="25">
        <f t="shared" si="10"/>
        <v>0</v>
      </c>
      <c r="AL48" s="4">
        <f t="array" ref="AL48">max_score</f>
        <v>15</v>
      </c>
      <c r="AM48" s="56">
        <f>Tableau1634578910111213141516171819202122232426[[#This Row],[SM]]-Tableau1634578910111213141516171819202122232426[[#This Row],[STJ]]</f>
        <v>15</v>
      </c>
      <c r="AN48" s="14" t="str">
        <f t="shared" si="11"/>
        <v>BOF</v>
      </c>
      <c r="AO48" s="90" t="s">
        <v>60</v>
      </c>
      <c r="AP48" s="90" t="s">
        <v>60</v>
      </c>
      <c r="AQ48" s="88" t="s">
        <v>61</v>
      </c>
      <c r="AR48" s="88" t="s">
        <v>62</v>
      </c>
      <c r="AS48" s="92"/>
      <c r="AT48" s="18">
        <v>5</v>
      </c>
      <c r="AU48" s="17">
        <v>4</v>
      </c>
      <c r="AV48" s="17">
        <v>4</v>
      </c>
      <c r="AW48" s="17">
        <v>3</v>
      </c>
      <c r="AX48" s="17">
        <v>5</v>
      </c>
      <c r="AY48" s="17">
        <v>8</v>
      </c>
      <c r="AZ48" s="17">
        <v>20</v>
      </c>
      <c r="BA48" s="17">
        <v>20</v>
      </c>
      <c r="BB48" s="17">
        <v>12</v>
      </c>
      <c r="BC48" s="17">
        <v>20</v>
      </c>
      <c r="BD48" s="17">
        <v>14</v>
      </c>
      <c r="BE48" s="17">
        <v>20</v>
      </c>
      <c r="BF48" s="17">
        <v>5</v>
      </c>
      <c r="BG48" s="17">
        <v>5</v>
      </c>
      <c r="BH48" s="17">
        <v>2</v>
      </c>
      <c r="BI48" s="17"/>
      <c r="BJ48" s="17"/>
      <c r="BK48" s="17"/>
    </row>
    <row r="49" spans="1:64" s="7" customFormat="1" ht="15.75" thickBot="1" x14ac:dyDescent="0.3">
      <c r="A49" s="13" t="s">
        <v>47</v>
      </c>
      <c r="B49" s="4"/>
      <c r="C49" s="4">
        <v>1</v>
      </c>
      <c r="D49" s="91"/>
      <c r="E49" s="91"/>
      <c r="F49" s="92">
        <v>1</v>
      </c>
      <c r="G49" s="16">
        <v>1</v>
      </c>
      <c r="H49" s="16"/>
      <c r="I49" s="16"/>
      <c r="J49" s="88">
        <v>7901</v>
      </c>
      <c r="K49" s="92">
        <v>6852</v>
      </c>
      <c r="L49" s="88">
        <v>6427</v>
      </c>
      <c r="M49" s="61">
        <v>2779</v>
      </c>
      <c r="N49" s="61">
        <v>2779</v>
      </c>
      <c r="O49" s="44">
        <f>Tableau1634578910111213141516171819202122232426[[#This Row],[CT 14/07]]-Tableau1634578910111213141516171819202122232426[[#This Row],[CT 14/06]]</f>
        <v>0</v>
      </c>
      <c r="P49" s="44">
        <v>891</v>
      </c>
      <c r="Q49" s="44"/>
      <c r="R49" s="44"/>
      <c r="S49" s="59">
        <f>(Tableau1634578910111213141516171819202122232426[[#This Row],[GDC1]]+Tableau1634578910111213141516171819202122232426[[#This Row],[GDC2]]+Tableau1634578910111213141516171819202122232426[[#This Row],[GDC3]])/3</f>
        <v>297</v>
      </c>
      <c r="T49" s="64">
        <f>30+(Tableau1634578910111213141516171819202122232426[[#This Row],[CT 14/07]]/60)</f>
        <v>76.316666666666663</v>
      </c>
      <c r="U49" s="67">
        <v>1</v>
      </c>
      <c r="V49" s="9">
        <v>2</v>
      </c>
      <c r="W49" s="2">
        <f t="shared" si="6"/>
        <v>4</v>
      </c>
      <c r="X49" s="24">
        <v>0</v>
      </c>
      <c r="Y49" s="26"/>
      <c r="Z49" s="24"/>
      <c r="AA49" s="1">
        <f t="shared" si="7"/>
        <v>0</v>
      </c>
      <c r="AB49" s="26"/>
      <c r="AC49" s="24"/>
      <c r="AD49" s="6">
        <f t="shared" si="8"/>
        <v>0</v>
      </c>
      <c r="AE49" s="12"/>
      <c r="AF49" s="10"/>
      <c r="AG49" s="6">
        <f t="shared" si="9"/>
        <v>0</v>
      </c>
      <c r="AH49" s="12"/>
      <c r="AI49" s="10"/>
      <c r="AJ49" s="12"/>
      <c r="AK49" s="25">
        <f t="shared" si="10"/>
        <v>0</v>
      </c>
      <c r="AL49" s="14">
        <f t="array" ref="AL49">max_score</f>
        <v>12</v>
      </c>
      <c r="AM49" s="56">
        <f>Tableau1634578910111213141516171819202122232426[[#This Row],[SM]]-Tableau1634578910111213141516171819202122232426[[#This Row],[STJ]]</f>
        <v>12</v>
      </c>
      <c r="AN49" s="14" t="str">
        <f t="shared" si="11"/>
        <v>BOF</v>
      </c>
      <c r="AO49" s="92" t="s">
        <v>60</v>
      </c>
      <c r="AP49" s="89" t="s">
        <v>60</v>
      </c>
      <c r="AQ49" s="88" t="s">
        <v>61</v>
      </c>
      <c r="AR49" s="88" t="s">
        <v>62</v>
      </c>
      <c r="AS49" s="89"/>
      <c r="AT49" s="18">
        <v>6</v>
      </c>
      <c r="AU49" s="19">
        <v>4</v>
      </c>
      <c r="AV49" s="19">
        <v>4</v>
      </c>
      <c r="AW49" s="19">
        <v>4</v>
      </c>
      <c r="AX49" s="19">
        <v>3</v>
      </c>
      <c r="AY49" s="19">
        <v>6</v>
      </c>
      <c r="AZ49" s="19">
        <v>20</v>
      </c>
      <c r="BA49" s="19">
        <v>16</v>
      </c>
      <c r="BB49" s="19">
        <v>9</v>
      </c>
      <c r="BC49" s="19">
        <v>13</v>
      </c>
      <c r="BD49" s="19">
        <v>10</v>
      </c>
      <c r="BE49" s="19">
        <v>9</v>
      </c>
      <c r="BF49" s="19">
        <v>2</v>
      </c>
      <c r="BG49" s="19">
        <v>0</v>
      </c>
      <c r="BH49" s="19">
        <v>0</v>
      </c>
      <c r="BI49" s="19"/>
      <c r="BJ49" s="19"/>
      <c r="BK49" s="19"/>
    </row>
    <row r="50" spans="1:64" s="7" customFormat="1" ht="15.75" thickBot="1" x14ac:dyDescent="0.3">
      <c r="A50" s="13" t="s">
        <v>92</v>
      </c>
      <c r="B50" s="4">
        <v>1</v>
      </c>
      <c r="C50" s="4">
        <v>1</v>
      </c>
      <c r="D50" s="91">
        <v>1</v>
      </c>
      <c r="E50" s="91"/>
      <c r="F50" s="88">
        <v>1</v>
      </c>
      <c r="G50" s="16"/>
      <c r="H50" s="16"/>
      <c r="I50" s="16"/>
      <c r="J50" s="88">
        <v>6623</v>
      </c>
      <c r="K50" s="92">
        <v>6478</v>
      </c>
      <c r="L50" s="88">
        <v>6375</v>
      </c>
      <c r="M50" s="61">
        <v>1887</v>
      </c>
      <c r="N50" s="61">
        <v>2052</v>
      </c>
      <c r="O50" s="44">
        <f>Tableau1634578910111213141516171819202122232426[[#This Row],[CT 14/07]]-Tableau1634578910111213141516171819202122232426[[#This Row],[CT 14/06]]</f>
        <v>165</v>
      </c>
      <c r="P50" s="44">
        <v>385</v>
      </c>
      <c r="Q50" s="44"/>
      <c r="R50" s="44"/>
      <c r="S50" s="59">
        <f>(Tableau1634578910111213141516171819202122232426[[#This Row],[GDC1]]+Tableau1634578910111213141516171819202122232426[[#This Row],[GDC2]]+Tableau1634578910111213141516171819202122232426[[#This Row],[GDC3]])/3</f>
        <v>128.33333333333334</v>
      </c>
      <c r="T50" s="64">
        <f>30+(Tableau1634578910111213141516171819202122232426[[#This Row],[CT 14/07]]/60)</f>
        <v>64.2</v>
      </c>
      <c r="U50" s="69">
        <v>1</v>
      </c>
      <c r="V50" s="9">
        <v>3</v>
      </c>
      <c r="W50" s="2">
        <f t="shared" si="6"/>
        <v>5</v>
      </c>
      <c r="X50" s="24">
        <v>5</v>
      </c>
      <c r="Y50" s="26">
        <v>494</v>
      </c>
      <c r="Z50" s="24"/>
      <c r="AA50" s="1">
        <f t="shared" si="7"/>
        <v>-494</v>
      </c>
      <c r="AB50" s="26"/>
      <c r="AC50" s="24"/>
      <c r="AD50" s="6">
        <f t="shared" si="8"/>
        <v>0</v>
      </c>
      <c r="AE50" s="12"/>
      <c r="AF50" s="10"/>
      <c r="AG50" s="6">
        <f t="shared" si="9"/>
        <v>0</v>
      </c>
      <c r="AH50" s="12"/>
      <c r="AI50" s="10"/>
      <c r="AJ50" s="12"/>
      <c r="AK50" s="25">
        <f t="shared" si="10"/>
        <v>5</v>
      </c>
      <c r="AL50" s="14">
        <f t="array" ref="AL50">max_score</f>
        <v>15</v>
      </c>
      <c r="AM50" s="56">
        <f>Tableau1634578910111213141516171819202122232426[[#This Row],[SM]]-Tableau1634578910111213141516171819202122232426[[#This Row],[STJ]]</f>
        <v>10</v>
      </c>
      <c r="AN50" s="14" t="str">
        <f t="shared" si="11"/>
        <v>BOF</v>
      </c>
      <c r="AO50" s="88" t="s">
        <v>60</v>
      </c>
      <c r="AP50" s="88" t="s">
        <v>60</v>
      </c>
      <c r="AQ50" s="88" t="s">
        <v>61</v>
      </c>
      <c r="AR50" s="88" t="s">
        <v>62</v>
      </c>
      <c r="AS50" s="88"/>
      <c r="AT50" s="18">
        <v>4</v>
      </c>
      <c r="AU50" s="17">
        <v>4</v>
      </c>
      <c r="AV50" s="17">
        <v>4</v>
      </c>
      <c r="AW50" s="17">
        <v>4</v>
      </c>
      <c r="AX50" s="17">
        <v>4</v>
      </c>
      <c r="AY50" s="17">
        <v>5</v>
      </c>
      <c r="AZ50" s="17">
        <v>12</v>
      </c>
      <c r="BA50" s="17">
        <v>5</v>
      </c>
      <c r="BB50" s="17">
        <v>2</v>
      </c>
      <c r="BC50" s="17">
        <v>3</v>
      </c>
      <c r="BD50" s="17">
        <v>1</v>
      </c>
      <c r="BE50" s="17">
        <v>0</v>
      </c>
      <c r="BF50" s="17">
        <v>0</v>
      </c>
      <c r="BG50" s="17">
        <v>0</v>
      </c>
      <c r="BH50" s="17">
        <v>0</v>
      </c>
      <c r="BI50" s="17"/>
      <c r="BJ50" s="17"/>
      <c r="BK50" s="17"/>
    </row>
    <row r="51" spans="1:64" s="7" customFormat="1" ht="15.75" thickBot="1" x14ac:dyDescent="0.3">
      <c r="A51" s="13" t="s">
        <v>82</v>
      </c>
      <c r="B51" s="4">
        <v>1</v>
      </c>
      <c r="C51" s="4">
        <v>1</v>
      </c>
      <c r="D51" s="86"/>
      <c r="E51" s="86"/>
      <c r="F51" s="91"/>
      <c r="G51" s="16"/>
      <c r="H51" s="16"/>
      <c r="I51" s="16"/>
      <c r="J51" s="88">
        <v>7112</v>
      </c>
      <c r="K51" s="88">
        <v>6941</v>
      </c>
      <c r="L51" s="88">
        <v>6496</v>
      </c>
      <c r="M51" s="61">
        <v>2075</v>
      </c>
      <c r="N51" s="61">
        <v>2131</v>
      </c>
      <c r="O51" s="44">
        <f>Tableau1634578910111213141516171819202122232426[[#This Row],[CT 14/07]]-Tableau1634578910111213141516171819202122232426[[#This Row],[CT 14/06]]</f>
        <v>56</v>
      </c>
      <c r="P51" s="44">
        <v>567</v>
      </c>
      <c r="Q51" s="44"/>
      <c r="R51" s="44"/>
      <c r="S51" s="59">
        <f>(Tableau1634578910111213141516171819202122232426[[#This Row],[GDC1]]+Tableau1634578910111213141516171819202122232426[[#This Row],[GDC2]]+Tableau1634578910111213141516171819202122232426[[#This Row],[GDC3]])/3</f>
        <v>189</v>
      </c>
      <c r="T51" s="64">
        <f>30+(Tableau1634578910111213141516171819202122232426[[#This Row],[CT 14/07]]/60)</f>
        <v>65.516666666666666</v>
      </c>
      <c r="U51" s="69">
        <v>1</v>
      </c>
      <c r="V51" s="9">
        <v>3</v>
      </c>
      <c r="W51" s="2">
        <f t="shared" si="6"/>
        <v>5</v>
      </c>
      <c r="X51" s="24">
        <v>5</v>
      </c>
      <c r="Y51" s="26">
        <v>394</v>
      </c>
      <c r="Z51" s="24"/>
      <c r="AA51" s="1">
        <f t="shared" si="7"/>
        <v>-394</v>
      </c>
      <c r="AB51" s="26"/>
      <c r="AC51" s="24"/>
      <c r="AD51" s="6">
        <f t="shared" si="8"/>
        <v>0</v>
      </c>
      <c r="AE51" s="12"/>
      <c r="AF51" s="10"/>
      <c r="AG51" s="6">
        <f t="shared" si="9"/>
        <v>0</v>
      </c>
      <c r="AH51" s="12"/>
      <c r="AI51" s="10"/>
      <c r="AJ51" s="12"/>
      <c r="AK51" s="25">
        <f t="shared" si="10"/>
        <v>5</v>
      </c>
      <c r="AL51" s="14">
        <f t="array" ref="AL51">max_score</f>
        <v>15</v>
      </c>
      <c r="AM51" s="56">
        <f>Tableau1634578910111213141516171819202122232426[[#This Row],[SM]]-Tableau1634578910111213141516171819202122232426[[#This Row],[STJ]]</f>
        <v>10</v>
      </c>
      <c r="AN51" s="14" t="str">
        <f t="shared" si="11"/>
        <v>BOF</v>
      </c>
      <c r="AO51" s="91" t="s">
        <v>60</v>
      </c>
      <c r="AP51" s="86" t="s">
        <v>60</v>
      </c>
      <c r="AQ51" s="88" t="s">
        <v>61</v>
      </c>
      <c r="AR51" s="88" t="s">
        <v>62</v>
      </c>
      <c r="AS51" s="86"/>
      <c r="AT51" s="18">
        <v>4</v>
      </c>
      <c r="AU51" s="19">
        <v>4</v>
      </c>
      <c r="AV51" s="19">
        <v>3</v>
      </c>
      <c r="AW51" s="19">
        <v>2</v>
      </c>
      <c r="AX51" s="19">
        <v>4</v>
      </c>
      <c r="AY51" s="19">
        <v>4</v>
      </c>
      <c r="AZ51" s="19">
        <v>20</v>
      </c>
      <c r="BA51" s="19">
        <v>8</v>
      </c>
      <c r="BB51" s="19">
        <v>3</v>
      </c>
      <c r="BC51" s="19">
        <v>8</v>
      </c>
      <c r="BD51" s="19">
        <v>2</v>
      </c>
      <c r="BE51" s="19">
        <v>1</v>
      </c>
      <c r="BF51" s="19">
        <v>0</v>
      </c>
      <c r="BG51" s="19">
        <v>0</v>
      </c>
      <c r="BH51" s="19">
        <v>0</v>
      </c>
      <c r="BI51" s="19"/>
      <c r="BJ51" s="19"/>
      <c r="BK51" s="19"/>
    </row>
    <row r="53" spans="1:64" x14ac:dyDescent="0.25">
      <c r="A53" s="15" t="s">
        <v>49</v>
      </c>
      <c r="B53" s="19">
        <f>SUM(B2:B51)</f>
        <v>21</v>
      </c>
      <c r="C53" s="19">
        <f>SUM(C2:C51)</f>
        <v>49</v>
      </c>
      <c r="D53" s="15">
        <f>SUM(D2:D51)</f>
        <v>8</v>
      </c>
      <c r="E53" s="15">
        <f>SUM(E2:E51)</f>
        <v>12</v>
      </c>
      <c r="F53" s="15">
        <f>SUM(F2:F51)</f>
        <v>13</v>
      </c>
      <c r="G53" s="15"/>
      <c r="H53" s="15"/>
      <c r="I53" s="15"/>
      <c r="J53" s="19">
        <f>SUM(J2:J51)/50</f>
        <v>7142.12</v>
      </c>
      <c r="K53" s="15">
        <f>SUM(K2:K51)/50</f>
        <v>6730.74</v>
      </c>
      <c r="L53" s="19">
        <f>SUM(L2:L51)/50</f>
        <v>6696.84</v>
      </c>
      <c r="M53" s="19">
        <f>SUM(Tableau1634578910111213141516171819202122232426[CT 14/06])/50</f>
        <v>2352.48</v>
      </c>
      <c r="N53" s="15">
        <f>SUM(Tableau1634578910111213141516171819202122232426[CT 14/07])/50</f>
        <v>2450</v>
      </c>
      <c r="O53" s="15">
        <f>SUM(Tableau1634578910111213141516171819202122232426[CT DIFF])/50</f>
        <v>97.52</v>
      </c>
      <c r="P53" s="15"/>
      <c r="Q53" s="15"/>
      <c r="R53" s="15"/>
      <c r="S53" s="15"/>
      <c r="T53" s="15"/>
      <c r="U53" s="19">
        <f>SUM(Tableau1634578910111213141516171819202122232426[Coche])</f>
        <v>50</v>
      </c>
      <c r="V53" s="15">
        <f>SUM(V2:V51)</f>
        <v>147</v>
      </c>
      <c r="W53" s="15">
        <f>SUM(W2:W51)</f>
        <v>247</v>
      </c>
      <c r="X53" s="15"/>
      <c r="Y53" s="15">
        <f>SUM(Tableau1634578910111213141516171819202122232426[PTS1])</f>
        <v>19291</v>
      </c>
      <c r="Z53" s="15"/>
      <c r="AA53" s="15"/>
      <c r="AB53" s="15">
        <f>SUM(Tableau1634578910111213141516171819202122232426[PTT2])</f>
        <v>0</v>
      </c>
      <c r="AC53" s="15"/>
      <c r="AD53" s="15"/>
      <c r="AE53" s="15">
        <f>SUM(Tableau1634578910111213141516171819202122232426[PTT3])</f>
        <v>0</v>
      </c>
      <c r="AF53" s="15"/>
      <c r="AG53" s="15"/>
      <c r="AH53" s="15">
        <f>SUM(AH2:AH51)</f>
        <v>0</v>
      </c>
      <c r="AI53" s="15"/>
      <c r="AJ53" s="15"/>
      <c r="AK53" s="15">
        <f>SUM(AK2:AK51)</f>
        <v>221</v>
      </c>
      <c r="AL53" s="19">
        <f>SUM(AL2:AL51)</f>
        <v>741</v>
      </c>
      <c r="AM53" s="19">
        <f>SUM(AM2:AM51)</f>
        <v>520</v>
      </c>
      <c r="AN53" s="19"/>
      <c r="AO53" s="19"/>
      <c r="AP53" s="19"/>
      <c r="AQ53" s="19"/>
      <c r="AR53" s="19"/>
      <c r="AS53" s="19"/>
      <c r="AT53" s="19">
        <f t="shared" ref="AT53:AY53" si="12">SUM(AT2:AT51)/50</f>
        <v>6.02</v>
      </c>
      <c r="AU53" s="19">
        <f t="shared" si="12"/>
        <v>4.32</v>
      </c>
      <c r="AV53" s="19">
        <f t="shared" si="12"/>
        <v>4.26</v>
      </c>
      <c r="AW53" s="19">
        <f t="shared" si="12"/>
        <v>4.26</v>
      </c>
      <c r="AX53" s="19">
        <f t="shared" si="12"/>
        <v>4.3600000000000003</v>
      </c>
      <c r="AY53" s="19">
        <f t="shared" si="12"/>
        <v>6.44</v>
      </c>
      <c r="BK53" s="19"/>
      <c r="BL53" s="19"/>
    </row>
    <row r="55" spans="1:64" x14ac:dyDescent="0.25">
      <c r="A55" s="20" t="s">
        <v>34</v>
      </c>
      <c r="D55" s="20" t="s">
        <v>32</v>
      </c>
      <c r="J55" s="20" t="s">
        <v>32</v>
      </c>
      <c r="V55" s="20" t="s">
        <v>32</v>
      </c>
    </row>
    <row r="56" spans="1:64" x14ac:dyDescent="0.25">
      <c r="A56" s="20" t="s">
        <v>35</v>
      </c>
      <c r="D56" s="20" t="s">
        <v>33</v>
      </c>
      <c r="J56" s="20" t="s">
        <v>33</v>
      </c>
      <c r="V56" s="20" t="s">
        <v>33</v>
      </c>
    </row>
    <row r="57" spans="1:64" x14ac:dyDescent="0.25">
      <c r="A57" s="20" t="s">
        <v>178</v>
      </c>
      <c r="D57" s="20" t="s">
        <v>5</v>
      </c>
      <c r="J57" s="20" t="s">
        <v>5</v>
      </c>
      <c r="V57" s="20" t="s">
        <v>179</v>
      </c>
    </row>
    <row r="58" spans="1:64" x14ac:dyDescent="0.25">
      <c r="A58" s="20" t="s">
        <v>125</v>
      </c>
      <c r="D58" s="20" t="s">
        <v>124</v>
      </c>
      <c r="J58" s="20" t="s">
        <v>8</v>
      </c>
      <c r="V58" s="20" t="s">
        <v>8</v>
      </c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BK58" s="20"/>
      <c r="BL58" s="20"/>
    </row>
    <row r="59" spans="1:64" x14ac:dyDescent="0.25">
      <c r="A59" s="20" t="s">
        <v>126</v>
      </c>
      <c r="D59" s="20" t="s">
        <v>48</v>
      </c>
      <c r="J59" s="20" t="s">
        <v>48</v>
      </c>
      <c r="V59" s="20" t="s">
        <v>48</v>
      </c>
    </row>
    <row r="60" spans="1:64" x14ac:dyDescent="0.25">
      <c r="A60" s="20" t="s">
        <v>127</v>
      </c>
      <c r="D60" s="20" t="s">
        <v>83</v>
      </c>
      <c r="J60" s="20" t="s">
        <v>83</v>
      </c>
      <c r="V60" s="20" t="s">
        <v>83</v>
      </c>
    </row>
    <row r="61" spans="1:64" x14ac:dyDescent="0.25">
      <c r="A61" s="20" t="s">
        <v>141</v>
      </c>
      <c r="D61" s="20" t="s">
        <v>136</v>
      </c>
      <c r="J61" s="20" t="s">
        <v>136</v>
      </c>
      <c r="V61" s="20" t="s">
        <v>136</v>
      </c>
    </row>
    <row r="62" spans="1:64" x14ac:dyDescent="0.25">
      <c r="A62" s="20" t="s">
        <v>142</v>
      </c>
      <c r="D62" s="20" t="s">
        <v>143</v>
      </c>
      <c r="J62" s="20" t="s">
        <v>143</v>
      </c>
      <c r="V62" s="20" t="s">
        <v>143</v>
      </c>
    </row>
    <row r="63" spans="1:64" x14ac:dyDescent="0.25">
      <c r="A63" s="20" t="s">
        <v>145</v>
      </c>
      <c r="D63" s="20" t="s">
        <v>72</v>
      </c>
      <c r="J63" s="20" t="s">
        <v>72</v>
      </c>
      <c r="V63" s="20" t="s">
        <v>72</v>
      </c>
    </row>
    <row r="64" spans="1:64" x14ac:dyDescent="0.25">
      <c r="A64" s="65" t="s">
        <v>170</v>
      </c>
      <c r="B64" s="65"/>
      <c r="C64" s="75"/>
      <c r="D64" s="20" t="s">
        <v>146</v>
      </c>
      <c r="J64" s="20" t="s">
        <v>146</v>
      </c>
      <c r="V64" s="20" t="s">
        <v>146</v>
      </c>
    </row>
    <row r="65" spans="1:64" x14ac:dyDescent="0.25">
      <c r="A65" s="33" t="s">
        <v>168</v>
      </c>
      <c r="B65" s="85"/>
      <c r="C65" s="85"/>
      <c r="D65" s="20" t="s">
        <v>169</v>
      </c>
      <c r="J65" s="20" t="s">
        <v>171</v>
      </c>
      <c r="V65" s="20" t="s">
        <v>171</v>
      </c>
    </row>
    <row r="66" spans="1:64" x14ac:dyDescent="0.25">
      <c r="A66" s="58" t="s">
        <v>155</v>
      </c>
      <c r="B66" s="18"/>
      <c r="C66" s="18"/>
    </row>
    <row r="67" spans="1:64" x14ac:dyDescent="0.25">
      <c r="A67" s="43" t="s">
        <v>156</v>
      </c>
      <c r="B67" s="68"/>
      <c r="C67" s="68"/>
    </row>
    <row r="68" spans="1:64" x14ac:dyDescent="0.25">
      <c r="A68" s="66" t="s">
        <v>158</v>
      </c>
      <c r="B68" s="16"/>
      <c r="C68" s="16"/>
    </row>
    <row r="70" spans="1:64" x14ac:dyDescent="0.25">
      <c r="A70" s="52"/>
      <c r="D70" s="86"/>
      <c r="E70" s="86"/>
      <c r="F70" s="86"/>
      <c r="G70" s="86"/>
      <c r="H70" s="86"/>
      <c r="I70" s="86"/>
      <c r="J70" s="47" t="s">
        <v>66</v>
      </c>
      <c r="K70" s="47" t="s">
        <v>69</v>
      </c>
      <c r="L70" s="47" t="s">
        <v>67</v>
      </c>
      <c r="M70" s="47" t="s">
        <v>68</v>
      </c>
      <c r="N70" s="47" t="s">
        <v>70</v>
      </c>
      <c r="O70" s="47" t="s">
        <v>71</v>
      </c>
      <c r="P70" s="47" t="s">
        <v>101</v>
      </c>
      <c r="Q70" s="47" t="s">
        <v>102</v>
      </c>
      <c r="R70" s="47" t="s">
        <v>103</v>
      </c>
      <c r="S70" s="47" t="s">
        <v>119</v>
      </c>
      <c r="T70" s="47" t="s">
        <v>120</v>
      </c>
      <c r="U70" s="47" t="s">
        <v>68</v>
      </c>
      <c r="V70" s="47" t="s">
        <v>104</v>
      </c>
      <c r="W70" s="47" t="s">
        <v>105</v>
      </c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U70" s="20"/>
      <c r="AV70" s="20"/>
      <c r="AW70" s="20"/>
      <c r="BH70" s="86"/>
      <c r="BI70" s="86"/>
      <c r="BK70" s="20"/>
      <c r="BL70" s="20"/>
    </row>
    <row r="71" spans="1:64" x14ac:dyDescent="0.25">
      <c r="A71" s="53" t="s">
        <v>115</v>
      </c>
      <c r="B71" s="85"/>
      <c r="C71" s="85"/>
      <c r="D71" s="93">
        <v>6489</v>
      </c>
      <c r="E71" s="93"/>
      <c r="F71" s="85"/>
      <c r="G71" s="85">
        <v>59</v>
      </c>
      <c r="H71" s="93">
        <v>1875</v>
      </c>
      <c r="I71" s="93"/>
      <c r="J71" s="48">
        <v>3</v>
      </c>
      <c r="K71" s="48">
        <v>2</v>
      </c>
      <c r="L71" s="48">
        <v>0</v>
      </c>
      <c r="M71" s="48">
        <v>2</v>
      </c>
      <c r="N71" s="48">
        <v>0</v>
      </c>
      <c r="O71" s="48">
        <v>4</v>
      </c>
      <c r="P71" s="48">
        <v>14</v>
      </c>
      <c r="Q71" s="48">
        <v>6</v>
      </c>
      <c r="R71" s="48">
        <v>3</v>
      </c>
      <c r="S71" s="48">
        <v>3</v>
      </c>
      <c r="T71" s="48">
        <v>2</v>
      </c>
      <c r="U71" s="48">
        <v>0</v>
      </c>
      <c r="V71" s="48">
        <v>1</v>
      </c>
      <c r="W71" s="48">
        <v>1</v>
      </c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20"/>
      <c r="AO71" s="20"/>
      <c r="AP71" s="20"/>
      <c r="AQ71" s="20"/>
      <c r="AR71" s="20"/>
      <c r="AS71" s="20"/>
      <c r="AT71" s="20"/>
      <c r="AU71" s="20"/>
      <c r="AV71" s="20"/>
      <c r="AW71" s="20"/>
      <c r="BK71" s="20"/>
      <c r="BL71" s="20"/>
    </row>
    <row r="72" spans="1:64" x14ac:dyDescent="0.25">
      <c r="A72" s="53" t="s">
        <v>42</v>
      </c>
      <c r="B72" s="85"/>
      <c r="C72" s="85"/>
      <c r="D72" s="93">
        <v>7146</v>
      </c>
      <c r="E72" s="93"/>
      <c r="F72" s="85"/>
      <c r="G72" s="85"/>
      <c r="H72" s="93">
        <v>2475</v>
      </c>
      <c r="I72" s="93"/>
      <c r="J72" s="48">
        <v>5</v>
      </c>
      <c r="K72" s="48">
        <v>2</v>
      </c>
      <c r="L72" s="48">
        <v>2</v>
      </c>
      <c r="M72" s="48">
        <v>3</v>
      </c>
      <c r="N72" s="48">
        <v>2</v>
      </c>
      <c r="O72" s="48">
        <v>4</v>
      </c>
      <c r="P72" s="48">
        <v>20</v>
      </c>
      <c r="Q72" s="48">
        <v>15</v>
      </c>
      <c r="R72" s="48">
        <v>7</v>
      </c>
      <c r="S72" s="48">
        <v>8</v>
      </c>
      <c r="T72" s="48">
        <v>3</v>
      </c>
      <c r="U72" s="48">
        <v>7</v>
      </c>
      <c r="V72" s="48">
        <v>1</v>
      </c>
      <c r="W72" s="48">
        <v>0</v>
      </c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20"/>
      <c r="AO72" s="20"/>
      <c r="AP72" s="20"/>
      <c r="AQ72" s="20"/>
      <c r="AR72" s="20"/>
      <c r="AS72" s="20"/>
      <c r="AT72" s="20"/>
      <c r="AU72" s="20"/>
      <c r="AV72" s="20"/>
      <c r="AW72" s="20"/>
      <c r="BK72" s="20"/>
      <c r="BL72" s="20"/>
    </row>
    <row r="73" spans="1:64" x14ac:dyDescent="0.25">
      <c r="A73" s="53" t="s">
        <v>100</v>
      </c>
      <c r="B73" s="85"/>
      <c r="C73" s="85"/>
      <c r="D73" s="93">
        <v>7067</v>
      </c>
      <c r="E73" s="93"/>
      <c r="F73" s="85"/>
      <c r="G73" s="85"/>
      <c r="H73" s="93">
        <v>2242</v>
      </c>
      <c r="I73" s="93"/>
      <c r="J73" s="48">
        <v>3</v>
      </c>
      <c r="K73" s="48">
        <v>6</v>
      </c>
      <c r="L73" s="48">
        <v>5</v>
      </c>
      <c r="M73" s="48">
        <v>6</v>
      </c>
      <c r="N73" s="48">
        <v>5</v>
      </c>
      <c r="O73" s="48">
        <v>8</v>
      </c>
      <c r="P73" s="48">
        <v>20</v>
      </c>
      <c r="Q73" s="48">
        <v>8</v>
      </c>
      <c r="R73" s="48">
        <v>3</v>
      </c>
      <c r="S73" s="48">
        <v>2</v>
      </c>
      <c r="T73" s="48">
        <v>1</v>
      </c>
      <c r="U73" s="48">
        <v>0</v>
      </c>
      <c r="V73" s="48">
        <v>0</v>
      </c>
      <c r="W73" s="48">
        <v>0</v>
      </c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20"/>
      <c r="AO73" s="20"/>
      <c r="AP73" s="20"/>
      <c r="AQ73" s="20"/>
      <c r="AR73" s="20"/>
      <c r="AS73" s="20"/>
      <c r="AT73" s="20"/>
      <c r="AU73" s="20"/>
      <c r="AV73" s="20"/>
      <c r="AW73" s="20"/>
      <c r="BK73" s="20"/>
      <c r="BL73" s="20"/>
    </row>
    <row r="74" spans="1:64" x14ac:dyDescent="0.25">
      <c r="A74" s="53" t="s">
        <v>116</v>
      </c>
      <c r="B74" s="85"/>
      <c r="C74" s="85"/>
      <c r="D74" s="93">
        <v>7097</v>
      </c>
      <c r="E74" s="93"/>
      <c r="F74" s="85"/>
      <c r="G74" s="85"/>
      <c r="H74" s="93">
        <v>1998</v>
      </c>
      <c r="I74" s="93"/>
      <c r="J74" s="85">
        <v>6</v>
      </c>
      <c r="K74" s="85">
        <v>2</v>
      </c>
      <c r="L74" s="85">
        <v>3</v>
      </c>
      <c r="M74" s="85">
        <v>4</v>
      </c>
      <c r="N74" s="48">
        <v>2</v>
      </c>
      <c r="O74" s="48">
        <v>6</v>
      </c>
      <c r="P74" s="48">
        <v>16</v>
      </c>
      <c r="Q74" s="48">
        <v>7</v>
      </c>
      <c r="R74" s="48">
        <v>1</v>
      </c>
      <c r="S74" s="45">
        <v>1</v>
      </c>
      <c r="T74" s="48">
        <v>1</v>
      </c>
      <c r="U74" s="48">
        <v>0</v>
      </c>
      <c r="V74" s="48">
        <v>0</v>
      </c>
      <c r="W74" s="48">
        <v>0</v>
      </c>
      <c r="X74" s="46"/>
      <c r="Y74" s="46"/>
      <c r="Z74" s="46"/>
      <c r="AA74" s="46"/>
      <c r="AB74" s="46"/>
      <c r="AC74" s="46"/>
      <c r="AD74" s="46"/>
      <c r="AE74" s="46"/>
      <c r="AF74" s="46"/>
      <c r="AG74" s="47"/>
      <c r="AH74" s="47"/>
      <c r="AI74" s="47"/>
      <c r="AJ74" s="47"/>
      <c r="AK74" s="47"/>
      <c r="AL74" s="47"/>
      <c r="AM74" s="47"/>
      <c r="AN74" s="20"/>
      <c r="AO74" s="20"/>
      <c r="AP74" s="20"/>
      <c r="AQ74" s="20"/>
      <c r="AR74" s="20"/>
      <c r="AS74" s="20"/>
      <c r="AT74" s="20"/>
      <c r="AU74" s="20"/>
      <c r="AV74" s="20"/>
      <c r="AW74" s="20"/>
      <c r="BK74" s="20"/>
      <c r="BL74" s="20"/>
    </row>
    <row r="75" spans="1:64" x14ac:dyDescent="0.25">
      <c r="A75" s="53" t="s">
        <v>117</v>
      </c>
      <c r="B75" s="85"/>
      <c r="C75" s="85"/>
      <c r="D75" s="93"/>
      <c r="E75" s="93"/>
      <c r="F75" s="85"/>
      <c r="G75" s="85"/>
      <c r="H75" s="93">
        <v>2107</v>
      </c>
      <c r="I75" s="93"/>
      <c r="J75" s="48">
        <v>4</v>
      </c>
      <c r="K75" s="48">
        <v>3</v>
      </c>
      <c r="L75" s="48">
        <v>4</v>
      </c>
      <c r="M75" s="48">
        <v>3</v>
      </c>
      <c r="N75" s="48">
        <v>2</v>
      </c>
      <c r="O75" s="48">
        <v>6</v>
      </c>
      <c r="P75" s="48">
        <v>19</v>
      </c>
      <c r="Q75" s="48">
        <v>10</v>
      </c>
      <c r="R75" s="48">
        <v>2</v>
      </c>
      <c r="S75" s="48">
        <v>2</v>
      </c>
      <c r="T75" s="48">
        <v>3</v>
      </c>
      <c r="U75" s="48">
        <v>0</v>
      </c>
      <c r="V75" s="48">
        <v>0</v>
      </c>
      <c r="W75" s="48">
        <v>0</v>
      </c>
      <c r="X75" s="46"/>
      <c r="Y75" s="46"/>
      <c r="Z75" s="46"/>
      <c r="AA75" s="46"/>
      <c r="AB75" s="46"/>
      <c r="AC75" s="46"/>
      <c r="AD75" s="46"/>
      <c r="AE75" s="46"/>
      <c r="AF75" s="46"/>
      <c r="AG75" s="47"/>
      <c r="AH75" s="47"/>
      <c r="AI75" s="47"/>
      <c r="AJ75" s="47"/>
      <c r="AK75" s="47"/>
      <c r="AL75" s="47"/>
      <c r="AM75" s="47"/>
      <c r="AN75" s="20"/>
      <c r="AO75" s="20"/>
      <c r="AP75" s="20"/>
      <c r="AQ75" s="20"/>
      <c r="AR75" s="20"/>
      <c r="AS75" s="20"/>
      <c r="AT75" s="20"/>
      <c r="AU75" s="20"/>
      <c r="AV75" s="20"/>
      <c r="AW75" s="20"/>
      <c r="BK75" s="20"/>
      <c r="BL75" s="20"/>
    </row>
    <row r="76" spans="1:64" x14ac:dyDescent="0.25">
      <c r="A76" s="53" t="s">
        <v>118</v>
      </c>
      <c r="B76" s="85"/>
      <c r="C76" s="85"/>
      <c r="D76" s="93">
        <v>7214</v>
      </c>
      <c r="E76" s="93"/>
      <c r="F76" s="85"/>
      <c r="G76" s="85"/>
      <c r="H76" s="93">
        <v>2561</v>
      </c>
      <c r="I76" s="93"/>
      <c r="J76" s="48">
        <v>7</v>
      </c>
      <c r="K76" s="48">
        <v>5</v>
      </c>
      <c r="L76" s="48">
        <v>4</v>
      </c>
      <c r="M76" s="48">
        <v>4</v>
      </c>
      <c r="N76" s="48">
        <v>5</v>
      </c>
      <c r="O76" s="48">
        <v>7</v>
      </c>
      <c r="P76" s="48">
        <v>20</v>
      </c>
      <c r="Q76" s="48">
        <v>13</v>
      </c>
      <c r="R76" s="48">
        <v>7</v>
      </c>
      <c r="S76" s="48">
        <v>9</v>
      </c>
      <c r="T76" s="48">
        <v>9</v>
      </c>
      <c r="U76" s="48">
        <v>1</v>
      </c>
      <c r="V76" s="48">
        <v>2</v>
      </c>
      <c r="W76" s="48">
        <v>0</v>
      </c>
      <c r="X76" s="46"/>
      <c r="Y76" s="46"/>
      <c r="Z76" s="46"/>
      <c r="AA76" s="46"/>
      <c r="AB76" s="46"/>
      <c r="AC76" s="46"/>
      <c r="AD76" s="46"/>
      <c r="AE76" s="46"/>
      <c r="AF76" s="46"/>
      <c r="AG76" s="47"/>
      <c r="AH76" s="47"/>
      <c r="AI76" s="47"/>
      <c r="AJ76" s="47"/>
      <c r="AK76" s="47"/>
      <c r="AL76" s="47"/>
      <c r="AM76" s="47"/>
      <c r="AN76" s="20"/>
      <c r="AO76" s="20"/>
      <c r="AP76" s="20"/>
      <c r="AQ76" s="20"/>
      <c r="AR76" s="20"/>
      <c r="AS76" s="20"/>
      <c r="AT76" s="20"/>
      <c r="AU76" s="20"/>
      <c r="AV76" s="20"/>
      <c r="AW76" s="20"/>
      <c r="BK76" s="20"/>
      <c r="BL76" s="20"/>
    </row>
    <row r="77" spans="1:64" x14ac:dyDescent="0.25">
      <c r="A77" s="52" t="s">
        <v>139</v>
      </c>
      <c r="D77" s="94">
        <v>6715</v>
      </c>
      <c r="E77" s="94"/>
      <c r="F77" s="86"/>
      <c r="G77" s="86"/>
      <c r="H77" s="95">
        <v>1421</v>
      </c>
      <c r="I77" s="95"/>
      <c r="J77" s="47">
        <v>5</v>
      </c>
      <c r="K77" s="47">
        <v>2</v>
      </c>
      <c r="L77" s="47">
        <v>4</v>
      </c>
      <c r="M77" s="47">
        <v>3</v>
      </c>
      <c r="N77" s="47">
        <v>3</v>
      </c>
      <c r="O77" s="47">
        <v>4</v>
      </c>
      <c r="P77" s="47">
        <v>13</v>
      </c>
      <c r="Q77" s="47">
        <v>4</v>
      </c>
      <c r="R77" s="47">
        <v>0</v>
      </c>
      <c r="S77" s="47">
        <v>0</v>
      </c>
      <c r="T77" s="47">
        <v>1</v>
      </c>
      <c r="U77" s="47">
        <v>0</v>
      </c>
      <c r="V77" s="47">
        <v>0</v>
      </c>
      <c r="W77" s="47">
        <v>0</v>
      </c>
      <c r="X77" s="47"/>
      <c r="Y77" s="46"/>
      <c r="Z77" s="46"/>
      <c r="AA77" s="46"/>
      <c r="AB77" s="46"/>
      <c r="AC77" s="46"/>
      <c r="AD77" s="46"/>
      <c r="AE77" s="46"/>
      <c r="AF77" s="46"/>
      <c r="AG77" s="46"/>
      <c r="AH77" s="47"/>
      <c r="AI77" s="47"/>
      <c r="AJ77" s="47"/>
      <c r="AK77" s="47"/>
      <c r="AL77" s="47"/>
      <c r="AM77" s="47"/>
      <c r="AN77" s="47"/>
      <c r="AO77" s="47"/>
      <c r="AP77" s="47"/>
      <c r="AQ77" s="20"/>
      <c r="AR77" s="20"/>
      <c r="AS77" s="20"/>
      <c r="AT77" s="20"/>
      <c r="AU77" s="20"/>
      <c r="AV77" s="20"/>
      <c r="AW77" s="20"/>
      <c r="BK77" s="20"/>
      <c r="BL77" s="20"/>
    </row>
    <row r="78" spans="1:64" x14ac:dyDescent="0.25">
      <c r="A78" s="54"/>
      <c r="B78" s="88"/>
      <c r="C78" s="88"/>
      <c r="D78" s="95"/>
      <c r="E78" s="95"/>
      <c r="F78" s="88"/>
      <c r="G78" s="86"/>
      <c r="H78" s="95"/>
      <c r="I78" s="95"/>
      <c r="J78" s="86"/>
      <c r="K78" s="88"/>
      <c r="L78" s="88"/>
      <c r="M78" s="88"/>
      <c r="N78" s="46"/>
      <c r="O78" s="46"/>
      <c r="P78" s="46"/>
      <c r="Q78" s="46"/>
      <c r="R78" s="46"/>
      <c r="S78" s="46"/>
      <c r="T78" s="46"/>
      <c r="U78" s="46"/>
      <c r="V78" s="49"/>
      <c r="W78" s="46"/>
      <c r="X78" s="46"/>
      <c r="Y78" s="46"/>
      <c r="Z78" s="46"/>
      <c r="AA78" s="46"/>
      <c r="AB78" s="46"/>
      <c r="AC78" s="46"/>
      <c r="AD78" s="46"/>
      <c r="AE78" s="46"/>
      <c r="AF78" s="46"/>
      <c r="AG78" s="46"/>
      <c r="AH78" s="47"/>
      <c r="AI78" s="47"/>
      <c r="AJ78" s="47"/>
      <c r="AK78" s="47"/>
      <c r="AL78" s="47"/>
      <c r="AM78" s="47"/>
      <c r="AN78" s="47"/>
      <c r="AO78" s="47"/>
      <c r="AP78" s="47"/>
      <c r="AQ78" s="20"/>
      <c r="AR78" s="20"/>
      <c r="AS78" s="20"/>
      <c r="AT78" s="20"/>
      <c r="AU78" s="20"/>
      <c r="AV78" s="20"/>
      <c r="AW78" s="20"/>
      <c r="BK78" s="20"/>
      <c r="BL78" s="20"/>
    </row>
    <row r="79" spans="1:64" x14ac:dyDescent="0.25">
      <c r="A79" s="52"/>
      <c r="D79" s="94"/>
      <c r="E79" s="94"/>
      <c r="F79" s="86"/>
      <c r="G79" s="88"/>
      <c r="H79" s="95"/>
      <c r="I79" s="95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6"/>
      <c r="Z79" s="46"/>
      <c r="AA79" s="46"/>
      <c r="AB79" s="46"/>
      <c r="AC79" s="46"/>
      <c r="AD79" s="46"/>
      <c r="AE79" s="46"/>
      <c r="AF79" s="46"/>
      <c r="AG79" s="46"/>
      <c r="AH79" s="47"/>
      <c r="AI79" s="47"/>
      <c r="AJ79" s="47"/>
      <c r="AK79" s="47"/>
      <c r="AL79" s="47"/>
      <c r="AM79" s="47"/>
      <c r="AN79" s="47"/>
      <c r="AO79" s="47"/>
      <c r="AP79" s="47"/>
      <c r="AQ79" s="20"/>
      <c r="AR79" s="20"/>
      <c r="AS79" s="20"/>
      <c r="AT79" s="20"/>
      <c r="AU79" s="20"/>
      <c r="AV79" s="20"/>
      <c r="AW79" s="20"/>
      <c r="BK79" s="20"/>
      <c r="BL79" s="20"/>
    </row>
    <row r="80" spans="1:64" x14ac:dyDescent="0.25">
      <c r="A80" s="52"/>
      <c r="D80" s="94"/>
      <c r="E80" s="94"/>
      <c r="F80" s="86"/>
      <c r="G80" s="86"/>
      <c r="H80" s="95"/>
      <c r="I80" s="95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6"/>
      <c r="Z80" s="46"/>
      <c r="AA80" s="46"/>
      <c r="AB80" s="46"/>
      <c r="AC80" s="46"/>
      <c r="AD80" s="46"/>
      <c r="AE80" s="46"/>
      <c r="AF80" s="46"/>
      <c r="AG80" s="46"/>
      <c r="AH80" s="47"/>
      <c r="AI80" s="47"/>
      <c r="AJ80" s="47"/>
      <c r="AK80" s="47"/>
      <c r="AL80" s="47"/>
      <c r="AM80" s="47"/>
      <c r="AN80" s="47"/>
      <c r="AO80" s="47"/>
      <c r="AP80" s="47"/>
    </row>
    <row r="81" spans="1:62" x14ac:dyDescent="0.25">
      <c r="A81" s="52"/>
      <c r="D81" s="94"/>
      <c r="E81" s="94"/>
      <c r="F81" s="86"/>
      <c r="G81" s="86"/>
      <c r="H81" s="95"/>
      <c r="I81" s="95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6"/>
      <c r="Z81" s="46"/>
      <c r="AA81" s="46"/>
      <c r="AB81" s="46"/>
      <c r="AC81" s="46"/>
      <c r="AD81" s="46"/>
      <c r="AE81" s="46"/>
      <c r="AF81" s="46"/>
      <c r="AG81" s="46"/>
      <c r="AH81" s="47"/>
      <c r="AI81" s="47"/>
      <c r="AJ81" s="47"/>
      <c r="AK81" s="47"/>
      <c r="AL81" s="47"/>
      <c r="AM81" s="47"/>
      <c r="AN81" s="47"/>
      <c r="AO81" s="47"/>
      <c r="AP81" s="47"/>
    </row>
    <row r="82" spans="1:62" s="86" customFormat="1" x14ac:dyDescent="0.25">
      <c r="A82" s="54"/>
      <c r="B82" s="88"/>
      <c r="C82" s="88"/>
      <c r="D82" s="95"/>
      <c r="E82" s="95"/>
      <c r="F82" s="88"/>
      <c r="H82" s="95"/>
      <c r="I82" s="95"/>
      <c r="K82" s="88"/>
      <c r="L82" s="88"/>
      <c r="M82" s="88"/>
      <c r="N82" s="46"/>
      <c r="O82" s="46"/>
      <c r="P82" s="46"/>
      <c r="Q82" s="46"/>
      <c r="R82" s="46"/>
      <c r="S82" s="46"/>
      <c r="T82" s="46"/>
      <c r="U82" s="46"/>
      <c r="V82" s="49"/>
      <c r="W82" s="46"/>
      <c r="X82" s="46"/>
      <c r="Y82" s="46"/>
      <c r="Z82" s="46"/>
      <c r="AA82" s="46"/>
      <c r="AB82" s="46"/>
      <c r="AC82" s="46"/>
      <c r="AD82" s="46"/>
      <c r="AE82" s="46"/>
      <c r="AF82" s="46"/>
      <c r="AG82" s="46"/>
      <c r="AH82" s="47"/>
      <c r="AI82" s="47"/>
      <c r="AJ82" s="47"/>
      <c r="AK82" s="47"/>
      <c r="AL82" s="47"/>
      <c r="AM82" s="47"/>
      <c r="AN82" s="47"/>
      <c r="AO82" s="47"/>
      <c r="AP82" s="47"/>
      <c r="AX82" s="20"/>
      <c r="AY82" s="20"/>
      <c r="AZ82" s="20"/>
      <c r="BA82" s="20"/>
      <c r="BB82" s="20"/>
      <c r="BC82" s="20"/>
      <c r="BD82" s="20"/>
      <c r="BE82" s="20"/>
      <c r="BF82" s="20"/>
      <c r="BG82" s="20"/>
      <c r="BH82" s="20"/>
      <c r="BI82" s="20"/>
      <c r="BJ82" s="20"/>
    </row>
    <row r="83" spans="1:62" s="86" customFormat="1" x14ac:dyDescent="0.25">
      <c r="A83" s="52"/>
      <c r="D83" s="94"/>
      <c r="E83" s="94"/>
      <c r="G83" s="88"/>
      <c r="H83" s="95"/>
      <c r="I83" s="95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6"/>
      <c r="Z83" s="46"/>
      <c r="AA83" s="46"/>
      <c r="AB83" s="46"/>
      <c r="AC83" s="46"/>
      <c r="AD83" s="46"/>
      <c r="AE83" s="46"/>
      <c r="AF83" s="46"/>
      <c r="AG83" s="46"/>
      <c r="AH83" s="47"/>
      <c r="AI83" s="47"/>
      <c r="AJ83" s="47"/>
      <c r="AK83" s="47"/>
      <c r="AL83" s="47"/>
      <c r="AM83" s="47"/>
      <c r="AN83" s="47"/>
      <c r="AO83" s="47"/>
      <c r="AP83" s="47"/>
      <c r="AX83" s="20"/>
      <c r="AY83" s="20"/>
      <c r="AZ83" s="20"/>
      <c r="BA83" s="20"/>
      <c r="BB83" s="20"/>
      <c r="BC83" s="20"/>
      <c r="BD83" s="20"/>
      <c r="BE83" s="20"/>
      <c r="BF83" s="20"/>
      <c r="BG83" s="20"/>
      <c r="BH83" s="20"/>
      <c r="BI83" s="20"/>
      <c r="BJ83" s="20"/>
    </row>
    <row r="84" spans="1:62" s="86" customFormat="1" x14ac:dyDescent="0.25">
      <c r="A84" s="52"/>
      <c r="D84" s="94"/>
      <c r="E84" s="94"/>
      <c r="H84" s="95"/>
      <c r="I84" s="95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6"/>
      <c r="Z84" s="46"/>
      <c r="AA84" s="46"/>
      <c r="AB84" s="46"/>
      <c r="AC84" s="46"/>
      <c r="AD84" s="46"/>
      <c r="AE84" s="46"/>
      <c r="AF84" s="46"/>
      <c r="AG84" s="46"/>
      <c r="AH84" s="47"/>
      <c r="AI84" s="47"/>
      <c r="AJ84" s="47"/>
      <c r="AK84" s="47"/>
      <c r="AL84" s="47"/>
      <c r="AM84" s="47"/>
      <c r="AN84" s="47"/>
      <c r="AO84" s="47"/>
      <c r="AP84" s="47"/>
      <c r="AX84" s="20"/>
      <c r="AY84" s="20"/>
      <c r="AZ84" s="20"/>
      <c r="BA84" s="20"/>
      <c r="BB84" s="20"/>
      <c r="BC84" s="20"/>
      <c r="BD84" s="20"/>
      <c r="BE84" s="20"/>
      <c r="BF84" s="20"/>
      <c r="BG84" s="20"/>
      <c r="BH84" s="20"/>
      <c r="BI84" s="20"/>
      <c r="BJ84" s="20"/>
    </row>
    <row r="85" spans="1:62" s="86" customFormat="1" x14ac:dyDescent="0.25">
      <c r="A85" s="52"/>
      <c r="D85" s="94"/>
      <c r="E85" s="94"/>
      <c r="H85" s="95"/>
      <c r="I85" s="95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6"/>
      <c r="Z85" s="46"/>
      <c r="AA85" s="46"/>
      <c r="AB85" s="46"/>
      <c r="AC85" s="46"/>
      <c r="AD85" s="46"/>
      <c r="AE85" s="46"/>
      <c r="AF85" s="46"/>
      <c r="AG85" s="46"/>
      <c r="AH85" s="47"/>
      <c r="AI85" s="47"/>
      <c r="AJ85" s="47"/>
      <c r="AK85" s="47"/>
      <c r="AL85" s="47"/>
      <c r="AM85" s="47"/>
      <c r="AN85" s="47"/>
      <c r="AO85" s="47"/>
      <c r="AP85" s="47"/>
      <c r="AX85" s="20"/>
      <c r="AY85" s="20"/>
      <c r="AZ85" s="20"/>
      <c r="BA85" s="20"/>
      <c r="BB85" s="20"/>
      <c r="BC85" s="20"/>
      <c r="BD85" s="20"/>
      <c r="BE85" s="20"/>
      <c r="BF85" s="20"/>
      <c r="BG85" s="20"/>
      <c r="BH85" s="20"/>
      <c r="BI85" s="20"/>
      <c r="BJ85" s="20"/>
    </row>
    <row r="86" spans="1:62" s="86" customFormat="1" x14ac:dyDescent="0.25">
      <c r="A86" s="54"/>
      <c r="B86" s="88"/>
      <c r="C86" s="88"/>
      <c r="D86" s="95"/>
      <c r="E86" s="95"/>
      <c r="F86" s="88"/>
      <c r="H86" s="95"/>
      <c r="I86" s="95"/>
      <c r="K86" s="88"/>
      <c r="L86" s="88"/>
      <c r="M86" s="88"/>
      <c r="N86" s="46"/>
      <c r="O86" s="46"/>
      <c r="P86" s="46"/>
      <c r="Q86" s="46"/>
      <c r="R86" s="46"/>
      <c r="S86" s="46"/>
      <c r="T86" s="46"/>
      <c r="U86" s="46"/>
      <c r="V86" s="49"/>
      <c r="W86" s="46"/>
      <c r="X86" s="46"/>
      <c r="Y86" s="46"/>
      <c r="Z86" s="46"/>
      <c r="AA86" s="46"/>
      <c r="AB86" s="46"/>
      <c r="AC86" s="46"/>
      <c r="AD86" s="46"/>
      <c r="AE86" s="46"/>
      <c r="AF86" s="46"/>
      <c r="AG86" s="46"/>
      <c r="AH86" s="47"/>
      <c r="AI86" s="47"/>
      <c r="AJ86" s="47"/>
      <c r="AK86" s="47"/>
      <c r="AL86" s="47"/>
      <c r="AM86" s="47"/>
      <c r="AN86" s="47"/>
      <c r="AO86" s="47"/>
      <c r="AP86" s="47"/>
      <c r="AX86" s="20"/>
      <c r="AY86" s="20"/>
      <c r="AZ86" s="20"/>
      <c r="BA86" s="20"/>
      <c r="BB86" s="20"/>
      <c r="BC86" s="20"/>
      <c r="BD86" s="20"/>
      <c r="BE86" s="20"/>
      <c r="BF86" s="20"/>
      <c r="BG86" s="20"/>
      <c r="BH86" s="20"/>
      <c r="BI86" s="20"/>
      <c r="BJ86" s="20"/>
    </row>
    <row r="87" spans="1:62" s="86" customFormat="1" x14ac:dyDescent="0.25">
      <c r="A87" s="52"/>
      <c r="D87" s="94"/>
      <c r="E87" s="94"/>
      <c r="G87" s="88"/>
      <c r="H87" s="95"/>
      <c r="I87" s="95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6"/>
      <c r="Z87" s="46"/>
      <c r="AA87" s="46"/>
      <c r="AB87" s="46"/>
      <c r="AC87" s="46"/>
      <c r="AD87" s="46"/>
      <c r="AE87" s="46"/>
      <c r="AF87" s="46"/>
      <c r="AG87" s="46"/>
      <c r="AH87" s="47"/>
      <c r="AI87" s="47"/>
      <c r="AJ87" s="47"/>
      <c r="AK87" s="47"/>
      <c r="AL87" s="47"/>
      <c r="AM87" s="47"/>
      <c r="AN87" s="47"/>
      <c r="AO87" s="47"/>
      <c r="AP87" s="47"/>
      <c r="AX87" s="20"/>
      <c r="AY87" s="20"/>
      <c r="AZ87" s="20"/>
      <c r="BA87" s="20"/>
      <c r="BB87" s="20"/>
      <c r="BC87" s="20"/>
      <c r="BD87" s="20"/>
      <c r="BE87" s="20"/>
      <c r="BF87" s="20"/>
      <c r="BG87" s="20"/>
      <c r="BH87" s="20"/>
      <c r="BI87" s="20"/>
      <c r="BJ87" s="20"/>
    </row>
    <row r="88" spans="1:62" s="86" customFormat="1" x14ac:dyDescent="0.25">
      <c r="A88" s="52"/>
      <c r="D88" s="94"/>
      <c r="E88" s="94"/>
      <c r="H88" s="95"/>
      <c r="I88" s="95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6"/>
      <c r="Z88" s="46"/>
      <c r="AA88" s="46"/>
      <c r="AB88" s="46"/>
      <c r="AC88" s="46"/>
      <c r="AD88" s="46"/>
      <c r="AE88" s="46"/>
      <c r="AF88" s="46"/>
      <c r="AG88" s="46"/>
      <c r="AH88" s="47"/>
      <c r="AI88" s="47"/>
      <c r="AJ88" s="47"/>
      <c r="AK88" s="47"/>
      <c r="AL88" s="47"/>
      <c r="AM88" s="47"/>
      <c r="AN88" s="47"/>
      <c r="AO88" s="47"/>
      <c r="AP88" s="47"/>
      <c r="AX88" s="20"/>
      <c r="AY88" s="20"/>
      <c r="AZ88" s="20"/>
      <c r="BA88" s="20"/>
      <c r="BB88" s="20"/>
      <c r="BC88" s="20"/>
      <c r="BD88" s="20"/>
      <c r="BE88" s="20"/>
      <c r="BF88" s="20"/>
      <c r="BG88" s="20"/>
      <c r="BH88" s="20"/>
      <c r="BI88" s="20"/>
      <c r="BJ88" s="20"/>
    </row>
    <row r="89" spans="1:62" s="86" customFormat="1" x14ac:dyDescent="0.25">
      <c r="A89" s="52"/>
      <c r="D89" s="94"/>
      <c r="E89" s="94"/>
      <c r="H89" s="95"/>
      <c r="I89" s="95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6"/>
      <c r="Z89" s="46"/>
      <c r="AA89" s="46"/>
      <c r="AB89" s="46"/>
      <c r="AC89" s="46"/>
      <c r="AD89" s="46"/>
      <c r="AE89" s="46"/>
      <c r="AF89" s="46"/>
      <c r="AG89" s="46"/>
      <c r="AH89" s="47"/>
      <c r="AI89" s="47"/>
      <c r="AJ89" s="47"/>
      <c r="AK89" s="47"/>
      <c r="AL89" s="47"/>
      <c r="AM89" s="47"/>
      <c r="AN89" s="47"/>
      <c r="AO89" s="47"/>
      <c r="AP89" s="47"/>
      <c r="AX89" s="20"/>
      <c r="AY89" s="20"/>
      <c r="AZ89" s="20"/>
      <c r="BA89" s="20"/>
      <c r="BB89" s="20"/>
      <c r="BC89" s="20"/>
      <c r="BD89" s="20"/>
      <c r="BE89" s="20"/>
      <c r="BF89" s="20"/>
      <c r="BG89" s="20"/>
      <c r="BH89" s="20"/>
      <c r="BI89" s="20"/>
      <c r="BJ89" s="20"/>
    </row>
    <row r="90" spans="1:62" s="86" customFormat="1" x14ac:dyDescent="0.25">
      <c r="A90" s="54"/>
      <c r="B90" s="88"/>
      <c r="C90" s="88"/>
      <c r="D90" s="95"/>
      <c r="E90" s="95"/>
      <c r="F90" s="88"/>
      <c r="H90" s="95"/>
      <c r="I90" s="95"/>
      <c r="K90" s="88"/>
      <c r="L90" s="88"/>
      <c r="M90" s="88"/>
      <c r="N90" s="46"/>
      <c r="O90" s="46"/>
      <c r="P90" s="46"/>
      <c r="Q90" s="46"/>
      <c r="R90" s="46"/>
      <c r="S90" s="46"/>
      <c r="T90" s="46"/>
      <c r="U90" s="46"/>
      <c r="V90" s="49"/>
      <c r="W90" s="46"/>
      <c r="X90" s="46"/>
      <c r="Y90" s="46"/>
      <c r="Z90" s="46"/>
      <c r="AA90" s="46"/>
      <c r="AB90" s="46"/>
      <c r="AC90" s="46"/>
      <c r="AD90" s="46"/>
      <c r="AE90" s="46"/>
      <c r="AF90" s="46"/>
      <c r="AG90" s="46"/>
      <c r="AH90" s="47"/>
      <c r="AI90" s="47"/>
      <c r="AJ90" s="47"/>
      <c r="AK90" s="47"/>
      <c r="AL90" s="47"/>
      <c r="AM90" s="47"/>
      <c r="AN90" s="47"/>
      <c r="AO90" s="47"/>
      <c r="AP90" s="47"/>
      <c r="AX90" s="20"/>
      <c r="AY90" s="20"/>
      <c r="AZ90" s="20"/>
      <c r="BA90" s="20"/>
      <c r="BB90" s="20"/>
      <c r="BC90" s="20"/>
      <c r="BD90" s="20"/>
      <c r="BE90" s="20"/>
      <c r="BF90" s="20"/>
      <c r="BG90" s="20"/>
      <c r="BH90" s="20"/>
      <c r="BI90" s="20"/>
      <c r="BJ90" s="20"/>
    </row>
    <row r="91" spans="1:62" s="86" customFormat="1" x14ac:dyDescent="0.25">
      <c r="A91" s="52"/>
      <c r="D91" s="94"/>
      <c r="E91" s="94"/>
      <c r="G91" s="88"/>
      <c r="H91" s="95"/>
      <c r="I91" s="95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6"/>
      <c r="Z91" s="46"/>
      <c r="AA91" s="46"/>
      <c r="AB91" s="46"/>
      <c r="AC91" s="46"/>
      <c r="AD91" s="46"/>
      <c r="AE91" s="46"/>
      <c r="AF91" s="46"/>
      <c r="AG91" s="46"/>
      <c r="AH91" s="47"/>
      <c r="AI91" s="47"/>
      <c r="AJ91" s="47"/>
      <c r="AK91" s="47"/>
      <c r="AL91" s="47"/>
      <c r="AM91" s="47"/>
      <c r="AN91" s="47"/>
      <c r="AO91" s="47"/>
      <c r="AP91" s="47"/>
      <c r="AX91" s="20"/>
      <c r="AY91" s="20"/>
      <c r="AZ91" s="20"/>
      <c r="BA91" s="20"/>
      <c r="BB91" s="20"/>
      <c r="BC91" s="20"/>
      <c r="BD91" s="20"/>
      <c r="BE91" s="20"/>
      <c r="BF91" s="20"/>
      <c r="BG91" s="20"/>
      <c r="BH91" s="20"/>
      <c r="BI91" s="20"/>
      <c r="BJ91" s="20"/>
    </row>
    <row r="92" spans="1:62" s="86" customFormat="1" x14ac:dyDescent="0.25">
      <c r="A92" s="52"/>
      <c r="D92" s="94"/>
      <c r="E92" s="94"/>
      <c r="H92" s="95"/>
      <c r="I92" s="95"/>
      <c r="J92" s="47"/>
      <c r="K92" s="47"/>
      <c r="L92" s="47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6"/>
      <c r="Z92" s="46"/>
      <c r="AA92" s="46"/>
      <c r="AB92" s="46"/>
      <c r="AC92" s="46"/>
      <c r="AD92" s="46"/>
      <c r="AE92" s="46"/>
      <c r="AF92" s="46"/>
      <c r="AG92" s="46"/>
      <c r="AH92" s="47"/>
      <c r="AI92" s="47"/>
      <c r="AJ92" s="47"/>
      <c r="AK92" s="47"/>
      <c r="AL92" s="47"/>
      <c r="AM92" s="47"/>
      <c r="AN92" s="47"/>
      <c r="AO92" s="47"/>
      <c r="AP92" s="47"/>
      <c r="AX92" s="20"/>
      <c r="AY92" s="20"/>
      <c r="AZ92" s="20"/>
      <c r="BA92" s="20"/>
      <c r="BB92" s="20"/>
      <c r="BC92" s="20"/>
      <c r="BD92" s="20"/>
      <c r="BE92" s="20"/>
      <c r="BF92" s="20"/>
      <c r="BG92" s="20"/>
      <c r="BH92" s="20"/>
      <c r="BI92" s="20"/>
      <c r="BJ92" s="20"/>
    </row>
    <row r="93" spans="1:62" s="86" customFormat="1" x14ac:dyDescent="0.25">
      <c r="A93" s="52"/>
      <c r="D93" s="94"/>
      <c r="E93" s="94"/>
      <c r="H93" s="95"/>
      <c r="I93" s="95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6"/>
      <c r="Z93" s="46"/>
      <c r="AA93" s="46"/>
      <c r="AB93" s="46"/>
      <c r="AC93" s="46"/>
      <c r="AD93" s="46"/>
      <c r="AE93" s="46"/>
      <c r="AF93" s="46"/>
      <c r="AG93" s="46"/>
      <c r="AH93" s="47"/>
      <c r="AI93" s="47"/>
      <c r="AJ93" s="47"/>
      <c r="AK93" s="47"/>
      <c r="AL93" s="47"/>
      <c r="AM93" s="47"/>
      <c r="AN93" s="47"/>
      <c r="AO93" s="47"/>
      <c r="AP93" s="47"/>
      <c r="AX93" s="20"/>
      <c r="AY93" s="20"/>
      <c r="AZ93" s="20"/>
      <c r="BA93" s="20"/>
      <c r="BB93" s="20"/>
      <c r="BC93" s="20"/>
      <c r="BD93" s="20"/>
      <c r="BE93" s="20"/>
      <c r="BF93" s="20"/>
      <c r="BG93" s="20"/>
      <c r="BH93" s="20"/>
      <c r="BI93" s="20"/>
      <c r="BJ93" s="20"/>
    </row>
    <row r="94" spans="1:62" s="86" customFormat="1" x14ac:dyDescent="0.25">
      <c r="A94" s="54"/>
      <c r="B94" s="88"/>
      <c r="C94" s="88"/>
      <c r="D94" s="95"/>
      <c r="E94" s="95"/>
      <c r="F94" s="88"/>
      <c r="H94" s="95"/>
      <c r="I94" s="95"/>
      <c r="K94" s="88"/>
      <c r="L94" s="88"/>
      <c r="M94" s="88"/>
      <c r="N94" s="46"/>
      <c r="O94" s="46"/>
      <c r="P94" s="46"/>
      <c r="Q94" s="46"/>
      <c r="R94" s="46"/>
      <c r="S94" s="46"/>
      <c r="T94" s="46"/>
      <c r="U94" s="46"/>
      <c r="V94" s="49"/>
      <c r="W94" s="46"/>
      <c r="X94" s="46"/>
      <c r="Y94" s="46"/>
      <c r="Z94" s="46"/>
      <c r="AA94" s="46"/>
      <c r="AB94" s="46"/>
      <c r="AC94" s="46"/>
      <c r="AD94" s="46"/>
      <c r="AE94" s="46"/>
      <c r="AF94" s="46"/>
      <c r="AG94" s="46"/>
      <c r="AH94" s="47"/>
      <c r="AI94" s="47"/>
      <c r="AJ94" s="47"/>
      <c r="AK94" s="47"/>
      <c r="AL94" s="47"/>
      <c r="AM94" s="47"/>
      <c r="AN94" s="47"/>
      <c r="AO94" s="47"/>
      <c r="AP94" s="47"/>
      <c r="AX94" s="20"/>
      <c r="AY94" s="20"/>
      <c r="AZ94" s="20"/>
      <c r="BA94" s="20"/>
      <c r="BB94" s="20"/>
      <c r="BC94" s="20"/>
      <c r="BD94" s="20"/>
      <c r="BE94" s="20"/>
      <c r="BF94" s="20"/>
      <c r="BG94" s="20"/>
      <c r="BH94" s="20"/>
      <c r="BI94" s="20"/>
      <c r="BJ94" s="20"/>
    </row>
    <row r="95" spans="1:62" s="86" customFormat="1" x14ac:dyDescent="0.25">
      <c r="A95" s="52"/>
      <c r="D95" s="20"/>
      <c r="E95" s="20"/>
      <c r="F95" s="20"/>
      <c r="G95" s="20"/>
      <c r="H95" s="20"/>
      <c r="I95" s="20"/>
      <c r="J95" s="20"/>
      <c r="K95" s="50"/>
      <c r="L95" s="50"/>
      <c r="M95" s="30"/>
      <c r="N95" s="46"/>
      <c r="O95" s="46"/>
      <c r="P95" s="46"/>
      <c r="Q95" s="46"/>
      <c r="R95" s="46"/>
      <c r="S95" s="46"/>
      <c r="T95" s="46"/>
      <c r="U95" s="46"/>
      <c r="V95" s="46"/>
      <c r="W95" s="51"/>
      <c r="X95" s="51"/>
      <c r="Y95" s="46"/>
      <c r="Z95" s="46"/>
      <c r="AA95" s="46"/>
      <c r="AB95" s="46"/>
      <c r="AC95" s="46"/>
      <c r="AD95" s="46"/>
      <c r="AE95" s="46"/>
      <c r="AF95" s="46"/>
      <c r="AG95" s="46"/>
      <c r="AH95" s="47"/>
      <c r="AI95" s="47"/>
      <c r="AJ95" s="47"/>
      <c r="AK95" s="47"/>
      <c r="AL95" s="47"/>
      <c r="AM95" s="47"/>
      <c r="AN95" s="47"/>
      <c r="AO95" s="47"/>
      <c r="AP95" s="47"/>
      <c r="AX95" s="20"/>
      <c r="AY95" s="20"/>
      <c r="AZ95" s="20"/>
      <c r="BA95" s="20"/>
      <c r="BB95" s="20"/>
      <c r="BC95" s="20"/>
      <c r="BD95" s="20"/>
      <c r="BE95" s="20"/>
      <c r="BF95" s="20"/>
      <c r="BG95" s="20"/>
      <c r="BH95" s="20"/>
      <c r="BI95" s="20"/>
      <c r="BJ95" s="20"/>
    </row>
    <row r="96" spans="1:62" s="86" customFormat="1" x14ac:dyDescent="0.25">
      <c r="A96" s="52"/>
      <c r="D96" s="20"/>
      <c r="E96" s="20"/>
      <c r="F96" s="20"/>
      <c r="G96" s="20"/>
      <c r="H96" s="20"/>
      <c r="I96" s="20"/>
      <c r="J96" s="20"/>
      <c r="K96" s="50"/>
      <c r="L96" s="50"/>
      <c r="M96" s="30"/>
      <c r="N96" s="46"/>
      <c r="O96" s="46"/>
      <c r="P96" s="46"/>
      <c r="Q96" s="46"/>
      <c r="R96" s="46"/>
      <c r="S96" s="46"/>
      <c r="T96" s="46"/>
      <c r="U96" s="46"/>
      <c r="V96" s="46"/>
      <c r="W96" s="51"/>
      <c r="X96" s="51"/>
      <c r="Y96" s="46"/>
      <c r="Z96" s="46"/>
      <c r="AA96" s="46"/>
      <c r="AB96" s="46"/>
      <c r="AC96" s="46"/>
      <c r="AD96" s="46"/>
      <c r="AE96" s="46"/>
      <c r="AF96" s="46"/>
      <c r="AG96" s="46"/>
      <c r="AH96" s="47"/>
      <c r="AI96" s="47"/>
      <c r="AJ96" s="47"/>
      <c r="AK96" s="47"/>
      <c r="AL96" s="47"/>
      <c r="AM96" s="47"/>
      <c r="AN96" s="47"/>
      <c r="AO96" s="47"/>
      <c r="AP96" s="47"/>
      <c r="AX96" s="20"/>
      <c r="AY96" s="20"/>
      <c r="AZ96" s="20"/>
      <c r="BA96" s="20"/>
      <c r="BB96" s="20"/>
      <c r="BC96" s="20"/>
      <c r="BD96" s="20"/>
      <c r="BE96" s="20"/>
      <c r="BF96" s="20"/>
      <c r="BG96" s="20"/>
      <c r="BH96" s="20"/>
      <c r="BI96" s="20"/>
      <c r="BJ96" s="20"/>
    </row>
    <row r="97" spans="1:62" s="86" customFormat="1" x14ac:dyDescent="0.25">
      <c r="A97" s="52"/>
      <c r="D97" s="20"/>
      <c r="E97" s="20"/>
      <c r="F97" s="20"/>
      <c r="G97" s="20"/>
      <c r="H97" s="20"/>
      <c r="I97" s="20"/>
      <c r="J97" s="20"/>
      <c r="K97" s="50"/>
      <c r="L97" s="50"/>
      <c r="M97" s="30"/>
      <c r="N97" s="46"/>
      <c r="O97" s="46"/>
      <c r="P97" s="46"/>
      <c r="Q97" s="46"/>
      <c r="R97" s="46"/>
      <c r="S97" s="46"/>
      <c r="T97" s="46"/>
      <c r="U97" s="46"/>
      <c r="V97" s="46"/>
      <c r="W97" s="51"/>
      <c r="X97" s="51"/>
      <c r="Y97" s="46"/>
      <c r="Z97" s="46"/>
      <c r="AA97" s="46"/>
      <c r="AB97" s="46"/>
      <c r="AC97" s="46"/>
      <c r="AD97" s="46"/>
      <c r="AE97" s="46"/>
      <c r="AF97" s="46"/>
      <c r="AG97" s="46"/>
      <c r="AH97" s="47"/>
      <c r="AI97" s="47"/>
      <c r="AJ97" s="47"/>
      <c r="AK97" s="47"/>
      <c r="AL97" s="47"/>
      <c r="AM97" s="47"/>
      <c r="AN97" s="47"/>
      <c r="AO97" s="47"/>
      <c r="AP97" s="47"/>
      <c r="AX97" s="20"/>
      <c r="AY97" s="20"/>
      <c r="AZ97" s="20"/>
      <c r="BA97" s="20"/>
      <c r="BB97" s="20"/>
      <c r="BC97" s="20"/>
      <c r="BD97" s="20"/>
      <c r="BE97" s="20"/>
      <c r="BF97" s="20"/>
      <c r="BG97" s="20"/>
      <c r="BH97" s="20"/>
      <c r="BI97" s="20"/>
      <c r="BJ97" s="20"/>
    </row>
    <row r="98" spans="1:62" s="86" customFormat="1" x14ac:dyDescent="0.25">
      <c r="A98" s="52"/>
      <c r="D98" s="20"/>
      <c r="E98" s="20"/>
      <c r="F98" s="20"/>
      <c r="G98" s="20"/>
      <c r="H98" s="20"/>
      <c r="I98" s="20"/>
      <c r="J98" s="20"/>
      <c r="K98" s="50"/>
      <c r="L98" s="50"/>
      <c r="M98" s="30"/>
      <c r="N98" s="46"/>
      <c r="O98" s="46"/>
      <c r="P98" s="46"/>
      <c r="Q98" s="46"/>
      <c r="R98" s="46"/>
      <c r="S98" s="46"/>
      <c r="T98" s="46"/>
      <c r="U98" s="46"/>
      <c r="V98" s="46"/>
      <c r="W98" s="51"/>
      <c r="X98" s="51"/>
      <c r="Y98" s="46"/>
      <c r="Z98" s="46"/>
      <c r="AA98" s="46"/>
      <c r="AB98" s="46"/>
      <c r="AC98" s="46"/>
      <c r="AD98" s="46"/>
      <c r="AE98" s="46"/>
      <c r="AF98" s="46"/>
      <c r="AG98" s="46"/>
      <c r="AH98" s="47"/>
      <c r="AI98" s="47"/>
      <c r="AJ98" s="47"/>
      <c r="AK98" s="47"/>
      <c r="AL98" s="47"/>
      <c r="AM98" s="47"/>
      <c r="AN98" s="47"/>
      <c r="AO98" s="47"/>
      <c r="AP98" s="47"/>
      <c r="AX98" s="20"/>
      <c r="AY98" s="20"/>
      <c r="AZ98" s="20"/>
      <c r="BA98" s="20"/>
      <c r="BB98" s="20"/>
      <c r="BC98" s="20"/>
      <c r="BD98" s="20"/>
      <c r="BE98" s="20"/>
      <c r="BF98" s="20"/>
      <c r="BG98" s="20"/>
      <c r="BH98" s="20"/>
      <c r="BI98" s="20"/>
      <c r="BJ98" s="20"/>
    </row>
    <row r="99" spans="1:62" s="86" customFormat="1" x14ac:dyDescent="0.25">
      <c r="A99" s="52"/>
      <c r="D99" s="20"/>
      <c r="E99" s="20"/>
      <c r="F99" s="20"/>
      <c r="G99" s="20"/>
      <c r="H99" s="20"/>
      <c r="I99" s="20"/>
      <c r="J99" s="20"/>
      <c r="K99" s="50"/>
      <c r="L99" s="50"/>
      <c r="M99" s="30"/>
      <c r="N99" s="46"/>
      <c r="O99" s="46"/>
      <c r="P99" s="46"/>
      <c r="Q99" s="46"/>
      <c r="R99" s="46"/>
      <c r="S99" s="46"/>
      <c r="T99" s="46"/>
      <c r="U99" s="46"/>
      <c r="V99" s="46"/>
      <c r="W99" s="51"/>
      <c r="X99" s="51"/>
      <c r="Y99" s="46"/>
      <c r="Z99" s="46"/>
      <c r="AA99" s="46"/>
      <c r="AB99" s="46"/>
      <c r="AC99" s="46"/>
      <c r="AD99" s="46"/>
      <c r="AE99" s="46"/>
      <c r="AF99" s="46"/>
      <c r="AG99" s="46"/>
      <c r="AH99" s="47"/>
      <c r="AI99" s="47"/>
      <c r="AJ99" s="47"/>
      <c r="AK99" s="47"/>
      <c r="AL99" s="47"/>
      <c r="AM99" s="47"/>
      <c r="AN99" s="47"/>
      <c r="AO99" s="47"/>
      <c r="AP99" s="47"/>
      <c r="AX99" s="20"/>
      <c r="AY99" s="20"/>
      <c r="AZ99" s="20"/>
      <c r="BA99" s="20"/>
      <c r="BB99" s="20"/>
      <c r="BC99" s="20"/>
      <c r="BD99" s="20"/>
      <c r="BE99" s="20"/>
      <c r="BF99" s="20"/>
      <c r="BG99" s="20"/>
      <c r="BH99" s="20"/>
      <c r="BI99" s="20"/>
      <c r="BJ99" s="20"/>
    </row>
    <row r="100" spans="1:62" s="86" customFormat="1" x14ac:dyDescent="0.25">
      <c r="A100" s="52"/>
      <c r="D100" s="20"/>
      <c r="E100" s="20"/>
      <c r="F100" s="20"/>
      <c r="G100" s="20"/>
      <c r="H100" s="20"/>
      <c r="I100" s="20"/>
      <c r="J100" s="20"/>
      <c r="K100" s="50"/>
      <c r="L100" s="50"/>
      <c r="M100" s="30"/>
      <c r="N100" s="46"/>
      <c r="O100" s="46"/>
      <c r="P100" s="46"/>
      <c r="Q100" s="46"/>
      <c r="R100" s="46"/>
      <c r="S100" s="46"/>
      <c r="T100" s="46"/>
      <c r="U100" s="46"/>
      <c r="V100" s="46"/>
      <c r="W100" s="51"/>
      <c r="X100" s="51"/>
      <c r="Y100" s="46"/>
      <c r="Z100" s="46"/>
      <c r="AA100" s="46"/>
      <c r="AB100" s="46"/>
      <c r="AC100" s="46"/>
      <c r="AD100" s="46"/>
      <c r="AE100" s="46"/>
      <c r="AF100" s="46"/>
      <c r="AG100" s="46"/>
      <c r="AH100" s="47"/>
      <c r="AI100" s="47"/>
      <c r="AJ100" s="47"/>
      <c r="AK100" s="47"/>
      <c r="AL100" s="47"/>
      <c r="AM100" s="47"/>
      <c r="AN100" s="47"/>
      <c r="AO100" s="47"/>
      <c r="AP100" s="47"/>
      <c r="AX100" s="20"/>
      <c r="AY100" s="20"/>
      <c r="AZ100" s="20"/>
      <c r="BA100" s="20"/>
      <c r="BB100" s="20"/>
      <c r="BC100" s="20"/>
      <c r="BD100" s="20"/>
      <c r="BE100" s="20"/>
      <c r="BF100" s="20"/>
      <c r="BG100" s="20"/>
      <c r="BH100" s="20"/>
      <c r="BI100" s="20"/>
      <c r="BJ100" s="20"/>
    </row>
    <row r="101" spans="1:62" s="86" customFormat="1" x14ac:dyDescent="0.25">
      <c r="A101" s="52"/>
      <c r="D101" s="20"/>
      <c r="E101" s="20"/>
      <c r="F101" s="20"/>
      <c r="G101" s="20"/>
      <c r="H101" s="20"/>
      <c r="I101" s="20"/>
      <c r="J101" s="20"/>
      <c r="K101" s="50"/>
      <c r="L101" s="50"/>
      <c r="M101" s="30"/>
      <c r="N101" s="46"/>
      <c r="O101" s="46"/>
      <c r="P101" s="46"/>
      <c r="Q101" s="46"/>
      <c r="R101" s="46"/>
      <c r="S101" s="46"/>
      <c r="T101" s="46"/>
      <c r="U101" s="46"/>
      <c r="V101" s="46"/>
      <c r="W101" s="51"/>
      <c r="X101" s="51"/>
      <c r="Y101" s="46"/>
      <c r="Z101" s="46"/>
      <c r="AA101" s="46"/>
      <c r="AB101" s="46"/>
      <c r="AC101" s="46"/>
      <c r="AD101" s="46"/>
      <c r="AE101" s="46"/>
      <c r="AF101" s="46"/>
      <c r="AG101" s="46"/>
      <c r="AH101" s="47"/>
      <c r="AI101" s="47"/>
      <c r="AJ101" s="47"/>
      <c r="AK101" s="47"/>
      <c r="AL101" s="47"/>
      <c r="AM101" s="47"/>
      <c r="AN101" s="47"/>
      <c r="AO101" s="47"/>
      <c r="AP101" s="47"/>
      <c r="AX101" s="20"/>
      <c r="AY101" s="20"/>
      <c r="AZ101" s="20"/>
      <c r="BA101" s="20"/>
      <c r="BB101" s="20"/>
      <c r="BC101" s="20"/>
      <c r="BD101" s="20"/>
      <c r="BE101" s="20"/>
      <c r="BF101" s="20"/>
      <c r="BG101" s="20"/>
      <c r="BH101" s="20"/>
      <c r="BI101" s="20"/>
      <c r="BJ101" s="20"/>
    </row>
    <row r="102" spans="1:62" s="86" customFormat="1" x14ac:dyDescent="0.25">
      <c r="A102" s="52"/>
      <c r="D102" s="20"/>
      <c r="E102" s="20"/>
      <c r="F102" s="20"/>
      <c r="G102" s="20"/>
      <c r="H102" s="20"/>
      <c r="I102" s="20"/>
      <c r="J102" s="20"/>
      <c r="K102" s="50"/>
      <c r="L102" s="50"/>
      <c r="M102" s="30"/>
      <c r="N102" s="46"/>
      <c r="O102" s="46"/>
      <c r="P102" s="46"/>
      <c r="Q102" s="46"/>
      <c r="R102" s="46"/>
      <c r="S102" s="46"/>
      <c r="T102" s="46"/>
      <c r="U102" s="46"/>
      <c r="V102" s="46"/>
      <c r="W102" s="51"/>
      <c r="X102" s="51"/>
      <c r="Y102" s="46"/>
      <c r="Z102" s="46"/>
      <c r="AA102" s="46"/>
      <c r="AB102" s="46"/>
      <c r="AC102" s="46"/>
      <c r="AD102" s="46"/>
      <c r="AE102" s="46"/>
      <c r="AF102" s="46"/>
      <c r="AG102" s="46"/>
      <c r="AH102" s="47"/>
      <c r="AI102" s="47"/>
      <c r="AJ102" s="47"/>
      <c r="AK102" s="47"/>
      <c r="AL102" s="47"/>
      <c r="AM102" s="47"/>
      <c r="AN102" s="47"/>
      <c r="AO102" s="47"/>
      <c r="AP102" s="47"/>
      <c r="AX102" s="20"/>
      <c r="AY102" s="20"/>
      <c r="AZ102" s="20"/>
      <c r="BA102" s="20"/>
      <c r="BB102" s="20"/>
      <c r="BC102" s="20"/>
      <c r="BD102" s="20"/>
      <c r="BE102" s="20"/>
      <c r="BF102" s="20"/>
      <c r="BG102" s="20"/>
      <c r="BH102" s="20"/>
      <c r="BI102" s="20"/>
      <c r="BJ102" s="20"/>
    </row>
    <row r="103" spans="1:62" s="86" customFormat="1" x14ac:dyDescent="0.25">
      <c r="A103" s="52"/>
      <c r="D103" s="20"/>
      <c r="E103" s="20"/>
      <c r="F103" s="20"/>
      <c r="G103" s="20"/>
      <c r="H103" s="20"/>
      <c r="I103" s="20"/>
      <c r="J103" s="20"/>
      <c r="K103" s="50"/>
      <c r="L103" s="50"/>
      <c r="M103" s="30"/>
      <c r="N103" s="46"/>
      <c r="O103" s="46"/>
      <c r="P103" s="46"/>
      <c r="Q103" s="46"/>
      <c r="R103" s="46"/>
      <c r="S103" s="46"/>
      <c r="T103" s="46"/>
      <c r="U103" s="46"/>
      <c r="V103" s="46"/>
      <c r="W103" s="51"/>
      <c r="X103" s="51"/>
      <c r="Y103" s="46"/>
      <c r="Z103" s="46"/>
      <c r="AA103" s="46"/>
      <c r="AB103" s="46"/>
      <c r="AC103" s="46"/>
      <c r="AD103" s="46"/>
      <c r="AE103" s="46"/>
      <c r="AF103" s="46"/>
      <c r="AG103" s="46"/>
      <c r="AH103" s="47"/>
      <c r="AI103" s="47"/>
      <c r="AJ103" s="47"/>
      <c r="AK103" s="47"/>
      <c r="AL103" s="47"/>
      <c r="AM103" s="47"/>
      <c r="AN103" s="47"/>
      <c r="AO103" s="47"/>
      <c r="AP103" s="47"/>
      <c r="AX103" s="20"/>
      <c r="AY103" s="20"/>
      <c r="AZ103" s="20"/>
      <c r="BA103" s="20"/>
      <c r="BB103" s="20"/>
      <c r="BC103" s="20"/>
      <c r="BD103" s="20"/>
      <c r="BE103" s="20"/>
      <c r="BF103" s="20"/>
      <c r="BG103" s="20"/>
      <c r="BH103" s="20"/>
      <c r="BI103" s="20"/>
      <c r="BJ103" s="20"/>
    </row>
    <row r="104" spans="1:62" s="86" customFormat="1" x14ac:dyDescent="0.25">
      <c r="A104" s="52"/>
      <c r="D104" s="20"/>
      <c r="E104" s="20"/>
      <c r="F104" s="20"/>
      <c r="G104" s="20"/>
      <c r="H104" s="20"/>
      <c r="I104" s="20"/>
      <c r="J104" s="20"/>
      <c r="K104" s="50"/>
      <c r="L104" s="50"/>
      <c r="M104" s="30"/>
      <c r="N104" s="46"/>
      <c r="O104" s="46"/>
      <c r="P104" s="46"/>
      <c r="Q104" s="46"/>
      <c r="R104" s="46"/>
      <c r="S104" s="46"/>
      <c r="T104" s="46"/>
      <c r="U104" s="46"/>
      <c r="V104" s="46"/>
      <c r="W104" s="51"/>
      <c r="X104" s="51"/>
      <c r="Y104" s="46"/>
      <c r="Z104" s="46"/>
      <c r="AA104" s="46"/>
      <c r="AB104" s="46"/>
      <c r="AC104" s="46"/>
      <c r="AD104" s="46"/>
      <c r="AE104" s="46"/>
      <c r="AF104" s="46"/>
      <c r="AG104" s="46"/>
      <c r="AH104" s="47"/>
      <c r="AI104" s="47"/>
      <c r="AJ104" s="47"/>
      <c r="AK104" s="47"/>
      <c r="AL104" s="47"/>
      <c r="AM104" s="47"/>
      <c r="AN104" s="47"/>
      <c r="AO104" s="47"/>
      <c r="AP104" s="47"/>
      <c r="AX104" s="20"/>
      <c r="AY104" s="20"/>
      <c r="AZ104" s="20"/>
      <c r="BA104" s="20"/>
      <c r="BB104" s="20"/>
      <c r="BC104" s="20"/>
      <c r="BD104" s="20"/>
      <c r="BE104" s="20"/>
      <c r="BF104" s="20"/>
      <c r="BG104" s="20"/>
      <c r="BH104" s="20"/>
      <c r="BI104" s="20"/>
      <c r="BJ104" s="20"/>
    </row>
    <row r="105" spans="1:62" s="86" customFormat="1" x14ac:dyDescent="0.25">
      <c r="A105" s="52"/>
      <c r="D105" s="20"/>
      <c r="E105" s="20"/>
      <c r="F105" s="20"/>
      <c r="G105" s="20"/>
      <c r="H105" s="20"/>
      <c r="I105" s="20"/>
      <c r="J105" s="20"/>
      <c r="K105" s="50"/>
      <c r="L105" s="50"/>
      <c r="M105" s="30"/>
      <c r="N105" s="46"/>
      <c r="O105" s="46"/>
      <c r="P105" s="46"/>
      <c r="Q105" s="46"/>
      <c r="R105" s="46"/>
      <c r="S105" s="46"/>
      <c r="T105" s="46"/>
      <c r="U105" s="46"/>
      <c r="V105" s="46"/>
      <c r="W105" s="51"/>
      <c r="X105" s="51"/>
      <c r="Y105" s="46"/>
      <c r="Z105" s="46"/>
      <c r="AA105" s="46"/>
      <c r="AB105" s="46"/>
      <c r="AC105" s="46"/>
      <c r="AD105" s="46"/>
      <c r="AE105" s="46"/>
      <c r="AF105" s="46"/>
      <c r="AG105" s="46"/>
      <c r="AH105" s="47"/>
      <c r="AI105" s="47"/>
      <c r="AJ105" s="47"/>
      <c r="AK105" s="47"/>
      <c r="AL105" s="47"/>
      <c r="AM105" s="47"/>
      <c r="AN105" s="47"/>
      <c r="AO105" s="47"/>
      <c r="AP105" s="47"/>
      <c r="AX105" s="20"/>
      <c r="AY105" s="20"/>
      <c r="AZ105" s="20"/>
      <c r="BA105" s="20"/>
      <c r="BB105" s="20"/>
      <c r="BC105" s="20"/>
      <c r="BD105" s="20"/>
      <c r="BE105" s="20"/>
      <c r="BF105" s="20"/>
      <c r="BG105" s="20"/>
      <c r="BH105" s="20"/>
      <c r="BI105" s="20"/>
      <c r="BJ105" s="20"/>
    </row>
    <row r="106" spans="1:62" s="86" customFormat="1" x14ac:dyDescent="0.25">
      <c r="A106" s="52"/>
      <c r="D106" s="20"/>
      <c r="E106" s="20"/>
      <c r="F106" s="20"/>
      <c r="G106" s="20"/>
      <c r="H106" s="20"/>
      <c r="I106" s="20"/>
      <c r="J106" s="20"/>
      <c r="K106" s="50"/>
      <c r="L106" s="50"/>
      <c r="M106" s="30"/>
      <c r="N106" s="46"/>
      <c r="O106" s="46"/>
      <c r="P106" s="46"/>
      <c r="Q106" s="46"/>
      <c r="R106" s="46"/>
      <c r="S106" s="46"/>
      <c r="T106" s="46"/>
      <c r="U106" s="46"/>
      <c r="V106" s="46"/>
      <c r="W106" s="51"/>
      <c r="X106" s="51"/>
      <c r="Y106" s="46"/>
      <c r="Z106" s="46"/>
      <c r="AA106" s="46"/>
      <c r="AB106" s="46"/>
      <c r="AC106" s="46"/>
      <c r="AD106" s="46"/>
      <c r="AE106" s="46"/>
      <c r="AF106" s="46"/>
      <c r="AG106" s="46"/>
      <c r="AH106" s="47"/>
      <c r="AI106" s="47"/>
      <c r="AJ106" s="47"/>
      <c r="AK106" s="47"/>
      <c r="AL106" s="47"/>
      <c r="AM106" s="47"/>
      <c r="AN106" s="47"/>
      <c r="AO106" s="47"/>
      <c r="AP106" s="47"/>
      <c r="AX106" s="20"/>
      <c r="AY106" s="20"/>
      <c r="AZ106" s="20"/>
      <c r="BA106" s="20"/>
      <c r="BB106" s="20"/>
      <c r="BC106" s="20"/>
      <c r="BD106" s="20"/>
      <c r="BE106" s="20"/>
      <c r="BF106" s="20"/>
      <c r="BG106" s="20"/>
      <c r="BH106" s="20"/>
      <c r="BI106" s="20"/>
      <c r="BJ106" s="20"/>
    </row>
    <row r="107" spans="1:62" s="86" customFormat="1" x14ac:dyDescent="0.25">
      <c r="A107" s="52"/>
      <c r="D107" s="20"/>
      <c r="E107" s="20"/>
      <c r="F107" s="20"/>
      <c r="G107" s="20"/>
      <c r="H107" s="20"/>
      <c r="I107" s="20"/>
      <c r="J107" s="20"/>
      <c r="K107" s="50"/>
      <c r="L107" s="50"/>
      <c r="M107" s="30"/>
      <c r="N107" s="46"/>
      <c r="O107" s="46"/>
      <c r="P107" s="46"/>
      <c r="Q107" s="46"/>
      <c r="R107" s="46"/>
      <c r="S107" s="46"/>
      <c r="T107" s="46"/>
      <c r="U107" s="46"/>
      <c r="V107" s="46"/>
      <c r="W107" s="51"/>
      <c r="X107" s="51"/>
      <c r="Y107" s="46"/>
      <c r="Z107" s="46"/>
      <c r="AA107" s="46"/>
      <c r="AB107" s="46"/>
      <c r="AC107" s="46"/>
      <c r="AD107" s="46"/>
      <c r="AE107" s="46"/>
      <c r="AF107" s="46"/>
      <c r="AG107" s="46"/>
      <c r="AH107" s="47"/>
      <c r="AI107" s="47"/>
      <c r="AJ107" s="47"/>
      <c r="AK107" s="47"/>
      <c r="AL107" s="47"/>
      <c r="AM107" s="47"/>
      <c r="AN107" s="47"/>
      <c r="AO107" s="47"/>
      <c r="AP107" s="47"/>
      <c r="AX107" s="20"/>
      <c r="AY107" s="20"/>
      <c r="AZ107" s="20"/>
      <c r="BA107" s="20"/>
      <c r="BB107" s="20"/>
      <c r="BC107" s="20"/>
      <c r="BD107" s="20"/>
      <c r="BE107" s="20"/>
      <c r="BF107" s="20"/>
      <c r="BG107" s="20"/>
      <c r="BH107" s="20"/>
      <c r="BI107" s="20"/>
      <c r="BJ107" s="20"/>
    </row>
    <row r="108" spans="1:62" s="86" customFormat="1" x14ac:dyDescent="0.25">
      <c r="A108" s="52"/>
      <c r="D108" s="20"/>
      <c r="E108" s="20"/>
      <c r="F108" s="20"/>
      <c r="G108" s="20"/>
      <c r="H108" s="20"/>
      <c r="I108" s="20"/>
      <c r="J108" s="20"/>
      <c r="K108" s="50"/>
      <c r="L108" s="50"/>
      <c r="M108" s="30"/>
      <c r="N108" s="46"/>
      <c r="O108" s="46"/>
      <c r="P108" s="46"/>
      <c r="Q108" s="46"/>
      <c r="R108" s="46"/>
      <c r="S108" s="46"/>
      <c r="T108" s="46"/>
      <c r="U108" s="46"/>
      <c r="V108" s="46"/>
      <c r="W108" s="51"/>
      <c r="X108" s="51"/>
      <c r="Y108" s="46"/>
      <c r="Z108" s="46"/>
      <c r="AA108" s="46"/>
      <c r="AB108" s="46"/>
      <c r="AC108" s="46"/>
      <c r="AD108" s="46"/>
      <c r="AE108" s="46"/>
      <c r="AF108" s="46"/>
      <c r="AG108" s="46"/>
      <c r="AH108" s="47"/>
      <c r="AI108" s="47"/>
      <c r="AJ108" s="47"/>
      <c r="AK108" s="47"/>
      <c r="AL108" s="47"/>
      <c r="AM108" s="47"/>
      <c r="AN108" s="47"/>
      <c r="AO108" s="47"/>
      <c r="AP108" s="47"/>
      <c r="AX108" s="20"/>
      <c r="AY108" s="20"/>
      <c r="AZ108" s="20"/>
      <c r="BA108" s="20"/>
      <c r="BB108" s="20"/>
      <c r="BC108" s="20"/>
      <c r="BD108" s="20"/>
      <c r="BE108" s="20"/>
      <c r="BF108" s="20"/>
      <c r="BG108" s="20"/>
      <c r="BH108" s="20"/>
      <c r="BI108" s="20"/>
      <c r="BJ108" s="20"/>
    </row>
    <row r="109" spans="1:62" s="86" customFormat="1" x14ac:dyDescent="0.25">
      <c r="A109" s="52"/>
      <c r="D109" s="20"/>
      <c r="E109" s="20"/>
      <c r="F109" s="20"/>
      <c r="G109" s="20"/>
      <c r="H109" s="20"/>
      <c r="I109" s="20"/>
      <c r="J109" s="20"/>
      <c r="K109" s="50"/>
      <c r="L109" s="50"/>
      <c r="M109" s="30"/>
      <c r="N109" s="46"/>
      <c r="O109" s="46"/>
      <c r="P109" s="46"/>
      <c r="Q109" s="46"/>
      <c r="R109" s="46"/>
      <c r="S109" s="46"/>
      <c r="T109" s="46"/>
      <c r="U109" s="46"/>
      <c r="V109" s="46"/>
      <c r="W109" s="51"/>
      <c r="X109" s="51"/>
      <c r="Y109" s="46"/>
      <c r="Z109" s="46"/>
      <c r="AA109" s="46"/>
      <c r="AB109" s="46"/>
      <c r="AC109" s="46"/>
      <c r="AD109" s="46"/>
      <c r="AE109" s="46"/>
      <c r="AF109" s="46"/>
      <c r="AG109" s="46"/>
      <c r="AH109" s="47"/>
      <c r="AI109" s="47"/>
      <c r="AJ109" s="47"/>
      <c r="AK109" s="47"/>
      <c r="AL109" s="47"/>
      <c r="AM109" s="47"/>
      <c r="AN109" s="47"/>
      <c r="AO109" s="47"/>
      <c r="AP109" s="47"/>
      <c r="AX109" s="20"/>
      <c r="AY109" s="20"/>
      <c r="AZ109" s="20"/>
      <c r="BA109" s="20"/>
      <c r="BB109" s="20"/>
      <c r="BC109" s="20"/>
      <c r="BD109" s="20"/>
      <c r="BE109" s="20"/>
      <c r="BF109" s="20"/>
      <c r="BG109" s="20"/>
      <c r="BH109" s="20"/>
      <c r="BI109" s="20"/>
      <c r="BJ109" s="20"/>
    </row>
    <row r="110" spans="1:62" s="86" customFormat="1" x14ac:dyDescent="0.25">
      <c r="A110" s="52"/>
      <c r="D110" s="20"/>
      <c r="E110" s="20"/>
      <c r="F110" s="20"/>
      <c r="G110" s="20"/>
      <c r="H110" s="20"/>
      <c r="I110" s="20"/>
      <c r="J110" s="20"/>
      <c r="K110" s="50"/>
      <c r="L110" s="5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30"/>
      <c r="AH110" s="20"/>
      <c r="AI110" s="20"/>
      <c r="AJ110" s="20"/>
      <c r="AK110" s="20"/>
      <c r="AX110" s="20"/>
      <c r="AY110" s="20"/>
      <c r="AZ110" s="20"/>
      <c r="BA110" s="20"/>
      <c r="BB110" s="20"/>
      <c r="BC110" s="20"/>
      <c r="BD110" s="20"/>
      <c r="BE110" s="20"/>
      <c r="BF110" s="20"/>
      <c r="BG110" s="20"/>
      <c r="BH110" s="20"/>
      <c r="BI110" s="20"/>
      <c r="BJ110" s="20"/>
    </row>
    <row r="111" spans="1:62" s="86" customFormat="1" x14ac:dyDescent="0.25">
      <c r="A111" s="52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X111" s="20"/>
      <c r="AY111" s="20"/>
      <c r="AZ111" s="20"/>
      <c r="BA111" s="20"/>
      <c r="BB111" s="20"/>
      <c r="BC111" s="20"/>
      <c r="BD111" s="20"/>
      <c r="BE111" s="20"/>
      <c r="BF111" s="20"/>
      <c r="BG111" s="20"/>
      <c r="BH111" s="20"/>
      <c r="BI111" s="20"/>
      <c r="BJ111" s="20"/>
    </row>
    <row r="112" spans="1:62" s="86" customFormat="1" x14ac:dyDescent="0.25">
      <c r="A112" s="52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X112" s="20"/>
      <c r="AY112" s="20"/>
      <c r="AZ112" s="20"/>
      <c r="BA112" s="20"/>
      <c r="BB112" s="20"/>
      <c r="BC112" s="20"/>
      <c r="BD112" s="20"/>
      <c r="BE112" s="20"/>
      <c r="BF112" s="20"/>
      <c r="BG112" s="20"/>
      <c r="BH112" s="20"/>
      <c r="BI112" s="20"/>
      <c r="BJ112" s="20"/>
    </row>
    <row r="113" spans="1:62" s="86" customFormat="1" x14ac:dyDescent="0.25">
      <c r="A113" s="52"/>
      <c r="D113" s="20"/>
      <c r="E113" s="20"/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  <c r="AA113" s="20"/>
      <c r="AB113" s="20"/>
      <c r="AC113" s="20"/>
      <c r="AD113" s="20"/>
      <c r="AE113" s="20"/>
      <c r="AF113" s="20"/>
      <c r="AG113" s="20"/>
      <c r="AH113" s="20"/>
      <c r="AI113" s="20"/>
      <c r="AJ113" s="20"/>
      <c r="AK113" s="20"/>
      <c r="AX113" s="20"/>
      <c r="AY113" s="20"/>
      <c r="AZ113" s="20"/>
      <c r="BA113" s="20"/>
      <c r="BB113" s="20"/>
      <c r="BC113" s="20"/>
      <c r="BD113" s="20"/>
      <c r="BE113" s="20"/>
      <c r="BF113" s="20"/>
      <c r="BG113" s="20"/>
      <c r="BH113" s="20"/>
      <c r="BI113" s="20"/>
      <c r="BJ113" s="20"/>
    </row>
    <row r="114" spans="1:62" x14ac:dyDescent="0.25">
      <c r="A114" s="52"/>
    </row>
    <row r="115" spans="1:62" x14ac:dyDescent="0.25">
      <c r="A115" s="52"/>
    </row>
    <row r="116" spans="1:62" x14ac:dyDescent="0.25">
      <c r="A116" s="52"/>
    </row>
    <row r="117" spans="1:62" x14ac:dyDescent="0.25">
      <c r="A117" s="52"/>
    </row>
    <row r="118" spans="1:62" x14ac:dyDescent="0.25">
      <c r="A118" s="52"/>
    </row>
    <row r="119" spans="1:62" x14ac:dyDescent="0.25">
      <c r="A119" s="52"/>
    </row>
    <row r="120" spans="1:62" x14ac:dyDescent="0.25">
      <c r="A120" s="52"/>
    </row>
    <row r="121" spans="1:62" x14ac:dyDescent="0.25">
      <c r="A121" s="52"/>
    </row>
    <row r="122" spans="1:62" x14ac:dyDescent="0.25">
      <c r="A122" s="52"/>
    </row>
  </sheetData>
  <mergeCells count="48">
    <mergeCell ref="D71:E71"/>
    <mergeCell ref="H71:I71"/>
    <mergeCell ref="D72:E72"/>
    <mergeCell ref="H72:I72"/>
    <mergeCell ref="D73:E73"/>
    <mergeCell ref="H73:I73"/>
    <mergeCell ref="D74:E74"/>
    <mergeCell ref="H74:I74"/>
    <mergeCell ref="D75:E75"/>
    <mergeCell ref="H75:I75"/>
    <mergeCell ref="D76:E76"/>
    <mergeCell ref="H76:I76"/>
    <mergeCell ref="D77:E77"/>
    <mergeCell ref="H77:I77"/>
    <mergeCell ref="D78:E78"/>
    <mergeCell ref="H78:I78"/>
    <mergeCell ref="D79:E79"/>
    <mergeCell ref="H79:I79"/>
    <mergeCell ref="D80:E80"/>
    <mergeCell ref="H80:I80"/>
    <mergeCell ref="D81:E81"/>
    <mergeCell ref="H81:I81"/>
    <mergeCell ref="D82:E82"/>
    <mergeCell ref="H82:I82"/>
    <mergeCell ref="D83:E83"/>
    <mergeCell ref="H83:I83"/>
    <mergeCell ref="D84:E84"/>
    <mergeCell ref="H84:I84"/>
    <mergeCell ref="D85:E85"/>
    <mergeCell ref="H85:I85"/>
    <mergeCell ref="D86:E86"/>
    <mergeCell ref="H86:I86"/>
    <mergeCell ref="D87:E87"/>
    <mergeCell ref="H87:I87"/>
    <mergeCell ref="D88:E88"/>
    <mergeCell ref="H88:I88"/>
    <mergeCell ref="D89:E89"/>
    <mergeCell ref="H89:I89"/>
    <mergeCell ref="D90:E90"/>
    <mergeCell ref="H90:I90"/>
    <mergeCell ref="D91:E91"/>
    <mergeCell ref="H91:I91"/>
    <mergeCell ref="D92:E92"/>
    <mergeCell ref="H92:I92"/>
    <mergeCell ref="D93:E93"/>
    <mergeCell ref="H93:I93"/>
    <mergeCell ref="D94:E94"/>
    <mergeCell ref="H94:I94"/>
  </mergeCells>
  <conditionalFormatting sqref="AK2:AK51">
    <cfRule type="expression" dxfId="14" priority="13">
      <formula>$AK2&lt;max_score</formula>
    </cfRule>
  </conditionalFormatting>
  <conditionalFormatting sqref="AN2:AN51">
    <cfRule type="containsText" dxfId="13" priority="11" operator="containsText" text="BOF">
      <formula>NOT(ISERROR(SEARCH("BOF",AN2)))</formula>
    </cfRule>
    <cfRule type="containsText" dxfId="12" priority="12" operator="containsText" text="OK">
      <formula>NOT(ISERROR(SEARCH("OK",AN2)))</formula>
    </cfRule>
  </conditionalFormatting>
  <conditionalFormatting sqref="L2:L51">
    <cfRule type="cellIs" dxfId="11" priority="9" operator="greaterThan">
      <formula>6999</formula>
    </cfRule>
    <cfRule type="expression" dxfId="10" priority="10">
      <formula>IF(OR(L2&gt;J2),TRUE,FALSE)</formula>
    </cfRule>
  </conditionalFormatting>
  <conditionalFormatting sqref="K2:K51">
    <cfRule type="cellIs" dxfId="9" priority="7" operator="greaterThan">
      <formula>6999</formula>
    </cfRule>
  </conditionalFormatting>
  <conditionalFormatting sqref="X2:X51 Z2:Z51 AC2:AC51">
    <cfRule type="expression" dxfId="8" priority="1">
      <formula>S2&lt;$W2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0</vt:lpstr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Elijah</dc:creator>
  <cp:lastModifiedBy>A S</cp:lastModifiedBy>
  <cp:lastPrinted>2022-03-01T14:17:14Z</cp:lastPrinted>
  <dcterms:created xsi:type="dcterms:W3CDTF">2021-10-28T15:38:01Z</dcterms:created>
  <dcterms:modified xsi:type="dcterms:W3CDTF">2022-07-31T10:44:03Z</dcterms:modified>
</cp:coreProperties>
</file>