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EVUI\Desktop\Test Flo\"/>
    </mc:Choice>
  </mc:AlternateContent>
  <xr:revisionPtr revIDLastSave="0" documentId="13_ncr:1_{57F44453-2981-4E1F-8235-3078BA333A60}" xr6:coauthVersionLast="47" xr6:coauthVersionMax="47" xr10:uidLastSave="{00000000-0000-0000-0000-000000000000}"/>
  <bookViews>
    <workbookView xWindow="1710" yWindow="1620" windowWidth="25485" windowHeight="13980" xr2:uid="{34959BFC-2816-42B1-8027-048AABCBC0B0}"/>
  </bookViews>
  <sheets>
    <sheet name="Contacts clients" sheetId="1" r:id="rId1"/>
    <sheet name="Clone Contacts Clients" sheetId="8" r:id="rId2"/>
  </sheets>
  <definedNames>
    <definedName name="_xlnm._FilterDatabase" localSheetId="0" hidden="1">'Contacts clients'!$J$2:$J$2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1" l="1"/>
  <c r="S6" i="1"/>
  <c r="S7" i="1" l="1"/>
  <c r="S8" i="1" l="1"/>
  <c r="S9" i="1"/>
  <c r="S10" i="1"/>
  <c r="S11" i="1"/>
  <c r="S12" i="1"/>
  <c r="S13" i="1"/>
  <c r="S14" i="1"/>
  <c r="S15" i="1"/>
  <c r="S16" i="1"/>
  <c r="S17" i="1"/>
  <c r="S18" i="1" l="1"/>
  <c r="S19" i="1"/>
  <c r="S20" i="1"/>
  <c r="S21" i="1"/>
  <c r="S22" i="1"/>
  <c r="S23" i="1"/>
  <c r="S24" i="1"/>
  <c r="S25" i="1"/>
  <c r="S26" i="1"/>
  <c r="S27" i="1"/>
  <c r="AD2" i="8" l="1" a="1"/>
  <c r="AD2" i="8" s="1"/>
  <c r="AC2" i="8" a="1"/>
  <c r="AC2" i="8" s="1"/>
  <c r="AB2" i="8" a="1"/>
  <c r="AB2" i="8" s="1"/>
  <c r="AA2" i="8" a="1"/>
  <c r="AA2" i="8" s="1"/>
  <c r="Z2" i="8" a="1"/>
  <c r="Z2" i="8" s="1"/>
  <c r="Y2" i="8" a="1"/>
  <c r="Y2" i="8" s="1"/>
  <c r="X2" i="8" a="1"/>
  <c r="X2" i="8" s="1"/>
  <c r="W2" i="8" a="1"/>
  <c r="W2" i="8" s="1"/>
  <c r="V2" i="8" a="1"/>
  <c r="V2" i="8" s="1"/>
  <c r="U2" i="8" l="1" a="1"/>
  <c r="U2" i="8" s="1"/>
  <c r="A2" i="8" a="1"/>
  <c r="A2" i="8" s="1"/>
  <c r="K2" i="8" l="1" a="1"/>
  <c r="K2" i="8" s="1"/>
  <c r="J2" i="8" a="1"/>
  <c r="J2" i="8" s="1"/>
  <c r="I2" i="8" a="1"/>
  <c r="I2" i="8" s="1"/>
  <c r="H2" i="8" a="1"/>
  <c r="F2" i="8" a="1"/>
  <c r="F2" i="8" s="1"/>
  <c r="E2" i="8" a="1"/>
  <c r="E2" i="8" s="1"/>
  <c r="H2" i="8" l="1"/>
  <c r="N2" i="8" a="1"/>
  <c r="N2" i="8" s="1"/>
  <c r="M2" i="8" a="1"/>
  <c r="M2" i="8" s="1"/>
  <c r="L2" i="8" a="1"/>
  <c r="L2" i="8" s="1"/>
  <c r="G2" i="8" a="1"/>
  <c r="G2" i="8" l="1"/>
  <c r="D2" i="8" l="1" a="1"/>
  <c r="D2" i="8" s="1"/>
  <c r="B2" i="8" a="1"/>
  <c r="B2" i="8" s="1"/>
  <c r="C4" i="1"/>
  <c r="G1" i="1" l="1"/>
  <c r="C2" i="8" l="1" a="1"/>
  <c r="G4" i="1"/>
  <c r="C2" i="8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<sst xmlns="http://schemas.openxmlformats.org/spreadsheetml/2006/main" count="108" uniqueCount="53">
  <si>
    <t>Tel</t>
  </si>
  <si>
    <t>Ville</t>
  </si>
  <si>
    <t>CP</t>
  </si>
  <si>
    <t>Adrs</t>
  </si>
  <si>
    <t>Prénom</t>
  </si>
  <si>
    <t>Email</t>
  </si>
  <si>
    <t>Rdv</t>
  </si>
  <si>
    <t>Mme</t>
  </si>
  <si>
    <t>Info</t>
  </si>
  <si>
    <t>Date</t>
  </si>
  <si>
    <t>Mr</t>
  </si>
  <si>
    <t>CA</t>
  </si>
  <si>
    <t>SDS</t>
  </si>
  <si>
    <t>Info
contact</t>
  </si>
  <si>
    <t>Info
contact2</t>
  </si>
  <si>
    <t>1
contact</t>
  </si>
  <si>
    <t>2
contact</t>
  </si>
  <si>
    <t>3
contact</t>
  </si>
  <si>
    <t>Nom</t>
  </si>
  <si>
    <t>Info
contact4</t>
  </si>
  <si>
    <t>Devis
Signé</t>
  </si>
  <si>
    <t>Status</t>
  </si>
  <si>
    <t>Civilité</t>
  </si>
  <si>
    <t>Colonne1</t>
  </si>
  <si>
    <t>PDL</t>
  </si>
  <si>
    <t>KVA</t>
  </si>
  <si>
    <t>Mono/Tri</t>
  </si>
  <si>
    <t>Conso(kwh)</t>
  </si>
  <si>
    <t>N° Client</t>
  </si>
  <si>
    <t>Sources Client</t>
  </si>
  <si>
    <t>N°  Client</t>
  </si>
  <si>
    <t>Date entrée</t>
  </si>
  <si>
    <t>Etude&amp;devis envoyé</t>
  </si>
  <si>
    <t>Mme, Mr</t>
  </si>
  <si>
    <t>Etude&amp;Devis envoyé</t>
  </si>
  <si>
    <t>Date devis envoyé</t>
  </si>
  <si>
    <t>Type Onduleur</t>
  </si>
  <si>
    <t>HT</t>
  </si>
  <si>
    <t>TTC</t>
  </si>
  <si>
    <t>Dép jrs</t>
  </si>
  <si>
    <t>contact1</t>
  </si>
  <si>
    <t>Date Devis Signé</t>
  </si>
  <si>
    <t>KWC</t>
  </si>
  <si>
    <t xml:space="preserve">   </t>
  </si>
  <si>
    <t>InfoContact</t>
  </si>
  <si>
    <t>Suivi CONTACT</t>
  </si>
  <si>
    <t>Info TECHNIQUE</t>
  </si>
  <si>
    <t>test</t>
  </si>
  <si>
    <t xml:space="preserve">test 1 </t>
  </si>
  <si>
    <t>test 2</t>
  </si>
  <si>
    <t>6</t>
  </si>
  <si>
    <t>30/11/23</t>
  </si>
  <si>
    <t>aaaaaaaaaaa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</si>
</sst>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0#&quot; &quot;##&quot; &quot;##&quot; &quot;##&quot; &quot;##"/>
    <numFmt numFmtId="165" formatCode="dd/mm/yy;@"/>
    <numFmt numFmtId="166" formatCode="00000"/>
    <numFmt numFmtId="167" formatCode="d/m/yy;@"/>
    <numFmt numFmtId="168" formatCode="00,000,000,000,000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168" fontId="0" fillId="0" borderId="0" xfId="0" applyNumberFormat="1" applyAlignment="1">
      <alignment horizontal="center" vertical="center" wrapText="1"/>
    </xf>
    <xf numFmtId="0" fontId="3" fillId="0" borderId="0" xfId="2" applyFont="1"/>
    <xf numFmtId="165" fontId="3" fillId="0" borderId="0" xfId="2" applyNumberFormat="1" applyFont="1"/>
    <xf numFmtId="166" fontId="3" fillId="0" borderId="0" xfId="2" applyNumberFormat="1" applyFont="1"/>
    <xf numFmtId="164" fontId="3" fillId="0" borderId="0" xfId="2" applyNumberFormat="1" applyFont="1"/>
    <xf numFmtId="165" fontId="3" fillId="0" borderId="0" xfId="0" applyNumberFormat="1" applyFont="1"/>
    <xf numFmtId="0" fontId="3" fillId="0" borderId="0" xfId="0" applyFont="1"/>
    <xf numFmtId="168" fontId="3" fillId="0" borderId="0" xfId="0" applyNumberFormat="1" applyFont="1"/>
    <xf numFmtId="1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3" fillId="0" borderId="0" xfId="0" applyNumberFormat="1" applyFo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 wrapText="1"/>
    </xf>
    <xf numFmtId="168" fontId="3" fillId="2" borderId="16" xfId="0" applyNumberFormat="1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166" fontId="3" fillId="0" borderId="6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2" fillId="0" borderId="6" xfId="1" applyFont="1" applyFill="1" applyBorder="1" applyAlignment="1">
      <alignment vertical="center" wrapText="1"/>
    </xf>
    <xf numFmtId="167" fontId="3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6" fontId="3" fillId="0" borderId="0" xfId="0" applyNumberFormat="1" applyFont="1"/>
    <xf numFmtId="164" fontId="3" fillId="0" borderId="0" xfId="0" applyNumberFormat="1" applyFont="1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left" vertical="center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wrapText="1"/>
    </xf>
    <xf numFmtId="167" fontId="3" fillId="5" borderId="9" xfId="0" applyNumberFormat="1" applyFont="1" applyFill="1" applyBorder="1" applyAlignment="1">
      <alignment horizontal="center" vertical="center" wrapText="1"/>
    </xf>
    <xf numFmtId="165" fontId="3" fillId="5" borderId="9" xfId="0" applyNumberFormat="1" applyFont="1" applyFill="1" applyBorder="1" applyAlignment="1">
      <alignment horizontal="center" vertical="center" wrapText="1"/>
    </xf>
    <xf numFmtId="165" fontId="3" fillId="5" borderId="1" xfId="0" applyNumberFormat="1" applyFont="1" applyFill="1" applyBorder="1" applyAlignment="1">
      <alignment horizontal="center" vertical="center" wrapText="1"/>
    </xf>
    <xf numFmtId="166" fontId="3" fillId="5" borderId="1" xfId="0" applyNumberFormat="1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167" fontId="3" fillId="6" borderId="9" xfId="0" applyNumberFormat="1" applyFont="1" applyFill="1" applyBorder="1" applyAlignment="1">
      <alignment horizontal="center" vertical="center" wrapText="1"/>
    </xf>
    <xf numFmtId="0" fontId="3" fillId="6" borderId="0" xfId="0" applyFont="1" applyFill="1" applyAlignment="1">
      <alignment horizontal="center" vertical="center" wrapText="1"/>
    </xf>
    <xf numFmtId="167" fontId="3" fillId="6" borderId="7" xfId="0" applyNumberFormat="1" applyFont="1" applyFill="1" applyBorder="1" applyAlignment="1">
      <alignment horizontal="center" vertical="center" wrapText="1"/>
    </xf>
    <xf numFmtId="167" fontId="3" fillId="6" borderId="8" xfId="0" applyNumberFormat="1" applyFont="1" applyFill="1" applyBorder="1" applyAlignment="1">
      <alignment horizontal="center" vertical="center" wrapText="1"/>
    </xf>
    <xf numFmtId="167" fontId="3" fillId="6" borderId="3" xfId="0" applyNumberFormat="1" applyFont="1" applyFill="1" applyBorder="1" applyAlignment="1">
      <alignment horizontal="center" vertical="center" wrapText="1"/>
    </xf>
    <xf numFmtId="1" fontId="3" fillId="2" borderId="16" xfId="0" applyNumberFormat="1" applyFont="1" applyFill="1" applyBorder="1" applyAlignment="1">
      <alignment horizontal="center" vertical="center"/>
    </xf>
    <xf numFmtId="3" fontId="3" fillId="2" borderId="16" xfId="0" applyNumberFormat="1" applyFont="1" applyFill="1" applyBorder="1" applyAlignment="1">
      <alignment horizontal="center" vertical="center"/>
    </xf>
    <xf numFmtId="168" fontId="3" fillId="0" borderId="2" xfId="0" applyNumberFormat="1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168" fontId="5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/>
    </xf>
    <xf numFmtId="165" fontId="3" fillId="0" borderId="0" xfId="0" applyNumberFormat="1" applyFont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4" fontId="3" fillId="0" borderId="0" xfId="0" applyNumberFormat="1" applyFont="1"/>
    <xf numFmtId="165" fontId="3" fillId="0" borderId="0" xfId="0" applyNumberFormat="1" applyFont="1" applyAlignment="1">
      <alignment horizontal="center"/>
    </xf>
    <xf numFmtId="164" fontId="3" fillId="0" borderId="6" xfId="0" applyNumberFormat="1" applyFont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vertical="center" wrapText="1"/>
    </xf>
    <xf numFmtId="165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0" fontId="2" fillId="0" borderId="0" xfId="1" applyFont="1"/>
    <xf numFmtId="49" fontId="2" fillId="0" borderId="6" xfId="1" applyNumberFormat="1" applyFont="1" applyBorder="1" applyAlignment="1">
      <alignment wrapText="1"/>
    </xf>
    <xf numFmtId="164" fontId="3" fillId="0" borderId="6" xfId="0" applyNumberFormat="1" applyFont="1" applyBorder="1" applyAlignment="1">
      <alignment horizontal="left" vertical="center" wrapText="1"/>
    </xf>
    <xf numFmtId="49" fontId="2" fillId="0" borderId="6" xfId="1" applyNumberFormat="1" applyFont="1" applyBorder="1" applyAlignment="1">
      <alignment horizontal="left" vertical="center" wrapText="1"/>
    </xf>
    <xf numFmtId="168" fontId="5" fillId="4" borderId="6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14" xfId="1" applyFont="1" applyFill="1" applyBorder="1" applyAlignment="1">
      <alignment horizontal="center" vertical="center" wrapText="1"/>
    </xf>
    <xf numFmtId="0" fontId="3" fillId="3" borderId="15" xfId="1" applyFont="1" applyFill="1" applyBorder="1" applyAlignment="1">
      <alignment horizontal="center" vertical="center" wrapText="1"/>
    </xf>
    <xf numFmtId="167" fontId="5" fillId="7" borderId="4" xfId="0" applyNumberFormat="1" applyFont="1" applyFill="1" applyBorder="1" applyAlignment="1">
      <alignment horizontal="center" vertical="center" wrapText="1"/>
    </xf>
    <xf numFmtId="167" fontId="5" fillId="7" borderId="6" xfId="0" applyNumberFormat="1" applyFont="1" applyFill="1" applyBorder="1" applyAlignment="1">
      <alignment horizontal="center" vertical="center" wrapText="1"/>
    </xf>
    <xf numFmtId="167" fontId="5" fillId="7" borderId="5" xfId="0" applyNumberFormat="1" applyFont="1" applyFill="1" applyBorder="1" applyAlignment="1">
      <alignment horizontal="center" vertical="center" wrapText="1"/>
    </xf>
  </cellXfs>
  <cellStyles count="3">
    <cellStyle name="Lien hypertexte" xfId="1" builtinId="8"/>
    <cellStyle name="Lien hypertexte 2" xfId="2" xr:uid="{ACCB8D73-42A6-4916-A27A-F9241675F80E}"/>
    <cellStyle name="Normal" xfId="0" builtinId="0"/>
  </cellStyles>
  <dxfs count="46"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3" formatCode="#,##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8" formatCode="00,000,000,000,000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5" formatCode="dd/m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vertical="center" textRotation="0" wrapText="1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6" formatCode="000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7" formatCode="d/m/yy;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-0.24994659260841701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6" defaultTableStyle="TableStyleMedium2" defaultPivotStyle="PivotStyleLight16">
    <tableStyle name="Style de tableau 1" pivot="0" count="1" xr9:uid="{C725600F-613A-44C0-AEC8-12F27E8E4098}">
      <tableStyleElement type="firstRowStripe" dxfId="45"/>
    </tableStyle>
    <tableStyle name="Style de tableau 2" pivot="0" count="1" xr9:uid="{E81DC8C5-2872-48C6-9F0C-3F750CD71AF9}">
      <tableStyleElement type="firstRowStripe" dxfId="44"/>
    </tableStyle>
    <tableStyle name="Style de tableau 3" pivot="0" count="1" xr9:uid="{23EBFF18-64C4-4149-B9DF-097F8F908648}">
      <tableStyleElement type="headerRow" dxfId="43"/>
    </tableStyle>
    <tableStyle name="Style de tableau 4" pivot="0" count="1" xr9:uid="{8587C666-A145-4331-AD0C-281BF805A944}">
      <tableStyleElement type="headerRow" dxfId="42"/>
    </tableStyle>
    <tableStyle name="Style de tableau 5" pivot="0" count="0" xr9:uid="{015E7BF6-361A-4430-A76E-3DF3B5BBDDAE}"/>
    <tableStyle name="Style de tableau 6" pivot="0" count="1" xr9:uid="{2F35DFF9-C20D-4042-B9DA-294C5A21C86C}">
      <tableStyleElement type="firstRowStripe" dxfId="41"/>
    </tableStyle>
  </tableStyles>
  <colors>
    <mruColors>
      <color rgb="FFFF6600"/>
      <color rgb="FFED03B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121920</xdr:colOff>
      <xdr:row>0</xdr:row>
      <xdr:rowOff>129540</xdr:rowOff>
    </xdr:from>
    <xdr:to>
      <xdr:col>2</xdr:col>
      <xdr:colOff>426720</xdr:colOff>
      <xdr:row>2</xdr:row>
      <xdr:rowOff>53340</xdr:rowOff>
    </xdr:to>
    <xdr:sp macro="[0]!Module1.ajouterlignenouveaucli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E129108-AB0E-F71B-9EB7-FAA3BF76EF40}"/>
            </a:ext>
          </a:extLst>
        </xdr:cNvPr>
        <xdr:cNvSpPr/>
      </xdr:nvSpPr>
      <xdr:spPr>
        <a:xfrm>
          <a:off x="121920" y="129540"/>
          <a:ext cx="899160" cy="304800"/>
        </a:xfrm>
        <a:prstGeom prst="roundRect">
          <a:avLst/>
        </a:prstGeom>
        <a:solidFill>
          <a:srgbClr val="FF6600"/>
        </a:solidFill>
        <a:scene3d>
          <a:camera prst="orthographicFront"/>
          <a:lightRig rig="threePt" dir="t"/>
        </a:scene3d>
        <a:sp3d extrusionH="76200" contourW="44450" prstMaterial="dkEdge">
          <a:extrusionClr>
            <a:schemeClr val="bg1"/>
          </a:extrusionClr>
          <a:contourClr>
            <a:srgbClr val="ED03BB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600" b="1"/>
            <a:t>+ </a:t>
          </a:r>
          <a:r>
            <a:rPr lang="fr-FR" sz="1200" b="1"/>
            <a:t>CLIENTS</a:t>
          </a:r>
        </a:p>
      </xdr:txBody>
    </xdr:sp>
    <xdr:clientData/>
  </xdr:twoCellAnchor>
  <xdr:twoCellAnchor>
    <xdr:from>
      <xdr:col>2</xdr:col>
      <xdr:colOff>518583</xdr:colOff>
      <xdr:row>0</xdr:row>
      <xdr:rowOff>137583</xdr:rowOff>
    </xdr:from>
    <xdr:to>
      <xdr:col>4</xdr:col>
      <xdr:colOff>357716</xdr:colOff>
      <xdr:row>2</xdr:row>
      <xdr:rowOff>61383</xdr:rowOff>
    </xdr:to>
    <xdr:sp macro="[0]!Module1.modifierlignenouveaucli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3927208-B43A-4432-BD7D-A7EF2CA59E00}"/>
            </a:ext>
          </a:extLst>
        </xdr:cNvPr>
        <xdr:cNvSpPr/>
      </xdr:nvSpPr>
      <xdr:spPr>
        <a:xfrm>
          <a:off x="1471083" y="137583"/>
          <a:ext cx="1257300" cy="315383"/>
        </a:xfrm>
        <a:prstGeom prst="roundRect">
          <a:avLst/>
        </a:prstGeom>
        <a:solidFill>
          <a:srgbClr val="00B0F0"/>
        </a:solidFill>
        <a:ln>
          <a:noFill/>
        </a:ln>
        <a:scene3d>
          <a:camera prst="orthographicFront"/>
          <a:lightRig rig="threePt" dir="t"/>
        </a:scene3d>
        <a:sp3d extrusionH="76200" contourW="44450" prstMaterial="dkEdge">
          <a:extrusionClr>
            <a:schemeClr val="bg1"/>
          </a:extrusionClr>
          <a:contourClr>
            <a:schemeClr val="accent1"/>
          </a:contourClr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600" b="1"/>
            <a:t>Modifier</a:t>
          </a:r>
          <a:endParaRPr lang="fr-FR" sz="1200" b="1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B75E16-EE7F-4BBD-BB59-666B5988D643}" name="Tableau1" displayName="Tableau1" ref="A5:Z27" totalsRowShown="0" headerRowDxfId="29" dataDxfId="27" headerRowBorderDxfId="28" tableBorderDxfId="26">
  <tableColumns count="26">
    <tableColumn id="1" xr3:uid="{B5384A3B-74A7-4BC0-9239-8E94C4C17DA5}" name="N°  Client" dataDxfId="25"/>
    <tableColumn id="2" xr3:uid="{B47829D8-DD22-4A25-BDE7-21AF7DC5B4EF}" name="Sources Client" dataDxfId="24"/>
    <tableColumn id="3" xr3:uid="{C57965A8-CB8E-4C6B-AB36-2D2927E03EDD}" name="Date entrée" dataDxfId="23"/>
    <tableColumn id="25" xr3:uid="{1C501283-E737-4582-8B6E-29F9A7CDC6DE}" name="Status" dataDxfId="22"/>
    <tableColumn id="4" xr3:uid="{A7AE882C-459C-4925-85FC-5A6A03319D86}" name="Civilité" dataDxfId="21"/>
    <tableColumn id="5" xr3:uid="{B264059C-D293-4856-8C11-75D5FD25EA21}" name="Nom" dataDxfId="20"/>
    <tableColumn id="6" xr3:uid="{60CF359D-AEC9-4688-94E8-A8C75E218564}" name="Prénom" dataDxfId="19"/>
    <tableColumn id="7" xr3:uid="{451C8AFD-BAE2-4FB1-B160-0F45181990FD}" name="Adrs" dataDxfId="18"/>
    <tableColumn id="8" xr3:uid="{37A2DD76-8B32-4135-B439-B192E7F3BCEE}" name="CP" dataDxfId="17"/>
    <tableColumn id="9" xr3:uid="{4D2A9D94-88F1-4A62-80EA-DC510D969168}" name="Ville" dataDxfId="16"/>
    <tableColumn id="10" xr3:uid="{98231277-E65A-4346-8726-15EF5377C43A}" name="Tel" dataDxfId="15"/>
    <tableColumn id="11" xr3:uid="{14A72613-1F61-43EC-90CC-8CF7EB2B9517}" name="Email" dataDxfId="14"/>
    <tableColumn id="12" xr3:uid="{7FE071C1-2499-493B-87D2-F66E45A58955}" name="Info" dataDxfId="13"/>
    <tableColumn id="13" xr3:uid="{A7613119-C9AD-4D01-824E-2D2CEEFED771}" name="Rdv" dataDxfId="12"/>
    <tableColumn id="16" xr3:uid="{655C2187-1AFD-49FE-9C7F-607BE07CAF1B}" name="contact1" dataDxfId="11"/>
    <tableColumn id="17" xr3:uid="{069B0D1C-D60E-4F13-8E5B-8F2CAC11D61A}" name="InfoContact" dataDxfId="10"/>
    <tableColumn id="24" xr3:uid="{ECEA00DA-7052-4D08-B4B0-F5A0AB5AFCDE}" name="Etude&amp;devis envoyé" dataDxfId="9"/>
    <tableColumn id="29" xr3:uid="{CDAF1170-FB6A-4985-88B7-493A8C81152F}" name="Type Onduleur" dataDxfId="8"/>
    <tableColumn id="32" xr3:uid="{32D17E05-1436-4124-88EF-243B275067F2}" name="Dép jrs" dataDxfId="7">
      <calculatedColumnFormula>IF(ISBLANK(Tableau1[[#This Row],[Date devis envoyé]]),"",TODAY()-Tableau1[[#This Row],[Date devis envoyé]])</calculatedColumnFormula>
    </tableColumn>
    <tableColumn id="23" xr3:uid="{BF5194F3-AE66-4B48-A707-300D6D781D03}" name="Date devis envoyé" dataDxfId="6"/>
    <tableColumn id="14" xr3:uid="{D864FD37-FDAE-4898-8683-1D616577E873}" name="Date Devis Signé" dataDxfId="5"/>
    <tableColumn id="33" xr3:uid="{603481AE-FB4E-46DA-B969-201E34EAD660}" name="KWC" dataDxfId="4"/>
    <tableColumn id="15" xr3:uid="{CA906EFD-A911-42A2-8E6B-FB1AF03C6782}" name="PDL" dataDxfId="3"/>
    <tableColumn id="28" xr3:uid="{29BB7C9F-182C-4528-AFCC-8A1AA345DBD4}" name="KVA" dataDxfId="2"/>
    <tableColumn id="27" xr3:uid="{3D6EBDE0-5618-428A-A35E-4C86B121FECF}" name="Mono/Tri" dataDxfId="1"/>
    <tableColumn id="26" xr3:uid="{2F7180F8-8437-4880-B2D1-4DEDF710BA0D}" name="Conso(kwh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4">
      <a:dk1>
        <a:srgbClr val="FFFFFF"/>
      </a:dk1>
      <a:lt1>
        <a:srgbClr val="FFFFFF"/>
      </a:lt1>
      <a:dk2>
        <a:srgbClr val="FFFFFF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Riblet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/>
          </a:solidFill>
          <a:prstDash val="solid"/>
        </a:ln>
        <a:ln w="58420" cap="flat" cmpd="thickThin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38100" dir="2700000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31750" h="63500" prst="riblet"/>
          </a:sp3d>
        </a:effectStyle>
        <a:effectStyle>
          <a:effectLst>
            <a:outerShdw blurRad="50800" dist="38100" dir="2700000" algn="ctr" rotWithShape="0">
              <a:srgbClr val="000000">
                <a:alpha val="60000"/>
              </a:srgbClr>
            </a:outerShdw>
          </a:effectLst>
          <a:scene3d>
            <a:camera prst="orthographicFront">
              <a:rot lat="0" lon="0" rev="0"/>
            </a:camera>
            <a:lightRig rig="flat" dir="tl"/>
          </a:scene3d>
          <a:sp3d prstMaterial="flat">
            <a:bevelT w="57150" h="114300" prst="riblet"/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7E96D5-9C03-464A-88F2-CFC9F0C8F346}">
  <sheetPr codeName="Feuil1">
    <tabColor rgb="FFFFC000"/>
  </sheetPr>
  <dimension ref="A1:Z27"/>
  <sheetViews>
    <sheetView tabSelected="1" zoomScale="90" zoomScaleNormal="90" workbookViewId="0">
      <pane xSplit="13" ySplit="5" topLeftCell="N6" activePane="bottomRight" state="frozen"/>
      <selection pane="topRight" activeCell="N1" sqref="N1"/>
      <selection pane="bottomLeft" activeCell="A6" sqref="A6"/>
      <selection pane="bottomRight" activeCell="G18" sqref="G18"/>
    </sheetView>
  </sheetViews>
  <sheetFormatPr baseColWidth="10" defaultColWidth="11.5703125" defaultRowHeight="15" x14ac:dyDescent="0.25"/>
  <cols>
    <col min="1" max="1" width="6.28515625" style="21" customWidth="1"/>
    <col min="2" max="2" width="7.85546875" style="4" customWidth="1"/>
    <col min="3" max="3" width="9.7109375" style="7" customWidth="1"/>
    <col min="4" max="4" width="11.5703125" style="2"/>
    <col min="5" max="5" width="7.140625" style="9" customWidth="1"/>
    <col min="6" max="7" width="13.5703125" style="6" customWidth="1"/>
    <col min="8" max="8" width="19.28515625" style="22" bestFit="1" customWidth="1"/>
    <col min="9" max="9" width="7.5703125" style="5" customWidth="1"/>
    <col min="10" max="10" width="15.140625" style="1" customWidth="1"/>
    <col min="11" max="11" width="14.28515625" style="3" customWidth="1"/>
    <col min="12" max="12" width="11.5703125" style="47"/>
    <col min="13" max="13" width="15.7109375" style="1" customWidth="1"/>
    <col min="14" max="14" width="9.42578125" style="7" customWidth="1"/>
    <col min="15" max="15" width="10" style="7" customWidth="1"/>
    <col min="16" max="16" width="16.7109375" style="6" customWidth="1"/>
    <col min="17" max="17" width="14" style="6" customWidth="1"/>
    <col min="18" max="18" width="9.7109375" style="6" customWidth="1"/>
    <col min="19" max="19" width="4.28515625" style="6" customWidth="1"/>
    <col min="20" max="20" width="11.5703125" style="7" customWidth="1"/>
    <col min="21" max="21" width="14.5703125" style="8" customWidth="1"/>
    <col min="22" max="22" width="9.7109375" style="6" customWidth="1"/>
    <col min="23" max="23" width="18.7109375" style="10" customWidth="1"/>
    <col min="24" max="24" width="8.140625" style="18" customWidth="1"/>
    <col min="25" max="25" width="9.140625" style="8" customWidth="1"/>
    <col min="26" max="26" width="12.28515625" style="19" customWidth="1"/>
    <col min="27" max="16384" width="11.5703125" style="2"/>
  </cols>
  <sheetData>
    <row r="1" spans="1:26" x14ac:dyDescent="0.25">
      <c r="E1"/>
      <c r="F1" s="92" t="s">
        <v>48</v>
      </c>
      <c r="G1" s="94" t="str">
        <f>HYPERLINK("#"&amp;INDEX(F4,MATCH(FALSE,INDEX(ISERROR(F4),0),0)),_xlfn.UNICHAR(128269)&amp;"Rechercher")</f>
        <v>🔍Rechercher</v>
      </c>
      <c r="H1" s="95"/>
      <c r="L1" s="44"/>
    </row>
    <row r="2" spans="1:26" ht="15.75" thickBot="1" x14ac:dyDescent="0.3">
      <c r="D2" s="66"/>
      <c r="E2"/>
      <c r="F2" s="93"/>
      <c r="G2" s="96"/>
      <c r="H2" s="97"/>
      <c r="K2" s="71"/>
      <c r="L2" s="44"/>
    </row>
    <row r="3" spans="1:26" ht="14.45" customHeight="1" x14ac:dyDescent="0.25">
      <c r="D3" s="2" t="s">
        <v>43</v>
      </c>
      <c r="E3"/>
      <c r="L3" s="44"/>
      <c r="N3" s="98" t="s">
        <v>45</v>
      </c>
      <c r="O3" s="99"/>
      <c r="P3" s="99"/>
      <c r="Q3" s="99"/>
      <c r="R3" s="99"/>
      <c r="S3" s="99"/>
      <c r="T3" s="99"/>
      <c r="U3" s="99"/>
      <c r="V3" s="100"/>
      <c r="W3" s="91" t="s">
        <v>46</v>
      </c>
      <c r="X3" s="91"/>
      <c r="Y3" s="91"/>
      <c r="Z3" s="91"/>
    </row>
    <row r="4" spans="1:26" s="66" customFormat="1" ht="22.9" customHeight="1" x14ac:dyDescent="0.25">
      <c r="A4" s="21"/>
      <c r="B4" s="21"/>
      <c r="C4" s="36">
        <f ca="1">TODAY()</f>
        <v>45260</v>
      </c>
      <c r="D4" s="70"/>
      <c r="E4" s="16"/>
      <c r="F4" s="6" t="str">
        <f>ADDRESS(MATCH($F$1,F6:F27,0)+5,COLUMN())</f>
        <v>$F$9</v>
      </c>
      <c r="G4" s="67" t="str">
        <f>INDEX(F4,MATCH(FALSE,INDEX(ISERROR(F4),0),0))</f>
        <v>$F$9</v>
      </c>
      <c r="H4" s="68"/>
      <c r="I4" s="69"/>
      <c r="J4" s="70"/>
      <c r="K4" s="71"/>
      <c r="L4" s="44"/>
      <c r="M4" s="70"/>
      <c r="N4" s="36"/>
      <c r="O4" s="36"/>
      <c r="P4" s="67"/>
      <c r="Q4" s="67"/>
      <c r="R4" s="67"/>
      <c r="S4" s="67"/>
      <c r="T4" s="36"/>
      <c r="U4" s="72"/>
      <c r="V4" s="67"/>
      <c r="W4" s="73"/>
      <c r="X4" s="74"/>
      <c r="Y4" s="72"/>
      <c r="Z4" s="75"/>
    </row>
    <row r="5" spans="1:26" s="21" customFormat="1" ht="45" x14ac:dyDescent="0.25">
      <c r="A5" s="48" t="s">
        <v>30</v>
      </c>
      <c r="B5" s="48" t="s">
        <v>29</v>
      </c>
      <c r="C5" s="49" t="s">
        <v>31</v>
      </c>
      <c r="D5" s="50" t="s">
        <v>21</v>
      </c>
      <c r="E5" s="51" t="s">
        <v>22</v>
      </c>
      <c r="F5" s="48" t="s">
        <v>18</v>
      </c>
      <c r="G5" s="48" t="s">
        <v>4</v>
      </c>
      <c r="H5" s="48" t="s">
        <v>3</v>
      </c>
      <c r="I5" s="52" t="s">
        <v>2</v>
      </c>
      <c r="J5" s="48" t="s">
        <v>1</v>
      </c>
      <c r="K5" s="53" t="s">
        <v>0</v>
      </c>
      <c r="L5" s="54" t="s">
        <v>5</v>
      </c>
      <c r="M5" s="48" t="s">
        <v>8</v>
      </c>
      <c r="N5" s="55" t="s">
        <v>6</v>
      </c>
      <c r="O5" s="55" t="s">
        <v>40</v>
      </c>
      <c r="P5" s="56" t="s">
        <v>44</v>
      </c>
      <c r="Q5" s="76" t="s">
        <v>32</v>
      </c>
      <c r="R5" s="59" t="s">
        <v>36</v>
      </c>
      <c r="S5" s="81" t="s">
        <v>39</v>
      </c>
      <c r="T5" s="58" t="s">
        <v>35</v>
      </c>
      <c r="U5" s="57" t="s">
        <v>41</v>
      </c>
      <c r="V5" s="81" t="s">
        <v>42</v>
      </c>
      <c r="W5" s="23" t="s">
        <v>24</v>
      </c>
      <c r="X5" s="60" t="s">
        <v>25</v>
      </c>
      <c r="Y5" s="24" t="s">
        <v>26</v>
      </c>
      <c r="Z5" s="61" t="s">
        <v>27</v>
      </c>
    </row>
    <row r="6" spans="1:26" x14ac:dyDescent="0.25">
      <c r="A6" s="26">
        <v>22</v>
      </c>
      <c r="B6" s="34"/>
      <c r="C6" s="25" t="s">
        <v>51</v>
      </c>
      <c r="D6" s="28"/>
      <c r="E6" s="84"/>
      <c r="F6" s="28"/>
      <c r="G6" s="28"/>
      <c r="H6" s="29"/>
      <c r="I6" s="30"/>
      <c r="J6" s="85"/>
      <c r="K6" s="86"/>
      <c r="L6" s="83"/>
      <c r="M6" s="85"/>
      <c r="N6" s="31"/>
      <c r="O6" s="25"/>
      <c r="P6" s="32"/>
      <c r="Q6" s="28"/>
      <c r="R6" s="28"/>
      <c r="S6" s="28" t="str">
        <f ca="1">IF(ISBLANK(Tableau1[[#This Row],[Date devis envoyé]]),"",TODAY()-Tableau1[[#This Row],[Date devis envoyé]])</f>
        <v/>
      </c>
      <c r="T6" s="31"/>
      <c r="U6" s="33"/>
      <c r="V6" s="82"/>
      <c r="W6" s="62"/>
      <c r="X6" s="63"/>
      <c r="Y6" s="33"/>
      <c r="Z6" s="64"/>
    </row>
    <row r="7" spans="1:26" x14ac:dyDescent="0.25">
      <c r="A7" s="26">
        <v>21</v>
      </c>
      <c r="B7" s="34"/>
      <c r="C7" s="25" t="s">
        <v>51</v>
      </c>
      <c r="D7" s="28"/>
      <c r="E7" s="84"/>
      <c r="F7" s="28"/>
      <c r="G7" s="28"/>
      <c r="H7" s="29"/>
      <c r="I7" s="30"/>
      <c r="J7" s="85"/>
      <c r="K7" s="86"/>
      <c r="L7" s="83"/>
      <c r="M7" s="85"/>
      <c r="N7" s="31"/>
      <c r="O7" s="25"/>
      <c r="P7" s="32"/>
      <c r="Q7" s="28"/>
      <c r="R7" s="28"/>
      <c r="S7" s="28" t="str">
        <f ca="1">IF(ISBLANK(Tableau1[[#This Row],[Date devis envoyé]]),"",TODAY()-Tableau1[[#This Row],[Date devis envoyé]])</f>
        <v/>
      </c>
      <c r="T7" s="31"/>
      <c r="U7" s="33"/>
      <c r="V7" s="82"/>
      <c r="W7" s="62"/>
      <c r="X7" s="63"/>
      <c r="Y7" s="33"/>
      <c r="Z7" s="64"/>
    </row>
    <row r="8" spans="1:26" x14ac:dyDescent="0.25">
      <c r="A8" s="26">
        <v>20</v>
      </c>
      <c r="B8" s="34" t="s">
        <v>12</v>
      </c>
      <c r="C8" s="25">
        <v>45146</v>
      </c>
      <c r="D8" s="28"/>
      <c r="E8" s="84" t="s">
        <v>10</v>
      </c>
      <c r="F8" s="28" t="s">
        <v>47</v>
      </c>
      <c r="G8" s="28">
        <v>1</v>
      </c>
      <c r="H8" s="29">
        <v>2</v>
      </c>
      <c r="I8" s="30">
        <v>3</v>
      </c>
      <c r="J8" s="85">
        <v>4</v>
      </c>
      <c r="K8" s="86">
        <v>5</v>
      </c>
      <c r="L8" s="83" t="s">
        <v>50</v>
      </c>
      <c r="M8" s="85">
        <v>7</v>
      </c>
      <c r="N8" s="31"/>
      <c r="O8" s="25"/>
      <c r="P8" s="32"/>
      <c r="Q8" s="28"/>
      <c r="R8" s="28"/>
      <c r="S8" s="28" t="str">
        <f ca="1">IF(ISBLANK(Tableau1[[#This Row],[Date devis envoyé]]),"",TODAY()-Tableau1[[#This Row],[Date devis envoyé]])</f>
        <v/>
      </c>
      <c r="T8" s="31"/>
      <c r="U8" s="33"/>
      <c r="V8" s="82"/>
      <c r="W8" s="62"/>
      <c r="X8" s="63"/>
      <c r="Y8" s="33"/>
      <c r="Z8" s="64"/>
    </row>
    <row r="9" spans="1:26" x14ac:dyDescent="0.25">
      <c r="A9" s="26">
        <v>19</v>
      </c>
      <c r="B9" s="34" t="s">
        <v>12</v>
      </c>
      <c r="C9" s="25">
        <v>45145</v>
      </c>
      <c r="D9" s="28"/>
      <c r="E9" s="84" t="s">
        <v>7</v>
      </c>
      <c r="F9" s="28" t="s">
        <v>48</v>
      </c>
      <c r="G9" s="28"/>
      <c r="H9" s="29"/>
      <c r="I9" s="30"/>
      <c r="J9" s="85"/>
      <c r="K9" s="86"/>
      <c r="L9" s="87"/>
      <c r="M9" s="85"/>
      <c r="N9" s="31"/>
      <c r="O9" s="25"/>
      <c r="P9" s="32"/>
      <c r="Q9" s="28"/>
      <c r="R9" s="28"/>
      <c r="S9" s="28" t="str">
        <f ca="1">IF(ISBLANK(Tableau1[[#This Row],[Date devis envoyé]]),"",TODAY()-Tableau1[[#This Row],[Date devis envoyé]])</f>
        <v/>
      </c>
      <c r="T9" s="31"/>
      <c r="U9" s="33"/>
      <c r="V9" s="82"/>
      <c r="W9" s="62"/>
      <c r="X9" s="63"/>
      <c r="Y9" s="33"/>
      <c r="Z9" s="64"/>
    </row>
    <row r="10" spans="1:26" x14ac:dyDescent="0.25">
      <c r="A10" s="26">
        <v>18</v>
      </c>
      <c r="B10" s="34" t="s">
        <v>12</v>
      </c>
      <c r="C10" s="25">
        <v>45145</v>
      </c>
      <c r="D10" s="28"/>
      <c r="E10" s="84" t="s">
        <v>10</v>
      </c>
      <c r="F10" s="28"/>
      <c r="G10" s="28"/>
      <c r="H10" s="29"/>
      <c r="I10" s="30"/>
      <c r="J10" s="85"/>
      <c r="K10" s="86"/>
      <c r="L10" s="46"/>
      <c r="M10" s="85"/>
      <c r="N10" s="31"/>
      <c r="O10" s="25"/>
      <c r="P10" s="32"/>
      <c r="Q10" s="28"/>
      <c r="R10" s="28"/>
      <c r="S10" s="28" t="str">
        <f ca="1">IF(ISBLANK(Tableau1[[#This Row],[Date devis envoyé]]),"",TODAY()-Tableau1[[#This Row],[Date devis envoyé]])</f>
        <v/>
      </c>
      <c r="T10" s="31"/>
      <c r="U10" s="33"/>
      <c r="V10" s="82"/>
      <c r="W10" s="62"/>
      <c r="X10" s="63"/>
      <c r="Y10" s="33"/>
      <c r="Z10" s="64"/>
    </row>
    <row r="11" spans="1:26" x14ac:dyDescent="0.25">
      <c r="A11" s="26">
        <v>17</v>
      </c>
      <c r="B11" s="34" t="s">
        <v>12</v>
      </c>
      <c r="C11" s="25">
        <v>45142</v>
      </c>
      <c r="D11" s="28"/>
      <c r="E11" s="84" t="s">
        <v>10</v>
      </c>
      <c r="F11" s="28"/>
      <c r="G11" s="28"/>
      <c r="H11" s="29"/>
      <c r="I11" s="30"/>
      <c r="J11" s="85"/>
      <c r="K11" s="86"/>
      <c r="L11" s="45"/>
      <c r="M11" s="85"/>
      <c r="N11" s="31"/>
      <c r="O11" s="25"/>
      <c r="P11" s="32"/>
      <c r="Q11" s="28"/>
      <c r="R11" s="28"/>
      <c r="S11" s="28" t="str">
        <f ca="1">IF(ISBLANK(Tableau1[[#This Row],[Date devis envoyé]]),"",TODAY()-Tableau1[[#This Row],[Date devis envoyé]])</f>
        <v/>
      </c>
      <c r="T11" s="31"/>
      <c r="U11" s="33"/>
      <c r="V11" s="82"/>
      <c r="W11" s="62"/>
      <c r="X11" s="63"/>
      <c r="Y11" s="33"/>
      <c r="Z11" s="64"/>
    </row>
    <row r="12" spans="1:26" x14ac:dyDescent="0.25">
      <c r="A12" s="26">
        <v>16</v>
      </c>
      <c r="B12" s="34" t="s">
        <v>11</v>
      </c>
      <c r="C12" s="25">
        <v>45142</v>
      </c>
      <c r="D12" s="28"/>
      <c r="E12" s="84" t="s">
        <v>10</v>
      </c>
      <c r="F12" s="28" t="s">
        <v>49</v>
      </c>
      <c r="G12" s="28"/>
      <c r="H12" s="29"/>
      <c r="I12" s="30"/>
      <c r="J12" s="85"/>
      <c r="K12" s="86"/>
      <c r="L12" s="88"/>
      <c r="M12" s="85"/>
      <c r="N12" s="31"/>
      <c r="O12" s="25"/>
      <c r="P12" s="32"/>
      <c r="Q12" s="28"/>
      <c r="R12" s="28"/>
      <c r="S12" s="28" t="str">
        <f ca="1">IF(ISBLANK(Tableau1[[#This Row],[Date devis envoyé]]),"",TODAY()-Tableau1[[#This Row],[Date devis envoyé]])</f>
        <v/>
      </c>
      <c r="T12" s="31"/>
      <c r="U12" s="33"/>
      <c r="V12" s="82"/>
      <c r="W12" s="62"/>
      <c r="X12" s="63"/>
      <c r="Y12" s="33"/>
      <c r="Z12" s="64"/>
    </row>
    <row r="13" spans="1:26" x14ac:dyDescent="0.25">
      <c r="A13" s="26">
        <v>15</v>
      </c>
      <c r="B13" s="34" t="s">
        <v>11</v>
      </c>
      <c r="C13" s="25">
        <v>45142</v>
      </c>
      <c r="D13" s="28"/>
      <c r="E13" s="84" t="s">
        <v>10</v>
      </c>
      <c r="F13" s="28"/>
      <c r="G13" s="28"/>
      <c r="H13" s="29"/>
      <c r="I13" s="30"/>
      <c r="J13" s="85"/>
      <c r="K13" s="86"/>
      <c r="L13" s="46"/>
      <c r="M13" s="85"/>
      <c r="N13" s="31"/>
      <c r="O13" s="25"/>
      <c r="P13" s="32"/>
      <c r="Q13" s="28"/>
      <c r="R13" s="28"/>
      <c r="S13" s="28" t="str">
        <f ca="1">IF(ISBLANK(Tableau1[[#This Row],[Date devis envoyé]]),"",TODAY()-Tableau1[[#This Row],[Date devis envoyé]])</f>
        <v/>
      </c>
      <c r="T13" s="31"/>
      <c r="U13" s="33"/>
      <c r="V13" s="82"/>
      <c r="W13" s="62"/>
      <c r="X13" s="63"/>
      <c r="Y13" s="33"/>
      <c r="Z13" s="64"/>
    </row>
    <row r="14" spans="1:26" x14ac:dyDescent="0.25">
      <c r="A14" s="26">
        <v>14</v>
      </c>
      <c r="B14" s="34" t="s">
        <v>11</v>
      </c>
      <c r="C14" s="25">
        <v>45142</v>
      </c>
      <c r="D14" s="28"/>
      <c r="E14" s="84" t="s">
        <v>10</v>
      </c>
      <c r="F14" s="28"/>
      <c r="G14" s="28"/>
      <c r="H14" s="29"/>
      <c r="I14" s="30"/>
      <c r="J14" s="85"/>
      <c r="K14" s="86"/>
      <c r="L14" s="46"/>
      <c r="M14" s="85"/>
      <c r="N14" s="31"/>
      <c r="O14" s="25"/>
      <c r="P14" s="32"/>
      <c r="Q14" s="28"/>
      <c r="R14" s="28"/>
      <c r="S14" s="28" t="str">
        <f ca="1">IF(ISBLANK(Tableau1[[#This Row],[Date devis envoyé]]),"",TODAY()-Tableau1[[#This Row],[Date devis envoyé]])</f>
        <v/>
      </c>
      <c r="T14" s="31"/>
      <c r="U14" s="33"/>
      <c r="V14" s="82"/>
      <c r="W14" s="62"/>
      <c r="X14" s="63"/>
      <c r="Y14" s="33"/>
      <c r="Z14" s="64"/>
    </row>
    <row r="15" spans="1:26" x14ac:dyDescent="0.25">
      <c r="A15" s="26">
        <v>13</v>
      </c>
      <c r="B15" s="34" t="s">
        <v>12</v>
      </c>
      <c r="C15" s="25">
        <v>45141</v>
      </c>
      <c r="D15" s="28"/>
      <c r="E15" s="84" t="s">
        <v>7</v>
      </c>
      <c r="F15" s="28"/>
      <c r="G15" s="28"/>
      <c r="H15" s="29"/>
      <c r="I15" s="30"/>
      <c r="J15" s="85"/>
      <c r="K15" s="86"/>
      <c r="L15" s="46"/>
      <c r="M15" s="85"/>
      <c r="N15" s="31"/>
      <c r="O15" s="25"/>
      <c r="P15" s="32"/>
      <c r="Q15" s="28"/>
      <c r="R15" s="28"/>
      <c r="S15" s="28" t="str">
        <f ca="1">IF(ISBLANK(Tableau1[[#This Row],[Date devis envoyé]]),"",TODAY()-Tableau1[[#This Row],[Date devis envoyé]])</f>
        <v/>
      </c>
      <c r="T15" s="31"/>
      <c r="U15" s="33"/>
      <c r="V15" s="82"/>
      <c r="W15" s="62"/>
      <c r="X15" s="63"/>
      <c r="Y15" s="33"/>
      <c r="Z15" s="64"/>
    </row>
    <row r="16" spans="1:26" x14ac:dyDescent="0.25">
      <c r="A16" s="26">
        <v>12</v>
      </c>
      <c r="B16" s="34" t="s">
        <v>12</v>
      </c>
      <c r="C16" s="25">
        <v>45141</v>
      </c>
      <c r="D16" s="28"/>
      <c r="E16" s="84" t="s">
        <v>7</v>
      </c>
      <c r="F16" s="28"/>
      <c r="G16" s="28"/>
      <c r="H16" s="29"/>
      <c r="I16" s="30"/>
      <c r="J16" s="29"/>
      <c r="K16" s="89"/>
      <c r="L16" s="46"/>
      <c r="M16" s="29"/>
      <c r="N16" s="31"/>
      <c r="O16" s="25"/>
      <c r="P16" s="32"/>
      <c r="Q16" s="28"/>
      <c r="R16" s="28"/>
      <c r="S16" s="28" t="str">
        <f ca="1">IF(ISBLANK(Tableau1[[#This Row],[Date devis envoyé]]),"",TODAY()-Tableau1[[#This Row],[Date devis envoyé]])</f>
        <v/>
      </c>
      <c r="T16" s="31"/>
      <c r="U16" s="33"/>
      <c r="V16" s="82"/>
      <c r="W16" s="62"/>
      <c r="X16" s="63"/>
      <c r="Y16" s="33"/>
      <c r="Z16" s="64"/>
    </row>
    <row r="17" spans="1:26" x14ac:dyDescent="0.25">
      <c r="A17" s="26">
        <v>11</v>
      </c>
      <c r="B17" s="34" t="s">
        <v>12</v>
      </c>
      <c r="C17" s="25">
        <v>45141</v>
      </c>
      <c r="D17" s="28"/>
      <c r="E17" s="84" t="s">
        <v>7</v>
      </c>
      <c r="F17" s="28"/>
      <c r="G17" s="28"/>
      <c r="H17" s="29"/>
      <c r="I17" s="30"/>
      <c r="J17" s="85"/>
      <c r="K17" s="86"/>
      <c r="L17" s="16"/>
      <c r="M17" s="85"/>
      <c r="N17" s="31"/>
      <c r="O17" s="25"/>
      <c r="P17" s="32"/>
      <c r="Q17" s="28"/>
      <c r="R17" s="28"/>
      <c r="S17" s="28" t="str">
        <f ca="1">IF(ISBLANK(Tableau1[[#This Row],[Date devis envoyé]]),"",TODAY()-Tableau1[[#This Row],[Date devis envoyé]])</f>
        <v/>
      </c>
      <c r="T17" s="31"/>
      <c r="U17" s="33"/>
      <c r="V17" s="82"/>
      <c r="W17" s="62"/>
      <c r="X17" s="63"/>
      <c r="Y17" s="33"/>
      <c r="Z17" s="64"/>
    </row>
    <row r="18" spans="1:26" x14ac:dyDescent="0.25">
      <c r="A18" s="26">
        <v>10</v>
      </c>
      <c r="B18" s="34" t="s">
        <v>12</v>
      </c>
      <c r="C18" s="25">
        <v>45141</v>
      </c>
      <c r="D18" s="28"/>
      <c r="E18" s="84" t="s">
        <v>10</v>
      </c>
      <c r="F18" s="28"/>
      <c r="G18" s="28"/>
      <c r="H18" s="29"/>
      <c r="I18" s="30"/>
      <c r="J18" s="85"/>
      <c r="K18" s="86"/>
      <c r="L18" s="88"/>
      <c r="M18" s="85"/>
      <c r="N18" s="31"/>
      <c r="O18" s="25"/>
      <c r="P18" s="32"/>
      <c r="Q18" s="28"/>
      <c r="R18" s="28"/>
      <c r="S18" s="28" t="str">
        <f ca="1">IF(ISBLANK(Tableau1[[#This Row],[Date devis envoyé]]),"",TODAY()-Tableau1[[#This Row],[Date devis envoyé]])</f>
        <v/>
      </c>
      <c r="T18" s="31"/>
      <c r="U18" s="33"/>
      <c r="V18" s="82"/>
      <c r="W18" s="62"/>
      <c r="X18" s="63"/>
      <c r="Y18" s="33"/>
      <c r="Z18" s="64"/>
    </row>
    <row r="19" spans="1:26" x14ac:dyDescent="0.25">
      <c r="A19" s="26">
        <v>9</v>
      </c>
      <c r="B19" s="34" t="s">
        <v>11</v>
      </c>
      <c r="C19" s="25">
        <v>45141</v>
      </c>
      <c r="D19" s="28"/>
      <c r="E19" s="84" t="s">
        <v>7</v>
      </c>
      <c r="F19" s="28"/>
      <c r="G19" s="28"/>
      <c r="H19" s="29"/>
      <c r="I19" s="30"/>
      <c r="J19" s="85"/>
      <c r="K19" s="86"/>
      <c r="L19" s="46"/>
      <c r="M19" s="85"/>
      <c r="N19" s="31"/>
      <c r="O19" s="25"/>
      <c r="P19" s="32"/>
      <c r="Q19" s="28"/>
      <c r="R19" s="28"/>
      <c r="S19" s="28" t="str">
        <f ca="1">IF(ISBLANK(Tableau1[[#This Row],[Date devis envoyé]]),"",TODAY()-Tableau1[[#This Row],[Date devis envoyé]])</f>
        <v/>
      </c>
      <c r="T19" s="31"/>
      <c r="U19" s="33"/>
      <c r="V19" s="82"/>
      <c r="W19" s="62"/>
      <c r="X19" s="63"/>
      <c r="Y19" s="33"/>
      <c r="Z19" s="64"/>
    </row>
    <row r="20" spans="1:26" x14ac:dyDescent="0.25">
      <c r="A20" s="26">
        <v>8</v>
      </c>
      <c r="B20" s="34" t="s">
        <v>11</v>
      </c>
      <c r="C20" s="25">
        <v>45140</v>
      </c>
      <c r="D20" s="28"/>
      <c r="E20" s="84" t="s">
        <v>7</v>
      </c>
      <c r="F20" s="28"/>
      <c r="G20" s="28"/>
      <c r="H20" s="29"/>
      <c r="I20" s="30"/>
      <c r="J20" s="85"/>
      <c r="K20" s="86"/>
      <c r="L20" s="46"/>
      <c r="M20" s="35"/>
      <c r="N20" s="31"/>
      <c r="O20" s="25"/>
      <c r="P20" s="32"/>
      <c r="Q20" s="28"/>
      <c r="R20" s="28"/>
      <c r="S20" s="28" t="str">
        <f ca="1">IF(ISBLANK(Tableau1[[#This Row],[Date devis envoyé]]),"",TODAY()-Tableau1[[#This Row],[Date devis envoyé]])</f>
        <v/>
      </c>
      <c r="T20" s="31"/>
      <c r="U20" s="33"/>
      <c r="V20" s="82"/>
      <c r="W20" s="62"/>
      <c r="X20" s="63"/>
      <c r="Y20" s="33"/>
      <c r="Z20" s="64"/>
    </row>
    <row r="21" spans="1:26" x14ac:dyDescent="0.25">
      <c r="A21" s="26">
        <v>7</v>
      </c>
      <c r="B21" s="34" t="s">
        <v>11</v>
      </c>
      <c r="C21" s="25">
        <v>44965</v>
      </c>
      <c r="D21" s="28"/>
      <c r="E21" s="84" t="s">
        <v>10</v>
      </c>
      <c r="F21" s="28" t="s">
        <v>52</v>
      </c>
      <c r="G21" s="28"/>
      <c r="H21" s="29"/>
      <c r="I21" s="30"/>
      <c r="J21" s="85"/>
      <c r="K21" s="86"/>
      <c r="L21" s="88"/>
      <c r="M21" s="85"/>
      <c r="N21" s="31"/>
      <c r="O21" s="25"/>
      <c r="P21" s="32"/>
      <c r="Q21" s="28"/>
      <c r="R21" s="28"/>
      <c r="S21" s="28" t="str">
        <f ca="1">IF(ISBLANK(Tableau1[[#This Row],[Date devis envoyé]]),"",TODAY()-Tableau1[[#This Row],[Date devis envoyé]])</f>
        <v/>
      </c>
      <c r="T21" s="31"/>
      <c r="U21" s="33"/>
      <c r="V21" s="82"/>
      <c r="W21" s="62"/>
      <c r="X21" s="63"/>
      <c r="Y21" s="33"/>
      <c r="Z21" s="64"/>
    </row>
    <row r="22" spans="1:26" x14ac:dyDescent="0.25">
      <c r="A22" s="26">
        <v>6</v>
      </c>
      <c r="B22" s="34" t="s">
        <v>12</v>
      </c>
      <c r="C22" s="25">
        <v>45140</v>
      </c>
      <c r="D22" s="28"/>
      <c r="E22" s="84" t="s">
        <v>10</v>
      </c>
      <c r="F22" s="28"/>
      <c r="G22" s="28"/>
      <c r="H22" s="29"/>
      <c r="I22" s="30"/>
      <c r="J22" s="85"/>
      <c r="K22" s="86"/>
      <c r="L22" s="46"/>
      <c r="M22" s="85"/>
      <c r="N22" s="31"/>
      <c r="O22" s="25"/>
      <c r="P22" s="32"/>
      <c r="Q22" s="28"/>
      <c r="R22" s="28"/>
      <c r="S22" s="28" t="str">
        <f ca="1">IF(ISBLANK(Tableau1[[#This Row],[Date devis envoyé]]),"",TODAY()-Tableau1[[#This Row],[Date devis envoyé]])</f>
        <v/>
      </c>
      <c r="T22" s="31"/>
      <c r="U22" s="33"/>
      <c r="V22" s="82"/>
      <c r="W22" s="62"/>
      <c r="X22" s="63"/>
      <c r="Y22" s="33"/>
      <c r="Z22" s="64"/>
    </row>
    <row r="23" spans="1:26" x14ac:dyDescent="0.25">
      <c r="A23" s="26">
        <v>5</v>
      </c>
      <c r="B23" s="34" t="s">
        <v>12</v>
      </c>
      <c r="C23" s="25">
        <v>45140</v>
      </c>
      <c r="D23" s="28"/>
      <c r="E23" s="84" t="s">
        <v>10</v>
      </c>
      <c r="F23" s="28"/>
      <c r="G23" s="28"/>
      <c r="H23" s="29"/>
      <c r="I23" s="30"/>
      <c r="J23" s="85"/>
      <c r="K23" s="86"/>
      <c r="L23" s="46"/>
      <c r="M23" s="85"/>
      <c r="N23" s="31"/>
      <c r="O23" s="25"/>
      <c r="P23" s="32"/>
      <c r="Q23" s="28"/>
      <c r="R23" s="28"/>
      <c r="S23" s="28" t="str">
        <f ca="1">IF(ISBLANK(Tableau1[[#This Row],[Date devis envoyé]]),"",TODAY()-Tableau1[[#This Row],[Date devis envoyé]])</f>
        <v/>
      </c>
      <c r="T23" s="31"/>
      <c r="U23" s="33"/>
      <c r="V23" s="82"/>
      <c r="W23" s="62"/>
      <c r="X23" s="63"/>
      <c r="Y23" s="33"/>
      <c r="Z23" s="64"/>
    </row>
    <row r="24" spans="1:26" ht="30" x14ac:dyDescent="0.25">
      <c r="A24" s="26">
        <v>4</v>
      </c>
      <c r="B24" s="34" t="s">
        <v>11</v>
      </c>
      <c r="C24" s="25">
        <v>45140</v>
      </c>
      <c r="D24" s="28"/>
      <c r="E24" s="27" t="s">
        <v>33</v>
      </c>
      <c r="F24" s="28"/>
      <c r="G24" s="28"/>
      <c r="H24" s="29"/>
      <c r="I24" s="30"/>
      <c r="J24" s="85"/>
      <c r="K24" s="86"/>
      <c r="L24" s="46"/>
      <c r="M24" s="35"/>
      <c r="N24" s="31"/>
      <c r="O24" s="25"/>
      <c r="P24" s="32"/>
      <c r="Q24" s="28"/>
      <c r="R24" s="28"/>
      <c r="S24" s="28" t="str">
        <f ca="1">IF(ISBLANK(Tableau1[[#This Row],[Date devis envoyé]]),"",TODAY()-Tableau1[[#This Row],[Date devis envoyé]])</f>
        <v/>
      </c>
      <c r="T24" s="31"/>
      <c r="U24" s="33"/>
      <c r="V24" s="82"/>
      <c r="W24" s="62"/>
      <c r="X24" s="63"/>
      <c r="Y24" s="33"/>
      <c r="Z24" s="64"/>
    </row>
    <row r="25" spans="1:26" x14ac:dyDescent="0.25">
      <c r="A25" s="26">
        <v>3</v>
      </c>
      <c r="B25" s="34" t="s">
        <v>12</v>
      </c>
      <c r="C25" s="25">
        <v>45139</v>
      </c>
      <c r="D25" s="28"/>
      <c r="E25" s="84" t="s">
        <v>10</v>
      </c>
      <c r="F25" s="28"/>
      <c r="G25" s="28"/>
      <c r="H25" s="29"/>
      <c r="I25" s="30"/>
      <c r="J25" s="85"/>
      <c r="K25" s="86"/>
      <c r="L25" s="90"/>
      <c r="M25" s="85"/>
      <c r="N25" s="31"/>
      <c r="O25" s="25"/>
      <c r="P25" s="32"/>
      <c r="Q25" s="28"/>
      <c r="R25" s="28"/>
      <c r="S25" s="28" t="str">
        <f ca="1">IF(ISBLANK(Tableau1[[#This Row],[Date devis envoyé]]),"",TODAY()-Tableau1[[#This Row],[Date devis envoyé]])</f>
        <v/>
      </c>
      <c r="T25" s="31"/>
      <c r="U25" s="33"/>
      <c r="V25" s="82"/>
      <c r="W25" s="62"/>
      <c r="X25" s="63"/>
      <c r="Y25" s="33"/>
      <c r="Z25" s="64"/>
    </row>
    <row r="26" spans="1:26" x14ac:dyDescent="0.25">
      <c r="A26" s="26">
        <v>2</v>
      </c>
      <c r="B26" s="34" t="s">
        <v>12</v>
      </c>
      <c r="C26" s="25">
        <v>45139</v>
      </c>
      <c r="D26" s="28"/>
      <c r="E26" s="84" t="s">
        <v>10</v>
      </c>
      <c r="F26" s="28"/>
      <c r="G26" s="28"/>
      <c r="H26" s="29"/>
      <c r="I26" s="30"/>
      <c r="J26" s="29"/>
      <c r="K26" s="80"/>
      <c r="L26" s="45"/>
      <c r="M26" s="29"/>
      <c r="N26" s="31"/>
      <c r="O26" s="25"/>
      <c r="P26" s="32"/>
      <c r="Q26" s="28"/>
      <c r="R26" s="28"/>
      <c r="S26" s="28" t="str">
        <f ca="1">IF(ISBLANK(Tableau1[[#This Row],[Date devis envoyé]]),"",TODAY()-Tableau1[[#This Row],[Date devis envoyé]])</f>
        <v/>
      </c>
      <c r="T26" s="31"/>
      <c r="U26" s="33"/>
      <c r="V26" s="82"/>
      <c r="W26" s="62"/>
      <c r="X26" s="63"/>
      <c r="Y26" s="33"/>
      <c r="Z26" s="64"/>
    </row>
    <row r="27" spans="1:26" x14ac:dyDescent="0.25">
      <c r="A27" s="26">
        <v>1</v>
      </c>
      <c r="B27" s="34" t="s">
        <v>12</v>
      </c>
      <c r="C27" s="25">
        <v>45139</v>
      </c>
      <c r="D27" s="28"/>
      <c r="E27" s="84" t="s">
        <v>10</v>
      </c>
      <c r="F27" s="28"/>
      <c r="G27" s="28"/>
      <c r="H27" s="29"/>
      <c r="I27" s="30"/>
      <c r="J27" s="85"/>
      <c r="K27" s="86"/>
      <c r="L27" s="45"/>
      <c r="M27" s="28"/>
      <c r="N27" s="31"/>
      <c r="O27" s="25"/>
      <c r="P27" s="32"/>
      <c r="Q27" s="28"/>
      <c r="R27" s="28"/>
      <c r="S27" s="28" t="str">
        <f ca="1">IF(ISBLANK(Tableau1[[#This Row],[Date devis envoyé]]),"",TODAY()-Tableau1[[#This Row],[Date devis envoyé]])</f>
        <v/>
      </c>
      <c r="T27" s="31"/>
      <c r="U27" s="33"/>
      <c r="V27" s="82"/>
      <c r="W27" s="62"/>
      <c r="X27" s="63"/>
      <c r="Y27" s="33"/>
      <c r="Z27" s="64"/>
    </row>
  </sheetData>
  <sortState xmlns:xlrd2="http://schemas.microsoft.com/office/spreadsheetml/2017/richdata2" ref="C8:Z14">
    <sortCondition ref="C5:C14"/>
  </sortState>
  <mergeCells count="4">
    <mergeCell ref="W3:Z3"/>
    <mergeCell ref="F1:F2"/>
    <mergeCell ref="G1:H2"/>
    <mergeCell ref="N3:V3"/>
  </mergeCells>
  <phoneticPr fontId="4" type="noConversion"/>
  <conditionalFormatting sqref="B6:B27">
    <cfRule type="containsText" dxfId="40" priority="1" operator="containsText" text="SDS">
      <formula>NOT(ISERROR(SEARCH("SDS",B6)))</formula>
    </cfRule>
    <cfRule type="containsText" dxfId="39" priority="3" operator="containsText" text="CA">
      <formula>NOT(ISERROR(SEARCH("CA",B6)))</formula>
    </cfRule>
  </conditionalFormatting>
  <conditionalFormatting sqref="S6:T27">
    <cfRule type="expression" dxfId="38" priority="12">
      <formula>IF($S6&lt;&gt;"",$S6&gt;=30)</formula>
    </cfRule>
    <cfRule type="expression" dxfId="37" priority="13">
      <formula>IF($S6&lt;&gt;"",$S6&gt;=7)</formula>
    </cfRule>
  </conditionalFormatting>
  <conditionalFormatting sqref="C6:Z27">
    <cfRule type="expression" dxfId="36" priority="85">
      <formula>#REF!="Invalidé"</formula>
    </cfRule>
    <cfRule type="expression" dxfId="35" priority="86">
      <formula>#REF!="Perdu"</formula>
    </cfRule>
    <cfRule type="expression" dxfId="34" priority="87">
      <formula>#REF!="Reporté"</formula>
    </cfRule>
  </conditionalFormatting>
  <conditionalFormatting sqref="C6:Z27">
    <cfRule type="expression" dxfId="33" priority="101">
      <formula>$U6&gt;1/8/23</formula>
    </cfRule>
    <cfRule type="expression" dxfId="32" priority="102">
      <formula>$T6&gt;1/8/23</formula>
    </cfRule>
    <cfRule type="expression" dxfId="31" priority="103">
      <formula>$N6&gt;1/8/23</formula>
    </cfRule>
    <cfRule type="expression" dxfId="30" priority="104">
      <formula>$O6&gt;1/8/23</formula>
    </cfRule>
  </conditionalFormatting>
  <dataValidations count="5">
    <dataValidation type="list" allowBlank="1" showInputMessage="1" showErrorMessage="1" sqref="S28:S1048576 R1:R2 R4:R1048576" xr:uid="{B9741202-93BA-4E0F-B796-91ADB95E8C39}">
      <formula1>"OC,MO"</formula1>
    </dataValidation>
    <dataValidation type="list" allowBlank="1" showInputMessage="1" showErrorMessage="1" sqref="B6:B27" xr:uid="{6511A63F-5CC1-492F-A885-EE3F90976694}">
      <formula1>"CA,SDS"</formula1>
    </dataValidation>
    <dataValidation type="list" allowBlank="1" showInputMessage="1" showErrorMessage="1" sqref="Y6:Y27" xr:uid="{05E84F21-87E3-4F66-8992-99335E9BA0BD}">
      <formula1>"Mono,Tri"</formula1>
    </dataValidation>
    <dataValidation type="list" allowBlank="1" showInputMessage="1" showErrorMessage="1" sqref="F1:F2" xr:uid="{F834C883-7AC1-4538-A352-B13E7643D0F4}">
      <formula1>$F$6:$F$27</formula1>
    </dataValidation>
    <dataValidation type="list" allowBlank="1" showInputMessage="1" showErrorMessage="1" sqref="E5:E1048576" xr:uid="{A1B7C895-24FD-4822-8D3D-71A19B96FAAB}">
      <mc:AlternateContent xmlns:x12ac="http://schemas.microsoft.com/office/spreadsheetml/2011/1/ac" xmlns:mc="http://schemas.openxmlformats.org/markup-compatibility/2006">
        <mc:Choice Requires="x12ac">
          <x12ac:list>Mr,Mme,"Mme, Mr"</x12ac:list>
        </mc:Choice>
        <mc:Fallback>
          <formula1>"Mr,Mme,Mme, Mr"</formula1>
        </mc:Fallback>
      </mc:AlternateContent>
    </dataValidation>
  </dataValidations>
  <pageMargins left="0.7" right="0.7" top="0.75" bottom="0.75" header="0.3" footer="0.3"/>
  <pageSetup paperSize="9" orientation="portrait" r:id="rId1"/>
  <ignoredErrors>
    <ignoredError sqref="E5 R5" listDataValidation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9F7C8-11A2-48E5-9DFE-CF3687E0C0EB}">
  <sheetPr codeName="Feuil4"/>
  <dimension ref="A1:AE23"/>
  <sheetViews>
    <sheetView workbookViewId="0">
      <selection activeCell="F21" sqref="F21"/>
    </sheetView>
  </sheetViews>
  <sheetFormatPr baseColWidth="10" defaultColWidth="11.5703125" defaultRowHeight="15" x14ac:dyDescent="0.25"/>
  <cols>
    <col min="1" max="1" width="15.28515625" style="16" bestFit="1" customWidth="1"/>
    <col min="2" max="2" width="9.5703125" style="16" customWidth="1"/>
    <col min="3" max="3" width="11.5703125" style="15"/>
    <col min="4" max="6" width="11.5703125" style="16"/>
    <col min="7" max="7" width="15.28515625" style="16" bestFit="1" customWidth="1"/>
    <col min="8" max="8" width="11.5703125" style="16"/>
    <col min="9" max="9" width="11.5703125" style="41"/>
    <col min="10" max="10" width="11.5703125" style="16"/>
    <col min="11" max="11" width="12.7109375" style="42" bestFit="1" customWidth="1"/>
    <col min="12" max="13" width="11.5703125" style="16"/>
    <col min="14" max="14" width="11.5703125" style="15"/>
    <col min="15" max="20" width="11.5703125" style="16"/>
    <col min="21" max="21" width="11.5703125" style="43"/>
    <col min="22" max="22" width="11.5703125" style="16"/>
    <col min="23" max="24" width="11.5703125" style="78"/>
    <col min="25" max="26" width="11.5703125" style="16"/>
    <col min="27" max="27" width="16.85546875" style="17" bestFit="1" customWidth="1"/>
    <col min="28" max="29" width="11.5703125" style="43"/>
    <col min="30" max="16384" width="11.5703125" style="16"/>
  </cols>
  <sheetData>
    <row r="1" spans="1:31" s="37" customFormat="1" ht="30" x14ac:dyDescent="0.25">
      <c r="A1" s="37" t="s">
        <v>18</v>
      </c>
      <c r="B1" s="37" t="s">
        <v>28</v>
      </c>
      <c r="C1" s="38" t="s">
        <v>29</v>
      </c>
      <c r="D1" s="37" t="s">
        <v>9</v>
      </c>
      <c r="E1" s="37" t="s">
        <v>21</v>
      </c>
      <c r="F1" s="37" t="s">
        <v>22</v>
      </c>
      <c r="G1" s="37" t="s">
        <v>4</v>
      </c>
      <c r="H1" s="37" t="s">
        <v>3</v>
      </c>
      <c r="I1" s="39" t="s">
        <v>2</v>
      </c>
      <c r="J1" s="37" t="s">
        <v>1</v>
      </c>
      <c r="K1" s="40" t="s">
        <v>0</v>
      </c>
      <c r="L1" s="37" t="s">
        <v>5</v>
      </c>
      <c r="M1" s="37" t="s">
        <v>8</v>
      </c>
      <c r="N1" s="38" t="s">
        <v>6</v>
      </c>
      <c r="O1" s="37" t="s">
        <v>15</v>
      </c>
      <c r="P1" s="37" t="s">
        <v>13</v>
      </c>
      <c r="Q1" s="37" t="s">
        <v>16</v>
      </c>
      <c r="R1" s="37" t="s">
        <v>14</v>
      </c>
      <c r="S1" s="37" t="s">
        <v>17</v>
      </c>
      <c r="T1" s="37" t="s">
        <v>19</v>
      </c>
      <c r="U1" s="37" t="s">
        <v>34</v>
      </c>
      <c r="V1" s="37" t="s">
        <v>36</v>
      </c>
      <c r="W1" s="77" t="s">
        <v>35</v>
      </c>
      <c r="X1" s="77" t="s">
        <v>20</v>
      </c>
      <c r="Y1" s="37" t="s">
        <v>37</v>
      </c>
      <c r="Z1" s="37" t="s">
        <v>38</v>
      </c>
      <c r="AA1" s="65" t="s">
        <v>24</v>
      </c>
      <c r="AB1" s="37" t="s">
        <v>25</v>
      </c>
      <c r="AC1" s="37" t="s">
        <v>26</v>
      </c>
      <c r="AD1" s="37" t="s">
        <v>27</v>
      </c>
      <c r="AE1" s="37" t="s">
        <v>23</v>
      </c>
    </row>
    <row r="2" spans="1:31" x14ac:dyDescent="0.25">
      <c r="A2" s="11" cm="1">
        <f t="array" ref="A2:A23">Tableau1[Nom]</f>
        <v>0</v>
      </c>
      <c r="B2" s="11" cm="1">
        <f t="array" ref="B2:B23">Tableau1[N°  Client]</f>
        <v>22</v>
      </c>
      <c r="C2" s="12" t="str" cm="1">
        <f t="array" ref="C2:C23">Tableau1[Date entrée]</f>
        <v>30/11/23</v>
      </c>
      <c r="D2" s="11" cm="1">
        <f t="array" ref="D2:D23">Tableau1[Sources Client]</f>
        <v>0</v>
      </c>
      <c r="E2" s="11" t="str" cm="1">
        <f t="array" ref="E2:E23">IF(ISBLANK(Tableau1[Status]),"",Tableau1[Status])</f>
        <v/>
      </c>
      <c r="F2" s="11" t="str" cm="1">
        <f t="array" ref="F2:F23">IF(ISBLANK(Tableau1[Civilité]),"",Tableau1[Civilité])</f>
        <v/>
      </c>
      <c r="G2" s="11" t="str" cm="1">
        <f t="array" ref="G2:G23">IF(ISBLANK(Tableau1[Prénom]),"",Tableau1[Prénom])</f>
        <v/>
      </c>
      <c r="H2" s="11" t="str" cm="1">
        <f t="array" ref="H2:H23">IF(ISBLANK(Tableau1[Adrs]),"",Tableau1[Adrs])</f>
        <v/>
      </c>
      <c r="I2" s="13" t="str" cm="1">
        <f t="array" ref="I2:I23">IF(ISBLANK(Tableau1[CP]),"",Tableau1[CP])</f>
        <v/>
      </c>
      <c r="J2" s="11" t="str" cm="1">
        <f t="array" ref="J2:J23">IF(ISBLANK(Tableau1[Ville]),"",Tableau1[Ville])</f>
        <v/>
      </c>
      <c r="K2" s="14" t="str" cm="1">
        <f t="array" ref="K2:K23">IF(ISBLANK(Tableau1[Tel]),"",Tableau1[Tel])</f>
        <v/>
      </c>
      <c r="L2" s="11" t="str" cm="1">
        <f t="array" ref="L2:L23">IF(ISBLANK(Tableau1[Email]),"",Tableau1[Email])</f>
        <v/>
      </c>
      <c r="M2" s="11" t="str" cm="1">
        <f t="array" ref="M2:M23">IF(ISBLANK(Tableau1[Info]),"",Tableau1[Info])</f>
        <v/>
      </c>
      <c r="N2" s="15" t="str" cm="1">
        <f t="array" ref="N2:N23">IF(ISBLANK(Tableau1[Rdv]),"",Tableau1[Rdv])</f>
        <v/>
      </c>
      <c r="U2" s="43" t="str" cm="1">
        <f t="array" ref="U2:U23">IF(ISBLANK(Tableau1[Etude&amp;devis envoyé]),"",Tableau1[Etude&amp;devis envoyé])</f>
        <v/>
      </c>
      <c r="V2" s="16" t="str" cm="1">
        <f t="array" ref="V2:V23">IF(ISBLANK(Tableau1[Type Onduleur]),"",Tableau1[Type Onduleur])</f>
        <v/>
      </c>
      <c r="W2" s="78" t="str" cm="1">
        <f t="array" ref="W2:W23">IF(ISBLANK(Tableau1[Date devis envoyé]),"",Tableau1[Date devis envoyé])</f>
        <v/>
      </c>
      <c r="X2" s="78" t="str" cm="1">
        <f t="array" ref="X2:X23">IF(ISBLANK(Tableau1[Date Devis Signé]),"",Tableau1[Date Devis Signé])</f>
        <v/>
      </c>
      <c r="Y2" s="16" t="e" cm="1">
        <f t="array" ref="Y2">IF(ISBLANK(#REF!),"",#REF!)</f>
        <v>#REF!</v>
      </c>
      <c r="Z2" s="16" t="e" cm="1">
        <f t="array" ref="Z2">IF(ISBLANK(#REF!),"",#REF!)</f>
        <v>#REF!</v>
      </c>
      <c r="AA2" s="17" t="str" cm="1">
        <f t="array" ref="AA2:AA23">IF(ISBLANK(Tableau1[PDL]),"",Tableau1[PDL])</f>
        <v/>
      </c>
      <c r="AB2" s="43" t="str" cm="1">
        <f t="array" ref="AB2:AB23">IF(ISBLANK(Tableau1[KVA]),"",Tableau1[KVA])</f>
        <v/>
      </c>
      <c r="AC2" s="79" t="str" cm="1">
        <f t="array" ref="AC2:AC23">IF(ISBLANK(Tableau1[Mono/Tri]),"",Tableau1[Mono/Tri])</f>
        <v/>
      </c>
      <c r="AD2" s="20" t="str" cm="1">
        <f t="array" ref="AD2:AD23">IF(ISBLANK(Tableau1[Conso(kwh)]),"",Tableau1[Conso(kwh)])</f>
        <v/>
      </c>
    </row>
    <row r="3" spans="1:31" x14ac:dyDescent="0.25">
      <c r="A3" s="16">
        <v>0</v>
      </c>
      <c r="B3" s="16">
        <v>21</v>
      </c>
      <c r="C3" s="15" t="str">
        <v>30/11/23</v>
      </c>
      <c r="D3" s="16">
        <v>0</v>
      </c>
      <c r="E3" s="16" t="str">
        <v/>
      </c>
      <c r="F3" s="16" t="str">
        <v/>
      </c>
      <c r="G3" s="16" t="str">
        <v/>
      </c>
      <c r="H3" s="16" t="str">
        <v/>
      </c>
      <c r="I3" s="41" t="str">
        <v/>
      </c>
      <c r="J3" s="16" t="str">
        <v/>
      </c>
      <c r="K3" s="42" t="str">
        <v/>
      </c>
      <c r="L3" s="16" t="str">
        <v/>
      </c>
      <c r="M3" s="16" t="str">
        <v/>
      </c>
      <c r="N3" s="15" t="str">
        <v/>
      </c>
      <c r="U3" s="43" t="str">
        <v/>
      </c>
      <c r="V3" s="16" t="str">
        <v/>
      </c>
      <c r="W3" s="78" t="str">
        <v/>
      </c>
      <c r="X3" s="78" t="str">
        <v/>
      </c>
      <c r="AA3" s="17" t="str">
        <v/>
      </c>
      <c r="AB3" s="43" t="str">
        <v/>
      </c>
      <c r="AC3" s="43" t="str">
        <v/>
      </c>
      <c r="AD3" s="16" t="str">
        <v/>
      </c>
    </row>
    <row r="4" spans="1:31" x14ac:dyDescent="0.25">
      <c r="A4" s="16" t="str">
        <v>test</v>
      </c>
      <c r="B4" s="16">
        <v>20</v>
      </c>
      <c r="C4" s="15">
        <v>45146</v>
      </c>
      <c r="D4" s="16" t="str">
        <v>SDS</v>
      </c>
      <c r="E4" s="16" t="str">
        <v/>
      </c>
      <c r="F4" s="16" t="str">
        <v>Mr</v>
      </c>
      <c r="G4" s="16">
        <v>1</v>
      </c>
      <c r="H4" s="16">
        <v>2</v>
      </c>
      <c r="I4" s="41">
        <v>3</v>
      </c>
      <c r="J4" s="16">
        <v>4</v>
      </c>
      <c r="K4" s="42">
        <v>5</v>
      </c>
      <c r="L4" s="16" t="str">
        <v>6</v>
      </c>
      <c r="M4" s="16">
        <v>7</v>
      </c>
      <c r="N4" s="15" t="str">
        <v/>
      </c>
      <c r="U4" s="43" t="str">
        <v/>
      </c>
      <c r="V4" s="16" t="str">
        <v/>
      </c>
      <c r="W4" s="78" t="str">
        <v/>
      </c>
      <c r="X4" s="78" t="str">
        <v/>
      </c>
      <c r="AA4" s="17" t="str">
        <v/>
      </c>
      <c r="AB4" s="43" t="str">
        <v/>
      </c>
      <c r="AC4" s="43" t="str">
        <v/>
      </c>
      <c r="AD4" s="16" t="str">
        <v/>
      </c>
    </row>
    <row r="5" spans="1:31" x14ac:dyDescent="0.25">
      <c r="A5" s="16" t="str">
        <v xml:space="preserve">test 1 </v>
      </c>
      <c r="B5" s="16">
        <v>19</v>
      </c>
      <c r="C5" s="15">
        <v>45145</v>
      </c>
      <c r="D5" s="16" t="str">
        <v>SDS</v>
      </c>
      <c r="E5" s="16" t="str">
        <v/>
      </c>
      <c r="F5" s="16" t="str">
        <v>Mme</v>
      </c>
      <c r="G5" s="16" t="str">
        <v/>
      </c>
      <c r="H5" s="16" t="str">
        <v/>
      </c>
      <c r="I5" s="41" t="str">
        <v/>
      </c>
      <c r="J5" s="16" t="str">
        <v/>
      </c>
      <c r="K5" s="42" t="str">
        <v/>
      </c>
      <c r="L5" s="16" t="str">
        <v/>
      </c>
      <c r="M5" s="16" t="str">
        <v/>
      </c>
      <c r="N5" s="15" t="str">
        <v/>
      </c>
      <c r="U5" s="43" t="str">
        <v/>
      </c>
      <c r="V5" s="16" t="str">
        <v/>
      </c>
      <c r="W5" s="78" t="str">
        <v/>
      </c>
      <c r="X5" s="78" t="str">
        <v/>
      </c>
      <c r="AA5" s="17" t="str">
        <v/>
      </c>
      <c r="AB5" s="43" t="str">
        <v/>
      </c>
      <c r="AC5" s="43" t="str">
        <v/>
      </c>
      <c r="AD5" s="16" t="str">
        <v/>
      </c>
    </row>
    <row r="6" spans="1:31" x14ac:dyDescent="0.25">
      <c r="A6" s="16">
        <v>0</v>
      </c>
      <c r="B6" s="16">
        <v>18</v>
      </c>
      <c r="C6" s="15">
        <v>45145</v>
      </c>
      <c r="D6" s="16" t="str">
        <v>SDS</v>
      </c>
      <c r="E6" s="16" t="str">
        <v/>
      </c>
      <c r="F6" s="16" t="str">
        <v>Mr</v>
      </c>
      <c r="G6" s="16" t="str">
        <v/>
      </c>
      <c r="H6" s="16" t="str">
        <v/>
      </c>
      <c r="I6" s="41" t="str">
        <v/>
      </c>
      <c r="J6" s="16" t="str">
        <v/>
      </c>
      <c r="K6" s="42" t="str">
        <v/>
      </c>
      <c r="L6" s="16" t="str">
        <v/>
      </c>
      <c r="M6" s="16" t="str">
        <v/>
      </c>
      <c r="N6" s="15" t="str">
        <v/>
      </c>
      <c r="U6" s="43" t="str">
        <v/>
      </c>
      <c r="V6" s="16" t="str">
        <v/>
      </c>
      <c r="W6" s="78" t="str">
        <v/>
      </c>
      <c r="X6" s="78" t="str">
        <v/>
      </c>
      <c r="AA6" s="17" t="str">
        <v/>
      </c>
      <c r="AB6" s="43" t="str">
        <v/>
      </c>
      <c r="AC6" s="43" t="str">
        <v/>
      </c>
      <c r="AD6" s="16" t="str">
        <v/>
      </c>
    </row>
    <row r="7" spans="1:31" x14ac:dyDescent="0.25">
      <c r="A7" s="16">
        <v>0</v>
      </c>
      <c r="B7" s="16">
        <v>17</v>
      </c>
      <c r="C7" s="15">
        <v>45142</v>
      </c>
      <c r="D7" s="16" t="str">
        <v>SDS</v>
      </c>
      <c r="E7" s="16" t="str">
        <v/>
      </c>
      <c r="F7" s="16" t="str">
        <v>Mr</v>
      </c>
      <c r="G7" s="16" t="str">
        <v/>
      </c>
      <c r="H7" s="16" t="str">
        <v/>
      </c>
      <c r="I7" s="41" t="str">
        <v/>
      </c>
      <c r="J7" s="16" t="str">
        <v/>
      </c>
      <c r="K7" s="42" t="str">
        <v/>
      </c>
      <c r="L7" s="16" t="str">
        <v/>
      </c>
      <c r="M7" s="16" t="str">
        <v/>
      </c>
      <c r="N7" s="15" t="str">
        <v/>
      </c>
      <c r="U7" s="43" t="str">
        <v/>
      </c>
      <c r="V7" s="16" t="str">
        <v/>
      </c>
      <c r="W7" s="78" t="str">
        <v/>
      </c>
      <c r="X7" s="78" t="str">
        <v/>
      </c>
      <c r="AA7" s="17" t="str">
        <v/>
      </c>
      <c r="AB7" s="43" t="str">
        <v/>
      </c>
      <c r="AC7" s="43" t="str">
        <v/>
      </c>
      <c r="AD7" s="16" t="str">
        <v/>
      </c>
    </row>
    <row r="8" spans="1:31" x14ac:dyDescent="0.25">
      <c r="A8" s="16" t="str">
        <v>test 2</v>
      </c>
      <c r="B8" s="16">
        <v>16</v>
      </c>
      <c r="C8" s="15">
        <v>45142</v>
      </c>
      <c r="D8" s="16" t="str">
        <v>CA</v>
      </c>
      <c r="E8" s="16" t="str">
        <v/>
      </c>
      <c r="F8" s="16" t="str">
        <v>Mr</v>
      </c>
      <c r="G8" s="16" t="str">
        <v/>
      </c>
      <c r="H8" s="16" t="str">
        <v/>
      </c>
      <c r="I8" s="41" t="str">
        <v/>
      </c>
      <c r="J8" s="16" t="str">
        <v/>
      </c>
      <c r="K8" s="42" t="str">
        <v/>
      </c>
      <c r="L8" s="16" t="str">
        <v/>
      </c>
      <c r="M8" s="16" t="str">
        <v/>
      </c>
      <c r="N8" s="15" t="str">
        <v/>
      </c>
      <c r="U8" s="43" t="str">
        <v/>
      </c>
      <c r="V8" s="16" t="str">
        <v/>
      </c>
      <c r="W8" s="78" t="str">
        <v/>
      </c>
      <c r="X8" s="78" t="str">
        <v/>
      </c>
      <c r="AA8" s="17" t="str">
        <v/>
      </c>
      <c r="AB8" s="43" t="str">
        <v/>
      </c>
      <c r="AC8" s="43" t="str">
        <v/>
      </c>
      <c r="AD8" s="16" t="str">
        <v/>
      </c>
    </row>
    <row r="9" spans="1:31" x14ac:dyDescent="0.25">
      <c r="A9" s="16">
        <v>0</v>
      </c>
      <c r="B9" s="16">
        <v>15</v>
      </c>
      <c r="C9" s="15">
        <v>45142</v>
      </c>
      <c r="D9" s="16" t="str">
        <v>CA</v>
      </c>
      <c r="E9" s="16" t="str">
        <v/>
      </c>
      <c r="F9" s="16" t="str">
        <v>Mr</v>
      </c>
      <c r="G9" s="16" t="str">
        <v/>
      </c>
      <c r="H9" s="16" t="str">
        <v/>
      </c>
      <c r="I9" s="41" t="str">
        <v/>
      </c>
      <c r="J9" s="16" t="str">
        <v/>
      </c>
      <c r="K9" s="42" t="str">
        <v/>
      </c>
      <c r="L9" s="16" t="str">
        <v/>
      </c>
      <c r="M9" s="16" t="str">
        <v/>
      </c>
      <c r="N9" s="15" t="str">
        <v/>
      </c>
      <c r="U9" s="43" t="str">
        <v/>
      </c>
      <c r="V9" s="16" t="str">
        <v/>
      </c>
      <c r="W9" s="78" t="str">
        <v/>
      </c>
      <c r="X9" s="78" t="str">
        <v/>
      </c>
      <c r="AA9" s="17" t="str">
        <v/>
      </c>
      <c r="AB9" s="43" t="str">
        <v/>
      </c>
      <c r="AC9" s="43" t="str">
        <v/>
      </c>
      <c r="AD9" s="16" t="str">
        <v/>
      </c>
    </row>
    <row r="10" spans="1:31" x14ac:dyDescent="0.25">
      <c r="A10" s="16">
        <v>0</v>
      </c>
      <c r="B10" s="16">
        <v>14</v>
      </c>
      <c r="C10" s="15">
        <v>45142</v>
      </c>
      <c r="D10" s="16" t="str">
        <v>CA</v>
      </c>
      <c r="E10" s="16" t="str">
        <v/>
      </c>
      <c r="F10" s="16" t="str">
        <v>Mr</v>
      </c>
      <c r="G10" s="16" t="str">
        <v/>
      </c>
      <c r="H10" s="16" t="str">
        <v/>
      </c>
      <c r="I10" s="41" t="str">
        <v/>
      </c>
      <c r="J10" s="16" t="str">
        <v/>
      </c>
      <c r="K10" s="42" t="str">
        <v/>
      </c>
      <c r="L10" s="16" t="str">
        <v/>
      </c>
      <c r="M10" s="16" t="str">
        <v/>
      </c>
      <c r="N10" s="15" t="str">
        <v/>
      </c>
      <c r="U10" s="43" t="str">
        <v/>
      </c>
      <c r="V10" s="16" t="str">
        <v/>
      </c>
      <c r="W10" s="78" t="str">
        <v/>
      </c>
      <c r="X10" s="78" t="str">
        <v/>
      </c>
      <c r="AA10" s="17" t="str">
        <v/>
      </c>
      <c r="AB10" s="43" t="str">
        <v/>
      </c>
      <c r="AC10" s="43" t="str">
        <v/>
      </c>
      <c r="AD10" s="16" t="str">
        <v/>
      </c>
    </row>
    <row r="11" spans="1:31" x14ac:dyDescent="0.25">
      <c r="A11" s="16">
        <v>0</v>
      </c>
      <c r="B11" s="16">
        <v>13</v>
      </c>
      <c r="C11" s="15">
        <v>45141</v>
      </c>
      <c r="D11" s="16" t="str">
        <v>SDS</v>
      </c>
      <c r="E11" s="16" t="str">
        <v/>
      </c>
      <c r="F11" s="16" t="str">
        <v>Mme</v>
      </c>
      <c r="G11" s="16" t="str">
        <v/>
      </c>
      <c r="H11" s="16" t="str">
        <v/>
      </c>
      <c r="I11" s="41" t="str">
        <v/>
      </c>
      <c r="J11" s="16" t="str">
        <v/>
      </c>
      <c r="K11" s="42" t="str">
        <v/>
      </c>
      <c r="L11" s="16" t="str">
        <v/>
      </c>
      <c r="M11" s="16" t="str">
        <v/>
      </c>
      <c r="N11" s="15" t="str">
        <v/>
      </c>
      <c r="U11" s="43" t="str">
        <v/>
      </c>
      <c r="V11" s="16" t="str">
        <v/>
      </c>
      <c r="W11" s="78" t="str">
        <v/>
      </c>
      <c r="X11" s="78" t="str">
        <v/>
      </c>
      <c r="AA11" s="17" t="str">
        <v/>
      </c>
      <c r="AB11" s="43" t="str">
        <v/>
      </c>
      <c r="AC11" s="43" t="str">
        <v/>
      </c>
      <c r="AD11" s="16" t="str">
        <v/>
      </c>
    </row>
    <row r="12" spans="1:31" x14ac:dyDescent="0.25">
      <c r="A12" s="16">
        <v>0</v>
      </c>
      <c r="B12" s="16">
        <v>12</v>
      </c>
      <c r="C12" s="15">
        <v>45141</v>
      </c>
      <c r="D12" s="16" t="str">
        <v>SDS</v>
      </c>
      <c r="E12" s="16" t="str">
        <v/>
      </c>
      <c r="F12" s="16" t="str">
        <v>Mme</v>
      </c>
      <c r="G12" s="16" t="str">
        <v/>
      </c>
      <c r="H12" s="16" t="str">
        <v/>
      </c>
      <c r="I12" s="41" t="str">
        <v/>
      </c>
      <c r="J12" s="16" t="str">
        <v/>
      </c>
      <c r="K12" s="42" t="str">
        <v/>
      </c>
      <c r="L12" s="16" t="str">
        <v/>
      </c>
      <c r="M12" s="16" t="str">
        <v/>
      </c>
      <c r="N12" s="15" t="str">
        <v/>
      </c>
      <c r="U12" s="43" t="str">
        <v/>
      </c>
      <c r="V12" s="16" t="str">
        <v/>
      </c>
      <c r="W12" s="78" t="str">
        <v/>
      </c>
      <c r="X12" s="78" t="str">
        <v/>
      </c>
      <c r="AA12" s="17" t="str">
        <v/>
      </c>
      <c r="AB12" s="43" t="str">
        <v/>
      </c>
      <c r="AC12" s="43" t="str">
        <v/>
      </c>
      <c r="AD12" s="16" t="str">
        <v/>
      </c>
    </row>
    <row r="13" spans="1:31" x14ac:dyDescent="0.25">
      <c r="A13" s="16">
        <v>0</v>
      </c>
      <c r="B13" s="16">
        <v>11</v>
      </c>
      <c r="C13" s="15">
        <v>45141</v>
      </c>
      <c r="D13" s="16" t="str">
        <v>SDS</v>
      </c>
      <c r="E13" s="16" t="str">
        <v/>
      </c>
      <c r="F13" s="16" t="str">
        <v>Mme</v>
      </c>
      <c r="G13" s="16" t="str">
        <v/>
      </c>
      <c r="H13" s="16" t="str">
        <v/>
      </c>
      <c r="I13" s="41" t="str">
        <v/>
      </c>
      <c r="J13" s="16" t="str">
        <v/>
      </c>
      <c r="K13" s="42" t="str">
        <v/>
      </c>
      <c r="L13" s="16" t="str">
        <v/>
      </c>
      <c r="M13" s="16" t="str">
        <v/>
      </c>
      <c r="N13" s="15" t="str">
        <v/>
      </c>
      <c r="U13" s="43" t="str">
        <v/>
      </c>
      <c r="V13" s="16" t="str">
        <v/>
      </c>
      <c r="W13" s="78" t="str">
        <v/>
      </c>
      <c r="X13" s="78" t="str">
        <v/>
      </c>
      <c r="AA13" s="17" t="str">
        <v/>
      </c>
      <c r="AB13" s="43" t="str">
        <v/>
      </c>
      <c r="AC13" s="43" t="str">
        <v/>
      </c>
      <c r="AD13" s="16" t="str">
        <v/>
      </c>
    </row>
    <row r="14" spans="1:31" x14ac:dyDescent="0.25">
      <c r="A14" s="16">
        <v>0</v>
      </c>
      <c r="B14" s="16">
        <v>10</v>
      </c>
      <c r="C14" s="15">
        <v>45141</v>
      </c>
      <c r="D14" s="16" t="str">
        <v>SDS</v>
      </c>
      <c r="E14" s="16" t="str">
        <v/>
      </c>
      <c r="F14" s="16" t="str">
        <v>Mr</v>
      </c>
      <c r="G14" s="16" t="str">
        <v/>
      </c>
      <c r="H14" s="16" t="str">
        <v/>
      </c>
      <c r="I14" s="41" t="str">
        <v/>
      </c>
      <c r="J14" s="16" t="str">
        <v/>
      </c>
      <c r="K14" s="42" t="str">
        <v/>
      </c>
      <c r="L14" s="16" t="str">
        <v/>
      </c>
      <c r="M14" s="16" t="str">
        <v/>
      </c>
      <c r="N14" s="15" t="str">
        <v/>
      </c>
      <c r="U14" s="43" t="str">
        <v/>
      </c>
      <c r="V14" s="16" t="str">
        <v/>
      </c>
      <c r="W14" s="78" t="str">
        <v/>
      </c>
      <c r="X14" s="78" t="str">
        <v/>
      </c>
      <c r="AA14" s="17" t="str">
        <v/>
      </c>
      <c r="AB14" s="43" t="str">
        <v/>
      </c>
      <c r="AC14" s="43" t="str">
        <v/>
      </c>
      <c r="AD14" s="16" t="str">
        <v/>
      </c>
    </row>
    <row r="15" spans="1:31" x14ac:dyDescent="0.25">
      <c r="A15" s="16">
        <v>0</v>
      </c>
      <c r="B15" s="16">
        <v>9</v>
      </c>
      <c r="C15" s="15">
        <v>45141</v>
      </c>
      <c r="D15" s="16" t="str">
        <v>CA</v>
      </c>
      <c r="E15" s="16" t="str">
        <v/>
      </c>
      <c r="F15" s="16" t="str">
        <v>Mme</v>
      </c>
      <c r="G15" s="16" t="str">
        <v/>
      </c>
      <c r="H15" s="16" t="str">
        <v/>
      </c>
      <c r="I15" s="41" t="str">
        <v/>
      </c>
      <c r="J15" s="16" t="str">
        <v/>
      </c>
      <c r="K15" s="42" t="str">
        <v/>
      </c>
      <c r="L15" s="16" t="str">
        <v/>
      </c>
      <c r="M15" s="16" t="str">
        <v/>
      </c>
      <c r="N15" s="15" t="str">
        <v/>
      </c>
      <c r="U15" s="43" t="str">
        <v/>
      </c>
      <c r="V15" s="16" t="str">
        <v/>
      </c>
      <c r="W15" s="78" t="str">
        <v/>
      </c>
      <c r="X15" s="78" t="str">
        <v/>
      </c>
      <c r="AA15" s="17" t="str">
        <v/>
      </c>
      <c r="AB15" s="43" t="str">
        <v/>
      </c>
      <c r="AC15" s="43" t="str">
        <v/>
      </c>
      <c r="AD15" s="16" t="str">
        <v/>
      </c>
    </row>
    <row r="16" spans="1:31" x14ac:dyDescent="0.25">
      <c r="A16" s="16">
        <v>0</v>
      </c>
      <c r="B16" s="16">
        <v>8</v>
      </c>
      <c r="C16" s="15">
        <v>45140</v>
      </c>
      <c r="D16" s="16" t="str">
        <v>CA</v>
      </c>
      <c r="E16" s="16" t="str">
        <v/>
      </c>
      <c r="F16" s="16" t="str">
        <v>Mme</v>
      </c>
      <c r="G16" s="16" t="str">
        <v/>
      </c>
      <c r="H16" s="16" t="str">
        <v/>
      </c>
      <c r="I16" s="41" t="str">
        <v/>
      </c>
      <c r="J16" s="16" t="str">
        <v/>
      </c>
      <c r="K16" s="42" t="str">
        <v/>
      </c>
      <c r="L16" s="16" t="str">
        <v/>
      </c>
      <c r="M16" s="16" t="str">
        <v/>
      </c>
      <c r="N16" s="15" t="str">
        <v/>
      </c>
      <c r="U16" s="43" t="str">
        <v/>
      </c>
      <c r="V16" s="16" t="str">
        <v/>
      </c>
      <c r="W16" s="78" t="str">
        <v/>
      </c>
      <c r="X16" s="78" t="str">
        <v/>
      </c>
      <c r="AA16" s="17" t="str">
        <v/>
      </c>
      <c r="AB16" s="43" t="str">
        <v/>
      </c>
      <c r="AC16" s="43" t="str">
        <v/>
      </c>
      <c r="AD16" s="16" t="str">
        <v/>
      </c>
    </row>
    <row r="17" spans="1:30" x14ac:dyDescent="0.25">
      <c r="A17" s="16" t="str">
        <v>aaaaaaaaaaa</v>
      </c>
      <c r="B17" s="16">
        <v>7</v>
      </c>
      <c r="C17" s="15">
        <v>44965</v>
      </c>
      <c r="D17" s="16" t="str">
        <v>CA</v>
      </c>
      <c r="E17" s="16" t="str">
        <v/>
      </c>
      <c r="F17" s="16" t="str">
        <v>Mr</v>
      </c>
      <c r="G17" s="16" t="str">
        <v/>
      </c>
      <c r="H17" s="16" t="str">
        <v/>
      </c>
      <c r="I17" s="41" t="str">
        <v/>
      </c>
      <c r="J17" s="16" t="str">
        <v/>
      </c>
      <c r="K17" s="42" t="str">
        <v/>
      </c>
      <c r="L17" s="16" t="str">
        <v/>
      </c>
      <c r="M17" s="16" t="str">
        <v/>
      </c>
      <c r="N17" s="15" t="str">
        <v/>
      </c>
      <c r="U17" s="43" t="str">
        <v/>
      </c>
      <c r="V17" s="16" t="str">
        <v/>
      </c>
      <c r="W17" s="78" t="str">
        <v/>
      </c>
      <c r="X17" s="78" t="str">
        <v/>
      </c>
      <c r="AA17" s="17" t="str">
        <v/>
      </c>
      <c r="AB17" s="43" t="str">
        <v/>
      </c>
      <c r="AC17" s="43" t="str">
        <v/>
      </c>
      <c r="AD17" s="16" t="str">
        <v/>
      </c>
    </row>
    <row r="18" spans="1:30" x14ac:dyDescent="0.25">
      <c r="A18" s="16">
        <v>0</v>
      </c>
      <c r="B18" s="16">
        <v>6</v>
      </c>
      <c r="C18" s="15">
        <v>45140</v>
      </c>
      <c r="D18" s="16" t="str">
        <v>SDS</v>
      </c>
      <c r="E18" s="16" t="str">
        <v/>
      </c>
      <c r="F18" s="16" t="str">
        <v>Mr</v>
      </c>
      <c r="G18" s="16" t="str">
        <v/>
      </c>
      <c r="H18" s="16" t="str">
        <v/>
      </c>
      <c r="I18" s="41" t="str">
        <v/>
      </c>
      <c r="J18" s="16" t="str">
        <v/>
      </c>
      <c r="K18" s="42" t="str">
        <v/>
      </c>
      <c r="L18" s="16" t="str">
        <v/>
      </c>
      <c r="M18" s="16" t="str">
        <v/>
      </c>
      <c r="N18" s="15" t="str">
        <v/>
      </c>
      <c r="U18" s="43" t="str">
        <v/>
      </c>
      <c r="V18" s="16" t="str">
        <v/>
      </c>
      <c r="W18" s="78" t="str">
        <v/>
      </c>
      <c r="X18" s="78" t="str">
        <v/>
      </c>
      <c r="AA18" s="17" t="str">
        <v/>
      </c>
      <c r="AB18" s="43" t="str">
        <v/>
      </c>
      <c r="AC18" s="43" t="str">
        <v/>
      </c>
      <c r="AD18" s="16" t="str">
        <v/>
      </c>
    </row>
    <row r="19" spans="1:30" x14ac:dyDescent="0.25">
      <c r="A19" s="16">
        <v>0</v>
      </c>
      <c r="B19" s="16">
        <v>5</v>
      </c>
      <c r="C19" s="15">
        <v>45140</v>
      </c>
      <c r="D19" s="16" t="str">
        <v>SDS</v>
      </c>
      <c r="E19" s="16" t="str">
        <v/>
      </c>
      <c r="F19" s="16" t="str">
        <v>Mr</v>
      </c>
      <c r="G19" s="16" t="str">
        <v/>
      </c>
      <c r="H19" s="16" t="str">
        <v/>
      </c>
      <c r="I19" s="41" t="str">
        <v/>
      </c>
      <c r="J19" s="16" t="str">
        <v/>
      </c>
      <c r="K19" s="42" t="str">
        <v/>
      </c>
      <c r="L19" s="16" t="str">
        <v/>
      </c>
      <c r="M19" s="16" t="str">
        <v/>
      </c>
      <c r="N19" s="15" t="str">
        <v/>
      </c>
      <c r="U19" s="43" t="str">
        <v/>
      </c>
      <c r="V19" s="16" t="str">
        <v/>
      </c>
      <c r="W19" s="78" t="str">
        <v/>
      </c>
      <c r="X19" s="78" t="str">
        <v/>
      </c>
      <c r="AA19" s="17" t="str">
        <v/>
      </c>
      <c r="AB19" s="43" t="str">
        <v/>
      </c>
      <c r="AC19" s="43" t="str">
        <v/>
      </c>
      <c r="AD19" s="16" t="str">
        <v/>
      </c>
    </row>
    <row r="20" spans="1:30" x14ac:dyDescent="0.25">
      <c r="A20" s="16">
        <v>0</v>
      </c>
      <c r="B20" s="16">
        <v>4</v>
      </c>
      <c r="C20" s="15">
        <v>45140</v>
      </c>
      <c r="D20" s="16" t="str">
        <v>CA</v>
      </c>
      <c r="E20" s="16" t="str">
        <v/>
      </c>
      <c r="F20" s="16" t="str">
        <v>Mme, Mr</v>
      </c>
      <c r="G20" s="16" t="str">
        <v/>
      </c>
      <c r="H20" s="16" t="str">
        <v/>
      </c>
      <c r="I20" s="41" t="str">
        <v/>
      </c>
      <c r="J20" s="16" t="str">
        <v/>
      </c>
      <c r="K20" s="42" t="str">
        <v/>
      </c>
      <c r="L20" s="16" t="str">
        <v/>
      </c>
      <c r="M20" s="16" t="str">
        <v/>
      </c>
      <c r="N20" s="15" t="str">
        <v/>
      </c>
      <c r="U20" s="43" t="str">
        <v/>
      </c>
      <c r="V20" s="16" t="str">
        <v/>
      </c>
      <c r="W20" s="78" t="str">
        <v/>
      </c>
      <c r="X20" s="78" t="str">
        <v/>
      </c>
      <c r="AA20" s="17" t="str">
        <v/>
      </c>
      <c r="AB20" s="43" t="str">
        <v/>
      </c>
      <c r="AC20" s="43" t="str">
        <v/>
      </c>
      <c r="AD20" s="16" t="str">
        <v/>
      </c>
    </row>
    <row r="21" spans="1:30" x14ac:dyDescent="0.25">
      <c r="A21" s="16">
        <v>0</v>
      </c>
      <c r="B21" s="16">
        <v>3</v>
      </c>
      <c r="C21" s="15">
        <v>45139</v>
      </c>
      <c r="D21" s="16" t="str">
        <v>SDS</v>
      </c>
      <c r="E21" s="16" t="str">
        <v/>
      </c>
      <c r="F21" s="16" t="str">
        <v>Mr</v>
      </c>
      <c r="G21" s="16" t="str">
        <v/>
      </c>
      <c r="H21" s="16" t="str">
        <v/>
      </c>
      <c r="I21" s="41" t="str">
        <v/>
      </c>
      <c r="J21" s="16" t="str">
        <v/>
      </c>
      <c r="K21" s="42" t="str">
        <v/>
      </c>
      <c r="L21" s="16" t="str">
        <v/>
      </c>
      <c r="M21" s="16" t="str">
        <v/>
      </c>
      <c r="N21" s="15" t="str">
        <v/>
      </c>
      <c r="U21" s="43" t="str">
        <v/>
      </c>
      <c r="V21" s="16" t="str">
        <v/>
      </c>
      <c r="W21" s="78" t="str">
        <v/>
      </c>
      <c r="X21" s="78" t="str">
        <v/>
      </c>
      <c r="AA21" s="17" t="str">
        <v/>
      </c>
      <c r="AB21" s="43" t="str">
        <v/>
      </c>
      <c r="AC21" s="43" t="str">
        <v/>
      </c>
      <c r="AD21" s="16" t="str">
        <v/>
      </c>
    </row>
    <row r="22" spans="1:30" x14ac:dyDescent="0.25">
      <c r="A22" s="16">
        <v>0</v>
      </c>
      <c r="B22" s="16">
        <v>2</v>
      </c>
      <c r="C22" s="15">
        <v>45139</v>
      </c>
      <c r="D22" s="16" t="str">
        <v>SDS</v>
      </c>
      <c r="E22" s="16" t="str">
        <v/>
      </c>
      <c r="F22" s="16" t="str">
        <v>Mr</v>
      </c>
      <c r="G22" s="16" t="str">
        <v/>
      </c>
      <c r="H22" s="16" t="str">
        <v/>
      </c>
      <c r="I22" s="41" t="str">
        <v/>
      </c>
      <c r="J22" s="16" t="str">
        <v/>
      </c>
      <c r="K22" s="42" t="str">
        <v/>
      </c>
      <c r="L22" s="16" t="str">
        <v/>
      </c>
      <c r="M22" s="16" t="str">
        <v/>
      </c>
      <c r="N22" s="15" t="str">
        <v/>
      </c>
      <c r="U22" s="43" t="str">
        <v/>
      </c>
      <c r="V22" s="16" t="str">
        <v/>
      </c>
      <c r="W22" s="78" t="str">
        <v/>
      </c>
      <c r="X22" s="78" t="str">
        <v/>
      </c>
      <c r="AA22" s="17" t="str">
        <v/>
      </c>
      <c r="AB22" s="43" t="str">
        <v/>
      </c>
      <c r="AC22" s="43" t="str">
        <v/>
      </c>
      <c r="AD22" s="16" t="str">
        <v/>
      </c>
    </row>
    <row r="23" spans="1:30" x14ac:dyDescent="0.25">
      <c r="A23" s="16">
        <v>0</v>
      </c>
      <c r="B23" s="16">
        <v>1</v>
      </c>
      <c r="C23" s="15">
        <v>45139</v>
      </c>
      <c r="D23" s="16" t="str">
        <v>SDS</v>
      </c>
      <c r="E23" s="16" t="str">
        <v/>
      </c>
      <c r="F23" s="16" t="str">
        <v>Mr</v>
      </c>
      <c r="G23" s="16" t="str">
        <v/>
      </c>
      <c r="H23" s="16" t="str">
        <v/>
      </c>
      <c r="I23" s="41" t="str">
        <v/>
      </c>
      <c r="J23" s="16" t="str">
        <v/>
      </c>
      <c r="K23" s="42" t="str">
        <v/>
      </c>
      <c r="L23" s="16" t="str">
        <v/>
      </c>
      <c r="M23" s="16" t="str">
        <v/>
      </c>
      <c r="N23" s="15" t="str">
        <v/>
      </c>
      <c r="U23" s="43" t="str">
        <v/>
      </c>
      <c r="V23" s="16" t="str">
        <v/>
      </c>
      <c r="W23" s="78" t="str">
        <v/>
      </c>
      <c r="X23" s="78" t="str">
        <v/>
      </c>
      <c r="AA23" s="17" t="str">
        <v/>
      </c>
      <c r="AB23" s="43" t="str">
        <v/>
      </c>
      <c r="AC23" s="43" t="str">
        <v/>
      </c>
      <c r="AD23" s="16" t="str"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Contacts clients</vt:lpstr>
      <vt:lpstr>Clone Contacts Clients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Avargues</dc:creator>
  <cp:lastModifiedBy>Geoffrey VUILLEMARD</cp:lastModifiedBy>
  <cp:lastPrinted>2023-11-23T09:51:02Z</cp:lastPrinted>
  <dcterms:created xsi:type="dcterms:W3CDTF">2023-08-03T05:27:53Z</dcterms:created>
  <dcterms:modified xsi:type="dcterms:W3CDTF">2023-11-30T11:30:37Z</dcterms:modified>
</cp:coreProperties>
</file>