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codeName="{AE6600E7-7A62-396C-DE95-9942FA9DD81E}"/>
  <workbookPr codeName="ThisWorkbook"/>
  <mc:AlternateContent xmlns:mc="http://schemas.openxmlformats.org/markup-compatibility/2006">
    <mc:Choice Requires="x15">
      <x15ac:absPath xmlns:x15ac="http://schemas.microsoft.com/office/spreadsheetml/2010/11/ac" url="C:\Users\vuill\Downloads\"/>
    </mc:Choice>
  </mc:AlternateContent>
  <xr:revisionPtr revIDLastSave="0" documentId="13_ncr:1_{6D16DBBE-23BB-494D-A56B-28AF86A6B59B}" xr6:coauthVersionLast="47" xr6:coauthVersionMax="47" xr10:uidLastSave="{00000000-0000-0000-0000-000000000000}"/>
  <bookViews>
    <workbookView xWindow="-120" yWindow="-120" windowWidth="29040" windowHeight="15840" activeTab="2" xr2:uid="{00000000-000D-0000-FFFF-FFFF00000000}"/>
  </bookViews>
  <sheets>
    <sheet name="tableau des élèves" sheetId="2" r:id="rId1"/>
    <sheet name="créneaux" sheetId="1" r:id="rId2"/>
    <sheet name="Recap" sheetId="4" r:id="rId3"/>
  </sheets>
  <definedNames>
    <definedName name="_xlcn.WorksheetConnection_testatelierdecouverteGeof2.xlsxTableau11" hidden="1">Tableau1[]</definedName>
    <definedName name="_xlcn.WorksheetConnection_testatelierdecouverteGeof2.xlsxTableau21" hidden="1">Tableau2[]</definedName>
    <definedName name="Nom_Eleve" localSheetId="2">Tableau1[Identifiant]</definedName>
    <definedName name="Nom_Eleve">Tableau1[Identifiant]</definedName>
  </definedNames>
  <calcPr calcId="191029"/>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eau1" name="Tableau1" connection="WorksheetConnection_test-atelier-decouverte Geof2.xlsx!Tableau1"/>
          <x15:modelTable id="Tableau2" name="Tableau2" connection="WorksheetConnection_test-atelier-decouverte Geof2.xlsx!Tableau2"/>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2" i="2" l="1" a="1"/>
  <c r="A2" i="2" s="1"/>
  <c r="A3" i="2" a="1"/>
  <c r="A3" i="2" s="1"/>
  <c r="A4" i="2" a="1"/>
  <c r="A4" i="2" s="1"/>
  <c r="A5" i="2" a="1"/>
  <c r="A5" i="2" s="1"/>
  <c r="A6" i="2" a="1"/>
  <c r="A6" i="2" s="1"/>
  <c r="A7" i="2" a="1"/>
  <c r="A7" i="2" s="1"/>
  <c r="A8" i="2" a="1"/>
  <c r="A8" i="2" s="1"/>
  <c r="A9" i="2" a="1"/>
  <c r="A9" i="2" s="1"/>
  <c r="A10" i="2" a="1"/>
  <c r="A10" i="2" s="1"/>
  <c r="A11" i="2" a="1"/>
  <c r="A11" i="2" s="1"/>
  <c r="A12" i="2" a="1"/>
  <c r="A12" i="2" s="1"/>
  <c r="I3" i="2" a="1"/>
  <c r="I3" i="2" s="1"/>
  <c r="I4" i="2" a="1"/>
  <c r="I4" i="2" s="1"/>
  <c r="I5" i="2" a="1"/>
  <c r="I5" i="2" s="1"/>
  <c r="I6" i="2" a="1"/>
  <c r="I6" i="2" s="1"/>
  <c r="I7" i="2" a="1"/>
  <c r="I7" i="2" s="1"/>
  <c r="I8" i="2" a="1"/>
  <c r="I8" i="2" s="1"/>
  <c r="I9" i="2" a="1"/>
  <c r="I9" i="2" s="1"/>
  <c r="I10" i="2" a="1"/>
  <c r="I10" i="2" s="1"/>
  <c r="I11" i="2" a="1"/>
  <c r="I11" i="2" s="1"/>
  <c r="I12" i="2" a="1"/>
  <c r="I12" i="2" s="1"/>
  <c r="I2" i="2" a="1"/>
  <c r="I2" i="2" s="1"/>
  <c r="D19" i="4"/>
  <c r="G19" i="4" s="1"/>
  <c r="J19" i="4" s="1"/>
  <c r="M19" i="4" s="1"/>
  <c r="P19" i="4" s="1"/>
  <c r="S19" i="4" s="1"/>
  <c r="V19" i="4" s="1"/>
  <c r="Y19" i="4" s="1"/>
  <c r="AB19" i="4" s="1"/>
  <c r="AE19" i="4" s="1"/>
  <c r="AH19" i="4" s="1"/>
  <c r="AK19" i="4" s="1"/>
  <c r="AN19" i="4" s="1"/>
  <c r="AQ19" i="4" s="1"/>
  <c r="AT19" i="4" s="1"/>
  <c r="AW19" i="4" s="1"/>
  <c r="AZ19" i="4" s="1"/>
  <c r="BC19" i="4" s="1"/>
  <c r="BF19" i="4" s="1"/>
  <c r="BI19" i="4" s="1"/>
  <c r="BL19" i="4" s="1"/>
  <c r="BO19" i="4" s="1"/>
  <c r="BR19" i="4" s="1"/>
  <c r="BU19" i="4" s="1"/>
  <c r="BX19" i="4" s="1"/>
  <c r="CA19" i="4" s="1"/>
  <c r="CD19" i="4" s="1"/>
  <c r="CG19" i="4" s="1"/>
  <c r="CJ19" i="4" s="1"/>
  <c r="CM19" i="4" s="1"/>
  <c r="CP19" i="4" s="1"/>
  <c r="CS19" i="4" s="1"/>
  <c r="CV19" i="4" s="1"/>
  <c r="CY19" i="4" s="1"/>
  <c r="DB19" i="4" s="1"/>
  <c r="DE19" i="4" s="1"/>
  <c r="DH19" i="4" s="1"/>
  <c r="DK19" i="4" s="1"/>
  <c r="DN19" i="4" s="1"/>
  <c r="DQ19" i="4" s="1"/>
  <c r="C21" i="4"/>
  <c r="C31" i="4" s="1"/>
  <c r="C22" i="4"/>
  <c r="C32" i="4" s="1"/>
  <c r="S32" i="4" s="1"/>
  <c r="C23" i="4"/>
  <c r="C33" i="4" s="1"/>
  <c r="C24" i="4"/>
  <c r="C34" i="4" s="1"/>
  <c r="C25" i="4"/>
  <c r="C35" i="4" s="1"/>
  <c r="C26" i="4"/>
  <c r="C36" i="4" s="1"/>
  <c r="C20" i="4"/>
  <c r="O36" i="4" l="1"/>
  <c r="L36" i="4"/>
  <c r="M36" i="4"/>
  <c r="N36" i="4"/>
  <c r="S36" i="4"/>
  <c r="D36" i="4"/>
  <c r="T31" i="4"/>
  <c r="S31" i="4"/>
  <c r="C30" i="4"/>
  <c r="Q34" i="4"/>
  <c r="R34" i="4"/>
  <c r="S34" i="4"/>
  <c r="T34" i="4"/>
  <c r="E34" i="4"/>
  <c r="U34" i="4"/>
  <c r="F34" i="4"/>
  <c r="P34" i="4"/>
  <c r="G34" i="4"/>
  <c r="H34" i="4"/>
  <c r="I34" i="4"/>
  <c r="O34" i="4"/>
  <c r="J34" i="4"/>
  <c r="K34" i="4"/>
  <c r="D34" i="4"/>
  <c r="L34" i="4"/>
  <c r="M34" i="4"/>
  <c r="N34" i="4"/>
  <c r="P35" i="4"/>
  <c r="Q35" i="4"/>
  <c r="R35" i="4"/>
  <c r="O35" i="4"/>
  <c r="S35" i="4"/>
  <c r="T35" i="4"/>
  <c r="E35" i="4"/>
  <c r="U35" i="4"/>
  <c r="F35" i="4"/>
  <c r="G35" i="4"/>
  <c r="M35" i="4"/>
  <c r="H35" i="4"/>
  <c r="I35" i="4"/>
  <c r="N35" i="4"/>
  <c r="J35" i="4"/>
  <c r="K35" i="4"/>
  <c r="D35" i="4"/>
  <c r="L35" i="4"/>
  <c r="R33" i="4"/>
  <c r="P33" i="4"/>
  <c r="S33" i="4"/>
  <c r="T33" i="4"/>
  <c r="E33" i="4"/>
  <c r="U33" i="4"/>
  <c r="F33" i="4"/>
  <c r="G33" i="4"/>
  <c r="H33" i="4"/>
  <c r="Q33" i="4"/>
  <c r="I33" i="4"/>
  <c r="J33" i="4"/>
  <c r="K33" i="4"/>
  <c r="D33" i="4"/>
  <c r="L33" i="4"/>
  <c r="M33" i="4"/>
  <c r="O33" i="4"/>
  <c r="N33" i="4"/>
  <c r="P32" i="4"/>
  <c r="Q31" i="4"/>
  <c r="R30" i="4"/>
  <c r="K36" i="4"/>
  <c r="O32" i="4"/>
  <c r="P31" i="4"/>
  <c r="Q30" i="4"/>
  <c r="N32" i="4"/>
  <c r="O31" i="4"/>
  <c r="P30" i="4"/>
  <c r="I36" i="4"/>
  <c r="M32" i="4"/>
  <c r="N31" i="4"/>
  <c r="O30" i="4"/>
  <c r="J36" i="4"/>
  <c r="H36" i="4"/>
  <c r="L32" i="4"/>
  <c r="M31" i="4"/>
  <c r="N30" i="4"/>
  <c r="D32" i="4"/>
  <c r="G36" i="4"/>
  <c r="K32" i="4"/>
  <c r="L31" i="4"/>
  <c r="M30" i="4"/>
  <c r="Q32" i="4"/>
  <c r="D31" i="4"/>
  <c r="F36" i="4"/>
  <c r="J32" i="4"/>
  <c r="K31" i="4"/>
  <c r="L30" i="4"/>
  <c r="U36" i="4"/>
  <c r="E36" i="4"/>
  <c r="I32" i="4"/>
  <c r="J31" i="4"/>
  <c r="K30" i="4"/>
  <c r="R32" i="4"/>
  <c r="R31" i="4"/>
  <c r="T36" i="4"/>
  <c r="H32" i="4"/>
  <c r="I31" i="4"/>
  <c r="J30" i="4"/>
  <c r="G32" i="4"/>
  <c r="H31" i="4"/>
  <c r="I30" i="4"/>
  <c r="R36" i="4"/>
  <c r="F32" i="4"/>
  <c r="G31" i="4"/>
  <c r="H30" i="4"/>
  <c r="Q36" i="4"/>
  <c r="U32" i="4"/>
  <c r="E32" i="4"/>
  <c r="F31" i="4"/>
  <c r="G30" i="4"/>
  <c r="P36" i="4"/>
  <c r="T32" i="4"/>
  <c r="U31" i="4"/>
  <c r="E31" i="4"/>
  <c r="F30" i="4"/>
  <c r="U30" i="4"/>
  <c r="E30" i="4" l="1"/>
  <c r="T30" i="4"/>
  <c r="D30" i="4"/>
  <c r="S30" i="4"/>
  <c r="D7" i="1" l="1"/>
  <c r="N2" i="2"/>
  <c r="N3" i="2"/>
  <c r="N4" i="2"/>
  <c r="N5" i="2"/>
  <c r="N6" i="2"/>
  <c r="N7" i="2"/>
  <c r="N8" i="2"/>
  <c r="M2" i="2"/>
  <c r="M3" i="2"/>
  <c r="M4" i="2"/>
  <c r="M5" i="2"/>
  <c r="M6" i="2"/>
  <c r="M7" i="2"/>
  <c r="M8" i="2"/>
  <c r="L2" i="2"/>
  <c r="L3" i="2"/>
  <c r="L4" i="2"/>
  <c r="L5" i="2"/>
  <c r="L6" i="2"/>
  <c r="L7" i="2"/>
  <c r="L8" i="2"/>
  <c r="O2" i="2"/>
  <c r="O3" i="2"/>
  <c r="P3" i="2" s="1"/>
  <c r="O4" i="2"/>
  <c r="P4" i="2" s="1"/>
  <c r="O5" i="2"/>
  <c r="P5" i="2" s="1"/>
  <c r="O6" i="2"/>
  <c r="P6" i="2" s="1"/>
  <c r="O7" i="2"/>
  <c r="P7" i="2" s="1"/>
  <c r="O8" i="2"/>
  <c r="P8" i="2" s="1"/>
  <c r="P2" i="2" l="1"/>
  <c r="E4" i="2"/>
  <c r="E5" i="2"/>
  <c r="E6" i="2"/>
  <c r="E7" i="2"/>
  <c r="E8" i="2"/>
  <c r="E9" i="2"/>
  <c r="E10" i="2"/>
  <c r="E11" i="2"/>
  <c r="E12" i="2"/>
  <c r="E3" i="2"/>
  <c r="C12" i="1" l="1"/>
  <c r="C11" i="1"/>
  <c r="C6" i="4"/>
  <c r="C5" i="4"/>
  <c r="C4" i="4"/>
  <c r="C7" i="4"/>
  <c r="C9" i="4"/>
  <c r="C10" i="4"/>
  <c r="D10" i="4" s="1"/>
  <c r="C11" i="4"/>
  <c r="D11" i="4" s="1"/>
  <c r="D8" i="1"/>
  <c r="F7" i="1"/>
  <c r="F8" i="1"/>
  <c r="C10" i="1"/>
  <c r="D9"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Geoffrey VUILLEMARD</author>
  </authors>
  <commentList>
    <comment ref="B2" authorId="0" shapeId="0" xr:uid="{27517804-DE17-4530-850D-25E847A4D08B}">
      <text>
        <r>
          <rPr>
            <b/>
            <sz val="9"/>
            <color indexed="81"/>
            <rFont val="Tahoma"/>
            <family val="2"/>
          </rPr>
          <t>Date 1er cours</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EA3264F4-3F63-4D47-8159-4BDA5EDB36FE}" keepAlive="1" name="ThisWorkbookDataModel" description="Modèle de données" type="5" refreshedVersion="8"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B80EA2C1-2F4C-40CF-8D6E-D57F8498BEC8}" name="WorksheetConnection_test-atelier-decouverte Geof2.xlsx!Tableau1" type="102" refreshedVersion="8" minRefreshableVersion="5">
    <extLst>
      <ext xmlns:x15="http://schemas.microsoft.com/office/spreadsheetml/2010/11/main" uri="{DE250136-89BD-433C-8126-D09CA5730AF9}">
        <x15:connection id="Tableau1" autoDelete="1">
          <x15:rangePr sourceName="_xlcn.WorksheetConnection_testatelierdecouverteGeof2.xlsxTableau11"/>
        </x15:connection>
      </ext>
    </extLst>
  </connection>
  <connection id="3" xr16:uid="{C52ED031-E806-4FC6-A31B-F39E77DD9857}" name="WorksheetConnection_test-atelier-decouverte Geof2.xlsx!Tableau2" type="102" refreshedVersion="8" minRefreshableVersion="5">
    <extLst>
      <ext xmlns:x15="http://schemas.microsoft.com/office/spreadsheetml/2010/11/main" uri="{DE250136-89BD-433C-8126-D09CA5730AF9}">
        <x15:connection id="Tableau2">
          <x15:rangePr sourceName="_xlcn.WorksheetConnection_testatelierdecouverteGeof2.xlsxTableau21"/>
        </x15:connection>
      </ext>
    </extLst>
  </connection>
</connection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<sst xmlns="http://schemas.openxmlformats.org/spreadsheetml/2006/main" count="141" uniqueCount="90">
  <si>
    <t>nom</t>
  </si>
  <si>
    <t xml:space="preserve">prénom </t>
  </si>
  <si>
    <t>numéro de téléphone</t>
  </si>
  <si>
    <t>email</t>
  </si>
  <si>
    <t>instrument n°1</t>
  </si>
  <si>
    <t>créneau 1</t>
  </si>
  <si>
    <t>créneau 2</t>
  </si>
  <si>
    <t>créneau 3</t>
  </si>
  <si>
    <t>instrument n°2</t>
  </si>
  <si>
    <t>instrument n°3</t>
  </si>
  <si>
    <t>Nom de l'élève</t>
  </si>
  <si>
    <t>Prénom de l'élève</t>
  </si>
  <si>
    <t>Numéro de téléphone</t>
  </si>
  <si>
    <t>e-mail</t>
  </si>
  <si>
    <t>ALTO</t>
  </si>
  <si>
    <t xml:space="preserve">violon </t>
  </si>
  <si>
    <t xml:space="preserve">FLUTE </t>
  </si>
  <si>
    <t>Bond</t>
  </si>
  <si>
    <t>007</t>
  </si>
  <si>
    <t>007@mi6.uk</t>
  </si>
  <si>
    <t>James</t>
  </si>
  <si>
    <t xml:space="preserve">récéption par formulaire de ce tableau complètement rempli par environ 50 élèves avec 15/20 instrument possible </t>
  </si>
  <si>
    <t xml:space="preserve">pour les créneau je souhaiterais avoir une proposition (liste déroulante  ?) Dans les case  en fonction de l'instrument choisis juste avant et 
si possible en fonction de la première case mettre une semaine après puis une autre semaine après ( les ateleiers sont 3 semaines consecutives même jour, même heures) </t>
  </si>
  <si>
    <t>je vois que cela fonction avec James Bond, c'est parfait ! Mais quand j'essaye avec Johnny English, sur un autre tableau copier coller 
cela ne fonctionne pas</t>
  </si>
  <si>
    <t>1)</t>
  </si>
  <si>
    <t>2)</t>
  </si>
  <si>
    <t>3)</t>
  </si>
  <si>
    <t>4)</t>
  </si>
  <si>
    <t>5)</t>
  </si>
  <si>
    <t xml:space="preserve">Et si possible avoir le décompte des créneaux restants mais ca je pense pouvoir me débrouiller </t>
  </si>
  <si>
    <t xml:space="preserve">faire un remplissage automatique en fonction du nom et les case prénom, numéro de téléphone et email
 ainsi que instrument n°1, n°2 et n°3 en fonction du résultat  tableau des élèves. Avant de mettre les données, je ferais le fichier pour avant autant d'onglet que d'instrument et autant de tableau ( dans chaque onglet ) que d'élèves ayant choisis cetinstrument, </t>
  </si>
  <si>
    <t xml:space="preserve">à la fin ce qui serait parfait ca serait d'avoir un récapitulatif pour chaque élèves et pour chaque professeur </t>
  </si>
  <si>
    <t xml:space="preserve">Place restantes </t>
  </si>
  <si>
    <t>English</t>
  </si>
  <si>
    <t>Johnny</t>
  </si>
  <si>
    <t>Luke</t>
  </si>
  <si>
    <t>Hubert</t>
  </si>
  <si>
    <t>Bonisseur</t>
  </si>
  <si>
    <t>Lucky</t>
  </si>
  <si>
    <t>001</t>
  </si>
  <si>
    <t>Ma</t>
  </si>
  <si>
    <t>Dalton</t>
  </si>
  <si>
    <t>Averell</t>
  </si>
  <si>
    <t>Jack</t>
  </si>
  <si>
    <t>William</t>
  </si>
  <si>
    <t>Joe</t>
  </si>
  <si>
    <t>Jolly</t>
  </si>
  <si>
    <t>Jumper</t>
  </si>
  <si>
    <t>Rantanplan</t>
  </si>
  <si>
    <t>Du Penitencier</t>
  </si>
  <si>
    <t>080</t>
  </si>
  <si>
    <t>070</t>
  </si>
  <si>
    <t>010</t>
  </si>
  <si>
    <t>000</t>
  </si>
  <si>
    <t>Identifiant</t>
  </si>
  <si>
    <t>instrument 1</t>
  </si>
  <si>
    <t>instrument 3</t>
  </si>
  <si>
    <t>instrument 2</t>
  </si>
  <si>
    <t>Piano</t>
  </si>
  <si>
    <t>Violon</t>
  </si>
  <si>
    <t>Harpe</t>
  </si>
  <si>
    <t>Xylophone</t>
  </si>
  <si>
    <t>Harmonica</t>
  </si>
  <si>
    <t>Accordéon</t>
  </si>
  <si>
    <t>Guitare</t>
  </si>
  <si>
    <t>Nom</t>
  </si>
  <si>
    <t>Prenom</t>
  </si>
  <si>
    <t>Tel</t>
  </si>
  <si>
    <t>Email</t>
  </si>
  <si>
    <t>Instrument</t>
  </si>
  <si>
    <t>Choisis 1</t>
  </si>
  <si>
    <t>Choisis 2</t>
  </si>
  <si>
    <t>Choisis 3</t>
  </si>
  <si>
    <t>Choisis Total</t>
  </si>
  <si>
    <t>1 - Bond James</t>
  </si>
  <si>
    <t>3 - Bonisseur Hubert</t>
  </si>
  <si>
    <t>3 Eleves max par Créneau</t>
  </si>
  <si>
    <t>50 Eleves</t>
  </si>
  <si>
    <t>Nb Prof ?</t>
  </si>
  <si>
    <t>20+ instruments total</t>
  </si>
  <si>
    <t xml:space="preserve">Nb séance </t>
  </si>
  <si>
    <t>Ligne</t>
  </si>
  <si>
    <t>1 instru / 7j</t>
  </si>
  <si>
    <t>ont 3 instruments</t>
  </si>
  <si>
    <t>Cb de jour ?</t>
  </si>
  <si>
    <t>Eleves</t>
  </si>
  <si>
    <t>Cb Creneau par jour ?</t>
  </si>
  <si>
    <t>Identifiant pour éviter d'avoir un soucis si deux éléves ont le noms</t>
  </si>
  <si>
    <t>Creneau par jour</t>
  </si>
  <si>
    <t>Instruments les plus choisis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</si>
</sst>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6" formatCode="d/m/yy\ h:mm;@"/>
    <numFmt numFmtId="167" formatCode="00"/>
  </numFmts>
  <fonts count="13" x14ac:knownFonts="1">
    <font>
      <sz val="10"/>
      <color theme="1"/>
      <name val="Calibri"/>
      <family val="2"/>
      <scheme val="minor"/>
    </font>
    <font>
      <u/>
      <sz val="10"/>
      <color theme="10"/>
      <name val="Calibri"/>
      <family val="2"/>
      <scheme val="minor"/>
    </font>
    <font>
      <b/>
      <sz val="11"/>
      <color theme="1"/>
      <name val="Calibri"/>
      <family val="2"/>
      <scheme val="minor"/>
    </font>
    <font>
      <sz val="12"/>
      <color rgb="FF00B0F0"/>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sz val="8"/>
      <name val="Calibri"/>
      <family val="2"/>
      <scheme val="minor"/>
    </font>
    <font>
      <b/>
      <sz val="16"/>
      <color theme="1"/>
      <name val="Calibri"/>
      <family val="2"/>
      <scheme val="minor"/>
    </font>
    <font>
      <b/>
      <sz val="9"/>
      <color indexed="81"/>
      <name val="Tahoma"/>
      <family val="2"/>
    </font>
    <font>
      <sz val="9"/>
      <color theme="1"/>
      <name val="Calibri"/>
      <family val="2"/>
      <scheme val="minor"/>
    </font>
    <font>
      <b/>
      <sz val="11"/>
      <color rgb="FFFF0000"/>
      <name val="Calibri"/>
      <family val="2"/>
      <scheme val="minor"/>
    </font>
    <font>
      <sz val="10"/>
      <color theme="0" tint="-0.14999847407452621"/>
      <name val="Calibri"/>
      <family val="2"/>
      <scheme val="minor"/>
    </font>
  </fonts>
  <fills count="7">
    <fill>
      <patternFill patternType="none"/>
    </fill>
    <fill>
      <patternFill patternType="gray125"/>
    </fill>
    <fill>
      <patternFill patternType="solid">
        <fgColor rgb="FF92D050"/>
        <bgColor indexed="64"/>
      </patternFill>
    </fill>
    <fill>
      <patternFill patternType="solid">
        <fgColor theme="8" tint="0.79998168889431442"/>
        <bgColor indexed="64"/>
      </patternFill>
    </fill>
    <fill>
      <patternFill patternType="solid">
        <fgColor theme="1"/>
        <bgColor indexed="64"/>
      </patternFill>
    </fill>
    <fill>
      <patternFill patternType="solid">
        <fgColor theme="7" tint="0.79998168889431442"/>
        <bgColor indexed="64"/>
      </patternFill>
    </fill>
    <fill>
      <patternFill patternType="solid">
        <fgColor rgb="FFFFC0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theme="0" tint="-0.14996795556505021"/>
      </right>
      <top style="thin">
        <color indexed="64"/>
      </top>
      <bottom style="thin">
        <color indexed="64"/>
      </bottom>
      <diagonal/>
    </border>
    <border>
      <left style="hair">
        <color theme="0" tint="-0.14996795556505021"/>
      </left>
      <right style="hair">
        <color theme="0" tint="-0.14996795556505021"/>
      </right>
      <top style="thin">
        <color indexed="64"/>
      </top>
      <bottom style="thin">
        <color indexed="64"/>
      </bottom>
      <diagonal/>
    </border>
    <border>
      <left style="hair">
        <color theme="0" tint="-0.14996795556505021"/>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45">
    <xf numFmtId="0" fontId="0" fillId="0" borderId="0" xfId="0"/>
    <xf numFmtId="0" fontId="3" fillId="0" borderId="0" xfId="0" applyFont="1"/>
    <xf numFmtId="0" fontId="0" fillId="0" borderId="0" xfId="0" applyAlignment="1">
      <alignment horizontal="center" vertical="center"/>
    </xf>
    <xf numFmtId="0" fontId="0" fillId="0" borderId="1" xfId="0" applyBorder="1" applyAlignment="1">
      <alignment horizontal="center" vertical="center"/>
    </xf>
    <xf numFmtId="0" fontId="2" fillId="0" borderId="1" xfId="0" applyFont="1" applyBorder="1" applyAlignment="1">
      <alignment horizontal="center" vertical="center"/>
    </xf>
    <xf numFmtId="16" fontId="0" fillId="0" borderId="1" xfId="0" applyNumberFormat="1" applyBorder="1" applyAlignment="1">
      <alignment horizontal="center" vertical="center"/>
    </xf>
    <xf numFmtId="0" fontId="0" fillId="0" borderId="1" xfId="0" applyFill="1" applyBorder="1" applyAlignment="1">
      <alignment horizontal="center" vertical="center"/>
    </xf>
    <xf numFmtId="0" fontId="2" fillId="0" borderId="1" xfId="0" applyFont="1" applyFill="1" applyBorder="1" applyAlignment="1">
      <alignment horizontal="center" vertical="center"/>
    </xf>
    <xf numFmtId="0" fontId="0" fillId="0" borderId="0" xfId="0" quotePrefix="1" applyAlignment="1">
      <alignment horizontal="center" vertical="center"/>
    </xf>
    <xf numFmtId="0" fontId="1" fillId="0" borderId="0" xfId="1" applyAlignment="1">
      <alignment horizontal="center" vertical="center"/>
    </xf>
    <xf numFmtId="0" fontId="5" fillId="0" borderId="0" xfId="0" applyFont="1" applyAlignment="1">
      <alignment horizontal="center" vertical="center"/>
    </xf>
    <xf numFmtId="0" fontId="4" fillId="2" borderId="0" xfId="0" applyFont="1" applyFill="1"/>
    <xf numFmtId="0" fontId="0" fillId="4" borderId="0" xfId="0" applyFill="1" applyAlignment="1">
      <alignment horizontal="center" vertical="center"/>
    </xf>
    <xf numFmtId="0" fontId="0" fillId="0" borderId="0" xfId="0" applyAlignment="1">
      <alignment horizontal="center" vertical="center" wrapText="1"/>
    </xf>
    <xf numFmtId="0" fontId="0" fillId="2" borderId="0" xfId="0" applyFill="1" applyAlignment="1">
      <alignment horizontal="center"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3" borderId="1" xfId="0" applyFont="1" applyFill="1" applyBorder="1" applyAlignment="1">
      <alignment horizontal="center" vertical="center"/>
    </xf>
    <xf numFmtId="0" fontId="0" fillId="2" borderId="0" xfId="0" applyFill="1" applyAlignment="1">
      <alignment horizontal="center" vertical="center"/>
    </xf>
    <xf numFmtId="16" fontId="0" fillId="0" borderId="0" xfId="0" applyNumberFormat="1" applyAlignment="1">
      <alignment horizontal="center" vertical="center"/>
    </xf>
    <xf numFmtId="0" fontId="0" fillId="0" borderId="0" xfId="0" applyNumberFormat="1" applyAlignment="1">
      <alignment horizontal="center" vertical="center"/>
    </xf>
    <xf numFmtId="0" fontId="8" fillId="3" borderId="1" xfId="0" applyFont="1" applyFill="1" applyBorder="1" applyAlignment="1">
      <alignment horizontal="center" vertical="center"/>
    </xf>
    <xf numFmtId="166" fontId="8" fillId="0" borderId="0" xfId="0" applyNumberFormat="1" applyFont="1" applyAlignment="1">
      <alignment horizontal="center" vertical="center"/>
    </xf>
    <xf numFmtId="0" fontId="10" fillId="0" borderId="0" xfId="0" applyFont="1" applyAlignment="1">
      <alignment horizontal="center" vertical="center"/>
    </xf>
    <xf numFmtId="0" fontId="0" fillId="0" borderId="0" xfId="0" applyFont="1" applyAlignment="1">
      <alignment horizontal="center" vertical="center"/>
    </xf>
    <xf numFmtId="0" fontId="4" fillId="5" borderId="1" xfId="0" applyFont="1" applyFill="1" applyBorder="1" applyAlignment="1">
      <alignment horizontal="center" vertical="center"/>
    </xf>
    <xf numFmtId="0" fontId="0" fillId="5" borderId="1" xfId="0" applyFill="1" applyBorder="1" applyAlignment="1">
      <alignment horizontal="center" vertical="center"/>
    </xf>
    <xf numFmtId="0" fontId="4" fillId="0" borderId="0" xfId="0" applyNumberFormat="1" applyFont="1" applyAlignment="1">
      <alignment horizontal="center" vertical="center"/>
    </xf>
    <xf numFmtId="166" fontId="8" fillId="0" borderId="0" xfId="0" applyNumberFormat="1" applyFont="1" applyAlignment="1">
      <alignment horizontal="center" vertical="center"/>
    </xf>
    <xf numFmtId="16" fontId="0" fillId="0" borderId="1" xfId="0" applyNumberFormat="1" applyBorder="1" applyAlignment="1">
      <alignment horizontal="center" vertical="center"/>
    </xf>
    <xf numFmtId="16" fontId="0" fillId="0" borderId="2" xfId="0" applyNumberFormat="1" applyBorder="1" applyAlignment="1">
      <alignment horizontal="center" vertical="center"/>
    </xf>
    <xf numFmtId="16" fontId="0" fillId="0" borderId="3" xfId="0" applyNumberFormat="1" applyBorder="1" applyAlignment="1">
      <alignment horizontal="center" vertical="center"/>
    </xf>
    <xf numFmtId="16" fontId="0" fillId="0" borderId="4" xfId="0" applyNumberFormat="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10" fillId="0" borderId="0" xfId="0" applyFont="1"/>
    <xf numFmtId="0" fontId="11" fillId="0" borderId="0" xfId="0" applyFont="1"/>
    <xf numFmtId="0" fontId="12" fillId="0" borderId="0" xfId="0" applyFont="1" applyAlignment="1">
      <alignment horizontal="center" vertical="center"/>
    </xf>
    <xf numFmtId="167" fontId="0" fillId="0" borderId="0" xfId="0" applyNumberFormat="1" applyAlignment="1">
      <alignment horizontal="center" vertical="center"/>
    </xf>
    <xf numFmtId="49" fontId="0" fillId="0" borderId="0" xfId="0" applyNumberFormat="1" applyAlignment="1">
      <alignment horizontal="center" vertical="center"/>
    </xf>
    <xf numFmtId="0" fontId="0" fillId="2" borderId="0" xfId="0" applyFill="1"/>
    <xf numFmtId="0" fontId="0" fillId="6" borderId="1" xfId="0" applyFill="1" applyBorder="1" applyAlignment="1">
      <alignment horizontal="center" vertical="center"/>
    </xf>
    <xf numFmtId="167" fontId="0" fillId="6" borderId="1" xfId="0" applyNumberFormat="1" applyFill="1" applyBorder="1" applyAlignment="1">
      <alignment horizontal="center" vertical="center"/>
    </xf>
  </cellXfs>
  <cellStyles count="2">
    <cellStyle name="Lien hypertexte" xfId="1" builtinId="8"/>
    <cellStyle name="Normal" xfId="0" builtinId="0"/>
  </cellStyles>
  <dxfs count="30">
    <dxf>
      <numFmt numFmtId="0" formatCode="General"/>
      <alignment horizontal="center" vertical="center" textRotation="0" wrapText="0" indent="0" justifyLastLine="0" shrinkToFit="0" readingOrder="0"/>
    </dxf>
    <dxf>
      <font>
        <b/>
        <i val="0"/>
      </font>
      <fill>
        <patternFill>
          <bgColor theme="7" tint="0.79998168889431442"/>
        </patternFill>
      </fill>
    </dxf>
    <dxf>
      <fill>
        <patternFill>
          <bgColor theme="9" tint="0.79998168889431442"/>
        </patternFill>
      </fill>
    </dxf>
    <dxf>
      <fill>
        <patternFill>
          <bgColor theme="9" tint="0.79998168889431442"/>
        </patternFill>
      </fill>
    </dxf>
    <dxf>
      <font>
        <b/>
      </font>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font>
        <b val="0"/>
        <strike val="0"/>
        <outline val="0"/>
        <shadow val="0"/>
        <u val="none"/>
        <vertAlign val="baseline"/>
        <sz val="10"/>
        <color theme="1"/>
        <name val="Calibri"/>
        <family val="2"/>
        <scheme val="minor"/>
      </font>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strike val="0"/>
        <outline val="0"/>
        <shadow val="0"/>
        <u val="none"/>
        <vertAlign val="baseline"/>
        <sz val="12"/>
        <color theme="1"/>
        <name val="Calibri"/>
        <family val="2"/>
        <scheme val="minor"/>
      </font>
      <alignment horizontal="center" vertical="center" textRotation="0" wrapText="0" indent="0" justifyLastLine="0" shrinkToFit="0" readingOrder="0"/>
    </dxf>
  </dxfs>
  <tableStyles count="1" defaultTableStyle="TableStyleMedium2" defaultPivotStyle="PivotStyleLight16">
    <tableStyle name="Style de tableau croisé dynamique 1" table="0" count="0" xr9:uid="{D53C9124-7A2E-4896-B2DC-9D3070A85AD6}"/>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06/relationships/vbaProject" Target="vbaProject.bin"/><Relationship Id="rId5" Type="http://schemas.openxmlformats.org/officeDocument/2006/relationships/connections" Target="connections.xml"/><Relationship Id="rId10" Type="http://schemas.openxmlformats.org/officeDocument/2006/relationships/calcChain" Target="calcChain.xml"/><Relationship Id="rId4" Type="http://schemas.openxmlformats.org/officeDocument/2006/relationships/theme" Target="theme/theme1.xml"/><Relationship Id="rId9" Type="http://schemas.openxmlformats.org/officeDocument/2006/relationships/powerPivotData" Target="model/item.data"/></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619125</xdr:colOff>
          <xdr:row>13</xdr:row>
          <xdr:rowOff>95250</xdr:rowOff>
        </xdr:from>
        <xdr:to>
          <xdr:col>2</xdr:col>
          <xdr:colOff>171450</xdr:colOff>
          <xdr:row>15</xdr:row>
          <xdr:rowOff>114300</xdr:rowOff>
        </xdr:to>
        <xdr:sp macro="" textlink="">
          <xdr:nvSpPr>
            <xdr:cNvPr id="4100" name="CommandButton1" hidden="1">
              <a:extLst>
                <a:ext uri="{63B3BB69-23CF-44E3-9099-C40C66FF867C}">
                  <a14:compatExt spid="_x0000_s4100"/>
                </a:ext>
                <a:ext uri="{FF2B5EF4-FFF2-40B4-BE49-F238E27FC236}">
                  <a16:creationId xmlns:a16="http://schemas.microsoft.com/office/drawing/2014/main" id="{00000000-0008-0000-0200-00000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438150</xdr:colOff>
          <xdr:row>13</xdr:row>
          <xdr:rowOff>57150</xdr:rowOff>
        </xdr:from>
        <xdr:to>
          <xdr:col>2</xdr:col>
          <xdr:colOff>1400175</xdr:colOff>
          <xdr:row>15</xdr:row>
          <xdr:rowOff>104775</xdr:rowOff>
        </xdr:to>
        <xdr:sp macro="" textlink="">
          <xdr:nvSpPr>
            <xdr:cNvPr id="4101" name="CommandButton2" hidden="1">
              <a:extLst>
                <a:ext uri="{63B3BB69-23CF-44E3-9099-C40C66FF867C}">
                  <a14:compatExt spid="_x0000_s4101"/>
                </a:ext>
                <a:ext uri="{FF2B5EF4-FFF2-40B4-BE49-F238E27FC236}">
                  <a16:creationId xmlns:a16="http://schemas.microsoft.com/office/drawing/2014/main" id="{00000000-0008-0000-02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891DA48-8B22-4C74-9D1C-C7D9DB68CE48}" name="Tableau1" displayName="Tableau1" ref="A1:I12" headerRowDxfId="29" dataDxfId="28">
  <autoFilter ref="A1:I12" xr:uid="{8891DA48-8B22-4C74-9D1C-C7D9DB68CE48}"/>
  <tableColumns count="9">
    <tableColumn id="22" xr3:uid="{F165D51B-997D-4F92-923F-2A7DD666A8EF}" name="Identifiant" totalsRowLabel="Total" dataDxfId="0">
      <calculatedColumnFormula array="1">ROW(1:1)&amp;" - "&amp;Tableau1[[#This Row],[Nom de l''élève]]&amp;" "&amp;Tableau1[[#This Row],[Prénom de l''élève]]</calculatedColumnFormula>
    </tableColumn>
    <tableColumn id="1" xr3:uid="{C10AFE7E-CA7A-4919-B715-7CE792A83698}" name="Nom de l'élève" dataDxfId="23" totalsRowDxfId="10"/>
    <tableColumn id="2" xr3:uid="{35BD5BE1-180A-4207-86D5-74CB06A3FA6C}" name="Prénom de l'élève" dataDxfId="22" totalsRowDxfId="11"/>
    <tableColumn id="3" xr3:uid="{83972C0F-1FA1-42F7-87D5-BB07FFF47345}" name="Numéro de téléphone" dataDxfId="21" totalsRowDxfId="12"/>
    <tableColumn id="4" xr3:uid="{B352C34A-0434-468F-BC5A-227145DCC4BE}" name="e-mail" dataDxfId="20" totalsRowDxfId="13"/>
    <tableColumn id="5" xr3:uid="{0139F9ED-10CC-4DD1-99AE-02B04A07262F}" name="instrument 1" totalsRowFunction="max" dataDxfId="19" totalsRowDxfId="14"/>
    <tableColumn id="6" xr3:uid="{FFE15155-A025-4018-A70F-BA69DBAAED7A}" name="instrument 2" dataDxfId="18" totalsRowDxfId="15"/>
    <tableColumn id="7" xr3:uid="{21B9C3E0-34AB-452A-9655-193426B64BFB}" name="instrument 3" totalsRowFunction="count" dataDxfId="17" totalsRowDxfId="16"/>
    <tableColumn id="8" xr3:uid="{BFC0E695-CC08-4A94-9D80-0173D12E0E8F}" name="Ligne" dataDxfId="7" totalsRowDxfId="8">
      <calculatedColumnFormula array="1">ROW(1:1)</calculatedColumnFormula>
    </tableColumn>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8818003-6C67-4611-A829-AB783BC59E51}" name="Tableau2" displayName="Tableau2" ref="K1:P8" totalsRowShown="0" headerRowDxfId="9" dataDxfId="27">
  <autoFilter ref="K1:P8" xr:uid="{B8818003-6C67-4611-A829-AB783BC59E51}"/>
  <sortState xmlns:xlrd2="http://schemas.microsoft.com/office/spreadsheetml/2017/richdata2" ref="K2:P8">
    <sortCondition descending="1" ref="O1:O8"/>
  </sortState>
  <tableColumns count="6">
    <tableColumn id="1" xr3:uid="{FC245A76-F9DE-49C5-8F2D-1C7E6C8C3E48}" name="Instrument" dataDxfId="26"/>
    <tableColumn id="2" xr3:uid="{68990254-E966-4B38-9BF5-CF375BDDD2C9}" name="Choisis 1" dataDxfId="25">
      <calculatedColumnFormula>COUNTIF(Tableau1[instrument 1],Tableau2[[#This Row],[Instrument]])</calculatedColumnFormula>
    </tableColumn>
    <tableColumn id="3" xr3:uid="{E786BC15-E281-4F51-BB32-0CF6D6F24EC4}" name="Choisis 2" dataDxfId="24">
      <calculatedColumnFormula>COUNTIF(Tableau1[instrument 2],Tableau2[[#This Row],[Instrument]])</calculatedColumnFormula>
    </tableColumn>
    <tableColumn id="4" xr3:uid="{624C7D95-00D6-44FF-AD75-41D7DC10ADEB}" name="Choisis 3" dataDxfId="6">
      <calculatedColumnFormula>COUNTIF(Tableau1[instrument 3],Tableau2[[#This Row],[Instrument]])</calculatedColumnFormula>
    </tableColumn>
    <tableColumn id="5" xr3:uid="{739E4A9D-CB26-4AE4-B3AD-D66E2D5A0521}" name="Choisis Total" dataDxfId="4">
      <calculatedColumnFormula>COUNTIF(Tableau1[[instrument 1]:[instrument 3]],Tableau2[[#This Row],[Instrument]])</calculatedColumnFormula>
    </tableColumn>
    <tableColumn id="6" xr3:uid="{6A504252-85E2-4591-B69D-01AEBA80D803}" name="Nb séance " dataDxfId="5">
      <calculatedColumnFormula>ROUNDUP(Tableau2[[#This Row],[Choisis Total]]/3,0)</calculatedColumnFormula>
    </tableColumn>
  </tableColumns>
  <tableStyleInfo name="TableStyleMedium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1.bin"/><Relationship Id="rId1" Type="http://schemas.openxmlformats.org/officeDocument/2006/relationships/hyperlink" Target="mailto:007@mi6.uk" TargetMode="Externa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P18"/>
  <sheetViews>
    <sheetView workbookViewId="0">
      <selection activeCell="K2" sqref="K2:P8"/>
    </sheetView>
  </sheetViews>
  <sheetFormatPr baseColWidth="10" defaultColWidth="15" defaultRowHeight="12.75" x14ac:dyDescent="0.2"/>
  <cols>
    <col min="1" max="1" width="28.5703125" customWidth="1"/>
    <col min="2" max="2" width="15.140625" bestFit="1" customWidth="1"/>
    <col min="3" max="3" width="17.5703125" bestFit="1" customWidth="1"/>
    <col min="4" max="4" width="21" bestFit="1" customWidth="1"/>
    <col min="5" max="5" width="31.140625" bestFit="1" customWidth="1"/>
    <col min="6" max="8" width="21" customWidth="1"/>
    <col min="9" max="9" width="5.42578125" customWidth="1"/>
    <col min="10" max="10" width="1.85546875" customWidth="1"/>
    <col min="11" max="11" width="19.7109375" customWidth="1"/>
    <col min="12" max="14" width="6.85546875" customWidth="1"/>
    <col min="15" max="15" width="15.140625" bestFit="1" customWidth="1"/>
    <col min="16" max="16" width="10.5703125" customWidth="1"/>
    <col min="17" max="17" width="6" bestFit="1" customWidth="1"/>
    <col min="18" max="18" width="9.28515625" bestFit="1" customWidth="1"/>
    <col min="19" max="19" width="11.140625" bestFit="1" customWidth="1"/>
    <col min="20" max="20" width="12.5703125" bestFit="1" customWidth="1"/>
    <col min="21" max="21" width="21.5703125" bestFit="1" customWidth="1"/>
    <col min="22" max="22" width="23.5703125" bestFit="1" customWidth="1"/>
    <col min="23" max="23" width="18" bestFit="1" customWidth="1"/>
    <col min="24" max="24" width="18.140625" bestFit="1" customWidth="1"/>
    <col min="25" max="25" width="21" bestFit="1" customWidth="1"/>
    <col min="26" max="26" width="22.140625" bestFit="1" customWidth="1"/>
    <col min="27" max="27" width="18.85546875" bestFit="1" customWidth="1"/>
    <col min="28" max="28" width="18" bestFit="1" customWidth="1"/>
    <col min="29" max="29" width="31.140625" bestFit="1" customWidth="1"/>
    <col min="30" max="30" width="19.42578125" bestFit="1" customWidth="1"/>
  </cols>
  <sheetData>
    <row r="1" spans="1:16" s="10" customFormat="1" ht="21.75" customHeight="1" x14ac:dyDescent="0.2">
      <c r="A1" s="10" t="s">
        <v>54</v>
      </c>
      <c r="B1" s="10" t="s">
        <v>10</v>
      </c>
      <c r="C1" s="10" t="s">
        <v>11</v>
      </c>
      <c r="D1" s="10" t="s">
        <v>12</v>
      </c>
      <c r="E1" s="10" t="s">
        <v>13</v>
      </c>
      <c r="F1" s="10" t="s">
        <v>55</v>
      </c>
      <c r="G1" s="10" t="s">
        <v>57</v>
      </c>
      <c r="H1" s="10" t="s">
        <v>56</v>
      </c>
      <c r="I1" s="10" t="s">
        <v>81</v>
      </c>
      <c r="K1" s="25" t="s">
        <v>69</v>
      </c>
      <c r="L1" s="25" t="s">
        <v>70</v>
      </c>
      <c r="M1" s="25" t="s">
        <v>71</v>
      </c>
      <c r="N1" s="25" t="s">
        <v>72</v>
      </c>
      <c r="O1" s="25" t="s">
        <v>73</v>
      </c>
      <c r="P1" s="25" t="s">
        <v>80</v>
      </c>
    </row>
    <row r="2" spans="1:16" x14ac:dyDescent="0.2">
      <c r="A2" s="41" t="str" cm="1">
        <f t="array" ref="A2">ROW(1:1)&amp;" - "&amp;Tableau1[[#This Row],[Nom de l''élève]]&amp;" "&amp;Tableau1[[#This Row],[Prénom de l''élève]]</f>
        <v>1 - Bond James</v>
      </c>
      <c r="B2" s="2" t="s">
        <v>17</v>
      </c>
      <c r="C2" s="2" t="s">
        <v>20</v>
      </c>
      <c r="D2" s="8" t="s">
        <v>18</v>
      </c>
      <c r="E2" s="9" t="s">
        <v>19</v>
      </c>
      <c r="F2" s="2" t="s">
        <v>59</v>
      </c>
      <c r="G2" s="2" t="s">
        <v>60</v>
      </c>
      <c r="H2" s="2" t="s">
        <v>64</v>
      </c>
      <c r="I2" s="40" cm="1">
        <f t="array" ref="I2">ROW(1:1)</f>
        <v>1</v>
      </c>
      <c r="K2" s="2" t="s">
        <v>59</v>
      </c>
      <c r="L2" s="2">
        <f>COUNTIF(Tableau1[instrument 1],Tableau2[[#This Row],[Instrument]])</f>
        <v>3</v>
      </c>
      <c r="M2" s="2">
        <f>COUNTIF(Tableau1[instrument 2],Tableau2[[#This Row],[Instrument]])</f>
        <v>4</v>
      </c>
      <c r="N2" s="2">
        <f>COUNTIF(Tableau1[instrument 3],Tableau2[[#This Row],[Instrument]])</f>
        <v>1</v>
      </c>
      <c r="O2" s="28">
        <f>COUNTIF(Tableau1[[instrument 1]:[instrument 3]],Tableau2[[#This Row],[Instrument]])</f>
        <v>8</v>
      </c>
      <c r="P2" s="21">
        <f>ROUNDUP(Tableau2[[#This Row],[Choisis Total]]/3,0)</f>
        <v>3</v>
      </c>
    </row>
    <row r="3" spans="1:16" x14ac:dyDescent="0.2">
      <c r="A3" s="2" t="str" cm="1">
        <f t="array" ref="A3">ROW(2:2)&amp;" - "&amp;Tableau1[[#This Row],[Nom de l''élève]]&amp;" "&amp;Tableau1[[#This Row],[Prénom de l''élève]]</f>
        <v>2 - English Johnny</v>
      </c>
      <c r="B3" s="2" t="s">
        <v>33</v>
      </c>
      <c r="C3" s="2" t="s">
        <v>34</v>
      </c>
      <c r="D3" s="8" t="s">
        <v>39</v>
      </c>
      <c r="E3" s="2" t="str">
        <f>Tableau1[[#This Row],[Prénom de l''élève]]&amp;Tableau1[[#This Row],[Nom de l''élève]]&amp;"@Mail.com"</f>
        <v>JohnnyEnglish@Mail.com</v>
      </c>
      <c r="F3" s="2" t="s">
        <v>60</v>
      </c>
      <c r="G3" s="2" t="s">
        <v>62</v>
      </c>
      <c r="H3" s="2" t="s">
        <v>58</v>
      </c>
      <c r="I3" s="40" cm="1">
        <f t="array" ref="I3">ROW(2:2)</f>
        <v>2</v>
      </c>
      <c r="K3" s="2" t="s">
        <v>60</v>
      </c>
      <c r="L3" s="2">
        <f>COUNTIF(Tableau1[instrument 1],Tableau2[[#This Row],[Instrument]])</f>
        <v>3</v>
      </c>
      <c r="M3" s="2">
        <f>COUNTIF(Tableau1[instrument 2],Tableau2[[#This Row],[Instrument]])</f>
        <v>2</v>
      </c>
      <c r="N3" s="2">
        <f>COUNTIF(Tableau1[instrument 3],Tableau2[[#This Row],[Instrument]])</f>
        <v>2</v>
      </c>
      <c r="O3" s="28">
        <f>COUNTIF(Tableau1[[instrument 1]:[instrument 3]],Tableau2[[#This Row],[Instrument]])</f>
        <v>7</v>
      </c>
      <c r="P3" s="21">
        <f>ROUNDUP(Tableau2[[#This Row],[Choisis Total]]/3,0)</f>
        <v>3</v>
      </c>
    </row>
    <row r="4" spans="1:16" x14ac:dyDescent="0.2">
      <c r="A4" s="2" t="str" cm="1">
        <f t="array" ref="A4">ROW(3:3)&amp;" - "&amp;Tableau1[[#This Row],[Nom de l''élève]]&amp;" "&amp;Tableau1[[#This Row],[Prénom de l''élève]]</f>
        <v>3 - Bonisseur Hubert</v>
      </c>
      <c r="B4" s="2" t="s">
        <v>37</v>
      </c>
      <c r="C4" s="2" t="s">
        <v>36</v>
      </c>
      <c r="D4" s="2">
        <v>117</v>
      </c>
      <c r="E4" s="2" t="str">
        <f>Tableau1[[#This Row],[Prénom de l''élève]]&amp;Tableau1[[#This Row],[Nom de l''élève]]&amp;"@Mail.com"</f>
        <v>HubertBonisseur@Mail.com</v>
      </c>
      <c r="F4" s="2" t="s">
        <v>63</v>
      </c>
      <c r="G4" s="2" t="s">
        <v>59</v>
      </c>
      <c r="H4" s="2" t="s">
        <v>61</v>
      </c>
      <c r="I4" s="40" cm="1">
        <f t="array" ref="I4">ROW(3:3)</f>
        <v>3</v>
      </c>
      <c r="K4" s="2" t="s">
        <v>61</v>
      </c>
      <c r="L4" s="2">
        <f>COUNTIF(Tableau1[instrument 1],Tableau2[[#This Row],[Instrument]])</f>
        <v>3</v>
      </c>
      <c r="M4" s="2">
        <f>COUNTIF(Tableau1[instrument 2],Tableau2[[#This Row],[Instrument]])</f>
        <v>1</v>
      </c>
      <c r="N4" s="2">
        <f>COUNTIF(Tableau1[instrument 3],Tableau2[[#This Row],[Instrument]])</f>
        <v>2</v>
      </c>
      <c r="O4" s="28">
        <f>COUNTIF(Tableau1[[instrument 1]:[instrument 3]],Tableau2[[#This Row],[Instrument]])</f>
        <v>6</v>
      </c>
      <c r="P4" s="21">
        <f>ROUNDUP(Tableau2[[#This Row],[Choisis Total]]/3,0)</f>
        <v>2</v>
      </c>
    </row>
    <row r="5" spans="1:16" x14ac:dyDescent="0.2">
      <c r="A5" s="2" t="str" cm="1">
        <f t="array" ref="A5">ROW(4:4)&amp;" - "&amp;Tableau1[[#This Row],[Nom de l''élève]]&amp;" "&amp;Tableau1[[#This Row],[Prénom de l''élève]]</f>
        <v>4 - Luke Lucky</v>
      </c>
      <c r="B5" s="2" t="s">
        <v>35</v>
      </c>
      <c r="C5" s="2" t="s">
        <v>38</v>
      </c>
      <c r="D5" s="2">
        <v>500</v>
      </c>
      <c r="E5" s="2" t="str">
        <f>Tableau1[[#This Row],[Prénom de l''élève]]&amp;Tableau1[[#This Row],[Nom de l''élève]]&amp;"@Mail.com"</f>
        <v>LuckyLuke@Mail.com</v>
      </c>
      <c r="F5" s="2" t="s">
        <v>61</v>
      </c>
      <c r="G5" s="2" t="s">
        <v>59</v>
      </c>
      <c r="H5" s="2" t="s">
        <v>60</v>
      </c>
      <c r="I5" s="40" cm="1">
        <f t="array" ref="I5">ROW(4:4)</f>
        <v>4</v>
      </c>
      <c r="K5" s="2" t="s">
        <v>63</v>
      </c>
      <c r="L5" s="2">
        <f>COUNTIF(Tableau1[instrument 1],Tableau2[[#This Row],[Instrument]])</f>
        <v>1</v>
      </c>
      <c r="M5" s="2">
        <f>COUNTIF(Tableau1[instrument 2],Tableau2[[#This Row],[Instrument]])</f>
        <v>2</v>
      </c>
      <c r="N5" s="2">
        <f>COUNTIF(Tableau1[instrument 3],Tableau2[[#This Row],[Instrument]])</f>
        <v>2</v>
      </c>
      <c r="O5" s="28">
        <f>COUNTIF(Tableau1[[instrument 1]:[instrument 3]],Tableau2[[#This Row],[Instrument]])</f>
        <v>5</v>
      </c>
      <c r="P5" s="21">
        <f>ROUNDUP(Tableau2[[#This Row],[Choisis Total]]/3,0)</f>
        <v>2</v>
      </c>
    </row>
    <row r="6" spans="1:16" x14ac:dyDescent="0.2">
      <c r="A6" s="2" t="str" cm="1">
        <f t="array" ref="A6">ROW(5:5)&amp;" - "&amp;Tableau1[[#This Row],[Nom de l''élève]]&amp;" "&amp;Tableau1[[#This Row],[Prénom de l''élève]]</f>
        <v>5 - Dalton Ma</v>
      </c>
      <c r="B6" s="2" t="s">
        <v>41</v>
      </c>
      <c r="C6" s="2" t="s">
        <v>40</v>
      </c>
      <c r="D6" s="2">
        <v>999</v>
      </c>
      <c r="E6" s="2" t="str">
        <f>Tableau1[[#This Row],[Prénom de l''élève]]&amp;Tableau1[[#This Row],[Nom de l''élève]]&amp;"@Mail.com"</f>
        <v>MaDalton@Mail.com</v>
      </c>
      <c r="F6" s="2" t="s">
        <v>59</v>
      </c>
      <c r="G6" s="2" t="s">
        <v>61</v>
      </c>
      <c r="H6" s="2" t="s">
        <v>60</v>
      </c>
      <c r="I6" s="40" cm="1">
        <f t="array" ref="I6">ROW(5:5)</f>
        <v>5</v>
      </c>
      <c r="K6" s="2" t="s">
        <v>58</v>
      </c>
      <c r="L6" s="2">
        <f>COUNTIF(Tableau1[instrument 1],Tableau2[[#This Row],[Instrument]])</f>
        <v>1</v>
      </c>
      <c r="M6" s="2">
        <f>COUNTIF(Tableau1[instrument 2],Tableau2[[#This Row],[Instrument]])</f>
        <v>1</v>
      </c>
      <c r="N6" s="2">
        <f>COUNTIF(Tableau1[instrument 3],Tableau2[[#This Row],[Instrument]])</f>
        <v>2</v>
      </c>
      <c r="O6" s="28">
        <f>COUNTIF(Tableau1[[instrument 1]:[instrument 3]],Tableau2[[#This Row],[Instrument]])</f>
        <v>4</v>
      </c>
      <c r="P6" s="21">
        <f>ROUNDUP(Tableau2[[#This Row],[Choisis Total]]/3,0)</f>
        <v>2</v>
      </c>
    </row>
    <row r="7" spans="1:16" x14ac:dyDescent="0.2">
      <c r="A7" s="2" t="str" cm="1">
        <f t="array" ref="A7">ROW(6:6)&amp;" - "&amp;Tableau1[[#This Row],[Nom de l''élève]]&amp;" "&amp;Tableau1[[#This Row],[Prénom de l''élève]]</f>
        <v>6 - Dalton Averell</v>
      </c>
      <c r="B7" s="2" t="s">
        <v>41</v>
      </c>
      <c r="C7" s="2" t="s">
        <v>42</v>
      </c>
      <c r="D7" s="2">
        <v>100</v>
      </c>
      <c r="E7" s="2" t="str">
        <f>Tableau1[[#This Row],[Prénom de l''élève]]&amp;Tableau1[[#This Row],[Nom de l''élève]]&amp;"@Mail.com"</f>
        <v>AverellDalton@Mail.com</v>
      </c>
      <c r="F7" s="2" t="s">
        <v>58</v>
      </c>
      <c r="G7" s="2" t="s">
        <v>60</v>
      </c>
      <c r="H7" s="2" t="s">
        <v>59</v>
      </c>
      <c r="I7" s="40" cm="1">
        <f t="array" ref="I7">ROW(6:6)</f>
        <v>6</v>
      </c>
      <c r="K7" s="2" t="s">
        <v>62</v>
      </c>
      <c r="L7" s="2">
        <f>COUNTIF(Tableau1[instrument 1],Tableau2[[#This Row],[Instrument]])</f>
        <v>0</v>
      </c>
      <c r="M7" s="2">
        <f>COUNTIF(Tableau1[instrument 2],Tableau2[[#This Row],[Instrument]])</f>
        <v>1</v>
      </c>
      <c r="N7" s="2">
        <f>COUNTIF(Tableau1[instrument 3],Tableau2[[#This Row],[Instrument]])</f>
        <v>1</v>
      </c>
      <c r="O7" s="28">
        <f>COUNTIF(Tableau1[[instrument 1]:[instrument 3]],Tableau2[[#This Row],[Instrument]])</f>
        <v>2</v>
      </c>
      <c r="P7" s="21">
        <f>ROUNDUP(Tableau2[[#This Row],[Choisis Total]]/3,0)</f>
        <v>1</v>
      </c>
    </row>
    <row r="8" spans="1:16" x14ac:dyDescent="0.2">
      <c r="A8" s="2" t="str" cm="1">
        <f t="array" ref="A8">ROW(7:7)&amp;" - "&amp;Tableau1[[#This Row],[Nom de l''élève]]&amp;" "&amp;Tableau1[[#This Row],[Prénom de l''élève]]</f>
        <v>7 - Dalton William</v>
      </c>
      <c r="B8" s="2" t="s">
        <v>41</v>
      </c>
      <c r="C8" s="2" t="s">
        <v>44</v>
      </c>
      <c r="D8" s="8" t="s">
        <v>50</v>
      </c>
      <c r="E8" s="2" t="str">
        <f>Tableau1[[#This Row],[Prénom de l''élève]]&amp;Tableau1[[#This Row],[Nom de l''élève]]&amp;"@Mail.com"</f>
        <v>WilliamDalton@Mail.com</v>
      </c>
      <c r="F8" s="2" t="s">
        <v>61</v>
      </c>
      <c r="G8" s="2" t="s">
        <v>59</v>
      </c>
      <c r="H8" s="2" t="s">
        <v>63</v>
      </c>
      <c r="I8" s="40" cm="1">
        <f t="array" ref="I8">ROW(7:7)</f>
        <v>7</v>
      </c>
      <c r="K8" s="2" t="s">
        <v>64</v>
      </c>
      <c r="L8" s="2">
        <f>COUNTIF(Tableau1[instrument 1],Tableau2[[#This Row],[Instrument]])</f>
        <v>0</v>
      </c>
      <c r="M8" s="2">
        <f>COUNTIF(Tableau1[instrument 2],Tableau2[[#This Row],[Instrument]])</f>
        <v>0</v>
      </c>
      <c r="N8" s="2">
        <f>COUNTIF(Tableau1[instrument 3],Tableau2[[#This Row],[Instrument]])</f>
        <v>1</v>
      </c>
      <c r="O8" s="28">
        <f>COUNTIF(Tableau1[[instrument 1]:[instrument 3]],Tableau2[[#This Row],[Instrument]])</f>
        <v>1</v>
      </c>
      <c r="P8" s="21">
        <f>ROUNDUP(Tableau2[[#This Row],[Choisis Total]]/3,0)</f>
        <v>1</v>
      </c>
    </row>
    <row r="9" spans="1:16" x14ac:dyDescent="0.2">
      <c r="A9" s="2" t="str" cm="1">
        <f t="array" ref="A9">ROW(8:8)&amp;" - "&amp;Tableau1[[#This Row],[Nom de l''élève]]&amp;" "&amp;Tableau1[[#This Row],[Prénom de l''élève]]</f>
        <v>8 - Dalton Jack</v>
      </c>
      <c r="B9" s="2" t="s">
        <v>41</v>
      </c>
      <c r="C9" s="2" t="s">
        <v>43</v>
      </c>
      <c r="D9" s="8" t="s">
        <v>51</v>
      </c>
      <c r="E9" s="2" t="str">
        <f>Tableau1[[#This Row],[Prénom de l''élève]]&amp;Tableau1[[#This Row],[Nom de l''élève]]&amp;"@Mail.com"</f>
        <v>JackDalton@Mail.com</v>
      </c>
      <c r="F9" s="2" t="s">
        <v>59</v>
      </c>
      <c r="G9" s="2" t="s">
        <v>63</v>
      </c>
      <c r="H9" s="2" t="s">
        <v>58</v>
      </c>
      <c r="I9" s="40" cm="1">
        <f t="array" ref="I9">ROW(8:8)</f>
        <v>8</v>
      </c>
    </row>
    <row r="10" spans="1:16" x14ac:dyDescent="0.2">
      <c r="A10" s="2" t="str" cm="1">
        <f t="array" ref="A10">ROW(9:9)&amp;" - "&amp;Tableau1[[#This Row],[Nom de l''élève]]&amp;" "&amp;Tableau1[[#This Row],[Prénom de l''élève]]</f>
        <v>9 - Dalton Joe</v>
      </c>
      <c r="B10" s="2" t="s">
        <v>41</v>
      </c>
      <c r="C10" s="2" t="s">
        <v>45</v>
      </c>
      <c r="D10" s="8" t="s">
        <v>52</v>
      </c>
      <c r="E10" s="2" t="str">
        <f>Tableau1[[#This Row],[Prénom de l''élève]]&amp;Tableau1[[#This Row],[Nom de l''élève]]&amp;"@Mail.com"</f>
        <v>JoeDalton@Mail.com</v>
      </c>
      <c r="F10" s="2" t="s">
        <v>60</v>
      </c>
      <c r="G10" s="2" t="s">
        <v>59</v>
      </c>
      <c r="H10" s="2" t="s">
        <v>61</v>
      </c>
      <c r="I10" s="40" cm="1">
        <f t="array" ref="I10">ROW(9:9)</f>
        <v>9</v>
      </c>
      <c r="K10" s="42" t="s">
        <v>89</v>
      </c>
    </row>
    <row r="11" spans="1:16" x14ac:dyDescent="0.2">
      <c r="A11" s="2" t="str" cm="1">
        <f t="array" ref="A11">ROW(10:10)&amp;" - "&amp;Tableau1[[#This Row],[Nom de l''élève]]&amp;" "&amp;Tableau1[[#This Row],[Prénom de l''élève]]</f>
        <v>10 - Du Penitencier Rantanplan</v>
      </c>
      <c r="B11" s="2" t="s">
        <v>49</v>
      </c>
      <c r="C11" s="2" t="s">
        <v>48</v>
      </c>
      <c r="D11" s="8" t="s">
        <v>53</v>
      </c>
      <c r="E11" s="2" t="str">
        <f>Tableau1[[#This Row],[Prénom de l''élève]]&amp;Tableau1[[#This Row],[Nom de l''élève]]&amp;"@Mail.com"</f>
        <v>RantanplanDu Penitencier@Mail.com</v>
      </c>
      <c r="F11" s="2" t="s">
        <v>61</v>
      </c>
      <c r="G11" s="2" t="s">
        <v>63</v>
      </c>
      <c r="H11" s="2" t="s">
        <v>62</v>
      </c>
      <c r="I11" s="40" cm="1">
        <f t="array" ref="I11">ROW(10:10)</f>
        <v>10</v>
      </c>
      <c r="K11" s="2"/>
    </row>
    <row r="12" spans="1:16" x14ac:dyDescent="0.2">
      <c r="A12" s="2" t="str" cm="1">
        <f t="array" ref="A12">ROW(11:11)&amp;" - "&amp;Tableau1[[#This Row],[Nom de l''élève]]&amp;" "&amp;Tableau1[[#This Row],[Prénom de l''élève]]</f>
        <v>11 - Jumper Jolly</v>
      </c>
      <c r="B12" s="2" t="s">
        <v>47</v>
      </c>
      <c r="C12" s="2" t="s">
        <v>46</v>
      </c>
      <c r="D12" s="2">
        <v>499</v>
      </c>
      <c r="E12" s="2" t="str">
        <f>Tableau1[[#This Row],[Prénom de l''élève]]&amp;Tableau1[[#This Row],[Nom de l''élève]]&amp;"@Mail.com"</f>
        <v>JollyJumper@Mail.com</v>
      </c>
      <c r="F12" s="2" t="s">
        <v>60</v>
      </c>
      <c r="G12" s="2" t="s">
        <v>58</v>
      </c>
      <c r="H12" s="2" t="s">
        <v>63</v>
      </c>
      <c r="I12" s="40" cm="1">
        <f t="array" ref="I12">ROW(11:11)</f>
        <v>11</v>
      </c>
      <c r="K12" s="2"/>
    </row>
    <row r="13" spans="1:16" x14ac:dyDescent="0.2">
      <c r="K13" s="2"/>
    </row>
    <row r="14" spans="1:16" x14ac:dyDescent="0.2">
      <c r="K14" s="2"/>
    </row>
    <row r="15" spans="1:16" x14ac:dyDescent="0.2">
      <c r="A15" s="11" t="s">
        <v>87</v>
      </c>
    </row>
    <row r="18" spans="2:2" ht="15.75" x14ac:dyDescent="0.25">
      <c r="B18" s="1" t="s">
        <v>21</v>
      </c>
    </row>
  </sheetData>
  <phoneticPr fontId="7" type="noConversion"/>
  <hyperlinks>
    <hyperlink ref="E2" r:id="rId1" xr:uid="{00000000-0004-0000-0000-000000000000}"/>
  </hyperlinks>
  <pageMargins left="0.7" right="0.7" top="0.75" bottom="0.75" header="0.3" footer="0.3"/>
  <pageSetup paperSize="9" orientation="portrait" r:id="rId2"/>
  <ignoredErrors>
    <ignoredError sqref="D8:D11 D2:D3" numberStoredAsText="1"/>
  </ignoredErrors>
  <tableParts count="2">
    <tablePart r:id="rId3"/>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Q40"/>
  <sheetViews>
    <sheetView showGridLines="0" workbookViewId="0">
      <selection activeCell="I19" sqref="I19"/>
    </sheetView>
  </sheetViews>
  <sheetFormatPr baseColWidth="10" defaultRowHeight="12.75" x14ac:dyDescent="0.2"/>
  <cols>
    <col min="1" max="1" width="2.7109375" style="2" customWidth="1"/>
    <col min="2" max="2" width="14.7109375" style="2" customWidth="1"/>
    <col min="3" max="5" width="27.42578125" style="2" customWidth="1"/>
    <col min="6" max="6" width="37.28515625" style="2" customWidth="1"/>
    <col min="7" max="7" width="4.85546875" style="2" customWidth="1"/>
    <col min="8" max="32" width="12.85546875" style="2" customWidth="1"/>
    <col min="33" max="16384" width="11.42578125" style="2"/>
  </cols>
  <sheetData>
    <row r="1" spans="2:17" ht="12" customHeight="1" x14ac:dyDescent="0.2"/>
    <row r="2" spans="2:17" ht="12" customHeight="1" x14ac:dyDescent="0.2"/>
    <row r="3" spans="2:17" ht="12" customHeight="1" x14ac:dyDescent="0.2"/>
    <row r="4" spans="2:17" ht="12" customHeight="1" x14ac:dyDescent="0.2"/>
    <row r="5" spans="2:17" ht="12" customHeight="1" x14ac:dyDescent="0.2"/>
    <row r="6" spans="2:17" ht="18.75" x14ac:dyDescent="0.2">
      <c r="B6" s="18" t="s">
        <v>74</v>
      </c>
      <c r="C6" s="18"/>
      <c r="D6" s="18"/>
      <c r="E6" s="18"/>
      <c r="F6" s="18"/>
      <c r="J6" s="20"/>
      <c r="K6" s="20"/>
      <c r="L6" s="20"/>
      <c r="M6" s="20"/>
      <c r="N6" s="20"/>
      <c r="O6" s="20"/>
      <c r="P6" s="20"/>
      <c r="Q6" s="20"/>
    </row>
    <row r="7" spans="2:17" ht="15" x14ac:dyDescent="0.2">
      <c r="B7" s="3"/>
      <c r="C7" s="4" t="s">
        <v>0</v>
      </c>
      <c r="D7" s="6" t="str">
        <f>VLOOKUP($B$6,Tableau1[#All],2,FALSE)</f>
        <v>Bond</v>
      </c>
      <c r="E7" s="7" t="s">
        <v>2</v>
      </c>
      <c r="F7" s="6" t="str">
        <f>VLOOKUP($B$6,Tableau1[#All],4,FALSE)</f>
        <v>007</v>
      </c>
    </row>
    <row r="8" spans="2:17" ht="15" x14ac:dyDescent="0.2">
      <c r="B8" s="3"/>
      <c r="C8" s="4" t="s">
        <v>1</v>
      </c>
      <c r="D8" s="6" t="str">
        <f>VLOOKUP($B$6,Tableau1[#All],3,FALSE)</f>
        <v>James</v>
      </c>
      <c r="E8" s="7" t="s">
        <v>3</v>
      </c>
      <c r="F8" s="6" t="str">
        <f>VLOOKUP($B$6,Tableau1[#All],5,FALSE)</f>
        <v>007@mi6.uk</v>
      </c>
    </row>
    <row r="9" spans="2:17" x14ac:dyDescent="0.2">
      <c r="B9" s="3"/>
      <c r="C9" s="3"/>
      <c r="D9" s="3" t="s">
        <v>5</v>
      </c>
      <c r="E9" s="3" t="s">
        <v>6</v>
      </c>
      <c r="F9" s="3" t="s">
        <v>7</v>
      </c>
    </row>
    <row r="10" spans="2:17" ht="15" x14ac:dyDescent="0.2">
      <c r="B10" s="4" t="s">
        <v>4</v>
      </c>
      <c r="C10" s="3" t="str">
        <f>VLOOKUP($B$6,Tableau1[#All],6,FALSE)</f>
        <v>Violon</v>
      </c>
      <c r="D10" s="3"/>
      <c r="E10" s="3"/>
      <c r="F10" s="3"/>
    </row>
    <row r="11" spans="2:17" ht="15" x14ac:dyDescent="0.2">
      <c r="B11" s="4" t="s">
        <v>8</v>
      </c>
      <c r="C11" s="3" t="str">
        <f>VLOOKUP($B$6,Tableau1[#All],7,FALSE)</f>
        <v>Harpe</v>
      </c>
      <c r="D11" s="3"/>
      <c r="E11" s="3"/>
      <c r="F11" s="3"/>
    </row>
    <row r="12" spans="2:17" ht="15" x14ac:dyDescent="0.2">
      <c r="B12" s="4" t="s">
        <v>9</v>
      </c>
      <c r="C12" s="3" t="str">
        <f>VLOOKUP($B$6,Tableau1[#All],8,FALSE)</f>
        <v>Guitare</v>
      </c>
      <c r="D12" s="3"/>
      <c r="E12" s="3"/>
      <c r="F12" s="3"/>
    </row>
    <row r="16" spans="2:17" ht="18.75" x14ac:dyDescent="0.2">
      <c r="B16" s="15" t="s">
        <v>15</v>
      </c>
      <c r="C16" s="16"/>
      <c r="D16" s="16"/>
      <c r="E16" s="17"/>
      <c r="F16" s="3" t="s">
        <v>32</v>
      </c>
    </row>
    <row r="17" spans="2:6" x14ac:dyDescent="0.2">
      <c r="B17" s="3" t="s">
        <v>5</v>
      </c>
      <c r="C17" s="5">
        <v>44750</v>
      </c>
      <c r="D17" s="5">
        <v>44753</v>
      </c>
      <c r="E17" s="5">
        <v>44756</v>
      </c>
      <c r="F17" s="3"/>
    </row>
    <row r="18" spans="2:6" x14ac:dyDescent="0.2">
      <c r="B18" s="3" t="s">
        <v>6</v>
      </c>
      <c r="C18" s="5">
        <v>44751</v>
      </c>
      <c r="D18" s="5">
        <v>44754</v>
      </c>
      <c r="E18" s="5">
        <v>44757</v>
      </c>
      <c r="F18" s="3"/>
    </row>
    <row r="19" spans="2:6" x14ac:dyDescent="0.2">
      <c r="B19" s="3" t="s">
        <v>7</v>
      </c>
      <c r="C19" s="5">
        <v>44752</v>
      </c>
      <c r="D19" s="5">
        <v>44755</v>
      </c>
      <c r="E19" s="5">
        <v>44758</v>
      </c>
      <c r="F19" s="3"/>
    </row>
    <row r="22" spans="2:6" ht="18.75" x14ac:dyDescent="0.2">
      <c r="B22" s="15" t="s">
        <v>14</v>
      </c>
      <c r="C22" s="16"/>
      <c r="D22" s="16"/>
      <c r="E22" s="17"/>
      <c r="F22" s="3" t="s">
        <v>32</v>
      </c>
    </row>
    <row r="23" spans="2:6" x14ac:dyDescent="0.2">
      <c r="B23" s="3" t="s">
        <v>5</v>
      </c>
      <c r="C23" s="5">
        <v>44781</v>
      </c>
      <c r="D23" s="5">
        <v>44784</v>
      </c>
      <c r="E23" s="5">
        <v>44787</v>
      </c>
      <c r="F23" s="3"/>
    </row>
    <row r="24" spans="2:6" x14ac:dyDescent="0.2">
      <c r="B24" s="3" t="s">
        <v>6</v>
      </c>
      <c r="C24" s="5">
        <v>44781</v>
      </c>
      <c r="D24" s="5">
        <v>44784</v>
      </c>
      <c r="E24" s="5">
        <v>44787</v>
      </c>
      <c r="F24" s="3"/>
    </row>
    <row r="25" spans="2:6" x14ac:dyDescent="0.2">
      <c r="B25" s="3" t="s">
        <v>7</v>
      </c>
      <c r="C25" s="5">
        <v>44781</v>
      </c>
      <c r="D25" s="5">
        <v>44784</v>
      </c>
      <c r="E25" s="5">
        <v>44787</v>
      </c>
      <c r="F25" s="3"/>
    </row>
    <row r="28" spans="2:6" ht="18.75" x14ac:dyDescent="0.2">
      <c r="B28" s="15" t="s">
        <v>16</v>
      </c>
      <c r="C28" s="16"/>
      <c r="D28" s="16"/>
      <c r="E28" s="17"/>
      <c r="F28" s="3" t="s">
        <v>32</v>
      </c>
    </row>
    <row r="29" spans="2:6" x14ac:dyDescent="0.2">
      <c r="B29" s="3" t="s">
        <v>5</v>
      </c>
      <c r="C29" s="5">
        <v>44812</v>
      </c>
      <c r="D29" s="5">
        <v>44815</v>
      </c>
      <c r="E29" s="5">
        <v>44818</v>
      </c>
      <c r="F29" s="3"/>
    </row>
    <row r="30" spans="2:6" x14ac:dyDescent="0.2">
      <c r="B30" s="3" t="s">
        <v>6</v>
      </c>
      <c r="C30" s="5">
        <v>44812</v>
      </c>
      <c r="D30" s="5">
        <v>44815</v>
      </c>
      <c r="E30" s="5">
        <v>44818</v>
      </c>
      <c r="F30" s="3"/>
    </row>
    <row r="31" spans="2:6" x14ac:dyDescent="0.2">
      <c r="B31" s="3" t="s">
        <v>7</v>
      </c>
      <c r="C31" s="5">
        <v>44812</v>
      </c>
      <c r="D31" s="5">
        <v>44815</v>
      </c>
      <c r="E31" s="5">
        <v>44818</v>
      </c>
      <c r="F31" s="3"/>
    </row>
    <row r="33" spans="1:6" s="12" customFormat="1" x14ac:dyDescent="0.2"/>
    <row r="35" spans="1:6" ht="43.5" customHeight="1" x14ac:dyDescent="0.2">
      <c r="A35" s="2" t="s">
        <v>24</v>
      </c>
      <c r="B35" s="14" t="s">
        <v>30</v>
      </c>
      <c r="C35" s="19"/>
      <c r="D35" s="19"/>
      <c r="E35" s="19"/>
      <c r="F35" s="19"/>
    </row>
    <row r="36" spans="1:6" ht="43.5" customHeight="1" x14ac:dyDescent="0.2">
      <c r="A36" s="2" t="s">
        <v>25</v>
      </c>
      <c r="B36" s="14" t="s">
        <v>23</v>
      </c>
      <c r="C36" s="14"/>
      <c r="D36" s="14"/>
      <c r="E36" s="14"/>
      <c r="F36" s="14"/>
    </row>
    <row r="37" spans="1:6" ht="33" customHeight="1" x14ac:dyDescent="0.2">
      <c r="A37" s="2" t="s">
        <v>26</v>
      </c>
      <c r="B37" s="13" t="s">
        <v>22</v>
      </c>
      <c r="C37" s="13"/>
      <c r="D37" s="13"/>
      <c r="E37" s="13"/>
      <c r="F37" s="13"/>
    </row>
    <row r="38" spans="1:6" ht="21.75" customHeight="1" x14ac:dyDescent="0.2">
      <c r="A38" s="2" t="s">
        <v>27</v>
      </c>
      <c r="B38" s="13" t="s">
        <v>29</v>
      </c>
      <c r="C38" s="13"/>
      <c r="D38" s="13"/>
      <c r="E38" s="13"/>
      <c r="F38" s="13"/>
    </row>
    <row r="39" spans="1:6" ht="21.75" customHeight="1" x14ac:dyDescent="0.2">
      <c r="A39" s="2" t="s">
        <v>28</v>
      </c>
      <c r="B39" s="13" t="s">
        <v>31</v>
      </c>
      <c r="C39" s="13"/>
      <c r="D39" s="13"/>
      <c r="E39" s="13"/>
      <c r="F39" s="13"/>
    </row>
    <row r="40" spans="1:6" ht="43.5" customHeight="1" x14ac:dyDescent="0.2"/>
  </sheetData>
  <mergeCells count="9">
    <mergeCell ref="B6:F6"/>
    <mergeCell ref="B35:F35"/>
    <mergeCell ref="B37:F37"/>
    <mergeCell ref="B38:F38"/>
    <mergeCell ref="B39:F39"/>
    <mergeCell ref="B36:F36"/>
    <mergeCell ref="B16:E16"/>
    <mergeCell ref="B22:E22"/>
    <mergeCell ref="B28:E28"/>
  </mergeCells>
  <conditionalFormatting sqref="D7:D8 F7:F8 C10:C12">
    <cfRule type="notContainsBlanks" dxfId="3" priority="1">
      <formula>LEN(TRIM(C7))&gt;0</formula>
    </cfRule>
  </conditionalFormatting>
  <dataValidations count="1">
    <dataValidation type="list" allowBlank="1" showInputMessage="1" showErrorMessage="1" sqref="B6:F6" xr:uid="{DD260BE8-EF9C-45D1-B123-179773B06312}">
      <formula1>Nom_Eleve</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D801-9D27-4BC7-90BC-8FBA1C8AB33C}">
  <sheetPr codeName="Feuil3"/>
  <dimension ref="B1:DS146"/>
  <sheetViews>
    <sheetView showGridLines="0" tabSelected="1" workbookViewId="0">
      <selection activeCell="B1" sqref="B1:C1"/>
    </sheetView>
  </sheetViews>
  <sheetFormatPr baseColWidth="10" defaultColWidth="6.42578125" defaultRowHeight="12.75" x14ac:dyDescent="0.2"/>
  <cols>
    <col min="1" max="1" width="2.5703125" style="2" bestFit="1" customWidth="1"/>
    <col min="2" max="2" width="22.5703125" style="2" customWidth="1"/>
    <col min="3" max="3" width="33.28515625" style="2" customWidth="1"/>
    <col min="4" max="563" width="4.28515625" style="2" customWidth="1"/>
    <col min="564" max="16384" width="6.42578125" style="2"/>
  </cols>
  <sheetData>
    <row r="1" spans="2:20" ht="22.5" customHeight="1" x14ac:dyDescent="0.2">
      <c r="B1" s="22" t="s">
        <v>75</v>
      </c>
      <c r="C1" s="22"/>
      <c r="I1" s="37" t="s">
        <v>77</v>
      </c>
      <c r="L1" s="37" t="s">
        <v>83</v>
      </c>
      <c r="P1" s="24"/>
      <c r="Q1" s="37" t="s">
        <v>82</v>
      </c>
      <c r="R1" s="24"/>
      <c r="S1" s="24"/>
      <c r="T1" s="37" t="s">
        <v>76</v>
      </c>
    </row>
    <row r="2" spans="2:20" ht="18.75" customHeight="1" x14ac:dyDescent="0.2">
      <c r="B2" s="29">
        <v>44750.6875</v>
      </c>
      <c r="C2" s="29"/>
      <c r="L2" s="37" t="s">
        <v>79</v>
      </c>
      <c r="N2" s="37"/>
      <c r="O2" s="37"/>
      <c r="P2" s="24"/>
      <c r="Q2" s="24"/>
      <c r="R2" s="24"/>
      <c r="S2" s="24"/>
      <c r="T2" s="24"/>
    </row>
    <row r="3" spans="2:20" ht="18.75" customHeight="1" x14ac:dyDescent="0.2">
      <c r="B3" s="23"/>
      <c r="C3" s="23"/>
    </row>
    <row r="4" spans="2:20" ht="12.75" customHeight="1" x14ac:dyDescent="0.25">
      <c r="B4" s="3" t="s">
        <v>65</v>
      </c>
      <c r="C4" s="6" t="str">
        <f>VLOOKUP($B$1,Tableau1[#All],2,FALSE)</f>
        <v>Bonisseur</v>
      </c>
      <c r="I4" s="38" t="s">
        <v>78</v>
      </c>
      <c r="Q4" s="38" t="s">
        <v>84</v>
      </c>
      <c r="T4" s="38" t="s">
        <v>86</v>
      </c>
    </row>
    <row r="5" spans="2:20" ht="12.75" customHeight="1" x14ac:dyDescent="0.2">
      <c r="B5" s="3" t="s">
        <v>66</v>
      </c>
      <c r="C5" s="6" t="str">
        <f>VLOOKUP($B$1,Tableau1[#All],3,FALSE)</f>
        <v>Hubert</v>
      </c>
    </row>
    <row r="6" spans="2:20" ht="12.75" customHeight="1" x14ac:dyDescent="0.2">
      <c r="B6" s="3" t="s">
        <v>67</v>
      </c>
      <c r="C6" s="6">
        <f>VLOOKUP($B$1,Tableau1[#All],4,FALSE)</f>
        <v>117</v>
      </c>
    </row>
    <row r="7" spans="2:20" ht="12.75" customHeight="1" x14ac:dyDescent="0.2">
      <c r="B7" s="3" t="s">
        <v>68</v>
      </c>
      <c r="C7" s="6" t="str">
        <f>VLOOKUP($B$1,Tableau1[#All],5,FALSE)</f>
        <v>HubertBonisseur@Mail.com</v>
      </c>
    </row>
    <row r="8" spans="2:20" ht="12.75" customHeight="1" x14ac:dyDescent="0.2"/>
    <row r="9" spans="2:20" ht="12.75" customHeight="1" x14ac:dyDescent="0.2">
      <c r="B9" s="4" t="s">
        <v>4</v>
      </c>
      <c r="C9" s="3" t="str">
        <f>VLOOKUP($B$1,Tableau1[#All],6,FALSE)</f>
        <v>Accordéon</v>
      </c>
      <c r="D9" s="2">
        <f>COUNTIF(Tableau1[[instrument 1]:[instrument 3]],Recap!C9)</f>
        <v>5</v>
      </c>
    </row>
    <row r="10" spans="2:20" ht="12.75" customHeight="1" x14ac:dyDescent="0.2">
      <c r="B10" s="4" t="s">
        <v>8</v>
      </c>
      <c r="C10" s="3" t="str">
        <f>VLOOKUP($B$1,Tableau1[#All],7,FALSE)</f>
        <v>Violon</v>
      </c>
      <c r="D10" s="2">
        <f>COUNTIF(Tableau1[[instrument 1]:[instrument 3]],Recap!C10)</f>
        <v>8</v>
      </c>
    </row>
    <row r="11" spans="2:20" ht="12.75" customHeight="1" x14ac:dyDescent="0.2">
      <c r="B11" s="4" t="s">
        <v>9</v>
      </c>
      <c r="C11" s="3" t="str">
        <f>VLOOKUP($B$1,Tableau1[#All],8,FALSE)</f>
        <v>Xylophone</v>
      </c>
      <c r="D11" s="2">
        <f>COUNTIF(Tableau1[[instrument 1]:[instrument 3]],Recap!C11)</f>
        <v>6</v>
      </c>
    </row>
    <row r="12" spans="2:20" ht="12.75" customHeight="1" x14ac:dyDescent="0.2"/>
    <row r="13" spans="2:20" ht="12.75" customHeight="1" x14ac:dyDescent="0.2"/>
    <row r="14" spans="2:20" ht="12.75" customHeight="1" x14ac:dyDescent="0.2">
      <c r="I14" s="20"/>
      <c r="J14" s="20"/>
      <c r="K14" s="20"/>
      <c r="L14" s="20"/>
      <c r="M14" s="20"/>
      <c r="N14" s="20"/>
      <c r="O14" s="20"/>
      <c r="P14" s="20"/>
      <c r="Q14" s="20"/>
    </row>
    <row r="15" spans="2:20" ht="12.75" customHeight="1" x14ac:dyDescent="0.2"/>
    <row r="16" spans="2:20" ht="12.75" customHeight="1" x14ac:dyDescent="0.2"/>
    <row r="17" spans="3:123" ht="12.75" customHeight="1" x14ac:dyDescent="0.2"/>
    <row r="18" spans="3:123" s="39" customFormat="1" ht="12.75" customHeight="1" x14ac:dyDescent="0.2">
      <c r="D18" s="39">
        <v>0</v>
      </c>
      <c r="E18" s="39">
        <v>1</v>
      </c>
      <c r="F18" s="39">
        <v>2</v>
      </c>
      <c r="G18" s="39">
        <v>3</v>
      </c>
      <c r="H18" s="39">
        <v>4</v>
      </c>
      <c r="I18" s="39">
        <v>5</v>
      </c>
      <c r="J18" s="39">
        <v>6</v>
      </c>
      <c r="K18" s="39">
        <v>7</v>
      </c>
      <c r="L18" s="39">
        <v>8</v>
      </c>
      <c r="M18" s="39">
        <v>9</v>
      </c>
      <c r="N18" s="39">
        <v>10</v>
      </c>
      <c r="O18" s="39">
        <v>11</v>
      </c>
      <c r="P18" s="39">
        <v>12</v>
      </c>
      <c r="Q18" s="39">
        <v>13</v>
      </c>
      <c r="R18" s="39">
        <v>14</v>
      </c>
      <c r="S18" s="39">
        <v>15</v>
      </c>
      <c r="T18" s="39">
        <v>16</v>
      </c>
      <c r="U18" s="39">
        <v>17</v>
      </c>
    </row>
    <row r="19" spans="3:123" ht="12.75" customHeight="1" x14ac:dyDescent="0.2">
      <c r="C19" s="3" t="s">
        <v>88</v>
      </c>
      <c r="D19" s="31">
        <f>$B$2</f>
        <v>44750.6875</v>
      </c>
      <c r="E19" s="32"/>
      <c r="F19" s="33"/>
      <c r="G19" s="30">
        <f>D19+1</f>
        <v>44751.6875</v>
      </c>
      <c r="H19" s="30"/>
      <c r="I19" s="30"/>
      <c r="J19" s="30">
        <f t="shared" ref="J19" si="0">G19+1</f>
        <v>44752.6875</v>
      </c>
      <c r="K19" s="30"/>
      <c r="L19" s="30"/>
      <c r="M19" s="30">
        <f t="shared" ref="M19" si="1">J19+1</f>
        <v>44753.6875</v>
      </c>
      <c r="N19" s="30"/>
      <c r="O19" s="30"/>
      <c r="P19" s="30">
        <f t="shared" ref="P19" si="2">M19+1</f>
        <v>44754.6875</v>
      </c>
      <c r="Q19" s="30"/>
      <c r="R19" s="30"/>
      <c r="S19" s="30">
        <f t="shared" ref="S19" si="3">P19+1</f>
        <v>44755.6875</v>
      </c>
      <c r="T19" s="30"/>
      <c r="U19" s="30"/>
      <c r="V19" s="30">
        <f t="shared" ref="V19" si="4">S19+1</f>
        <v>44756.6875</v>
      </c>
      <c r="W19" s="30"/>
      <c r="X19" s="30"/>
      <c r="Y19" s="30">
        <f t="shared" ref="Y19" si="5">V19+1</f>
        <v>44757.6875</v>
      </c>
      <c r="Z19" s="30"/>
      <c r="AA19" s="30"/>
      <c r="AB19" s="30">
        <f t="shared" ref="AB19" si="6">Y19+1</f>
        <v>44758.6875</v>
      </c>
      <c r="AC19" s="30"/>
      <c r="AD19" s="30"/>
      <c r="AE19" s="30">
        <f t="shared" ref="AE19" si="7">AB19+1</f>
        <v>44759.6875</v>
      </c>
      <c r="AF19" s="30"/>
      <c r="AG19" s="30"/>
      <c r="AH19" s="30">
        <f t="shared" ref="AH19" si="8">AE19+1</f>
        <v>44760.6875</v>
      </c>
      <c r="AI19" s="30"/>
      <c r="AJ19" s="30"/>
      <c r="AK19" s="30">
        <f t="shared" ref="AK19" si="9">AH19+1</f>
        <v>44761.6875</v>
      </c>
      <c r="AL19" s="30"/>
      <c r="AM19" s="30"/>
      <c r="AN19" s="30">
        <f t="shared" ref="AN19" si="10">AK19+1</f>
        <v>44762.6875</v>
      </c>
      <c r="AO19" s="30"/>
      <c r="AP19" s="30"/>
      <c r="AQ19" s="30">
        <f t="shared" ref="AQ19" si="11">AN19+1</f>
        <v>44763.6875</v>
      </c>
      <c r="AR19" s="30"/>
      <c r="AS19" s="30"/>
      <c r="AT19" s="30">
        <f t="shared" ref="AT19" si="12">AQ19+1</f>
        <v>44764.6875</v>
      </c>
      <c r="AU19" s="30"/>
      <c r="AV19" s="30"/>
      <c r="AW19" s="30">
        <f t="shared" ref="AW19" si="13">AT19+1</f>
        <v>44765.6875</v>
      </c>
      <c r="AX19" s="30"/>
      <c r="AY19" s="30"/>
      <c r="AZ19" s="30">
        <f t="shared" ref="AZ19" si="14">AW19+1</f>
        <v>44766.6875</v>
      </c>
      <c r="BA19" s="30"/>
      <c r="BB19" s="30"/>
      <c r="BC19" s="30">
        <f t="shared" ref="BC19" si="15">AZ19+1</f>
        <v>44767.6875</v>
      </c>
      <c r="BD19" s="30"/>
      <c r="BE19" s="30"/>
      <c r="BF19" s="30">
        <f t="shared" ref="BF19" si="16">BC19+1</f>
        <v>44768.6875</v>
      </c>
      <c r="BG19" s="30"/>
      <c r="BH19" s="30"/>
      <c r="BI19" s="30">
        <f t="shared" ref="BI19" si="17">BF19+1</f>
        <v>44769.6875</v>
      </c>
      <c r="BJ19" s="30"/>
      <c r="BK19" s="30"/>
      <c r="BL19" s="30">
        <f t="shared" ref="BL19" si="18">BI19+1</f>
        <v>44770.6875</v>
      </c>
      <c r="BM19" s="30"/>
      <c r="BN19" s="30"/>
      <c r="BO19" s="30">
        <f t="shared" ref="BO19" si="19">BL19+1</f>
        <v>44771.6875</v>
      </c>
      <c r="BP19" s="30"/>
      <c r="BQ19" s="30"/>
      <c r="BR19" s="30">
        <f t="shared" ref="BR19" si="20">BO19+1</f>
        <v>44772.6875</v>
      </c>
      <c r="BS19" s="30"/>
      <c r="BT19" s="30"/>
      <c r="BU19" s="30">
        <f t="shared" ref="BU19" si="21">BR19+1</f>
        <v>44773.6875</v>
      </c>
      <c r="BV19" s="30"/>
      <c r="BW19" s="30"/>
      <c r="BX19" s="30">
        <f t="shared" ref="BX19" si="22">BU19+1</f>
        <v>44774.6875</v>
      </c>
      <c r="BY19" s="30"/>
      <c r="BZ19" s="30"/>
      <c r="CA19" s="30">
        <f t="shared" ref="CA19" si="23">BX19+1</f>
        <v>44775.6875</v>
      </c>
      <c r="CB19" s="30"/>
      <c r="CC19" s="30"/>
      <c r="CD19" s="30">
        <f t="shared" ref="CD19" si="24">CA19+1</f>
        <v>44776.6875</v>
      </c>
      <c r="CE19" s="30"/>
      <c r="CF19" s="30"/>
      <c r="CG19" s="30">
        <f t="shared" ref="CG19" si="25">CD19+1</f>
        <v>44777.6875</v>
      </c>
      <c r="CH19" s="30"/>
      <c r="CI19" s="30"/>
      <c r="CJ19" s="30">
        <f t="shared" ref="CJ19" si="26">CG19+1</f>
        <v>44778.6875</v>
      </c>
      <c r="CK19" s="30"/>
      <c r="CL19" s="30"/>
      <c r="CM19" s="30">
        <f t="shared" ref="CM19" si="27">CJ19+1</f>
        <v>44779.6875</v>
      </c>
      <c r="CN19" s="30"/>
      <c r="CO19" s="30"/>
      <c r="CP19" s="30">
        <f t="shared" ref="CP19" si="28">CM19+1</f>
        <v>44780.6875</v>
      </c>
      <c r="CQ19" s="30"/>
      <c r="CR19" s="30"/>
      <c r="CS19" s="30">
        <f t="shared" ref="CS19" si="29">CP19+1</f>
        <v>44781.6875</v>
      </c>
      <c r="CT19" s="30"/>
      <c r="CU19" s="30"/>
      <c r="CV19" s="30">
        <f t="shared" ref="CV19" si="30">CS19+1</f>
        <v>44782.6875</v>
      </c>
      <c r="CW19" s="30"/>
      <c r="CX19" s="30"/>
      <c r="CY19" s="30">
        <f t="shared" ref="CY19" si="31">CV19+1</f>
        <v>44783.6875</v>
      </c>
      <c r="CZ19" s="30"/>
      <c r="DA19" s="30"/>
      <c r="DB19" s="30">
        <f t="shared" ref="DB19" si="32">CY19+1</f>
        <v>44784.6875</v>
      </c>
      <c r="DC19" s="30"/>
      <c r="DD19" s="30"/>
      <c r="DE19" s="30">
        <f t="shared" ref="DE19" si="33">DB19+1</f>
        <v>44785.6875</v>
      </c>
      <c r="DF19" s="30"/>
      <c r="DG19" s="30"/>
      <c r="DH19" s="30">
        <f t="shared" ref="DH19" si="34">DE19+1</f>
        <v>44786.6875</v>
      </c>
      <c r="DI19" s="30"/>
      <c r="DJ19" s="30"/>
      <c r="DK19" s="30">
        <f t="shared" ref="DK19" si="35">DH19+1</f>
        <v>44787.6875</v>
      </c>
      <c r="DL19" s="30"/>
      <c r="DM19" s="30"/>
      <c r="DN19" s="30">
        <f t="shared" ref="DN19" si="36">DK19+1</f>
        <v>44788.6875</v>
      </c>
      <c r="DO19" s="30"/>
      <c r="DP19" s="30"/>
      <c r="DQ19" s="30">
        <f t="shared" ref="DQ19" si="37">DN19+1</f>
        <v>44789.6875</v>
      </c>
      <c r="DR19" s="30"/>
      <c r="DS19" s="30"/>
    </row>
    <row r="20" spans="3:123" ht="12.75" customHeight="1" x14ac:dyDescent="0.2">
      <c r="C20" s="26" t="str">
        <f>'tableau des élèves'!K2</f>
        <v>Violon</v>
      </c>
      <c r="D20" s="34"/>
      <c r="E20" s="35"/>
      <c r="F20" s="36"/>
      <c r="G20" s="34"/>
      <c r="H20" s="35"/>
      <c r="I20" s="36"/>
      <c r="J20" s="34"/>
      <c r="K20" s="35"/>
      <c r="L20" s="36"/>
      <c r="M20" s="34"/>
      <c r="N20" s="35"/>
      <c r="O20" s="36"/>
      <c r="P20" s="34"/>
      <c r="Q20" s="35"/>
      <c r="R20" s="36"/>
      <c r="S20" s="34"/>
      <c r="T20" s="35"/>
      <c r="U20" s="36"/>
      <c r="V20" s="34"/>
      <c r="W20" s="35"/>
      <c r="X20" s="36"/>
      <c r="Y20" s="34"/>
      <c r="Z20" s="35"/>
      <c r="AA20" s="36"/>
      <c r="AB20" s="34"/>
      <c r="AC20" s="35"/>
      <c r="AD20" s="36"/>
      <c r="AE20" s="34"/>
      <c r="AF20" s="35"/>
      <c r="AG20" s="36"/>
      <c r="AH20" s="34"/>
      <c r="AI20" s="35"/>
      <c r="AJ20" s="36"/>
      <c r="AK20" s="34"/>
      <c r="AL20" s="35"/>
      <c r="AM20" s="36"/>
      <c r="AN20" s="34"/>
      <c r="AO20" s="35"/>
      <c r="AP20" s="36"/>
      <c r="AQ20" s="34"/>
      <c r="AR20" s="35"/>
      <c r="AS20" s="36"/>
      <c r="AT20" s="34"/>
      <c r="AU20" s="35"/>
      <c r="AV20" s="36"/>
      <c r="AW20" s="34"/>
      <c r="AX20" s="35"/>
      <c r="AY20" s="36"/>
      <c r="AZ20" s="34"/>
      <c r="BA20" s="35"/>
      <c r="BB20" s="36"/>
      <c r="BC20" s="34"/>
      <c r="BD20" s="35"/>
      <c r="BE20" s="36"/>
      <c r="BF20" s="34"/>
      <c r="BG20" s="35"/>
      <c r="BH20" s="36"/>
      <c r="BI20" s="34"/>
      <c r="BJ20" s="35"/>
      <c r="BK20" s="36"/>
      <c r="BL20" s="34"/>
      <c r="BM20" s="35"/>
      <c r="BN20" s="36"/>
      <c r="BO20" s="34"/>
      <c r="BP20" s="35"/>
      <c r="BQ20" s="36"/>
      <c r="BR20" s="34"/>
      <c r="BS20" s="35"/>
      <c r="BT20" s="36"/>
      <c r="BU20" s="34"/>
      <c r="BV20" s="35"/>
      <c r="BW20" s="36"/>
      <c r="BX20" s="34"/>
      <c r="BY20" s="35"/>
      <c r="BZ20" s="36"/>
      <c r="CA20" s="34"/>
      <c r="CB20" s="35"/>
      <c r="CC20" s="36"/>
      <c r="CD20" s="34"/>
      <c r="CE20" s="35"/>
      <c r="CF20" s="36"/>
      <c r="CG20" s="34"/>
      <c r="CH20" s="35"/>
      <c r="CI20" s="36"/>
      <c r="CJ20" s="34"/>
      <c r="CK20" s="35"/>
      <c r="CL20" s="36"/>
      <c r="CM20" s="34"/>
      <c r="CN20" s="35"/>
      <c r="CO20" s="36"/>
      <c r="CP20" s="34"/>
      <c r="CQ20" s="35"/>
      <c r="CR20" s="36"/>
      <c r="CS20" s="34"/>
      <c r="CT20" s="35"/>
      <c r="CU20" s="36"/>
      <c r="CV20" s="34"/>
      <c r="CW20" s="35"/>
      <c r="CX20" s="36"/>
      <c r="CY20" s="34"/>
      <c r="CZ20" s="35"/>
      <c r="DA20" s="36"/>
      <c r="DB20" s="34"/>
      <c r="DC20" s="35"/>
      <c r="DD20" s="36"/>
      <c r="DE20" s="34"/>
      <c r="DF20" s="35"/>
      <c r="DG20" s="36"/>
      <c r="DH20" s="34"/>
      <c r="DI20" s="35"/>
      <c r="DJ20" s="36"/>
      <c r="DK20" s="34"/>
      <c r="DL20" s="35"/>
      <c r="DM20" s="36"/>
      <c r="DN20" s="34"/>
      <c r="DO20" s="35"/>
      <c r="DP20" s="36"/>
      <c r="DQ20" s="34"/>
      <c r="DR20" s="35"/>
      <c r="DS20" s="36"/>
    </row>
    <row r="21" spans="3:123" ht="12.75" customHeight="1" x14ac:dyDescent="0.2">
      <c r="C21" s="26" t="str">
        <f>'tableau des élèves'!K3</f>
        <v>Harpe</v>
      </c>
      <c r="D21" s="34"/>
      <c r="E21" s="35"/>
      <c r="F21" s="36"/>
      <c r="G21" s="34"/>
      <c r="H21" s="35"/>
      <c r="I21" s="36"/>
      <c r="J21" s="34"/>
      <c r="K21" s="35"/>
      <c r="L21" s="36"/>
      <c r="M21" s="34"/>
      <c r="N21" s="35"/>
      <c r="O21" s="36"/>
      <c r="P21" s="34"/>
      <c r="Q21" s="35"/>
      <c r="R21" s="36"/>
      <c r="S21" s="34"/>
      <c r="T21" s="35"/>
      <c r="U21" s="36"/>
      <c r="V21" s="34"/>
      <c r="W21" s="35"/>
      <c r="X21" s="36"/>
      <c r="Y21" s="34"/>
      <c r="Z21" s="35"/>
      <c r="AA21" s="36"/>
      <c r="AB21" s="34"/>
      <c r="AC21" s="35"/>
      <c r="AD21" s="36"/>
      <c r="AE21" s="34"/>
      <c r="AF21" s="35"/>
      <c r="AG21" s="36"/>
      <c r="AH21" s="34"/>
      <c r="AI21" s="35"/>
      <c r="AJ21" s="36"/>
      <c r="AK21" s="34"/>
      <c r="AL21" s="35"/>
      <c r="AM21" s="36"/>
      <c r="AN21" s="34"/>
      <c r="AO21" s="35"/>
      <c r="AP21" s="36"/>
      <c r="AQ21" s="34"/>
      <c r="AR21" s="35"/>
      <c r="AS21" s="36"/>
      <c r="AT21" s="34"/>
      <c r="AU21" s="35"/>
      <c r="AV21" s="36"/>
      <c r="AW21" s="34"/>
      <c r="AX21" s="35"/>
      <c r="AY21" s="36"/>
      <c r="AZ21" s="34"/>
      <c r="BA21" s="35"/>
      <c r="BB21" s="36"/>
      <c r="BC21" s="34"/>
      <c r="BD21" s="35"/>
      <c r="BE21" s="36"/>
      <c r="BF21" s="34"/>
      <c r="BG21" s="35"/>
      <c r="BH21" s="36"/>
      <c r="BI21" s="34"/>
      <c r="BJ21" s="35"/>
      <c r="BK21" s="36"/>
      <c r="BL21" s="34"/>
      <c r="BM21" s="35"/>
      <c r="BN21" s="36"/>
      <c r="BO21" s="34"/>
      <c r="BP21" s="35"/>
      <c r="BQ21" s="36"/>
      <c r="BR21" s="34"/>
      <c r="BS21" s="35"/>
      <c r="BT21" s="36"/>
      <c r="BU21" s="34"/>
      <c r="BV21" s="35"/>
      <c r="BW21" s="36"/>
      <c r="BX21" s="34"/>
      <c r="BY21" s="35"/>
      <c r="BZ21" s="36"/>
      <c r="CA21" s="34"/>
      <c r="CB21" s="35"/>
      <c r="CC21" s="36"/>
      <c r="CD21" s="34"/>
      <c r="CE21" s="35"/>
      <c r="CF21" s="36"/>
      <c r="CG21" s="34"/>
      <c r="CH21" s="35"/>
      <c r="CI21" s="36"/>
      <c r="CJ21" s="34"/>
      <c r="CK21" s="35"/>
      <c r="CL21" s="36"/>
      <c r="CM21" s="34"/>
      <c r="CN21" s="35"/>
      <c r="CO21" s="36"/>
      <c r="CP21" s="34"/>
      <c r="CQ21" s="35"/>
      <c r="CR21" s="36"/>
      <c r="CS21" s="34"/>
      <c r="CT21" s="35"/>
      <c r="CU21" s="36"/>
      <c r="CV21" s="34"/>
      <c r="CW21" s="35"/>
      <c r="CX21" s="36"/>
      <c r="CY21" s="34"/>
      <c r="CZ21" s="35"/>
      <c r="DA21" s="36"/>
      <c r="DB21" s="34"/>
      <c r="DC21" s="35"/>
      <c r="DD21" s="36"/>
      <c r="DE21" s="34"/>
      <c r="DF21" s="35"/>
      <c r="DG21" s="36"/>
      <c r="DH21" s="34"/>
      <c r="DI21" s="35"/>
      <c r="DJ21" s="36"/>
      <c r="DK21" s="34"/>
      <c r="DL21" s="35"/>
      <c r="DM21" s="36"/>
      <c r="DN21" s="34"/>
      <c r="DO21" s="35"/>
      <c r="DP21" s="36"/>
      <c r="DQ21" s="34"/>
      <c r="DR21" s="35"/>
      <c r="DS21" s="36"/>
    </row>
    <row r="22" spans="3:123" ht="12.75" customHeight="1" x14ac:dyDescent="0.2">
      <c r="C22" s="27" t="str">
        <f>'tableau des élèves'!K4</f>
        <v>Xylophone</v>
      </c>
      <c r="D22" s="34"/>
      <c r="E22" s="35"/>
      <c r="F22" s="36"/>
      <c r="G22" s="34"/>
      <c r="H22" s="35"/>
      <c r="I22" s="36"/>
      <c r="J22" s="34"/>
      <c r="K22" s="35"/>
      <c r="L22" s="36"/>
      <c r="M22" s="34"/>
      <c r="N22" s="35"/>
      <c r="O22" s="36"/>
      <c r="P22" s="34"/>
      <c r="Q22" s="35"/>
      <c r="R22" s="36"/>
      <c r="S22" s="34"/>
      <c r="T22" s="35"/>
      <c r="U22" s="36"/>
      <c r="V22" s="34"/>
      <c r="W22" s="35"/>
      <c r="X22" s="36"/>
      <c r="Y22" s="34"/>
      <c r="Z22" s="35"/>
      <c r="AA22" s="36"/>
      <c r="AB22" s="34"/>
      <c r="AC22" s="35"/>
      <c r="AD22" s="36"/>
      <c r="AE22" s="34"/>
      <c r="AF22" s="35"/>
      <c r="AG22" s="36"/>
      <c r="AH22" s="34"/>
      <c r="AI22" s="35"/>
      <c r="AJ22" s="36"/>
      <c r="AK22" s="34"/>
      <c r="AL22" s="35"/>
      <c r="AM22" s="36"/>
      <c r="AN22" s="34"/>
      <c r="AO22" s="35"/>
      <c r="AP22" s="36"/>
      <c r="AQ22" s="34"/>
      <c r="AR22" s="35"/>
      <c r="AS22" s="36"/>
      <c r="AT22" s="34"/>
      <c r="AU22" s="35"/>
      <c r="AV22" s="36"/>
      <c r="AW22" s="34"/>
      <c r="AX22" s="35"/>
      <c r="AY22" s="36"/>
      <c r="AZ22" s="34"/>
      <c r="BA22" s="35"/>
      <c r="BB22" s="36"/>
      <c r="BC22" s="34"/>
      <c r="BD22" s="35"/>
      <c r="BE22" s="36"/>
      <c r="BF22" s="34"/>
      <c r="BG22" s="35"/>
      <c r="BH22" s="36"/>
      <c r="BI22" s="34"/>
      <c r="BJ22" s="35"/>
      <c r="BK22" s="36"/>
      <c r="BL22" s="34"/>
      <c r="BM22" s="35"/>
      <c r="BN22" s="36"/>
      <c r="BO22" s="34"/>
      <c r="BP22" s="35"/>
      <c r="BQ22" s="36"/>
      <c r="BR22" s="34"/>
      <c r="BS22" s="35"/>
      <c r="BT22" s="36"/>
      <c r="BU22" s="34"/>
      <c r="BV22" s="35"/>
      <c r="BW22" s="36"/>
      <c r="BX22" s="34"/>
      <c r="BY22" s="35"/>
      <c r="BZ22" s="36"/>
      <c r="CA22" s="34"/>
      <c r="CB22" s="35"/>
      <c r="CC22" s="36"/>
      <c r="CD22" s="34"/>
      <c r="CE22" s="35"/>
      <c r="CF22" s="36"/>
      <c r="CG22" s="34"/>
      <c r="CH22" s="35"/>
      <c r="CI22" s="36"/>
      <c r="CJ22" s="34"/>
      <c r="CK22" s="35"/>
      <c r="CL22" s="36"/>
      <c r="CM22" s="34"/>
      <c r="CN22" s="35"/>
      <c r="CO22" s="36"/>
      <c r="CP22" s="34"/>
      <c r="CQ22" s="35"/>
      <c r="CR22" s="36"/>
      <c r="CS22" s="34"/>
      <c r="CT22" s="35"/>
      <c r="CU22" s="36"/>
      <c r="CV22" s="34"/>
      <c r="CW22" s="35"/>
      <c r="CX22" s="36"/>
      <c r="CY22" s="34"/>
      <c r="CZ22" s="35"/>
      <c r="DA22" s="36"/>
      <c r="DB22" s="34"/>
      <c r="DC22" s="35"/>
      <c r="DD22" s="36"/>
      <c r="DE22" s="34"/>
      <c r="DF22" s="35"/>
      <c r="DG22" s="36"/>
      <c r="DH22" s="34"/>
      <c r="DI22" s="35"/>
      <c r="DJ22" s="36"/>
      <c r="DK22" s="34"/>
      <c r="DL22" s="35"/>
      <c r="DM22" s="36"/>
      <c r="DN22" s="34"/>
      <c r="DO22" s="35"/>
      <c r="DP22" s="36"/>
      <c r="DQ22" s="34"/>
      <c r="DR22" s="35"/>
      <c r="DS22" s="36"/>
    </row>
    <row r="23" spans="3:123" ht="12.75" customHeight="1" x14ac:dyDescent="0.2">
      <c r="C23" s="3" t="str">
        <f>'tableau des élèves'!K5</f>
        <v>Accordéon</v>
      </c>
      <c r="D23" s="34"/>
      <c r="E23" s="35"/>
      <c r="F23" s="36"/>
      <c r="G23" s="34"/>
      <c r="H23" s="35"/>
      <c r="I23" s="36"/>
      <c r="J23" s="34"/>
      <c r="K23" s="35"/>
      <c r="L23" s="36"/>
      <c r="M23" s="34"/>
      <c r="N23" s="35"/>
      <c r="O23" s="36"/>
      <c r="P23" s="34"/>
      <c r="Q23" s="35"/>
      <c r="R23" s="36"/>
      <c r="S23" s="34"/>
      <c r="T23" s="35"/>
      <c r="U23" s="36"/>
      <c r="V23" s="34"/>
      <c r="W23" s="35"/>
      <c r="X23" s="36"/>
      <c r="Y23" s="34"/>
      <c r="Z23" s="35"/>
      <c r="AA23" s="36"/>
      <c r="AB23" s="34"/>
      <c r="AC23" s="35"/>
      <c r="AD23" s="36"/>
      <c r="AE23" s="34"/>
      <c r="AF23" s="35"/>
      <c r="AG23" s="36"/>
      <c r="AH23" s="34"/>
      <c r="AI23" s="35"/>
      <c r="AJ23" s="36"/>
      <c r="AK23" s="34"/>
      <c r="AL23" s="35"/>
      <c r="AM23" s="36"/>
      <c r="AN23" s="34"/>
      <c r="AO23" s="35"/>
      <c r="AP23" s="36"/>
      <c r="AQ23" s="34"/>
      <c r="AR23" s="35"/>
      <c r="AS23" s="36"/>
      <c r="AT23" s="34"/>
      <c r="AU23" s="35"/>
      <c r="AV23" s="36"/>
      <c r="AW23" s="34"/>
      <c r="AX23" s="35"/>
      <c r="AY23" s="36"/>
      <c r="AZ23" s="34"/>
      <c r="BA23" s="35"/>
      <c r="BB23" s="36"/>
      <c r="BC23" s="34"/>
      <c r="BD23" s="35"/>
      <c r="BE23" s="36"/>
      <c r="BF23" s="34"/>
      <c r="BG23" s="35"/>
      <c r="BH23" s="36"/>
      <c r="BI23" s="34"/>
      <c r="BJ23" s="35"/>
      <c r="BK23" s="36"/>
      <c r="BL23" s="34"/>
      <c r="BM23" s="35"/>
      <c r="BN23" s="36"/>
      <c r="BO23" s="34"/>
      <c r="BP23" s="35"/>
      <c r="BQ23" s="36"/>
      <c r="BR23" s="34"/>
      <c r="BS23" s="35"/>
      <c r="BT23" s="36"/>
      <c r="BU23" s="34"/>
      <c r="BV23" s="35"/>
      <c r="BW23" s="36"/>
      <c r="BX23" s="34"/>
      <c r="BY23" s="35"/>
      <c r="BZ23" s="36"/>
      <c r="CA23" s="34"/>
      <c r="CB23" s="35"/>
      <c r="CC23" s="36"/>
      <c r="CD23" s="34"/>
      <c r="CE23" s="35"/>
      <c r="CF23" s="36"/>
      <c r="CG23" s="34"/>
      <c r="CH23" s="35"/>
      <c r="CI23" s="36"/>
      <c r="CJ23" s="34"/>
      <c r="CK23" s="35"/>
      <c r="CL23" s="36"/>
      <c r="CM23" s="34"/>
      <c r="CN23" s="35"/>
      <c r="CO23" s="36"/>
      <c r="CP23" s="34"/>
      <c r="CQ23" s="35"/>
      <c r="CR23" s="36"/>
      <c r="CS23" s="34"/>
      <c r="CT23" s="35"/>
      <c r="CU23" s="36"/>
      <c r="CV23" s="34"/>
      <c r="CW23" s="35"/>
      <c r="CX23" s="36"/>
      <c r="CY23" s="34"/>
      <c r="CZ23" s="35"/>
      <c r="DA23" s="36"/>
      <c r="DB23" s="34"/>
      <c r="DC23" s="35"/>
      <c r="DD23" s="36"/>
      <c r="DE23" s="34"/>
      <c r="DF23" s="35"/>
      <c r="DG23" s="36"/>
      <c r="DH23" s="34"/>
      <c r="DI23" s="35"/>
      <c r="DJ23" s="36"/>
      <c r="DK23" s="34"/>
      <c r="DL23" s="35"/>
      <c r="DM23" s="36"/>
      <c r="DN23" s="34"/>
      <c r="DO23" s="35"/>
      <c r="DP23" s="36"/>
      <c r="DQ23" s="34"/>
      <c r="DR23" s="35"/>
      <c r="DS23" s="36"/>
    </row>
    <row r="24" spans="3:123" ht="12.75" customHeight="1" x14ac:dyDescent="0.2">
      <c r="C24" s="3" t="str">
        <f>'tableau des élèves'!K6</f>
        <v>Piano</v>
      </c>
      <c r="D24" s="34"/>
      <c r="E24" s="35"/>
      <c r="F24" s="36"/>
      <c r="G24" s="34"/>
      <c r="H24" s="35"/>
      <c r="I24" s="36"/>
      <c r="J24" s="34"/>
      <c r="K24" s="35"/>
      <c r="L24" s="36"/>
      <c r="M24" s="34"/>
      <c r="N24" s="35"/>
      <c r="O24" s="36"/>
      <c r="P24" s="34"/>
      <c r="Q24" s="35"/>
      <c r="R24" s="36"/>
      <c r="S24" s="34"/>
      <c r="T24" s="35"/>
      <c r="U24" s="36"/>
      <c r="V24" s="34"/>
      <c r="W24" s="35"/>
      <c r="X24" s="36"/>
      <c r="Y24" s="34"/>
      <c r="Z24" s="35"/>
      <c r="AA24" s="36"/>
      <c r="AB24" s="34"/>
      <c r="AC24" s="35"/>
      <c r="AD24" s="36"/>
      <c r="AE24" s="34"/>
      <c r="AF24" s="35"/>
      <c r="AG24" s="36"/>
      <c r="AH24" s="34"/>
      <c r="AI24" s="35"/>
      <c r="AJ24" s="36"/>
      <c r="AK24" s="34"/>
      <c r="AL24" s="35"/>
      <c r="AM24" s="36"/>
      <c r="AN24" s="34"/>
      <c r="AO24" s="35"/>
      <c r="AP24" s="36"/>
      <c r="AQ24" s="34"/>
      <c r="AR24" s="35"/>
      <c r="AS24" s="36"/>
      <c r="AT24" s="34"/>
      <c r="AU24" s="35"/>
      <c r="AV24" s="36"/>
      <c r="AW24" s="34"/>
      <c r="AX24" s="35"/>
      <c r="AY24" s="36"/>
      <c r="AZ24" s="34"/>
      <c r="BA24" s="35"/>
      <c r="BB24" s="36"/>
      <c r="BC24" s="34"/>
      <c r="BD24" s="35"/>
      <c r="BE24" s="36"/>
      <c r="BF24" s="34"/>
      <c r="BG24" s="35"/>
      <c r="BH24" s="36"/>
      <c r="BI24" s="34"/>
      <c r="BJ24" s="35"/>
      <c r="BK24" s="36"/>
      <c r="BL24" s="34"/>
      <c r="BM24" s="35"/>
      <c r="BN24" s="36"/>
      <c r="BO24" s="34"/>
      <c r="BP24" s="35"/>
      <c r="BQ24" s="36"/>
      <c r="BR24" s="34"/>
      <c r="BS24" s="35"/>
      <c r="BT24" s="36"/>
      <c r="BU24" s="34"/>
      <c r="BV24" s="35"/>
      <c r="BW24" s="36"/>
      <c r="BX24" s="34"/>
      <c r="BY24" s="35"/>
      <c r="BZ24" s="36"/>
      <c r="CA24" s="34"/>
      <c r="CB24" s="35"/>
      <c r="CC24" s="36"/>
      <c r="CD24" s="34"/>
      <c r="CE24" s="35"/>
      <c r="CF24" s="36"/>
      <c r="CG24" s="34"/>
      <c r="CH24" s="35"/>
      <c r="CI24" s="36"/>
      <c r="CJ24" s="34"/>
      <c r="CK24" s="35"/>
      <c r="CL24" s="36"/>
      <c r="CM24" s="34"/>
      <c r="CN24" s="35"/>
      <c r="CO24" s="36"/>
      <c r="CP24" s="34"/>
      <c r="CQ24" s="35"/>
      <c r="CR24" s="36"/>
      <c r="CS24" s="34"/>
      <c r="CT24" s="35"/>
      <c r="CU24" s="36"/>
      <c r="CV24" s="34"/>
      <c r="CW24" s="35"/>
      <c r="CX24" s="36"/>
      <c r="CY24" s="34"/>
      <c r="CZ24" s="35"/>
      <c r="DA24" s="36"/>
      <c r="DB24" s="34"/>
      <c r="DC24" s="35"/>
      <c r="DD24" s="36"/>
      <c r="DE24" s="34"/>
      <c r="DF24" s="35"/>
      <c r="DG24" s="36"/>
      <c r="DH24" s="34"/>
      <c r="DI24" s="35"/>
      <c r="DJ24" s="36"/>
      <c r="DK24" s="34"/>
      <c r="DL24" s="35"/>
      <c r="DM24" s="36"/>
      <c r="DN24" s="34"/>
      <c r="DO24" s="35"/>
      <c r="DP24" s="36"/>
      <c r="DQ24" s="34"/>
      <c r="DR24" s="35"/>
      <c r="DS24" s="36"/>
    </row>
    <row r="25" spans="3:123" ht="12.75" customHeight="1" x14ac:dyDescent="0.2">
      <c r="C25" s="3" t="str">
        <f>'tableau des élèves'!K7</f>
        <v>Harmonica</v>
      </c>
      <c r="D25" s="34"/>
      <c r="E25" s="35"/>
      <c r="F25" s="36"/>
      <c r="G25" s="34"/>
      <c r="H25" s="35"/>
      <c r="I25" s="36"/>
      <c r="J25" s="34"/>
      <c r="K25" s="35"/>
      <c r="L25" s="36"/>
      <c r="M25" s="34"/>
      <c r="N25" s="35"/>
      <c r="O25" s="36"/>
      <c r="P25" s="34"/>
      <c r="Q25" s="35"/>
      <c r="R25" s="36"/>
      <c r="S25" s="34"/>
      <c r="T25" s="35"/>
      <c r="U25" s="36"/>
      <c r="V25" s="34"/>
      <c r="W25" s="35"/>
      <c r="X25" s="36"/>
      <c r="Y25" s="34"/>
      <c r="Z25" s="35"/>
      <c r="AA25" s="36"/>
      <c r="AB25" s="34"/>
      <c r="AC25" s="35"/>
      <c r="AD25" s="36"/>
      <c r="AE25" s="34"/>
      <c r="AF25" s="35"/>
      <c r="AG25" s="36"/>
      <c r="AH25" s="34"/>
      <c r="AI25" s="35"/>
      <c r="AJ25" s="36"/>
      <c r="AK25" s="34"/>
      <c r="AL25" s="35"/>
      <c r="AM25" s="36"/>
      <c r="AN25" s="34"/>
      <c r="AO25" s="35"/>
      <c r="AP25" s="36"/>
      <c r="AQ25" s="34"/>
      <c r="AR25" s="35"/>
      <c r="AS25" s="36"/>
      <c r="AT25" s="34"/>
      <c r="AU25" s="35"/>
      <c r="AV25" s="36"/>
      <c r="AW25" s="34"/>
      <c r="AX25" s="35"/>
      <c r="AY25" s="36"/>
      <c r="AZ25" s="34"/>
      <c r="BA25" s="35"/>
      <c r="BB25" s="36"/>
      <c r="BC25" s="34"/>
      <c r="BD25" s="35"/>
      <c r="BE25" s="36"/>
      <c r="BF25" s="34"/>
      <c r="BG25" s="35"/>
      <c r="BH25" s="36"/>
      <c r="BI25" s="34"/>
      <c r="BJ25" s="35"/>
      <c r="BK25" s="36"/>
      <c r="BL25" s="34"/>
      <c r="BM25" s="35"/>
      <c r="BN25" s="36"/>
      <c r="BO25" s="34"/>
      <c r="BP25" s="35"/>
      <c r="BQ25" s="36"/>
      <c r="BR25" s="34"/>
      <c r="BS25" s="35"/>
      <c r="BT25" s="36"/>
      <c r="BU25" s="34"/>
      <c r="BV25" s="35"/>
      <c r="BW25" s="36"/>
      <c r="BX25" s="34"/>
      <c r="BY25" s="35"/>
      <c r="BZ25" s="36"/>
      <c r="CA25" s="34"/>
      <c r="CB25" s="35"/>
      <c r="CC25" s="36"/>
      <c r="CD25" s="34"/>
      <c r="CE25" s="35"/>
      <c r="CF25" s="36"/>
      <c r="CG25" s="34"/>
      <c r="CH25" s="35"/>
      <c r="CI25" s="36"/>
      <c r="CJ25" s="34"/>
      <c r="CK25" s="35"/>
      <c r="CL25" s="36"/>
      <c r="CM25" s="34"/>
      <c r="CN25" s="35"/>
      <c r="CO25" s="36"/>
      <c r="CP25" s="34"/>
      <c r="CQ25" s="35"/>
      <c r="CR25" s="36"/>
      <c r="CS25" s="34"/>
      <c r="CT25" s="35"/>
      <c r="CU25" s="36"/>
      <c r="CV25" s="34"/>
      <c r="CW25" s="35"/>
      <c r="CX25" s="36"/>
      <c r="CY25" s="34"/>
      <c r="CZ25" s="35"/>
      <c r="DA25" s="36"/>
      <c r="DB25" s="34"/>
      <c r="DC25" s="35"/>
      <c r="DD25" s="36"/>
      <c r="DE25" s="34"/>
      <c r="DF25" s="35"/>
      <c r="DG25" s="36"/>
      <c r="DH25" s="34"/>
      <c r="DI25" s="35"/>
      <c r="DJ25" s="36"/>
      <c r="DK25" s="34"/>
      <c r="DL25" s="35"/>
      <c r="DM25" s="36"/>
      <c r="DN25" s="34"/>
      <c r="DO25" s="35"/>
      <c r="DP25" s="36"/>
      <c r="DQ25" s="34"/>
      <c r="DR25" s="35"/>
      <c r="DS25" s="36"/>
    </row>
    <row r="26" spans="3:123" ht="12.75" customHeight="1" x14ac:dyDescent="0.2">
      <c r="C26" s="3" t="str">
        <f>'tableau des élèves'!K8</f>
        <v>Guitare</v>
      </c>
      <c r="D26" s="34"/>
      <c r="E26" s="35"/>
      <c r="F26" s="36"/>
      <c r="G26" s="34"/>
      <c r="H26" s="35"/>
      <c r="I26" s="36"/>
      <c r="J26" s="34"/>
      <c r="K26" s="35"/>
      <c r="L26" s="36"/>
      <c r="M26" s="34"/>
      <c r="N26" s="35"/>
      <c r="O26" s="36"/>
      <c r="P26" s="34"/>
      <c r="Q26" s="35"/>
      <c r="R26" s="36"/>
      <c r="S26" s="34"/>
      <c r="T26" s="35"/>
      <c r="U26" s="36"/>
      <c r="V26" s="34"/>
      <c r="W26" s="35"/>
      <c r="X26" s="36"/>
      <c r="Y26" s="34"/>
      <c r="Z26" s="35"/>
      <c r="AA26" s="36"/>
      <c r="AB26" s="34"/>
      <c r="AC26" s="35"/>
      <c r="AD26" s="36"/>
      <c r="AE26" s="34"/>
      <c r="AF26" s="35"/>
      <c r="AG26" s="36"/>
      <c r="AH26" s="34"/>
      <c r="AI26" s="35"/>
      <c r="AJ26" s="36"/>
      <c r="AK26" s="34"/>
      <c r="AL26" s="35"/>
      <c r="AM26" s="36"/>
      <c r="AN26" s="34"/>
      <c r="AO26" s="35"/>
      <c r="AP26" s="36"/>
      <c r="AQ26" s="34"/>
      <c r="AR26" s="35"/>
      <c r="AS26" s="36"/>
      <c r="AT26" s="34"/>
      <c r="AU26" s="35"/>
      <c r="AV26" s="36"/>
      <c r="AW26" s="34"/>
      <c r="AX26" s="35"/>
      <c r="AY26" s="36"/>
      <c r="AZ26" s="34"/>
      <c r="BA26" s="35"/>
      <c r="BB26" s="36"/>
      <c r="BC26" s="34"/>
      <c r="BD26" s="35"/>
      <c r="BE26" s="36"/>
      <c r="BF26" s="34"/>
      <c r="BG26" s="35"/>
      <c r="BH26" s="36"/>
      <c r="BI26" s="34"/>
      <c r="BJ26" s="35"/>
      <c r="BK26" s="36"/>
      <c r="BL26" s="34"/>
      <c r="BM26" s="35"/>
      <c r="BN26" s="36"/>
      <c r="BO26" s="34"/>
      <c r="BP26" s="35"/>
      <c r="BQ26" s="36"/>
      <c r="BR26" s="34"/>
      <c r="BS26" s="35"/>
      <c r="BT26" s="36"/>
      <c r="BU26" s="34"/>
      <c r="BV26" s="35"/>
      <c r="BW26" s="36"/>
      <c r="BX26" s="34"/>
      <c r="BY26" s="35"/>
      <c r="BZ26" s="36"/>
      <c r="CA26" s="34"/>
      <c r="CB26" s="35"/>
      <c r="CC26" s="36"/>
      <c r="CD26" s="34"/>
      <c r="CE26" s="35"/>
      <c r="CF26" s="36"/>
      <c r="CG26" s="34"/>
      <c r="CH26" s="35"/>
      <c r="CI26" s="36"/>
      <c r="CJ26" s="34"/>
      <c r="CK26" s="35"/>
      <c r="CL26" s="36"/>
      <c r="CM26" s="34"/>
      <c r="CN26" s="35"/>
      <c r="CO26" s="36"/>
      <c r="CP26" s="34"/>
      <c r="CQ26" s="35"/>
      <c r="CR26" s="36"/>
      <c r="CS26" s="34"/>
      <c r="CT26" s="35"/>
      <c r="CU26" s="36"/>
      <c r="CV26" s="34"/>
      <c r="CW26" s="35"/>
      <c r="CX26" s="36"/>
      <c r="CY26" s="34"/>
      <c r="CZ26" s="35"/>
      <c r="DA26" s="36"/>
      <c r="DB26" s="34"/>
      <c r="DC26" s="35"/>
      <c r="DD26" s="36"/>
      <c r="DE26" s="34"/>
      <c r="DF26" s="35"/>
      <c r="DG26" s="36"/>
      <c r="DH26" s="34"/>
      <c r="DI26" s="35"/>
      <c r="DJ26" s="36"/>
      <c r="DK26" s="34"/>
      <c r="DL26" s="35"/>
      <c r="DM26" s="36"/>
      <c r="DN26" s="34"/>
      <c r="DO26" s="35"/>
      <c r="DP26" s="36"/>
      <c r="DQ26" s="34"/>
      <c r="DR26" s="35"/>
      <c r="DS26" s="36"/>
    </row>
    <row r="27" spans="3:123" ht="12.75" customHeight="1" x14ac:dyDescent="0.2"/>
    <row r="28" spans="3:123" ht="12.75" customHeight="1" x14ac:dyDescent="0.2">
      <c r="D28" s="39">
        <v>0</v>
      </c>
      <c r="E28" s="39">
        <v>1</v>
      </c>
      <c r="F28" s="39">
        <v>2</v>
      </c>
      <c r="G28" s="39">
        <v>3</v>
      </c>
      <c r="H28" s="39">
        <v>4</v>
      </c>
      <c r="I28" s="39">
        <v>5</v>
      </c>
      <c r="J28" s="39">
        <v>6</v>
      </c>
      <c r="K28" s="39">
        <v>7</v>
      </c>
      <c r="L28" s="39">
        <v>8</v>
      </c>
      <c r="M28" s="39">
        <v>9</v>
      </c>
      <c r="N28" s="39">
        <v>10</v>
      </c>
      <c r="O28" s="39">
        <v>11</v>
      </c>
      <c r="P28" s="39">
        <v>12</v>
      </c>
      <c r="Q28" s="39">
        <v>13</v>
      </c>
      <c r="R28" s="39">
        <v>14</v>
      </c>
      <c r="S28" s="39">
        <v>15</v>
      </c>
      <c r="T28" s="39">
        <v>16</v>
      </c>
      <c r="U28" s="39">
        <v>17</v>
      </c>
    </row>
    <row r="29" spans="3:123" ht="12.75" customHeight="1" x14ac:dyDescent="0.2">
      <c r="C29" s="43" t="s">
        <v>85</v>
      </c>
      <c r="D29" s="44">
        <v>1</v>
      </c>
      <c r="E29" s="44">
        <v>2</v>
      </c>
      <c r="F29" s="44">
        <v>3</v>
      </c>
      <c r="G29" s="44">
        <v>4</v>
      </c>
      <c r="H29" s="44">
        <v>5</v>
      </c>
      <c r="I29" s="44">
        <v>6</v>
      </c>
      <c r="J29" s="44">
        <v>7</v>
      </c>
      <c r="K29" s="44">
        <v>8</v>
      </c>
      <c r="L29" s="44">
        <v>9</v>
      </c>
      <c r="M29" s="44">
        <v>10</v>
      </c>
      <c r="N29" s="44">
        <v>11</v>
      </c>
      <c r="O29" s="44">
        <v>12</v>
      </c>
      <c r="P29" s="44">
        <v>13</v>
      </c>
      <c r="Q29" s="44">
        <v>14</v>
      </c>
      <c r="R29" s="44">
        <v>15</v>
      </c>
      <c r="S29" s="44">
        <v>16</v>
      </c>
      <c r="T29" s="44">
        <v>17</v>
      </c>
      <c r="U29" s="44">
        <v>18</v>
      </c>
    </row>
    <row r="30" spans="3:123" ht="12.75" customHeight="1" x14ac:dyDescent="0.2">
      <c r="C30" s="27" t="str">
        <f>C20</f>
        <v>Violon</v>
      </c>
      <c r="D30" s="34">
        <f ca="1">COUNTIF(OFFSET('tableau des élèves'!$A$2:$I$2,D$28,),Recap!$C30)</f>
        <v>1</v>
      </c>
      <c r="E30" s="34">
        <f ca="1">COUNTIF(OFFSET('tableau des élèves'!$A$2:$I$2,E$28,),Recap!$C30)</f>
        <v>0</v>
      </c>
      <c r="F30" s="34">
        <f ca="1">COUNTIF(OFFSET('tableau des élèves'!$A$2:$I$2,F$28,),Recap!$C30)</f>
        <v>1</v>
      </c>
      <c r="G30" s="34">
        <f ca="1">COUNTIF(OFFSET('tableau des élèves'!$A$2:$I$2,G$28,),Recap!$C30)</f>
        <v>1</v>
      </c>
      <c r="H30" s="34">
        <f ca="1">COUNTIF(OFFSET('tableau des élèves'!$A$2:$I$2,H$28,),Recap!$C30)</f>
        <v>1</v>
      </c>
      <c r="I30" s="34">
        <f ca="1">COUNTIF(OFFSET('tableau des élèves'!$A$2:$I$2,I$28,),Recap!$C30)</f>
        <v>1</v>
      </c>
      <c r="J30" s="34">
        <f ca="1">COUNTIF(OFFSET('tableau des élèves'!$A$2:$I$2,J$28,),Recap!$C30)</f>
        <v>1</v>
      </c>
      <c r="K30" s="34">
        <f ca="1">COUNTIF(OFFSET('tableau des élèves'!$A$2:$I$2,K$28,),Recap!$C30)</f>
        <v>1</v>
      </c>
      <c r="L30" s="34">
        <f ca="1">COUNTIF(OFFSET('tableau des élèves'!$A$2:$I$2,L$28,),Recap!$C30)</f>
        <v>1</v>
      </c>
      <c r="M30" s="34">
        <f ca="1">COUNTIF(OFFSET('tableau des élèves'!$A$2:$I$2,M$28,),Recap!$C30)</f>
        <v>0</v>
      </c>
      <c r="N30" s="34">
        <f ca="1">COUNTIF(OFFSET('tableau des élèves'!$A$2:$I$2,N$28,),Recap!$C30)</f>
        <v>0</v>
      </c>
      <c r="O30" s="34">
        <f ca="1">COUNTIF(OFFSET('tableau des élèves'!$A$2:$I$2,O$28,),Recap!$C30)</f>
        <v>0</v>
      </c>
      <c r="P30" s="34">
        <f ca="1">COUNTIF(OFFSET('tableau des élèves'!$A$2:$I$2,P$28,),Recap!$C30)</f>
        <v>0</v>
      </c>
      <c r="Q30" s="34">
        <f ca="1">COUNTIF(OFFSET('tableau des élèves'!$A$2:$I$2,Q$28,),Recap!$C30)</f>
        <v>0</v>
      </c>
      <c r="R30" s="34">
        <f ca="1">COUNTIF(OFFSET('tableau des élèves'!$A$2:$I$2,R$28,),Recap!$C30)</f>
        <v>0</v>
      </c>
      <c r="S30" s="34">
        <f ca="1">COUNTIF(OFFSET('tableau des élèves'!$A$2:$I$2,S$28,),Recap!$C30)</f>
        <v>0</v>
      </c>
      <c r="T30" s="34">
        <f ca="1">COUNTIF(OFFSET('tableau des élèves'!$A$2:$I$2,T$28,),Recap!$C30)</f>
        <v>0</v>
      </c>
      <c r="U30" s="34">
        <f ca="1">COUNTIF(OFFSET('tableau des élèves'!$A$2:$I$2,U$28,),Recap!$C30)</f>
        <v>0</v>
      </c>
    </row>
    <row r="31" spans="3:123" ht="12.75" customHeight="1" x14ac:dyDescent="0.2">
      <c r="C31" s="27" t="str">
        <f t="shared" ref="C31:C36" si="38">C21</f>
        <v>Harpe</v>
      </c>
      <c r="D31" s="34">
        <f ca="1">COUNTIF(OFFSET('tableau des élèves'!$A$2:$I$2,D$28,),Recap!$C31)</f>
        <v>1</v>
      </c>
      <c r="E31" s="34">
        <f ca="1">COUNTIF(OFFSET('tableau des élèves'!$A$2:$I$2,E$28,),Recap!$C31)</f>
        <v>1</v>
      </c>
      <c r="F31" s="34">
        <f ca="1">COUNTIF(OFFSET('tableau des élèves'!$A$2:$I$2,F$28,),Recap!$C31)</f>
        <v>0</v>
      </c>
      <c r="G31" s="34">
        <f ca="1">COUNTIF(OFFSET('tableau des élèves'!$A$2:$I$2,G$28,),Recap!$C31)</f>
        <v>1</v>
      </c>
      <c r="H31" s="34">
        <f ca="1">COUNTIF(OFFSET('tableau des élèves'!$A$2:$I$2,H$28,),Recap!$C31)</f>
        <v>1</v>
      </c>
      <c r="I31" s="34">
        <f ca="1">COUNTIF(OFFSET('tableau des élèves'!$A$2:$I$2,I$28,),Recap!$C31)</f>
        <v>1</v>
      </c>
      <c r="J31" s="34">
        <f ca="1">COUNTIF(OFFSET('tableau des élèves'!$A$2:$I$2,J$28,),Recap!$C31)</f>
        <v>0</v>
      </c>
      <c r="K31" s="34">
        <f ca="1">COUNTIF(OFFSET('tableau des élèves'!$A$2:$I$2,K$28,),Recap!$C31)</f>
        <v>0</v>
      </c>
      <c r="L31" s="34">
        <f ca="1">COUNTIF(OFFSET('tableau des élèves'!$A$2:$I$2,L$28,),Recap!$C31)</f>
        <v>1</v>
      </c>
      <c r="M31" s="34">
        <f ca="1">COUNTIF(OFFSET('tableau des élèves'!$A$2:$I$2,M$28,),Recap!$C31)</f>
        <v>0</v>
      </c>
      <c r="N31" s="34">
        <f ca="1">COUNTIF(OFFSET('tableau des élèves'!$A$2:$I$2,N$28,),Recap!$C31)</f>
        <v>1</v>
      </c>
      <c r="O31" s="34">
        <f ca="1">COUNTIF(OFFSET('tableau des élèves'!$A$2:$I$2,O$28,),Recap!$C31)</f>
        <v>0</v>
      </c>
      <c r="P31" s="34">
        <f ca="1">COUNTIF(OFFSET('tableau des élèves'!$A$2:$I$2,P$28,),Recap!$C31)</f>
        <v>0</v>
      </c>
      <c r="Q31" s="34">
        <f ca="1">COUNTIF(OFFSET('tableau des élèves'!$A$2:$I$2,Q$28,),Recap!$C31)</f>
        <v>0</v>
      </c>
      <c r="R31" s="34">
        <f ca="1">COUNTIF(OFFSET('tableau des élèves'!$A$2:$I$2,R$28,),Recap!$C31)</f>
        <v>0</v>
      </c>
      <c r="S31" s="34">
        <f ca="1">COUNTIF(OFFSET('tableau des élèves'!$A$2:$I$2,S$28,),Recap!$C31)</f>
        <v>0</v>
      </c>
      <c r="T31" s="34">
        <f ca="1">COUNTIF(OFFSET('tableau des élèves'!$A$2:$I$2,T$28,),Recap!$C31)</f>
        <v>0</v>
      </c>
      <c r="U31" s="34">
        <f ca="1">COUNTIF(OFFSET('tableau des élèves'!$A$2:$I$2,U$28,),Recap!$C31)</f>
        <v>0</v>
      </c>
    </row>
    <row r="32" spans="3:123" ht="12.75" customHeight="1" x14ac:dyDescent="0.2">
      <c r="C32" s="27" t="str">
        <f t="shared" si="38"/>
        <v>Xylophone</v>
      </c>
      <c r="D32" s="34">
        <f ca="1">COUNTIF(OFFSET('tableau des élèves'!$A$2:$I$2,D$28,),Recap!$C32)</f>
        <v>0</v>
      </c>
      <c r="E32" s="34">
        <f ca="1">COUNTIF(OFFSET('tableau des élèves'!$A$2:$I$2,E$28,),Recap!$C32)</f>
        <v>0</v>
      </c>
      <c r="F32" s="34">
        <f ca="1">COUNTIF(OFFSET('tableau des élèves'!$A$2:$I$2,F$28,),Recap!$C32)</f>
        <v>1</v>
      </c>
      <c r="G32" s="34">
        <f ca="1">COUNTIF(OFFSET('tableau des élèves'!$A$2:$I$2,G$28,),Recap!$C32)</f>
        <v>1</v>
      </c>
      <c r="H32" s="34">
        <f ca="1">COUNTIF(OFFSET('tableau des élèves'!$A$2:$I$2,H$28,),Recap!$C32)</f>
        <v>1</v>
      </c>
      <c r="I32" s="34">
        <f ca="1">COUNTIF(OFFSET('tableau des élèves'!$A$2:$I$2,I$28,),Recap!$C32)</f>
        <v>0</v>
      </c>
      <c r="J32" s="34">
        <f ca="1">COUNTIF(OFFSET('tableau des élèves'!$A$2:$I$2,J$28,),Recap!$C32)</f>
        <v>1</v>
      </c>
      <c r="K32" s="34">
        <f ca="1">COUNTIF(OFFSET('tableau des élèves'!$A$2:$I$2,K$28,),Recap!$C32)</f>
        <v>0</v>
      </c>
      <c r="L32" s="34">
        <f ca="1">COUNTIF(OFFSET('tableau des élèves'!$A$2:$I$2,L$28,),Recap!$C32)</f>
        <v>1</v>
      </c>
      <c r="M32" s="34">
        <f ca="1">COUNTIF(OFFSET('tableau des élèves'!$A$2:$I$2,M$28,),Recap!$C32)</f>
        <v>1</v>
      </c>
      <c r="N32" s="34">
        <f ca="1">COUNTIF(OFFSET('tableau des élèves'!$A$2:$I$2,N$28,),Recap!$C32)</f>
        <v>0</v>
      </c>
      <c r="O32" s="34">
        <f ca="1">COUNTIF(OFFSET('tableau des élèves'!$A$2:$I$2,O$28,),Recap!$C32)</f>
        <v>0</v>
      </c>
      <c r="P32" s="34">
        <f ca="1">COUNTIF(OFFSET('tableau des élèves'!$A$2:$I$2,P$28,),Recap!$C32)</f>
        <v>0</v>
      </c>
      <c r="Q32" s="34">
        <f ca="1">COUNTIF(OFFSET('tableau des élèves'!$A$2:$I$2,Q$28,),Recap!$C32)</f>
        <v>0</v>
      </c>
      <c r="R32" s="34">
        <f ca="1">COUNTIF(OFFSET('tableau des élèves'!$A$2:$I$2,R$28,),Recap!$C32)</f>
        <v>0</v>
      </c>
      <c r="S32" s="34">
        <f ca="1">COUNTIF(OFFSET('tableau des élèves'!$A$2:$I$2,S$28,),Recap!$C32)</f>
        <v>0</v>
      </c>
      <c r="T32" s="34">
        <f ca="1">COUNTIF(OFFSET('tableau des élèves'!$A$2:$I$2,T$28,),Recap!$C32)</f>
        <v>0</v>
      </c>
      <c r="U32" s="34">
        <f ca="1">COUNTIF(OFFSET('tableau des élèves'!$A$2:$I$2,U$28,),Recap!$C32)</f>
        <v>0</v>
      </c>
    </row>
    <row r="33" spans="3:21" ht="12.75" customHeight="1" x14ac:dyDescent="0.2">
      <c r="C33" s="27" t="str">
        <f t="shared" si="38"/>
        <v>Accordéon</v>
      </c>
      <c r="D33" s="34">
        <f ca="1">COUNTIF(OFFSET('tableau des élèves'!$A$2:$I$2,D$28,),Recap!$C33)</f>
        <v>0</v>
      </c>
      <c r="E33" s="34">
        <f ca="1">COUNTIF(OFFSET('tableau des élèves'!$A$2:$I$2,E$28,),Recap!$C33)</f>
        <v>0</v>
      </c>
      <c r="F33" s="34">
        <f ca="1">COUNTIF(OFFSET('tableau des élèves'!$A$2:$I$2,F$28,),Recap!$C33)</f>
        <v>1</v>
      </c>
      <c r="G33" s="34">
        <f ca="1">COUNTIF(OFFSET('tableau des élèves'!$A$2:$I$2,G$28,),Recap!$C33)</f>
        <v>0</v>
      </c>
      <c r="H33" s="34">
        <f ca="1">COUNTIF(OFFSET('tableau des élèves'!$A$2:$I$2,H$28,),Recap!$C33)</f>
        <v>0</v>
      </c>
      <c r="I33" s="34">
        <f ca="1">COUNTIF(OFFSET('tableau des élèves'!$A$2:$I$2,I$28,),Recap!$C33)</f>
        <v>0</v>
      </c>
      <c r="J33" s="34">
        <f ca="1">COUNTIF(OFFSET('tableau des élèves'!$A$2:$I$2,J$28,),Recap!$C33)</f>
        <v>1</v>
      </c>
      <c r="K33" s="34">
        <f ca="1">COUNTIF(OFFSET('tableau des élèves'!$A$2:$I$2,K$28,),Recap!$C33)</f>
        <v>1</v>
      </c>
      <c r="L33" s="34">
        <f ca="1">COUNTIF(OFFSET('tableau des élèves'!$A$2:$I$2,L$28,),Recap!$C33)</f>
        <v>0</v>
      </c>
      <c r="M33" s="34">
        <f ca="1">COUNTIF(OFFSET('tableau des élèves'!$A$2:$I$2,M$28,),Recap!$C33)</f>
        <v>1</v>
      </c>
      <c r="N33" s="34">
        <f ca="1">COUNTIF(OFFSET('tableau des élèves'!$A$2:$I$2,N$28,),Recap!$C33)</f>
        <v>1</v>
      </c>
      <c r="O33" s="34">
        <f ca="1">COUNTIF(OFFSET('tableau des élèves'!$A$2:$I$2,O$28,),Recap!$C33)</f>
        <v>0</v>
      </c>
      <c r="P33" s="34">
        <f ca="1">COUNTIF(OFFSET('tableau des élèves'!$A$2:$I$2,P$28,),Recap!$C33)</f>
        <v>0</v>
      </c>
      <c r="Q33" s="34">
        <f ca="1">COUNTIF(OFFSET('tableau des élèves'!$A$2:$I$2,Q$28,),Recap!$C33)</f>
        <v>0</v>
      </c>
      <c r="R33" s="34">
        <f ca="1">COUNTIF(OFFSET('tableau des élèves'!$A$2:$I$2,R$28,),Recap!$C33)</f>
        <v>0</v>
      </c>
      <c r="S33" s="34">
        <f ca="1">COUNTIF(OFFSET('tableau des élèves'!$A$2:$I$2,S$28,),Recap!$C33)</f>
        <v>0</v>
      </c>
      <c r="T33" s="34">
        <f ca="1">COUNTIF(OFFSET('tableau des élèves'!$A$2:$I$2,T$28,),Recap!$C33)</f>
        <v>0</v>
      </c>
      <c r="U33" s="34">
        <f ca="1">COUNTIF(OFFSET('tableau des élèves'!$A$2:$I$2,U$28,),Recap!$C33)</f>
        <v>0</v>
      </c>
    </row>
    <row r="34" spans="3:21" ht="12.75" customHeight="1" x14ac:dyDescent="0.2">
      <c r="C34" s="27" t="str">
        <f t="shared" si="38"/>
        <v>Piano</v>
      </c>
      <c r="D34" s="34">
        <f ca="1">COUNTIF(OFFSET('tableau des élèves'!$A$2:$I$2,D$28,),Recap!$C34)</f>
        <v>0</v>
      </c>
      <c r="E34" s="34">
        <f ca="1">COUNTIF(OFFSET('tableau des élèves'!$A$2:$I$2,E$28,),Recap!$C34)</f>
        <v>1</v>
      </c>
      <c r="F34" s="34">
        <f ca="1">COUNTIF(OFFSET('tableau des élèves'!$A$2:$I$2,F$28,),Recap!$C34)</f>
        <v>0</v>
      </c>
      <c r="G34" s="34">
        <f ca="1">COUNTIF(OFFSET('tableau des élèves'!$A$2:$I$2,G$28,),Recap!$C34)</f>
        <v>0</v>
      </c>
      <c r="H34" s="34">
        <f ca="1">COUNTIF(OFFSET('tableau des élèves'!$A$2:$I$2,H$28,),Recap!$C34)</f>
        <v>0</v>
      </c>
      <c r="I34" s="34">
        <f ca="1">COUNTIF(OFFSET('tableau des élèves'!$A$2:$I$2,I$28,),Recap!$C34)</f>
        <v>1</v>
      </c>
      <c r="J34" s="34">
        <f ca="1">COUNTIF(OFFSET('tableau des élèves'!$A$2:$I$2,J$28,),Recap!$C34)</f>
        <v>0</v>
      </c>
      <c r="K34" s="34">
        <f ca="1">COUNTIF(OFFSET('tableau des élèves'!$A$2:$I$2,K$28,),Recap!$C34)</f>
        <v>1</v>
      </c>
      <c r="L34" s="34">
        <f ca="1">COUNTIF(OFFSET('tableau des élèves'!$A$2:$I$2,L$28,),Recap!$C34)</f>
        <v>0</v>
      </c>
      <c r="M34" s="34">
        <f ca="1">COUNTIF(OFFSET('tableau des élèves'!$A$2:$I$2,M$28,),Recap!$C34)</f>
        <v>0</v>
      </c>
      <c r="N34" s="34">
        <f ca="1">COUNTIF(OFFSET('tableau des élèves'!$A$2:$I$2,N$28,),Recap!$C34)</f>
        <v>1</v>
      </c>
      <c r="O34" s="34">
        <f ca="1">COUNTIF(OFFSET('tableau des élèves'!$A$2:$I$2,O$28,),Recap!$C34)</f>
        <v>0</v>
      </c>
      <c r="P34" s="34">
        <f ca="1">COUNTIF(OFFSET('tableau des élèves'!$A$2:$I$2,P$28,),Recap!$C34)</f>
        <v>0</v>
      </c>
      <c r="Q34" s="34">
        <f ca="1">COUNTIF(OFFSET('tableau des élèves'!$A$2:$I$2,Q$28,),Recap!$C34)</f>
        <v>0</v>
      </c>
      <c r="R34" s="34">
        <f ca="1">COUNTIF(OFFSET('tableau des élèves'!$A$2:$I$2,R$28,),Recap!$C34)</f>
        <v>0</v>
      </c>
      <c r="S34" s="34">
        <f ca="1">COUNTIF(OFFSET('tableau des élèves'!$A$2:$I$2,S$28,),Recap!$C34)</f>
        <v>0</v>
      </c>
      <c r="T34" s="34">
        <f ca="1">COUNTIF(OFFSET('tableau des élèves'!$A$2:$I$2,T$28,),Recap!$C34)</f>
        <v>0</v>
      </c>
      <c r="U34" s="34">
        <f ca="1">COUNTIF(OFFSET('tableau des élèves'!$A$2:$I$2,U$28,),Recap!$C34)</f>
        <v>0</v>
      </c>
    </row>
    <row r="35" spans="3:21" ht="12.75" customHeight="1" x14ac:dyDescent="0.2">
      <c r="C35" s="27" t="str">
        <f t="shared" si="38"/>
        <v>Harmonica</v>
      </c>
      <c r="D35" s="34">
        <f ca="1">COUNTIF(OFFSET('tableau des élèves'!$A$2:$I$2,D$28,),Recap!$C35)</f>
        <v>0</v>
      </c>
      <c r="E35" s="34">
        <f ca="1">COUNTIF(OFFSET('tableau des élèves'!$A$2:$I$2,E$28,),Recap!$C35)</f>
        <v>1</v>
      </c>
      <c r="F35" s="34">
        <f ca="1">COUNTIF(OFFSET('tableau des élèves'!$A$2:$I$2,F$28,),Recap!$C35)</f>
        <v>0</v>
      </c>
      <c r="G35" s="34">
        <f ca="1">COUNTIF(OFFSET('tableau des élèves'!$A$2:$I$2,G$28,),Recap!$C35)</f>
        <v>0</v>
      </c>
      <c r="H35" s="34">
        <f ca="1">COUNTIF(OFFSET('tableau des élèves'!$A$2:$I$2,H$28,),Recap!$C35)</f>
        <v>0</v>
      </c>
      <c r="I35" s="34">
        <f ca="1">COUNTIF(OFFSET('tableau des élèves'!$A$2:$I$2,I$28,),Recap!$C35)</f>
        <v>0</v>
      </c>
      <c r="J35" s="34">
        <f ca="1">COUNTIF(OFFSET('tableau des élèves'!$A$2:$I$2,J$28,),Recap!$C35)</f>
        <v>0</v>
      </c>
      <c r="K35" s="34">
        <f ca="1">COUNTIF(OFFSET('tableau des élèves'!$A$2:$I$2,K$28,),Recap!$C35)</f>
        <v>0</v>
      </c>
      <c r="L35" s="34">
        <f ca="1">COUNTIF(OFFSET('tableau des élèves'!$A$2:$I$2,L$28,),Recap!$C35)</f>
        <v>0</v>
      </c>
      <c r="M35" s="34">
        <f ca="1">COUNTIF(OFFSET('tableau des élèves'!$A$2:$I$2,M$28,),Recap!$C35)</f>
        <v>1</v>
      </c>
      <c r="N35" s="34">
        <f ca="1">COUNTIF(OFFSET('tableau des élèves'!$A$2:$I$2,N$28,),Recap!$C35)</f>
        <v>0</v>
      </c>
      <c r="O35" s="34">
        <f ca="1">COUNTIF(OFFSET('tableau des élèves'!$A$2:$I$2,O$28,),Recap!$C35)</f>
        <v>0</v>
      </c>
      <c r="P35" s="34">
        <f ca="1">COUNTIF(OFFSET('tableau des élèves'!$A$2:$I$2,P$28,),Recap!$C35)</f>
        <v>0</v>
      </c>
      <c r="Q35" s="34">
        <f ca="1">COUNTIF(OFFSET('tableau des élèves'!$A$2:$I$2,Q$28,),Recap!$C35)</f>
        <v>0</v>
      </c>
      <c r="R35" s="34">
        <f ca="1">COUNTIF(OFFSET('tableau des élèves'!$A$2:$I$2,R$28,),Recap!$C35)</f>
        <v>0</v>
      </c>
      <c r="S35" s="34">
        <f ca="1">COUNTIF(OFFSET('tableau des élèves'!$A$2:$I$2,S$28,),Recap!$C35)</f>
        <v>0</v>
      </c>
      <c r="T35" s="34">
        <f ca="1">COUNTIF(OFFSET('tableau des élèves'!$A$2:$I$2,T$28,),Recap!$C35)</f>
        <v>0</v>
      </c>
      <c r="U35" s="34">
        <f ca="1">COUNTIF(OFFSET('tableau des élèves'!$A$2:$I$2,U$28,),Recap!$C35)</f>
        <v>0</v>
      </c>
    </row>
    <row r="36" spans="3:21" ht="12.75" customHeight="1" x14ac:dyDescent="0.2">
      <c r="C36" s="27" t="str">
        <f t="shared" si="38"/>
        <v>Guitare</v>
      </c>
      <c r="D36" s="34">
        <f ca="1">COUNTIF(OFFSET('tableau des élèves'!$A$2:$I$2,D$28,),Recap!$C36)</f>
        <v>1</v>
      </c>
      <c r="E36" s="34">
        <f ca="1">COUNTIF(OFFSET('tableau des élèves'!$A$2:$I$2,E$28,),Recap!$C36)</f>
        <v>0</v>
      </c>
      <c r="F36" s="34">
        <f ca="1">COUNTIF(OFFSET('tableau des élèves'!$A$2:$I$2,F$28,),Recap!$C36)</f>
        <v>0</v>
      </c>
      <c r="G36" s="34">
        <f ca="1">COUNTIF(OFFSET('tableau des élèves'!$A$2:$I$2,G$28,),Recap!$C36)</f>
        <v>0</v>
      </c>
      <c r="H36" s="34">
        <f ca="1">COUNTIF(OFFSET('tableau des élèves'!$A$2:$I$2,H$28,),Recap!$C36)</f>
        <v>0</v>
      </c>
      <c r="I36" s="34">
        <f ca="1">COUNTIF(OFFSET('tableau des élèves'!$A$2:$I$2,I$28,),Recap!$C36)</f>
        <v>0</v>
      </c>
      <c r="J36" s="34">
        <f ca="1">COUNTIF(OFFSET('tableau des élèves'!$A$2:$I$2,J$28,),Recap!$C36)</f>
        <v>0</v>
      </c>
      <c r="K36" s="34">
        <f ca="1">COUNTIF(OFFSET('tableau des élèves'!$A$2:$I$2,K$28,),Recap!$C36)</f>
        <v>0</v>
      </c>
      <c r="L36" s="34">
        <f ca="1">COUNTIF(OFFSET('tableau des élèves'!$A$2:$I$2,L$28,),Recap!$C36)</f>
        <v>0</v>
      </c>
      <c r="M36" s="34">
        <f ca="1">COUNTIF(OFFSET('tableau des élèves'!$A$2:$I$2,M$28,),Recap!$C36)</f>
        <v>0</v>
      </c>
      <c r="N36" s="34">
        <f ca="1">COUNTIF(OFFSET('tableau des élèves'!$A$2:$I$2,N$28,),Recap!$C36)</f>
        <v>0</v>
      </c>
      <c r="O36" s="34">
        <f ca="1">COUNTIF(OFFSET('tableau des élèves'!$A$2:$I$2,O$28,),Recap!$C36)</f>
        <v>0</v>
      </c>
      <c r="P36" s="34">
        <f ca="1">COUNTIF(OFFSET('tableau des élèves'!$A$2:$I$2,P$28,),Recap!$C36)</f>
        <v>0</v>
      </c>
      <c r="Q36" s="34">
        <f ca="1">COUNTIF(OFFSET('tableau des élèves'!$A$2:$I$2,Q$28,),Recap!$C36)</f>
        <v>0</v>
      </c>
      <c r="R36" s="34">
        <f ca="1">COUNTIF(OFFSET('tableau des élèves'!$A$2:$I$2,R$28,),Recap!$C36)</f>
        <v>0</v>
      </c>
      <c r="S36" s="34">
        <f ca="1">COUNTIF(OFFSET('tableau des élèves'!$A$2:$I$2,S$28,),Recap!$C36)</f>
        <v>0</v>
      </c>
      <c r="T36" s="34">
        <f ca="1">COUNTIF(OFFSET('tableau des élèves'!$A$2:$I$2,T$28,),Recap!$C36)</f>
        <v>0</v>
      </c>
      <c r="U36" s="34">
        <f ca="1">COUNTIF(OFFSET('tableau des élèves'!$A$2:$I$2,U$28,),Recap!$C36)</f>
        <v>0</v>
      </c>
    </row>
    <row r="37" spans="3:21" ht="12.75" customHeight="1" x14ac:dyDescent="0.2"/>
    <row r="38" spans="3:21" ht="12.75" customHeight="1" x14ac:dyDescent="0.2"/>
    <row r="39" spans="3:21" ht="12.75" customHeight="1" x14ac:dyDescent="0.2"/>
    <row r="40" spans="3:21" ht="12.75" customHeight="1" x14ac:dyDescent="0.2"/>
    <row r="41" spans="3:21" ht="12.75" customHeight="1" x14ac:dyDescent="0.2"/>
    <row r="42" spans="3:21" ht="12.75" customHeight="1" x14ac:dyDescent="0.2"/>
    <row r="43" spans="3:21" ht="12.75" customHeight="1" x14ac:dyDescent="0.2"/>
    <row r="44" spans="3:21" ht="12.75" customHeight="1" x14ac:dyDescent="0.2"/>
    <row r="45" spans="3:21" ht="12.75" customHeight="1" x14ac:dyDescent="0.2"/>
    <row r="46" spans="3:21" ht="12.75" customHeight="1" x14ac:dyDescent="0.2"/>
    <row r="47" spans="3:21" ht="12.75" customHeight="1" x14ac:dyDescent="0.2"/>
    <row r="48" spans="3:21"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sheetData>
  <mergeCells count="42">
    <mergeCell ref="DK19:DM19"/>
    <mergeCell ref="DN19:DP19"/>
    <mergeCell ref="DQ19:DS19"/>
    <mergeCell ref="CS19:CU19"/>
    <mergeCell ref="CV19:CX19"/>
    <mergeCell ref="CY19:DA19"/>
    <mergeCell ref="DB19:DD19"/>
    <mergeCell ref="DE19:DG19"/>
    <mergeCell ref="DH19:DJ19"/>
    <mergeCell ref="CA19:CC19"/>
    <mergeCell ref="CD19:CF19"/>
    <mergeCell ref="CG19:CI19"/>
    <mergeCell ref="CJ19:CL19"/>
    <mergeCell ref="CM19:CO19"/>
    <mergeCell ref="CP19:CR19"/>
    <mergeCell ref="BI19:BK19"/>
    <mergeCell ref="BL19:BN19"/>
    <mergeCell ref="BO19:BQ19"/>
    <mergeCell ref="BR19:BT19"/>
    <mergeCell ref="BU19:BW19"/>
    <mergeCell ref="BX19:BZ19"/>
    <mergeCell ref="AQ19:AS19"/>
    <mergeCell ref="AT19:AV19"/>
    <mergeCell ref="AW19:AY19"/>
    <mergeCell ref="AZ19:BB19"/>
    <mergeCell ref="BC19:BE19"/>
    <mergeCell ref="BF19:BH19"/>
    <mergeCell ref="Y19:AA19"/>
    <mergeCell ref="AB19:AD19"/>
    <mergeCell ref="AE19:AG19"/>
    <mergeCell ref="AH19:AJ19"/>
    <mergeCell ref="AK19:AM19"/>
    <mergeCell ref="AN19:AP19"/>
    <mergeCell ref="G19:I19"/>
    <mergeCell ref="J19:L19"/>
    <mergeCell ref="M19:O19"/>
    <mergeCell ref="P19:R19"/>
    <mergeCell ref="S19:U19"/>
    <mergeCell ref="V19:X19"/>
    <mergeCell ref="B1:C1"/>
    <mergeCell ref="B2:C2"/>
    <mergeCell ref="D19:F19"/>
  </mergeCells>
  <conditionalFormatting sqref="C9:C11 C4:C7">
    <cfRule type="notContainsBlanks" dxfId="2" priority="2">
      <formula>LEN(TRIM(C4))&gt;0</formula>
    </cfRule>
  </conditionalFormatting>
  <conditionalFormatting sqref="C20:C26">
    <cfRule type="notContainsBlanks" dxfId="1" priority="1">
      <formula>LEN(TRIM(C20))&gt;0</formula>
    </cfRule>
  </conditionalFormatting>
  <dataValidations count="1">
    <dataValidation type="list" allowBlank="1" showInputMessage="1" showErrorMessage="1" sqref="B1" xr:uid="{F54EF4AF-8DDE-4C70-9B0A-FA5DE040CD3A}">
      <formula1>Nom_Eleve</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4101" r:id="rId4" name="CommandButton2">
          <controlPr defaultSize="0" autoLine="0" r:id="rId5">
            <anchor moveWithCells="1">
              <from>
                <xdr:col>2</xdr:col>
                <xdr:colOff>438150</xdr:colOff>
                <xdr:row>13</xdr:row>
                <xdr:rowOff>57150</xdr:rowOff>
              </from>
              <to>
                <xdr:col>2</xdr:col>
                <xdr:colOff>1400175</xdr:colOff>
                <xdr:row>15</xdr:row>
                <xdr:rowOff>104775</xdr:rowOff>
              </to>
            </anchor>
          </controlPr>
        </control>
      </mc:Choice>
      <mc:Fallback>
        <control shapeId="4101" r:id="rId4" name="CommandButton2"/>
      </mc:Fallback>
    </mc:AlternateContent>
    <mc:AlternateContent xmlns:mc="http://schemas.openxmlformats.org/markup-compatibility/2006">
      <mc:Choice Requires="x14">
        <control shapeId="4100" r:id="rId6" name="CommandButton1">
          <controlPr defaultSize="0" autoLine="0" r:id="rId7">
            <anchor moveWithCells="1">
              <from>
                <xdr:col>1</xdr:col>
                <xdr:colOff>619125</xdr:colOff>
                <xdr:row>13</xdr:row>
                <xdr:rowOff>95250</xdr:rowOff>
              </from>
              <to>
                <xdr:col>2</xdr:col>
                <xdr:colOff>171450</xdr:colOff>
                <xdr:row>15</xdr:row>
                <xdr:rowOff>114300</xdr:rowOff>
              </to>
            </anchor>
          </controlPr>
        </control>
      </mc:Choice>
      <mc:Fallback>
        <control shapeId="4100" r:id="rId6"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tableau des élèves</vt:lpstr>
      <vt:lpstr>créneaux</vt:lpstr>
      <vt:lpstr>Recap</vt:lpstr>
      <vt:lpstr>Recap!Nom_Eleve</vt:lpstr>
      <vt:lpstr>Nom_Eleve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CHAUVEAU Rémi</dc:creator>
  <cp:lastModifiedBy>Geoffrey VUILLEMARD</cp:lastModifiedBy>
  <dcterms:created xsi:type="dcterms:W3CDTF">2022-07-06T10:00:58Z</dcterms:created>
  <dcterms:modified xsi:type="dcterms:W3CDTF">2022-07-07T21:07:21Z</dcterms:modified>
</cp:coreProperties>
</file>