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01.entreprise\1-collectivité\Projet\2019\282 - ST ROSE_Gîte du volcan\06. DET\02. EXE\UVD\PRODUCTION VEGETALE\"/>
    </mc:Choice>
  </mc:AlternateContent>
  <xr:revisionPtr revIDLastSave="0" documentId="13_ncr:1_{DE0796BC-DF1F-4E9D-BF83-DB8BCED131F2}" xr6:coauthVersionLast="47" xr6:coauthVersionMax="47" xr10:uidLastSave="{00000000-0000-0000-0000-000000000000}"/>
  <bookViews>
    <workbookView xWindow="28680" yWindow="-2610" windowWidth="29040" windowHeight="15840" tabRatio="580" firstSheet="3" activeTab="5" xr2:uid="{F414A289-430A-45A8-A5B9-6D408C396DE6}"/>
  </bookViews>
  <sheets>
    <sheet name="Tab_Toitures végétalisées" sheetId="2" r:id="rId1"/>
    <sheet name="Tab_Abords-Arboretum-Aval" sheetId="4" r:id="rId2"/>
    <sheet name="Rapport de faisabilité 1" sheetId="15" r:id="rId3"/>
    <sheet name="Rapport de faisabilité 2" sheetId="16" r:id="rId4"/>
    <sheet name="Tab_Liste plantation" sheetId="8" r:id="rId5"/>
    <sheet name="RESULTAT_1" sheetId="17" r:id="rId6"/>
    <sheet name="RESULTAT_2" sheetId="9" r:id="rId7"/>
  </sheets>
  <definedNames>
    <definedName name="_xlnm._FilterDatabase" localSheetId="1" hidden="1">'Tab_Abords-Arboretum-Aval'!$A$6:$L$35</definedName>
    <definedName name="_xlnm._FilterDatabase" localSheetId="4" hidden="1">'Tab_Liste plantation'!$A$25:$BB$51</definedName>
    <definedName name="solver_adj" localSheetId="4" hidden="1">'Tab_Liste plantation'!$Q$55:$BA$55</definedName>
    <definedName name="solver_cvg" localSheetId="4" hidden="1">0.0001</definedName>
    <definedName name="solver_drv" localSheetId="4" hidden="1">2</definedName>
    <definedName name="solver_eng" localSheetId="4" hidden="1">2</definedName>
    <definedName name="solver_est" localSheetId="4" hidden="1">1</definedName>
    <definedName name="solver_itr" localSheetId="4" hidden="1">2147483647</definedName>
    <definedName name="solver_lhs1" localSheetId="4" hidden="1">'Tab_Liste plantation'!$AA$82</definedName>
    <definedName name="solver_lhs10" localSheetId="4" hidden="1">'Tab_Liste plantation'!$AJ$17</definedName>
    <definedName name="solver_lhs11" localSheetId="4" hidden="1">'Tab_Liste plantation'!$AK$82</definedName>
    <definedName name="solver_lhs12" localSheetId="4" hidden="1">'Tab_Liste plantation'!$AP$17</definedName>
    <definedName name="solver_lhs13" localSheetId="4" hidden="1">'Tab_Liste plantation'!$AQ$82</definedName>
    <definedName name="solver_lhs14" localSheetId="4" hidden="1">'Tab_Liste plantation'!$AR$17</definedName>
    <definedName name="solver_lhs15" localSheetId="4" hidden="1">'Tab_Liste plantation'!$AS$82</definedName>
    <definedName name="solver_lhs16" localSheetId="4" hidden="1">'Tab_Liste plantation'!$AT$17</definedName>
    <definedName name="solver_lhs17" localSheetId="4" hidden="1">'Tab_Liste plantation'!$AU$82</definedName>
    <definedName name="solver_lhs18" localSheetId="4" hidden="1">'Tab_Liste plantation'!$AV$17</definedName>
    <definedName name="solver_lhs19" localSheetId="4" hidden="1">'Tab_Liste plantation'!$AW$82</definedName>
    <definedName name="solver_lhs2" localSheetId="4" hidden="1">'Tab_Liste plantation'!$AB$82</definedName>
    <definedName name="solver_lhs20" localSheetId="4" hidden="1">'Tab_Liste plantation'!$AX$82</definedName>
    <definedName name="solver_lhs21" localSheetId="4" hidden="1">'Tab_Liste plantation'!$AY$17</definedName>
    <definedName name="solver_lhs22" localSheetId="4" hidden="1">'Tab_Liste plantation'!$AZ$82</definedName>
    <definedName name="solver_lhs23" localSheetId="4" hidden="1">'Tab_Liste plantation'!$BA$17</definedName>
    <definedName name="solver_lhs24" localSheetId="4" hidden="1">'Tab_Liste plantation'!$I$56</definedName>
    <definedName name="solver_lhs25" localSheetId="4" hidden="1">'Tab_Liste plantation'!$I$60</definedName>
    <definedName name="solver_lhs26" localSheetId="4" hidden="1">'Tab_Liste plantation'!$I$68</definedName>
    <definedName name="solver_lhs27" localSheetId="4" hidden="1">'Tab_Liste plantation'!$Q$82</definedName>
    <definedName name="solver_lhs28" localSheetId="4" hidden="1">'Tab_Liste plantation'!$R$82</definedName>
    <definedName name="solver_lhs29" localSheetId="4" hidden="1">'Tab_Liste plantation'!$S$82</definedName>
    <definedName name="solver_lhs3" localSheetId="4" hidden="1">'Tab_Liste plantation'!$AC$82</definedName>
    <definedName name="solver_lhs30" localSheetId="4" hidden="1">'Tab_Liste plantation'!$T$82</definedName>
    <definedName name="solver_lhs31" localSheetId="4" hidden="1">'Tab_Liste plantation'!$U$82</definedName>
    <definedName name="solver_lhs32" localSheetId="4" hidden="1">'Tab_Liste plantation'!$V$82</definedName>
    <definedName name="solver_lhs4" localSheetId="4" hidden="1">'Tab_Liste plantation'!$AD$82</definedName>
    <definedName name="solver_lhs5" localSheetId="4" hidden="1">'Tab_Liste plantation'!$AE$82</definedName>
    <definedName name="solver_lhs6" localSheetId="4" hidden="1">'Tab_Liste plantation'!$AF$82</definedName>
    <definedName name="solver_lhs7" localSheetId="4" hidden="1">'Tab_Liste plantation'!$AG$17</definedName>
    <definedName name="solver_lhs8" localSheetId="4" hidden="1">'Tab_Liste plantation'!$AH$17</definedName>
    <definedName name="solver_lhs9" localSheetId="4" hidden="1">'Tab_Liste plantation'!$AI$82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4" hidden="1">1</definedName>
    <definedName name="solver_nod" localSheetId="4" hidden="1">2147483647</definedName>
    <definedName name="solver_num" localSheetId="4" hidden="1">32</definedName>
    <definedName name="solver_nwt" localSheetId="4" hidden="1">1</definedName>
    <definedName name="solver_opt" localSheetId="4" hidden="1">'Tab_Liste plantation'!$I$55</definedName>
    <definedName name="solver_pre" localSheetId="4" hidden="1">0.000001</definedName>
    <definedName name="solver_rbv" localSheetId="4" hidden="1">2</definedName>
    <definedName name="solver_rel1" localSheetId="4" hidden="1">2</definedName>
    <definedName name="solver_rel10" localSheetId="4" hidden="1">2</definedName>
    <definedName name="solver_rel11" localSheetId="4" hidden="1">2</definedName>
    <definedName name="solver_rel12" localSheetId="4" hidden="1">2</definedName>
    <definedName name="solver_rel13" localSheetId="4" hidden="1">2</definedName>
    <definedName name="solver_rel14" localSheetId="4" hidden="1">2</definedName>
    <definedName name="solver_rel15" localSheetId="4" hidden="1">2</definedName>
    <definedName name="solver_rel16" localSheetId="4" hidden="1">2</definedName>
    <definedName name="solver_rel17" localSheetId="4" hidden="1">2</definedName>
    <definedName name="solver_rel18" localSheetId="4" hidden="1">2</definedName>
    <definedName name="solver_rel19" localSheetId="4" hidden="1">2</definedName>
    <definedName name="solver_rel2" localSheetId="4" hidden="1">2</definedName>
    <definedName name="solver_rel20" localSheetId="4" hidden="1">2</definedName>
    <definedName name="solver_rel21" localSheetId="4" hidden="1">2</definedName>
    <definedName name="solver_rel22" localSheetId="4" hidden="1">2</definedName>
    <definedName name="solver_rel23" localSheetId="4" hidden="1">2</definedName>
    <definedName name="solver_rel24" localSheetId="4" hidden="1">2</definedName>
    <definedName name="solver_rel25" localSheetId="4" hidden="1">1</definedName>
    <definedName name="solver_rel26" localSheetId="4" hidden="1">1</definedName>
    <definedName name="solver_rel27" localSheetId="4" hidden="1">2</definedName>
    <definedName name="solver_rel28" localSheetId="4" hidden="1">2</definedName>
    <definedName name="solver_rel29" localSheetId="4" hidden="1">2</definedName>
    <definedName name="solver_rel3" localSheetId="4" hidden="1">2</definedName>
    <definedName name="solver_rel30" localSheetId="4" hidden="1">2</definedName>
    <definedName name="solver_rel31" localSheetId="4" hidden="1">2</definedName>
    <definedName name="solver_rel32" localSheetId="4" hidden="1">2</definedName>
    <definedName name="solver_rel4" localSheetId="4" hidden="1">2</definedName>
    <definedName name="solver_rel5" localSheetId="4" hidden="1">2</definedName>
    <definedName name="solver_rel6" localSheetId="4" hidden="1">2</definedName>
    <definedName name="solver_rel7" localSheetId="4" hidden="1">2</definedName>
    <definedName name="solver_rel8" localSheetId="4" hidden="1">2</definedName>
    <definedName name="solver_rel9" localSheetId="4" hidden="1">2</definedName>
    <definedName name="solver_rhs1" localSheetId="4" hidden="1">'Tab_Liste plantation'!$AA$17</definedName>
    <definedName name="solver_rhs10" localSheetId="4" hidden="1">'Tab_Liste plantation'!$AJ$82</definedName>
    <definedName name="solver_rhs11" localSheetId="4" hidden="1">'Tab_Liste plantation'!$AK$17</definedName>
    <definedName name="solver_rhs12" localSheetId="4" hidden="1">'Tab_Liste plantation'!$AP$82</definedName>
    <definedName name="solver_rhs13" localSheetId="4" hidden="1">'Tab_Liste plantation'!$AQ$17</definedName>
    <definedName name="solver_rhs14" localSheetId="4" hidden="1">'Tab_Liste plantation'!$AR$82</definedName>
    <definedName name="solver_rhs15" localSheetId="4" hidden="1">'Tab_Liste plantation'!$AS$17</definedName>
    <definedName name="solver_rhs16" localSheetId="4" hidden="1">'Tab_Liste plantation'!$AT$82</definedName>
    <definedName name="solver_rhs17" localSheetId="4" hidden="1">'Tab_Liste plantation'!$AU$17</definedName>
    <definedName name="solver_rhs18" localSheetId="4" hidden="1">'Tab_Liste plantation'!$AV$82</definedName>
    <definedName name="solver_rhs19" localSheetId="4" hidden="1">'Tab_Liste plantation'!$AW$17</definedName>
    <definedName name="solver_rhs2" localSheetId="4" hidden="1">'Tab_Liste plantation'!$AB$17</definedName>
    <definedName name="solver_rhs20" localSheetId="4" hidden="1">'Tab_Liste plantation'!$AX$17</definedName>
    <definedName name="solver_rhs21" localSheetId="4" hidden="1">'Tab_Liste plantation'!$AY$82</definedName>
    <definedName name="solver_rhs22" localSheetId="4" hidden="1">'Tab_Liste plantation'!$AZ$17</definedName>
    <definedName name="solver_rhs23" localSheetId="4" hidden="1">'Tab_Liste plantation'!$BA$82</definedName>
    <definedName name="solver_rhs24" localSheetId="4" hidden="1">'Tab_Liste plantation'!$H$56</definedName>
    <definedName name="solver_rhs25" localSheetId="4" hidden="1">'Tab_Liste plantation'!$H$60</definedName>
    <definedName name="solver_rhs26" localSheetId="4" hidden="1">'Tab_Liste plantation'!$H$68</definedName>
    <definedName name="solver_rhs27" localSheetId="4" hidden="1">'Tab_Liste plantation'!$Q$17</definedName>
    <definedName name="solver_rhs28" localSheetId="4" hidden="1">'Tab_Liste plantation'!$R$17</definedName>
    <definedName name="solver_rhs29" localSheetId="4" hidden="1">'Tab_Liste plantation'!$S$17</definedName>
    <definedName name="solver_rhs3" localSheetId="4" hidden="1">'Tab_Liste plantation'!$AC$17</definedName>
    <definedName name="solver_rhs30" localSheetId="4" hidden="1">'Tab_Liste plantation'!$T$17</definedName>
    <definedName name="solver_rhs31" localSheetId="4" hidden="1">'Tab_Liste plantation'!$U$17</definedName>
    <definedName name="solver_rhs32" localSheetId="4" hidden="1">'Tab_Liste plantation'!$V$17</definedName>
    <definedName name="solver_rhs4" localSheetId="4" hidden="1">'Tab_Liste plantation'!$AD$17</definedName>
    <definedName name="solver_rhs5" localSheetId="4" hidden="1">'Tab_Liste plantation'!$AE$17</definedName>
    <definedName name="solver_rhs6" localSheetId="4" hidden="1">'Tab_Liste plantation'!$AF$17</definedName>
    <definedName name="solver_rhs7" localSheetId="4" hidden="1">'Tab_Liste plantation'!$AG$82</definedName>
    <definedName name="solver_rhs8" localSheetId="4" hidden="1">'Tab_Liste plantation'!$AH$82</definedName>
    <definedName name="solver_rhs9" localSheetId="4" hidden="1">'Tab_Liste plantation'!$AI$17</definedName>
    <definedName name="solver_rlx" localSheetId="4" hidden="1">2</definedName>
    <definedName name="solver_rsd" localSheetId="4" hidden="1">0</definedName>
    <definedName name="solver_scl" localSheetId="4" hidden="1">2</definedName>
    <definedName name="solver_sho" localSheetId="4" hidden="1">2</definedName>
    <definedName name="solver_ssz" localSheetId="4" hidden="1">100</definedName>
    <definedName name="solver_tim" localSheetId="4" hidden="1">2147483647</definedName>
    <definedName name="solver_tol" localSheetId="4" hidden="1">0.01</definedName>
    <definedName name="solver_typ" localSheetId="4" hidden="1">3</definedName>
    <definedName name="solver_val" localSheetId="4" hidden="1">100</definedName>
    <definedName name="solver_ver" localSheetId="4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9" l="1"/>
  <c r="AG33" i="9"/>
  <c r="E3" i="9"/>
  <c r="F3" i="9"/>
  <c r="G3" i="9"/>
  <c r="H3" i="9"/>
  <c r="I3" i="9"/>
  <c r="D3" i="9"/>
  <c r="V33" i="9"/>
  <c r="W33" i="9"/>
  <c r="X33" i="9"/>
  <c r="Y33" i="9"/>
  <c r="Z33" i="9"/>
  <c r="AA33" i="9"/>
  <c r="AB33" i="9"/>
  <c r="AC33" i="9"/>
  <c r="AD33" i="9"/>
  <c r="AE33" i="9"/>
  <c r="AF33" i="9"/>
  <c r="U33" i="9"/>
  <c r="K33" i="9"/>
  <c r="L33" i="9"/>
  <c r="M33" i="9"/>
  <c r="N33" i="9"/>
  <c r="O33" i="9"/>
  <c r="P33" i="9"/>
  <c r="Q33" i="9"/>
  <c r="R33" i="9"/>
  <c r="S33" i="9"/>
  <c r="T33" i="9"/>
  <c r="J33" i="9"/>
  <c r="E33" i="9"/>
  <c r="F33" i="9"/>
  <c r="G33" i="9"/>
  <c r="H33" i="9"/>
  <c r="I33" i="9"/>
  <c r="D33" i="9"/>
  <c r="AG57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D57" i="9"/>
  <c r="AH5" i="9"/>
  <c r="AH6" i="9"/>
  <c r="AH7" i="9"/>
  <c r="AH8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G54" i="9"/>
  <c r="AG55" i="9"/>
  <c r="AG56" i="9"/>
  <c r="AG35" i="9"/>
  <c r="C16" i="9"/>
  <c r="C17" i="9"/>
  <c r="C18" i="9"/>
  <c r="C19" i="9"/>
  <c r="C20" i="9"/>
  <c r="C21" i="9"/>
  <c r="C22" i="9"/>
  <c r="C23" i="9"/>
  <c r="C24" i="9"/>
  <c r="C25" i="9"/>
  <c r="C26" i="9"/>
  <c r="C15" i="9"/>
  <c r="C9" i="9"/>
  <c r="C10" i="9"/>
  <c r="C11" i="9"/>
  <c r="C12" i="9"/>
  <c r="C13" i="9"/>
  <c r="C14" i="9"/>
  <c r="C8" i="9"/>
  <c r="C6" i="9"/>
  <c r="C7" i="9"/>
  <c r="U16" i="9"/>
  <c r="V16" i="9"/>
  <c r="W16" i="9"/>
  <c r="X16" i="9"/>
  <c r="Y16" i="9"/>
  <c r="Z16" i="9"/>
  <c r="AA16" i="9"/>
  <c r="AB16" i="9"/>
  <c r="AC16" i="9"/>
  <c r="AD16" i="9"/>
  <c r="AE16" i="9"/>
  <c r="AF16" i="9"/>
  <c r="U17" i="9"/>
  <c r="V17" i="9"/>
  <c r="W17" i="9"/>
  <c r="X17" i="9"/>
  <c r="Y17" i="9"/>
  <c r="Z17" i="9"/>
  <c r="AA17" i="9"/>
  <c r="AB17" i="9"/>
  <c r="AC17" i="9"/>
  <c r="AD17" i="9"/>
  <c r="AE17" i="9"/>
  <c r="AF17" i="9"/>
  <c r="U18" i="9"/>
  <c r="V18" i="9"/>
  <c r="W18" i="9"/>
  <c r="X18" i="9"/>
  <c r="Y18" i="9"/>
  <c r="Z18" i="9"/>
  <c r="AA18" i="9"/>
  <c r="AB18" i="9"/>
  <c r="AC18" i="9"/>
  <c r="AD18" i="9"/>
  <c r="AE18" i="9"/>
  <c r="AF18" i="9"/>
  <c r="U19" i="9"/>
  <c r="V19" i="9"/>
  <c r="W19" i="9"/>
  <c r="X19" i="9"/>
  <c r="Y19" i="9"/>
  <c r="Z19" i="9"/>
  <c r="AA19" i="9"/>
  <c r="AB19" i="9"/>
  <c r="AC19" i="9"/>
  <c r="AD19" i="9"/>
  <c r="AE19" i="9"/>
  <c r="AF19" i="9"/>
  <c r="U20" i="9"/>
  <c r="V20" i="9"/>
  <c r="W20" i="9"/>
  <c r="X20" i="9"/>
  <c r="Y20" i="9"/>
  <c r="Z20" i="9"/>
  <c r="AA20" i="9"/>
  <c r="AB20" i="9"/>
  <c r="AC20" i="9"/>
  <c r="AD20" i="9"/>
  <c r="AE20" i="9"/>
  <c r="AF20" i="9"/>
  <c r="U25" i="9"/>
  <c r="V25" i="9"/>
  <c r="W25" i="9"/>
  <c r="X25" i="9"/>
  <c r="Y25" i="9"/>
  <c r="Z25" i="9"/>
  <c r="AA25" i="9"/>
  <c r="AB25" i="9"/>
  <c r="AC25" i="9"/>
  <c r="AD25" i="9"/>
  <c r="AE25" i="9"/>
  <c r="AF25" i="9"/>
  <c r="U26" i="9"/>
  <c r="V26" i="9"/>
  <c r="W26" i="9"/>
  <c r="X26" i="9"/>
  <c r="Y26" i="9"/>
  <c r="Z26" i="9"/>
  <c r="AA26" i="9"/>
  <c r="AB26" i="9"/>
  <c r="AC26" i="9"/>
  <c r="AD26" i="9"/>
  <c r="AE26" i="9"/>
  <c r="AF26" i="9"/>
  <c r="V15" i="9"/>
  <c r="W15" i="9"/>
  <c r="X15" i="9"/>
  <c r="Y15" i="9"/>
  <c r="Z15" i="9"/>
  <c r="AA15" i="9"/>
  <c r="AB15" i="9"/>
  <c r="AC15" i="9"/>
  <c r="AD15" i="9"/>
  <c r="AE15" i="9"/>
  <c r="AF15" i="9"/>
  <c r="U15" i="9"/>
  <c r="U9" i="9"/>
  <c r="V9" i="9"/>
  <c r="W9" i="9"/>
  <c r="X9" i="9"/>
  <c r="Y9" i="9"/>
  <c r="Z9" i="9"/>
  <c r="AA9" i="9"/>
  <c r="AB9" i="9"/>
  <c r="AC9" i="9"/>
  <c r="AD9" i="9"/>
  <c r="AE9" i="9"/>
  <c r="AF9" i="9"/>
  <c r="U10" i="9"/>
  <c r="V10" i="9"/>
  <c r="W10" i="9"/>
  <c r="X10" i="9"/>
  <c r="Y10" i="9"/>
  <c r="Z10" i="9"/>
  <c r="AA10" i="9"/>
  <c r="AB10" i="9"/>
  <c r="AC10" i="9"/>
  <c r="AD10" i="9"/>
  <c r="AE10" i="9"/>
  <c r="AF10" i="9"/>
  <c r="U11" i="9"/>
  <c r="V11" i="9"/>
  <c r="W11" i="9"/>
  <c r="X11" i="9"/>
  <c r="Y11" i="9"/>
  <c r="Z11" i="9"/>
  <c r="AA11" i="9"/>
  <c r="AB11" i="9"/>
  <c r="AC11" i="9"/>
  <c r="AD11" i="9"/>
  <c r="AE11" i="9"/>
  <c r="AF11" i="9"/>
  <c r="U12" i="9"/>
  <c r="V12" i="9"/>
  <c r="W12" i="9"/>
  <c r="X12" i="9"/>
  <c r="Y12" i="9"/>
  <c r="Z12" i="9"/>
  <c r="AA12" i="9"/>
  <c r="AB12" i="9"/>
  <c r="AC12" i="9"/>
  <c r="AD12" i="9"/>
  <c r="AE12" i="9"/>
  <c r="AF12" i="9"/>
  <c r="U13" i="9"/>
  <c r="V13" i="9"/>
  <c r="W13" i="9"/>
  <c r="X13" i="9"/>
  <c r="Y13" i="9"/>
  <c r="Z13" i="9"/>
  <c r="AA13" i="9"/>
  <c r="AB13" i="9"/>
  <c r="AC13" i="9"/>
  <c r="AD13" i="9"/>
  <c r="AE13" i="9"/>
  <c r="AF13" i="9"/>
  <c r="U14" i="9"/>
  <c r="V14" i="9"/>
  <c r="W14" i="9"/>
  <c r="X14" i="9"/>
  <c r="Y14" i="9"/>
  <c r="Z14" i="9"/>
  <c r="AA14" i="9"/>
  <c r="AB14" i="9"/>
  <c r="AC14" i="9"/>
  <c r="AD14" i="9"/>
  <c r="AE14" i="9"/>
  <c r="AF14" i="9"/>
  <c r="V8" i="9"/>
  <c r="W8" i="9"/>
  <c r="X8" i="9"/>
  <c r="Y8" i="9"/>
  <c r="Z8" i="9"/>
  <c r="AA8" i="9"/>
  <c r="AB8" i="9"/>
  <c r="AC8" i="9"/>
  <c r="AD8" i="9"/>
  <c r="AE8" i="9"/>
  <c r="AF8" i="9"/>
  <c r="U8" i="9"/>
  <c r="J6" i="9"/>
  <c r="K6" i="9"/>
  <c r="L6" i="9"/>
  <c r="M6" i="9"/>
  <c r="N6" i="9"/>
  <c r="O6" i="9"/>
  <c r="P6" i="9"/>
  <c r="Q6" i="9"/>
  <c r="R6" i="9"/>
  <c r="S6" i="9"/>
  <c r="T6" i="9"/>
  <c r="J7" i="9"/>
  <c r="K7" i="9"/>
  <c r="L7" i="9"/>
  <c r="M7" i="9"/>
  <c r="N7" i="9"/>
  <c r="O7" i="9"/>
  <c r="P7" i="9"/>
  <c r="Q7" i="9"/>
  <c r="R7" i="9"/>
  <c r="S7" i="9"/>
  <c r="T7" i="9"/>
  <c r="K5" i="9"/>
  <c r="L5" i="9"/>
  <c r="M5" i="9"/>
  <c r="N5" i="9"/>
  <c r="O5" i="9"/>
  <c r="P5" i="9"/>
  <c r="Q5" i="9"/>
  <c r="R5" i="9"/>
  <c r="S5" i="9"/>
  <c r="T5" i="9"/>
  <c r="J5" i="9"/>
  <c r="V5" i="9"/>
  <c r="W5" i="9"/>
  <c r="X5" i="9"/>
  <c r="Y5" i="9"/>
  <c r="Z5" i="9"/>
  <c r="AA5" i="9"/>
  <c r="AB5" i="9"/>
  <c r="AC5" i="9"/>
  <c r="AD5" i="9"/>
  <c r="AE5" i="9"/>
  <c r="AF5" i="9"/>
  <c r="U5" i="9"/>
  <c r="J9" i="9"/>
  <c r="K9" i="9"/>
  <c r="L9" i="9"/>
  <c r="M9" i="9"/>
  <c r="N9" i="9"/>
  <c r="O9" i="9"/>
  <c r="P9" i="9"/>
  <c r="Q9" i="9"/>
  <c r="R9" i="9"/>
  <c r="S9" i="9"/>
  <c r="T9" i="9"/>
  <c r="J10" i="9"/>
  <c r="K10" i="9"/>
  <c r="L10" i="9"/>
  <c r="M10" i="9"/>
  <c r="N10" i="9"/>
  <c r="O10" i="9"/>
  <c r="P10" i="9"/>
  <c r="Q10" i="9"/>
  <c r="R10" i="9"/>
  <c r="S10" i="9"/>
  <c r="T10" i="9"/>
  <c r="J11" i="9"/>
  <c r="K11" i="9"/>
  <c r="L11" i="9"/>
  <c r="M11" i="9"/>
  <c r="N11" i="9"/>
  <c r="O11" i="9"/>
  <c r="P11" i="9"/>
  <c r="Q11" i="9"/>
  <c r="R11" i="9"/>
  <c r="S11" i="9"/>
  <c r="T11" i="9"/>
  <c r="J12" i="9"/>
  <c r="K12" i="9"/>
  <c r="L12" i="9"/>
  <c r="M12" i="9"/>
  <c r="N12" i="9"/>
  <c r="O12" i="9"/>
  <c r="P12" i="9"/>
  <c r="Q12" i="9"/>
  <c r="R12" i="9"/>
  <c r="S12" i="9"/>
  <c r="T12" i="9"/>
  <c r="J13" i="9"/>
  <c r="K13" i="9"/>
  <c r="L13" i="9"/>
  <c r="M13" i="9"/>
  <c r="N13" i="9"/>
  <c r="O13" i="9"/>
  <c r="P13" i="9"/>
  <c r="Q13" i="9"/>
  <c r="R13" i="9"/>
  <c r="S13" i="9"/>
  <c r="T13" i="9"/>
  <c r="J14" i="9"/>
  <c r="K14" i="9"/>
  <c r="L14" i="9"/>
  <c r="M14" i="9"/>
  <c r="N14" i="9"/>
  <c r="O14" i="9"/>
  <c r="P14" i="9"/>
  <c r="Q14" i="9"/>
  <c r="R14" i="9"/>
  <c r="S14" i="9"/>
  <c r="T14" i="9"/>
  <c r="K8" i="9"/>
  <c r="L8" i="9"/>
  <c r="M8" i="9"/>
  <c r="N8" i="9"/>
  <c r="O8" i="9"/>
  <c r="P8" i="9"/>
  <c r="Q8" i="9"/>
  <c r="R8" i="9"/>
  <c r="S8" i="9"/>
  <c r="T8" i="9"/>
  <c r="J8" i="9"/>
  <c r="J16" i="9"/>
  <c r="K16" i="9"/>
  <c r="L16" i="9"/>
  <c r="M16" i="9"/>
  <c r="N16" i="9"/>
  <c r="O16" i="9"/>
  <c r="P16" i="9"/>
  <c r="Q16" i="9"/>
  <c r="R16" i="9"/>
  <c r="S16" i="9"/>
  <c r="T16" i="9"/>
  <c r="J17" i="9"/>
  <c r="K17" i="9"/>
  <c r="L17" i="9"/>
  <c r="M17" i="9"/>
  <c r="N17" i="9"/>
  <c r="O17" i="9"/>
  <c r="P17" i="9"/>
  <c r="Q17" i="9"/>
  <c r="R17" i="9"/>
  <c r="S17" i="9"/>
  <c r="T17" i="9"/>
  <c r="J18" i="9"/>
  <c r="K18" i="9"/>
  <c r="L18" i="9"/>
  <c r="M18" i="9"/>
  <c r="N18" i="9"/>
  <c r="O18" i="9"/>
  <c r="P18" i="9"/>
  <c r="Q18" i="9"/>
  <c r="R18" i="9"/>
  <c r="S18" i="9"/>
  <c r="T18" i="9"/>
  <c r="J19" i="9"/>
  <c r="K19" i="9"/>
  <c r="L19" i="9"/>
  <c r="M19" i="9"/>
  <c r="N19" i="9"/>
  <c r="O19" i="9"/>
  <c r="P19" i="9"/>
  <c r="Q19" i="9"/>
  <c r="R19" i="9"/>
  <c r="S19" i="9"/>
  <c r="T19" i="9"/>
  <c r="J20" i="9"/>
  <c r="K20" i="9"/>
  <c r="L20" i="9"/>
  <c r="M20" i="9"/>
  <c r="N20" i="9"/>
  <c r="O20" i="9"/>
  <c r="P20" i="9"/>
  <c r="Q20" i="9"/>
  <c r="R20" i="9"/>
  <c r="S20" i="9"/>
  <c r="T20" i="9"/>
  <c r="J25" i="9"/>
  <c r="K25" i="9"/>
  <c r="L25" i="9"/>
  <c r="M25" i="9"/>
  <c r="N25" i="9"/>
  <c r="O25" i="9"/>
  <c r="P25" i="9"/>
  <c r="Q25" i="9"/>
  <c r="R25" i="9"/>
  <c r="S25" i="9"/>
  <c r="T25" i="9"/>
  <c r="J26" i="9"/>
  <c r="K26" i="9"/>
  <c r="L26" i="9"/>
  <c r="M26" i="9"/>
  <c r="N26" i="9"/>
  <c r="O26" i="9"/>
  <c r="P26" i="9"/>
  <c r="Q26" i="9"/>
  <c r="R26" i="9"/>
  <c r="S26" i="9"/>
  <c r="T26" i="9"/>
  <c r="K15" i="9"/>
  <c r="L15" i="9"/>
  <c r="M15" i="9"/>
  <c r="N15" i="9"/>
  <c r="O15" i="9"/>
  <c r="P15" i="9"/>
  <c r="Q15" i="9"/>
  <c r="R15" i="9"/>
  <c r="S15" i="9"/>
  <c r="T15" i="9"/>
  <c r="J15" i="9"/>
  <c r="D16" i="9"/>
  <c r="E16" i="9"/>
  <c r="F16" i="9"/>
  <c r="G16" i="9"/>
  <c r="H16" i="9"/>
  <c r="I16" i="9"/>
  <c r="D17" i="9"/>
  <c r="E17" i="9"/>
  <c r="F17" i="9"/>
  <c r="G17" i="9"/>
  <c r="H17" i="9"/>
  <c r="I17" i="9"/>
  <c r="D18" i="9"/>
  <c r="E18" i="9"/>
  <c r="F18" i="9"/>
  <c r="G18" i="9"/>
  <c r="H18" i="9"/>
  <c r="I18" i="9"/>
  <c r="D19" i="9"/>
  <c r="E19" i="9"/>
  <c r="F19" i="9"/>
  <c r="G19" i="9"/>
  <c r="H19" i="9"/>
  <c r="I19" i="9"/>
  <c r="D20" i="9"/>
  <c r="E20" i="9"/>
  <c r="F20" i="9"/>
  <c r="G20" i="9"/>
  <c r="H20" i="9"/>
  <c r="I20" i="9"/>
  <c r="D25" i="9"/>
  <c r="E25" i="9"/>
  <c r="F25" i="9"/>
  <c r="G25" i="9"/>
  <c r="H25" i="9"/>
  <c r="I25" i="9"/>
  <c r="D26" i="9"/>
  <c r="E26" i="9"/>
  <c r="F26" i="9"/>
  <c r="G26" i="9"/>
  <c r="H26" i="9"/>
  <c r="I26" i="9"/>
  <c r="E15" i="9"/>
  <c r="F15" i="9"/>
  <c r="G15" i="9"/>
  <c r="H15" i="9"/>
  <c r="I15" i="9"/>
  <c r="D15" i="9"/>
  <c r="D9" i="9"/>
  <c r="E9" i="9"/>
  <c r="F9" i="9"/>
  <c r="G9" i="9"/>
  <c r="H9" i="9"/>
  <c r="I9" i="9"/>
  <c r="D10" i="9"/>
  <c r="E10" i="9"/>
  <c r="F10" i="9"/>
  <c r="G10" i="9"/>
  <c r="H10" i="9"/>
  <c r="I10" i="9"/>
  <c r="D11" i="9"/>
  <c r="E11" i="9"/>
  <c r="F11" i="9"/>
  <c r="G11" i="9"/>
  <c r="H11" i="9"/>
  <c r="I11" i="9"/>
  <c r="D12" i="9"/>
  <c r="E12" i="9"/>
  <c r="F12" i="9"/>
  <c r="G12" i="9"/>
  <c r="H12" i="9"/>
  <c r="I12" i="9"/>
  <c r="D13" i="9"/>
  <c r="E13" i="9"/>
  <c r="F13" i="9"/>
  <c r="G13" i="9"/>
  <c r="H13" i="9"/>
  <c r="I13" i="9"/>
  <c r="D14" i="9"/>
  <c r="E14" i="9"/>
  <c r="F14" i="9"/>
  <c r="G14" i="9"/>
  <c r="H14" i="9"/>
  <c r="I14" i="9"/>
  <c r="E8" i="9"/>
  <c r="F8" i="9"/>
  <c r="G8" i="9"/>
  <c r="H8" i="9"/>
  <c r="I8" i="9"/>
  <c r="D8" i="9"/>
  <c r="D6" i="9"/>
  <c r="E6" i="9"/>
  <c r="F6" i="9"/>
  <c r="G6" i="9"/>
  <c r="H6" i="9"/>
  <c r="I6" i="9"/>
  <c r="D7" i="9"/>
  <c r="E7" i="9"/>
  <c r="F7" i="9"/>
  <c r="G7" i="9"/>
  <c r="H7" i="9"/>
  <c r="I7" i="9"/>
  <c r="E5" i="9"/>
  <c r="F5" i="9"/>
  <c r="G5" i="9"/>
  <c r="H5" i="9"/>
  <c r="I5" i="9"/>
  <c r="D5" i="9"/>
  <c r="B16" i="9"/>
  <c r="B17" i="9"/>
  <c r="B18" i="9"/>
  <c r="B19" i="9"/>
  <c r="B20" i="9"/>
  <c r="B21" i="9"/>
  <c r="B22" i="9"/>
  <c r="B23" i="9"/>
  <c r="B24" i="9"/>
  <c r="B25" i="9"/>
  <c r="B26" i="9"/>
  <c r="B15" i="9"/>
  <c r="A16" i="9"/>
  <c r="A17" i="9"/>
  <c r="A18" i="9"/>
  <c r="A19" i="9"/>
  <c r="A20" i="9"/>
  <c r="A21" i="9"/>
  <c r="A22" i="9"/>
  <c r="A23" i="9"/>
  <c r="A24" i="9"/>
  <c r="A25" i="9"/>
  <c r="A26" i="9"/>
  <c r="A15" i="9"/>
  <c r="B9" i="9"/>
  <c r="B10" i="9"/>
  <c r="B11" i="9"/>
  <c r="B12" i="9"/>
  <c r="B13" i="9"/>
  <c r="B14" i="9"/>
  <c r="B8" i="9"/>
  <c r="A9" i="9"/>
  <c r="A10" i="9"/>
  <c r="A11" i="9"/>
  <c r="A12" i="9"/>
  <c r="A13" i="9"/>
  <c r="A14" i="9"/>
  <c r="A8" i="9"/>
  <c r="C5" i="9"/>
  <c r="B5" i="9"/>
  <c r="B6" i="9"/>
  <c r="B7" i="9"/>
  <c r="A6" i="9"/>
  <c r="A7" i="9"/>
  <c r="A5" i="9"/>
  <c r="C25" i="17"/>
  <c r="AF24" i="17"/>
  <c r="AE24" i="17"/>
  <c r="AD24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G24" i="17"/>
  <c r="F24" i="17"/>
  <c r="E24" i="17"/>
  <c r="D24" i="17"/>
  <c r="AF23" i="17"/>
  <c r="AE23" i="17"/>
  <c r="AD23" i="17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K23" i="17"/>
  <c r="J23" i="17"/>
  <c r="I23" i="17"/>
  <c r="H23" i="17"/>
  <c r="G23" i="17"/>
  <c r="F23" i="17"/>
  <c r="E23" i="17"/>
  <c r="D23" i="17"/>
  <c r="B23" i="17"/>
  <c r="AF22" i="17"/>
  <c r="AF25" i="17" s="1"/>
  <c r="AE22" i="17"/>
  <c r="AD22" i="17"/>
  <c r="AC22" i="17"/>
  <c r="AC25" i="17" s="1"/>
  <c r="AB22" i="17"/>
  <c r="AB25" i="17" s="1"/>
  <c r="AA22" i="17"/>
  <c r="AA25" i="17" s="1"/>
  <c r="Z22" i="17"/>
  <c r="Y22" i="17"/>
  <c r="Y25" i="17" s="1"/>
  <c r="X22" i="17"/>
  <c r="X25" i="17" s="1"/>
  <c r="W22" i="17"/>
  <c r="V22" i="17"/>
  <c r="U22" i="17"/>
  <c r="U25" i="17" s="1"/>
  <c r="T22" i="17"/>
  <c r="T25" i="17" s="1"/>
  <c r="S22" i="17"/>
  <c r="S25" i="17" s="1"/>
  <c r="R22" i="17"/>
  <c r="Q22" i="17"/>
  <c r="Q25" i="17" s="1"/>
  <c r="P22" i="17"/>
  <c r="P25" i="17" s="1"/>
  <c r="O22" i="17"/>
  <c r="N22" i="17"/>
  <c r="M22" i="17"/>
  <c r="M25" i="17" s="1"/>
  <c r="L22" i="17"/>
  <c r="L25" i="17" s="1"/>
  <c r="K22" i="17"/>
  <c r="J22" i="17"/>
  <c r="I22" i="17"/>
  <c r="I25" i="17" s="1"/>
  <c r="H22" i="17"/>
  <c r="H25" i="17" s="1"/>
  <c r="G22" i="17"/>
  <c r="G25" i="17" s="1"/>
  <c r="F22" i="17"/>
  <c r="E22" i="17"/>
  <c r="E25" i="17" s="1"/>
  <c r="D22" i="17"/>
  <c r="AG21" i="17"/>
  <c r="AF19" i="17"/>
  <c r="AE19" i="17"/>
  <c r="AD19" i="17"/>
  <c r="AC19" i="17"/>
  <c r="AB19" i="17"/>
  <c r="AA19" i="17"/>
  <c r="Z19" i="17"/>
  <c r="Y19" i="17"/>
  <c r="X19" i="17"/>
  <c r="W19" i="17"/>
  <c r="V19" i="17"/>
  <c r="U19" i="17"/>
  <c r="T19" i="17"/>
  <c r="S19" i="17"/>
  <c r="R19" i="17"/>
  <c r="Q19" i="17"/>
  <c r="P19" i="17"/>
  <c r="O19" i="17"/>
  <c r="N19" i="17"/>
  <c r="M19" i="17"/>
  <c r="L19" i="17"/>
  <c r="K19" i="17"/>
  <c r="J19" i="17"/>
  <c r="I19" i="17"/>
  <c r="H19" i="17"/>
  <c r="G19" i="17"/>
  <c r="F19" i="17"/>
  <c r="E19" i="17"/>
  <c r="AG19" i="17" s="1"/>
  <c r="D19" i="17"/>
  <c r="C10" i="17"/>
  <c r="AF8" i="17"/>
  <c r="AE8" i="17"/>
  <c r="AD8" i="17"/>
  <c r="AC8" i="17"/>
  <c r="AB8" i="17"/>
  <c r="AA8" i="17"/>
  <c r="Z8" i="17"/>
  <c r="Y8" i="17"/>
  <c r="X8" i="17"/>
  <c r="W8" i="17"/>
  <c r="V8" i="17"/>
  <c r="U8" i="17"/>
  <c r="T8" i="17"/>
  <c r="S8" i="17"/>
  <c r="R8" i="17"/>
  <c r="Q8" i="17"/>
  <c r="P8" i="17"/>
  <c r="O8" i="17"/>
  <c r="N8" i="17"/>
  <c r="M8" i="17"/>
  <c r="L8" i="17"/>
  <c r="K8" i="17"/>
  <c r="J8" i="17"/>
  <c r="I8" i="17"/>
  <c r="H8" i="17"/>
  <c r="G8" i="17"/>
  <c r="F8" i="17"/>
  <c r="E8" i="17"/>
  <c r="D8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B7" i="17"/>
  <c r="AF6" i="17"/>
  <c r="AE6" i="17"/>
  <c r="AD6" i="17"/>
  <c r="AC6" i="17"/>
  <c r="AB6" i="17"/>
  <c r="AA6" i="17"/>
  <c r="Z6" i="17"/>
  <c r="Y6" i="17"/>
  <c r="X6" i="17"/>
  <c r="W6" i="17"/>
  <c r="V6" i="17"/>
  <c r="U6" i="17"/>
  <c r="T6" i="17"/>
  <c r="S6" i="17"/>
  <c r="R6" i="17"/>
  <c r="Q6" i="17"/>
  <c r="P6" i="17"/>
  <c r="O6" i="17"/>
  <c r="N6" i="17"/>
  <c r="M6" i="17"/>
  <c r="L6" i="17"/>
  <c r="K6" i="17"/>
  <c r="J6" i="17"/>
  <c r="I6" i="17"/>
  <c r="H6" i="17"/>
  <c r="G6" i="17"/>
  <c r="F6" i="17"/>
  <c r="E6" i="17"/>
  <c r="D6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AG3" i="17" s="1"/>
  <c r="D3" i="17"/>
  <c r="U6" i="9"/>
  <c r="V6" i="9"/>
  <c r="W6" i="9"/>
  <c r="X6" i="9"/>
  <c r="Y6" i="9"/>
  <c r="Z6" i="9"/>
  <c r="AA6" i="9"/>
  <c r="AB6" i="9"/>
  <c r="AC6" i="9"/>
  <c r="AD6" i="9"/>
  <c r="AE6" i="9"/>
  <c r="AF6" i="9"/>
  <c r="V7" i="9"/>
  <c r="W7" i="9"/>
  <c r="X7" i="9"/>
  <c r="Y7" i="9"/>
  <c r="Z7" i="9"/>
  <c r="AA7" i="9"/>
  <c r="AB7" i="9"/>
  <c r="AC7" i="9"/>
  <c r="AD7" i="9"/>
  <c r="AE7" i="9"/>
  <c r="AF7" i="9"/>
  <c r="U7" i="9"/>
  <c r="I55" i="8"/>
  <c r="C86" i="8"/>
  <c r="C87" i="8"/>
  <c r="C57" i="9" l="1"/>
  <c r="F25" i="17"/>
  <c r="J25" i="17"/>
  <c r="N25" i="17"/>
  <c r="R25" i="17"/>
  <c r="V25" i="17"/>
  <c r="Z25" i="17"/>
  <c r="AD25" i="17"/>
  <c r="AG23" i="17"/>
  <c r="AE25" i="17"/>
  <c r="K25" i="17"/>
  <c r="O25" i="17"/>
  <c r="W25" i="17"/>
  <c r="AG22" i="17"/>
  <c r="AG25" i="17" s="1"/>
  <c r="AG24" i="17"/>
  <c r="AG5" i="17"/>
  <c r="AG8" i="17"/>
  <c r="AG6" i="17"/>
  <c r="AG7" i="17"/>
  <c r="D25" i="17"/>
  <c r="AG7" i="9"/>
  <c r="AG8" i="9"/>
  <c r="AG5" i="9"/>
  <c r="AG6" i="9"/>
  <c r="AG3" i="9"/>
  <c r="S19" i="8" l="1"/>
  <c r="AA19" i="8"/>
  <c r="AU19" i="8"/>
  <c r="AR19" i="8"/>
  <c r="H11" i="8"/>
  <c r="H52" i="8"/>
  <c r="AY63" i="8" l="1"/>
  <c r="AU63" i="8"/>
  <c r="AQ63" i="8"/>
  <c r="AI63" i="8"/>
  <c r="AE63" i="8"/>
  <c r="AA63" i="8"/>
  <c r="S63" i="8"/>
  <c r="AX63" i="8"/>
  <c r="AT63" i="8"/>
  <c r="AP63" i="8"/>
  <c r="AH63" i="8"/>
  <c r="AD63" i="8"/>
  <c r="V63" i="8"/>
  <c r="R63" i="8"/>
  <c r="BA63" i="8"/>
  <c r="AS63" i="8"/>
  <c r="AG63" i="8"/>
  <c r="U63" i="8"/>
  <c r="AZ63" i="8"/>
  <c r="AW63" i="8"/>
  <c r="AJ63" i="8"/>
  <c r="T63" i="8"/>
  <c r="AV63" i="8"/>
  <c r="AF63" i="8"/>
  <c r="Q63" i="8"/>
  <c r="AR63" i="8"/>
  <c r="AC63" i="8"/>
  <c r="AK63" i="8"/>
  <c r="AB63" i="8"/>
  <c r="AZ62" i="8"/>
  <c r="AV62" i="8"/>
  <c r="AR62" i="8"/>
  <c r="AJ62" i="8"/>
  <c r="AF62" i="8"/>
  <c r="AB62" i="8"/>
  <c r="T62" i="8"/>
  <c r="AY62" i="8"/>
  <c r="AU62" i="8"/>
  <c r="AQ62" i="8"/>
  <c r="AI62" i="8"/>
  <c r="AE62" i="8"/>
  <c r="AA62" i="8"/>
  <c r="S62" i="8"/>
  <c r="AX62" i="8"/>
  <c r="AP62" i="8"/>
  <c r="AD62" i="8"/>
  <c r="R62" i="8"/>
  <c r="AT62" i="8"/>
  <c r="AG62" i="8"/>
  <c r="Q62" i="8"/>
  <c r="AS62" i="8"/>
  <c r="AC62" i="8"/>
  <c r="BA62" i="8"/>
  <c r="AK62" i="8"/>
  <c r="V62" i="8"/>
  <c r="AW62" i="8"/>
  <c r="AH62" i="8"/>
  <c r="U62" i="8"/>
  <c r="AZ58" i="8"/>
  <c r="AV58" i="8"/>
  <c r="AR58" i="8"/>
  <c r="AJ58" i="8"/>
  <c r="AF58" i="8"/>
  <c r="AY58" i="8"/>
  <c r="AU58" i="8"/>
  <c r="AQ58" i="8"/>
  <c r="AI58" i="8"/>
  <c r="AT58" i="8"/>
  <c r="AH58" i="8"/>
  <c r="AC58" i="8"/>
  <c r="U58" i="8"/>
  <c r="Q58" i="8"/>
  <c r="AS58" i="8"/>
  <c r="AE58" i="8"/>
  <c r="V58" i="8"/>
  <c r="BA58" i="8"/>
  <c r="AP58" i="8"/>
  <c r="AD58" i="8"/>
  <c r="T58" i="8"/>
  <c r="AX58" i="8"/>
  <c r="AK58" i="8"/>
  <c r="AB58" i="8"/>
  <c r="S58" i="8"/>
  <c r="AW58" i="8"/>
  <c r="AG58" i="8"/>
  <c r="AA58" i="8"/>
  <c r="R58" i="8"/>
  <c r="BA65" i="8"/>
  <c r="AW65" i="8"/>
  <c r="AS65" i="8"/>
  <c r="AK65" i="8"/>
  <c r="AG65" i="8"/>
  <c r="AC65" i="8"/>
  <c r="U65" i="8"/>
  <c r="Q65" i="8"/>
  <c r="AZ65" i="8"/>
  <c r="AV65" i="8"/>
  <c r="AR65" i="8"/>
  <c r="AJ65" i="8"/>
  <c r="AF65" i="8"/>
  <c r="AB65" i="8"/>
  <c r="T65" i="8"/>
  <c r="AY65" i="8"/>
  <c r="AQ65" i="8"/>
  <c r="AE65" i="8"/>
  <c r="S65" i="8"/>
  <c r="AX65" i="8"/>
  <c r="AP65" i="8"/>
  <c r="AD65" i="8"/>
  <c r="R65" i="8"/>
  <c r="AI65" i="8"/>
  <c r="AH65" i="8"/>
  <c r="AU65" i="8"/>
  <c r="AA65" i="8"/>
  <c r="AT65" i="8"/>
  <c r="V65" i="8"/>
  <c r="AX57" i="8"/>
  <c r="AT57" i="8"/>
  <c r="AP57" i="8"/>
  <c r="AH57" i="8"/>
  <c r="AD57" i="8"/>
  <c r="V57" i="8"/>
  <c r="R57" i="8"/>
  <c r="BA57" i="8"/>
  <c r="AV57" i="8"/>
  <c r="AQ57" i="8"/>
  <c r="AG57" i="8"/>
  <c r="AB57" i="8"/>
  <c r="S57" i="8"/>
  <c r="AZ57" i="8"/>
  <c r="AU57" i="8"/>
  <c r="AK57" i="8"/>
  <c r="AF57" i="8"/>
  <c r="AA57" i="8"/>
  <c r="Q57" i="8"/>
  <c r="AY57" i="8"/>
  <c r="AS57" i="8"/>
  <c r="AJ57" i="8"/>
  <c r="AE57" i="8"/>
  <c r="U57" i="8"/>
  <c r="AW57" i="8"/>
  <c r="AR57" i="8"/>
  <c r="AI57" i="8"/>
  <c r="AC57" i="8"/>
  <c r="T57" i="8"/>
  <c r="AY67" i="8"/>
  <c r="AU67" i="8"/>
  <c r="AQ67" i="8"/>
  <c r="AI67" i="8"/>
  <c r="AE67" i="8"/>
  <c r="AA67" i="8"/>
  <c r="S67" i="8"/>
  <c r="AX67" i="8"/>
  <c r="AT67" i="8"/>
  <c r="AP67" i="8"/>
  <c r="AH67" i="8"/>
  <c r="AD67" i="8"/>
  <c r="V67" i="8"/>
  <c r="R67" i="8"/>
  <c r="AW67" i="8"/>
  <c r="AK67" i="8"/>
  <c r="AC67" i="8"/>
  <c r="Q67" i="8"/>
  <c r="AV67" i="8"/>
  <c r="AJ67" i="8"/>
  <c r="AB67" i="8"/>
  <c r="AS67" i="8"/>
  <c r="U67" i="8"/>
  <c r="AR67" i="8"/>
  <c r="T67" i="8"/>
  <c r="BA67" i="8"/>
  <c r="AG67" i="8"/>
  <c r="AZ67" i="8"/>
  <c r="AF67" i="8"/>
  <c r="AY59" i="8"/>
  <c r="AU59" i="8"/>
  <c r="AQ59" i="8"/>
  <c r="AI59" i="8"/>
  <c r="AE59" i="8"/>
  <c r="AA59" i="8"/>
  <c r="S59" i="8"/>
  <c r="AX59" i="8"/>
  <c r="AT59" i="8"/>
  <c r="AP59" i="8"/>
  <c r="AH59" i="8"/>
  <c r="AD59" i="8"/>
  <c r="V59" i="8"/>
  <c r="R59" i="8"/>
  <c r="AW59" i="8"/>
  <c r="AK59" i="8"/>
  <c r="AC59" i="8"/>
  <c r="Q59" i="8"/>
  <c r="AV59" i="8"/>
  <c r="AG59" i="8"/>
  <c r="T59" i="8"/>
  <c r="AS59" i="8"/>
  <c r="AF59" i="8"/>
  <c r="BA59" i="8"/>
  <c r="AR59" i="8"/>
  <c r="AB59" i="8"/>
  <c r="AZ59" i="8"/>
  <c r="AJ59" i="8"/>
  <c r="U59" i="8"/>
  <c r="AZ66" i="8"/>
  <c r="AV66" i="8"/>
  <c r="AR66" i="8"/>
  <c r="AJ66" i="8"/>
  <c r="AF66" i="8"/>
  <c r="AB66" i="8"/>
  <c r="T66" i="8"/>
  <c r="AY66" i="8"/>
  <c r="AU66" i="8"/>
  <c r="AQ66" i="8"/>
  <c r="AI66" i="8"/>
  <c r="AE66" i="8"/>
  <c r="AA66" i="8"/>
  <c r="S66" i="8"/>
  <c r="AT66" i="8"/>
  <c r="AH66" i="8"/>
  <c r="V66" i="8"/>
  <c r="BA66" i="8"/>
  <c r="AS66" i="8"/>
  <c r="AG66" i="8"/>
  <c r="U66" i="8"/>
  <c r="AP66" i="8"/>
  <c r="R66" i="8"/>
  <c r="AK66" i="8"/>
  <c r="Q66" i="8"/>
  <c r="AX66" i="8"/>
  <c r="AD66" i="8"/>
  <c r="AW66" i="8"/>
  <c r="AC66" i="8"/>
  <c r="BA61" i="8"/>
  <c r="AW61" i="8"/>
  <c r="AS61" i="8"/>
  <c r="AK61" i="8"/>
  <c r="AG61" i="8"/>
  <c r="AC61" i="8"/>
  <c r="U61" i="8"/>
  <c r="Q61" i="8"/>
  <c r="AZ61" i="8"/>
  <c r="AV61" i="8"/>
  <c r="AR61" i="8"/>
  <c r="AJ61" i="8"/>
  <c r="AF61" i="8"/>
  <c r="AB61" i="8"/>
  <c r="T61" i="8"/>
  <c r="AU61" i="8"/>
  <c r="AI61" i="8"/>
  <c r="AA61" i="8"/>
  <c r="AQ61" i="8"/>
  <c r="AD61" i="8"/>
  <c r="AY61" i="8"/>
  <c r="AP61" i="8"/>
  <c r="V61" i="8"/>
  <c r="AX61" i="8"/>
  <c r="AH61" i="8"/>
  <c r="S61" i="8"/>
  <c r="AT61" i="8"/>
  <c r="AE61" i="8"/>
  <c r="R61" i="8"/>
  <c r="AX68" i="8"/>
  <c r="AT68" i="8"/>
  <c r="AP68" i="8"/>
  <c r="AH68" i="8"/>
  <c r="AD68" i="8"/>
  <c r="V68" i="8"/>
  <c r="R68" i="8"/>
  <c r="BA68" i="8"/>
  <c r="AW68" i="8"/>
  <c r="AS68" i="8"/>
  <c r="AK68" i="8"/>
  <c r="AG68" i="8"/>
  <c r="AC68" i="8"/>
  <c r="U68" i="8"/>
  <c r="Q68" i="8"/>
  <c r="AZ68" i="8"/>
  <c r="AR68" i="8"/>
  <c r="AF68" i="8"/>
  <c r="T68" i="8"/>
  <c r="AY68" i="8"/>
  <c r="AQ68" i="8"/>
  <c r="AE68" i="8"/>
  <c r="S68" i="8"/>
  <c r="AV68" i="8"/>
  <c r="AB68" i="8"/>
  <c r="AU68" i="8"/>
  <c r="AA68" i="8"/>
  <c r="AJ68" i="8"/>
  <c r="AI68" i="8"/>
  <c r="AX64" i="8"/>
  <c r="AT64" i="8"/>
  <c r="AP64" i="8"/>
  <c r="AH64" i="8"/>
  <c r="AD64" i="8"/>
  <c r="V64" i="8"/>
  <c r="R64" i="8"/>
  <c r="BA64" i="8"/>
  <c r="AW64" i="8"/>
  <c r="AS64" i="8"/>
  <c r="AK64" i="8"/>
  <c r="AG64" i="8"/>
  <c r="AC64" i="8"/>
  <c r="U64" i="8"/>
  <c r="Q64" i="8"/>
  <c r="AV64" i="8"/>
  <c r="AJ64" i="8"/>
  <c r="AB64" i="8"/>
  <c r="AU64" i="8"/>
  <c r="AI64" i="8"/>
  <c r="AA64" i="8"/>
  <c r="AZ64" i="8"/>
  <c r="AF64" i="8"/>
  <c r="AY64" i="8"/>
  <c r="AE64" i="8"/>
  <c r="AR64" i="8"/>
  <c r="T64" i="8"/>
  <c r="AQ64" i="8"/>
  <c r="S64" i="8"/>
  <c r="AX60" i="8"/>
  <c r="AT60" i="8"/>
  <c r="AP60" i="8"/>
  <c r="AH60" i="8"/>
  <c r="AD60" i="8"/>
  <c r="V60" i="8"/>
  <c r="R60" i="8"/>
  <c r="BA60" i="8"/>
  <c r="AW60" i="8"/>
  <c r="AS60" i="8"/>
  <c r="AK60" i="8"/>
  <c r="AG60" i="8"/>
  <c r="AC60" i="8"/>
  <c r="U60" i="8"/>
  <c r="Q60" i="8"/>
  <c r="AZ60" i="8"/>
  <c r="AR60" i="8"/>
  <c r="AF60" i="8"/>
  <c r="T60" i="8"/>
  <c r="AY60" i="8"/>
  <c r="AJ60" i="8"/>
  <c r="AA60" i="8"/>
  <c r="AV60" i="8"/>
  <c r="AI60" i="8"/>
  <c r="S60" i="8"/>
  <c r="AU60" i="8"/>
  <c r="AE60" i="8"/>
  <c r="AQ60" i="8"/>
  <c r="AB60" i="8"/>
  <c r="AY56" i="8"/>
  <c r="AU56" i="8"/>
  <c r="AQ56" i="8"/>
  <c r="AQ82" i="8" s="1"/>
  <c r="AQ83" i="8" s="1"/>
  <c r="AI56" i="8"/>
  <c r="AI82" i="8" s="1"/>
  <c r="AI83" i="8" s="1"/>
  <c r="AE56" i="8"/>
  <c r="AA56" i="8"/>
  <c r="S56" i="8"/>
  <c r="AX56" i="8"/>
  <c r="AX82" i="8" s="1"/>
  <c r="AX83" i="8" s="1"/>
  <c r="AS56" i="8"/>
  <c r="AJ56" i="8"/>
  <c r="AD56" i="8"/>
  <c r="U56" i="8"/>
  <c r="U82" i="8" s="1"/>
  <c r="U83" i="8" s="1"/>
  <c r="AW56" i="8"/>
  <c r="AR56" i="8"/>
  <c r="AH56" i="8"/>
  <c r="AH82" i="8" s="1"/>
  <c r="AH83" i="8" s="1"/>
  <c r="AC56" i="8"/>
  <c r="AC82" i="8" s="1"/>
  <c r="AC83" i="8" s="1"/>
  <c r="T56" i="8"/>
  <c r="BA56" i="8"/>
  <c r="AV56" i="8"/>
  <c r="AV82" i="8" s="1"/>
  <c r="AV83" i="8" s="1"/>
  <c r="AP56" i="8"/>
  <c r="AP82" i="8" s="1"/>
  <c r="AP83" i="8" s="1"/>
  <c r="AG56" i="8"/>
  <c r="AB56" i="8"/>
  <c r="R56" i="8"/>
  <c r="AZ56" i="8"/>
  <c r="AZ82" i="8" s="1"/>
  <c r="AZ83" i="8" s="1"/>
  <c r="AT56" i="8"/>
  <c r="AK56" i="8"/>
  <c r="AF56" i="8"/>
  <c r="V56" i="8"/>
  <c r="V82" i="8" s="1"/>
  <c r="V83" i="8" s="1"/>
  <c r="Q56" i="8"/>
  <c r="AY79" i="8"/>
  <c r="AU79" i="8"/>
  <c r="AQ79" i="8"/>
  <c r="AH79" i="8"/>
  <c r="AD79" i="8"/>
  <c r="AX79" i="8"/>
  <c r="AS79" i="8"/>
  <c r="AI79" i="8"/>
  <c r="AC79" i="8"/>
  <c r="BA79" i="8"/>
  <c r="AT79" i="8"/>
  <c r="AF79" i="8"/>
  <c r="U79" i="8"/>
  <c r="Q79" i="8"/>
  <c r="AR79" i="8"/>
  <c r="AG79" i="8"/>
  <c r="S79" i="8"/>
  <c r="AZ79" i="8"/>
  <c r="AP79" i="8"/>
  <c r="AE79" i="8"/>
  <c r="R79" i="8"/>
  <c r="AB79" i="8"/>
  <c r="AA79" i="8"/>
  <c r="V79" i="8"/>
  <c r="AW79" i="8"/>
  <c r="AK79" i="8"/>
  <c r="T79" i="8"/>
  <c r="AV79" i="8"/>
  <c r="AJ79" i="8"/>
  <c r="AY75" i="8"/>
  <c r="AU75" i="8"/>
  <c r="AQ75" i="8"/>
  <c r="AH75" i="8"/>
  <c r="AD75" i="8"/>
  <c r="AX75" i="8"/>
  <c r="AS75" i="8"/>
  <c r="AJ75" i="8"/>
  <c r="AE75" i="8"/>
  <c r="AZ75" i="8"/>
  <c r="AR75" i="8"/>
  <c r="AG75" i="8"/>
  <c r="AA75" i="8"/>
  <c r="AT75" i="8"/>
  <c r="AC75" i="8"/>
  <c r="S75" i="8"/>
  <c r="BA75" i="8"/>
  <c r="AP75" i="8"/>
  <c r="AK75" i="8"/>
  <c r="AB75" i="8"/>
  <c r="V75" i="8"/>
  <c r="R75" i="8"/>
  <c r="AW75" i="8"/>
  <c r="AI75" i="8"/>
  <c r="T75" i="8"/>
  <c r="AV75" i="8"/>
  <c r="AF75" i="8"/>
  <c r="Q75" i="8"/>
  <c r="U75" i="8"/>
  <c r="AY71" i="8"/>
  <c r="AU71" i="8"/>
  <c r="AQ71" i="8"/>
  <c r="AW71" i="8"/>
  <c r="AR71" i="8"/>
  <c r="AI71" i="8"/>
  <c r="AE71" i="8"/>
  <c r="AA71" i="8"/>
  <c r="AZ71" i="8"/>
  <c r="AS71" i="8"/>
  <c r="AH71" i="8"/>
  <c r="AC71" i="8"/>
  <c r="BA71" i="8"/>
  <c r="AP71" i="8"/>
  <c r="AK71" i="8"/>
  <c r="AD71" i="8"/>
  <c r="U71" i="8"/>
  <c r="Q71" i="8"/>
  <c r="AX71" i="8"/>
  <c r="AJ71" i="8"/>
  <c r="AB71" i="8"/>
  <c r="T71" i="8"/>
  <c r="AV71" i="8"/>
  <c r="AG71" i="8"/>
  <c r="V71" i="8"/>
  <c r="AT71" i="8"/>
  <c r="AF71" i="8"/>
  <c r="S71" i="8"/>
  <c r="R71" i="8"/>
  <c r="AY78" i="8"/>
  <c r="AU78" i="8"/>
  <c r="AQ78" i="8"/>
  <c r="AK78" i="8"/>
  <c r="AG78" i="8"/>
  <c r="AC78" i="8"/>
  <c r="AZ78" i="8"/>
  <c r="AT78" i="8"/>
  <c r="AI78" i="8"/>
  <c r="AD78" i="8"/>
  <c r="AX78" i="8"/>
  <c r="AR78" i="8"/>
  <c r="AJ78" i="8"/>
  <c r="AB78" i="8"/>
  <c r="S78" i="8"/>
  <c r="AV78" i="8"/>
  <c r="AH78" i="8"/>
  <c r="T78" i="8"/>
  <c r="AS78" i="8"/>
  <c r="AF78" i="8"/>
  <c r="R78" i="8"/>
  <c r="BA78" i="8"/>
  <c r="U78" i="8"/>
  <c r="AW78" i="8"/>
  <c r="Q78" i="8"/>
  <c r="AP78" i="8"/>
  <c r="AE78" i="8"/>
  <c r="AA78" i="8"/>
  <c r="V78" i="8"/>
  <c r="AY74" i="8"/>
  <c r="AU74" i="8"/>
  <c r="AQ74" i="8"/>
  <c r="AK74" i="8"/>
  <c r="AG74" i="8"/>
  <c r="AC74" i="8"/>
  <c r="AZ74" i="8"/>
  <c r="AT74" i="8"/>
  <c r="AJ74" i="8"/>
  <c r="AE74" i="8"/>
  <c r="AW74" i="8"/>
  <c r="AP74" i="8"/>
  <c r="AD74" i="8"/>
  <c r="AV74" i="8"/>
  <c r="AF74" i="8"/>
  <c r="U74" i="8"/>
  <c r="Q74" i="8"/>
  <c r="AS74" i="8"/>
  <c r="AB74" i="8"/>
  <c r="T74" i="8"/>
  <c r="AR74" i="8"/>
  <c r="AA74" i="8"/>
  <c r="R74" i="8"/>
  <c r="BA74" i="8"/>
  <c r="AI74" i="8"/>
  <c r="V74" i="8"/>
  <c r="AX74" i="8"/>
  <c r="AH74" i="8"/>
  <c r="S74" i="8"/>
  <c r="AY70" i="8"/>
  <c r="AU70" i="8"/>
  <c r="AQ70" i="8"/>
  <c r="AX70" i="8"/>
  <c r="AS70" i="8"/>
  <c r="AH70" i="8"/>
  <c r="AD70" i="8"/>
  <c r="AW70" i="8"/>
  <c r="AP70" i="8"/>
  <c r="AI70" i="8"/>
  <c r="AC70" i="8"/>
  <c r="AT70" i="8"/>
  <c r="AG70" i="8"/>
  <c r="AA70" i="8"/>
  <c r="S70" i="8"/>
  <c r="BA70" i="8"/>
  <c r="AR70" i="8"/>
  <c r="AF70" i="8"/>
  <c r="V70" i="8"/>
  <c r="R70" i="8"/>
  <c r="AE70" i="8"/>
  <c r="T70" i="8"/>
  <c r="AB70" i="8"/>
  <c r="Q70" i="8"/>
  <c r="AZ70" i="8"/>
  <c r="AK70" i="8"/>
  <c r="AV70" i="8"/>
  <c r="AJ70" i="8"/>
  <c r="U70" i="8"/>
  <c r="AY77" i="8"/>
  <c r="AU77" i="8"/>
  <c r="AQ77" i="8"/>
  <c r="AJ77" i="8"/>
  <c r="AF77" i="8"/>
  <c r="AB77" i="8"/>
  <c r="BA77" i="8"/>
  <c r="AV77" i="8"/>
  <c r="AP77" i="8"/>
  <c r="AI77" i="8"/>
  <c r="AD77" i="8"/>
  <c r="AW77" i="8"/>
  <c r="AG77" i="8"/>
  <c r="U77" i="8"/>
  <c r="Q77" i="8"/>
  <c r="AX77" i="8"/>
  <c r="AK77" i="8"/>
  <c r="AA77" i="8"/>
  <c r="T77" i="8"/>
  <c r="AT77" i="8"/>
  <c r="AH77" i="8"/>
  <c r="S77" i="8"/>
  <c r="AS77" i="8"/>
  <c r="AE77" i="8"/>
  <c r="AR77" i="8"/>
  <c r="AC77" i="8"/>
  <c r="V77" i="8"/>
  <c r="AZ77" i="8"/>
  <c r="R77" i="8"/>
  <c r="AY73" i="8"/>
  <c r="AU73" i="8"/>
  <c r="AQ73" i="8"/>
  <c r="AJ73" i="8"/>
  <c r="BA73" i="8"/>
  <c r="AV73" i="8"/>
  <c r="AP73" i="8"/>
  <c r="AK73" i="8"/>
  <c r="AF73" i="8"/>
  <c r="AB73" i="8"/>
  <c r="AT73" i="8"/>
  <c r="AH73" i="8"/>
  <c r="AC73" i="8"/>
  <c r="AX73" i="8"/>
  <c r="AG73" i="8"/>
  <c r="S73" i="8"/>
  <c r="AW73" i="8"/>
  <c r="AE73" i="8"/>
  <c r="V73" i="8"/>
  <c r="R73" i="8"/>
  <c r="AZ73" i="8"/>
  <c r="AI73" i="8"/>
  <c r="U73" i="8"/>
  <c r="AS73" i="8"/>
  <c r="AD73" i="8"/>
  <c r="T73" i="8"/>
  <c r="AR73" i="8"/>
  <c r="AA73" i="8"/>
  <c r="Q73" i="8"/>
  <c r="AY69" i="8"/>
  <c r="AU69" i="8"/>
  <c r="AQ69" i="8"/>
  <c r="AZ69" i="8"/>
  <c r="AT69" i="8"/>
  <c r="AK69" i="8"/>
  <c r="AG69" i="8"/>
  <c r="AC69" i="8"/>
  <c r="AV69" i="8"/>
  <c r="AI69" i="8"/>
  <c r="AD69" i="8"/>
  <c r="AW69" i="8"/>
  <c r="AE69" i="8"/>
  <c r="U69" i="8"/>
  <c r="Q69" i="8"/>
  <c r="AS69" i="8"/>
  <c r="AJ69" i="8"/>
  <c r="AB69" i="8"/>
  <c r="T69" i="8"/>
  <c r="BA69" i="8"/>
  <c r="AA69" i="8"/>
  <c r="R69" i="8"/>
  <c r="AX69" i="8"/>
  <c r="AR69" i="8"/>
  <c r="AH69" i="8"/>
  <c r="V69" i="8"/>
  <c r="AP69" i="8"/>
  <c r="AF69" i="8"/>
  <c r="S69" i="8"/>
  <c r="AY80" i="8"/>
  <c r="AU80" i="8"/>
  <c r="AQ80" i="8"/>
  <c r="AI80" i="8"/>
  <c r="AE80" i="8"/>
  <c r="AA80" i="8"/>
  <c r="AW80" i="8"/>
  <c r="AR80" i="8"/>
  <c r="AH80" i="8"/>
  <c r="AC80" i="8"/>
  <c r="AV80" i="8"/>
  <c r="AJ80" i="8"/>
  <c r="AB80" i="8"/>
  <c r="S80" i="8"/>
  <c r="AZ80" i="8"/>
  <c r="AP80" i="8"/>
  <c r="AF80" i="8"/>
  <c r="R80" i="8"/>
  <c r="AX80" i="8"/>
  <c r="AD80" i="8"/>
  <c r="V80" i="8"/>
  <c r="Q80" i="8"/>
  <c r="AT80" i="8"/>
  <c r="AK80" i="8"/>
  <c r="T80" i="8"/>
  <c r="AS80" i="8"/>
  <c r="AG80" i="8"/>
  <c r="BA80" i="8"/>
  <c r="U80" i="8"/>
  <c r="AY76" i="8"/>
  <c r="AU76" i="8"/>
  <c r="AQ76" i="8"/>
  <c r="AI76" i="8"/>
  <c r="AE76" i="8"/>
  <c r="AA76" i="8"/>
  <c r="AW76" i="8"/>
  <c r="AR76" i="8"/>
  <c r="AJ76" i="8"/>
  <c r="AD76" i="8"/>
  <c r="BA76" i="8"/>
  <c r="AT76" i="8"/>
  <c r="AK76" i="8"/>
  <c r="AC76" i="8"/>
  <c r="AZ76" i="8"/>
  <c r="AP76" i="8"/>
  <c r="AB76" i="8"/>
  <c r="U76" i="8"/>
  <c r="Q76" i="8"/>
  <c r="AX76" i="8"/>
  <c r="AH76" i="8"/>
  <c r="T76" i="8"/>
  <c r="V76" i="8"/>
  <c r="S76" i="8"/>
  <c r="AV76" i="8"/>
  <c r="AG76" i="8"/>
  <c r="R76" i="8"/>
  <c r="AS76" i="8"/>
  <c r="AF76" i="8"/>
  <c r="BA72" i="8"/>
  <c r="AW72" i="8"/>
  <c r="AS72" i="8"/>
  <c r="AK72" i="8"/>
  <c r="AG72" i="8"/>
  <c r="AC72" i="8"/>
  <c r="T72" i="8"/>
  <c r="AX72" i="8"/>
  <c r="AZ72" i="8"/>
  <c r="AV72" i="8"/>
  <c r="AR72" i="8"/>
  <c r="AJ72" i="8"/>
  <c r="AF72" i="8"/>
  <c r="AB72" i="8"/>
  <c r="S72" i="8"/>
  <c r="AT72" i="8"/>
  <c r="AD72" i="8"/>
  <c r="U72" i="8"/>
  <c r="AY72" i="8"/>
  <c r="AU72" i="8"/>
  <c r="AQ72" i="8"/>
  <c r="AI72" i="8"/>
  <c r="AE72" i="8"/>
  <c r="AA72" i="8"/>
  <c r="V72" i="8"/>
  <c r="R72" i="8"/>
  <c r="AP72" i="8"/>
  <c r="AH72" i="8"/>
  <c r="Q72" i="8"/>
  <c r="AF82" i="8" l="1"/>
  <c r="AF83" i="8" s="1"/>
  <c r="I73" i="8"/>
  <c r="I68" i="8"/>
  <c r="R82" i="8"/>
  <c r="R83" i="8" s="1"/>
  <c r="AD82" i="8"/>
  <c r="AD83" i="8" s="1"/>
  <c r="AK82" i="8"/>
  <c r="AK83" i="8" s="1"/>
  <c r="AB82" i="8"/>
  <c r="AB83" i="8" s="1"/>
  <c r="BA82" i="8"/>
  <c r="BA83" i="8" s="1"/>
  <c r="AR82" i="8"/>
  <c r="AR83" i="8" s="1"/>
  <c r="AJ82" i="8"/>
  <c r="AJ83" i="8" s="1"/>
  <c r="AA82" i="8"/>
  <c r="AA83" i="8" s="1"/>
  <c r="AU82" i="8"/>
  <c r="AU83" i="8" s="1"/>
  <c r="I60" i="8"/>
  <c r="S82" i="8"/>
  <c r="S83" i="8" s="1"/>
  <c r="Q82" i="8"/>
  <c r="Q83" i="8" s="1"/>
  <c r="I56" i="8"/>
  <c r="AT82" i="8"/>
  <c r="AT83" i="8" s="1"/>
  <c r="AG82" i="8"/>
  <c r="AG83" i="8" s="1"/>
  <c r="T82" i="8"/>
  <c r="T83" i="8" s="1"/>
  <c r="AW82" i="8"/>
  <c r="AW83" i="8" s="1"/>
  <c r="AS82" i="8"/>
  <c r="AS83" i="8" s="1"/>
  <c r="AE82" i="8"/>
  <c r="AE83" i="8" s="1"/>
  <c r="AY82" i="8"/>
  <c r="AY83" i="8" s="1"/>
  <c r="I76" i="8"/>
  <c r="I69" i="8"/>
  <c r="I62" i="8"/>
  <c r="I63" i="8"/>
  <c r="I75" i="8"/>
  <c r="I57" i="8"/>
  <c r="I58" i="8"/>
  <c r="I66" i="8"/>
  <c r="I70" i="8"/>
  <c r="I74" i="8"/>
  <c r="I59" i="8"/>
  <c r="I67" i="8"/>
  <c r="I71" i="8"/>
  <c r="I64" i="8"/>
  <c r="I61" i="8"/>
  <c r="I65" i="8"/>
  <c r="I77" i="8"/>
  <c r="I78" i="8"/>
  <c r="I72" i="8"/>
  <c r="I80" i="8"/>
  <c r="I79" i="8"/>
  <c r="I82" i="8" l="1"/>
  <c r="BB83" i="8"/>
  <c r="I83" i="8"/>
  <c r="AQ18" i="8"/>
  <c r="AU18" i="8" l="1"/>
  <c r="AK18" i="8"/>
  <c r="AJ18" i="8"/>
  <c r="AH18" i="8"/>
  <c r="AG18" i="8"/>
  <c r="AE18" i="8"/>
  <c r="AB18" i="8"/>
  <c r="U18" i="8"/>
  <c r="R18" i="8"/>
  <c r="Q18" i="8"/>
  <c r="T18" i="8"/>
  <c r="U24" i="8"/>
  <c r="BA24" i="8"/>
  <c r="AZ24" i="8"/>
  <c r="AY24" i="8"/>
  <c r="AX24" i="8"/>
  <c r="AW24" i="8"/>
  <c r="AV24" i="8"/>
  <c r="AU24" i="8"/>
  <c r="AT24" i="8"/>
  <c r="AS24" i="8"/>
  <c r="AR24" i="8"/>
  <c r="AQ24" i="8"/>
  <c r="AP24" i="8"/>
  <c r="AK24" i="8"/>
  <c r="AJ24" i="8"/>
  <c r="AI24" i="8"/>
  <c r="AH24" i="8"/>
  <c r="AG24" i="8"/>
  <c r="AF24" i="8"/>
  <c r="AE24" i="8"/>
  <c r="AD24" i="8"/>
  <c r="AC24" i="8"/>
  <c r="AB24" i="8"/>
  <c r="AA24" i="8"/>
  <c r="V24" i="8"/>
  <c r="T24" i="8"/>
  <c r="S24" i="8"/>
  <c r="R24" i="8"/>
  <c r="Q24" i="8"/>
  <c r="BA18" i="8"/>
  <c r="AZ18" i="8"/>
  <c r="AY18" i="8"/>
  <c r="AX18" i="8"/>
  <c r="AW18" i="8"/>
  <c r="AV18" i="8"/>
  <c r="AT18" i="8"/>
  <c r="AS18" i="8"/>
  <c r="AR18" i="8"/>
  <c r="AP18" i="8"/>
  <c r="AI18" i="8"/>
  <c r="AF18" i="8"/>
  <c r="AD18" i="8"/>
  <c r="AC18" i="8"/>
  <c r="S18" i="8"/>
  <c r="J3" i="8"/>
  <c r="H24" i="8"/>
  <c r="E25" i="2"/>
  <c r="AA18" i="8" l="1"/>
  <c r="V18" i="8"/>
  <c r="G3" i="8" l="1"/>
  <c r="K3" i="8" l="1"/>
  <c r="BB22" i="8"/>
  <c r="AL22" i="8"/>
  <c r="W22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K15" i="8"/>
  <c r="AJ15" i="8"/>
  <c r="AI15" i="8"/>
  <c r="AH15" i="8"/>
  <c r="AG15" i="8"/>
  <c r="AF15" i="8"/>
  <c r="AE15" i="8"/>
  <c r="AD15" i="8"/>
  <c r="AC15" i="8"/>
  <c r="AB15" i="8"/>
  <c r="AA15" i="8"/>
  <c r="V15" i="8"/>
  <c r="U15" i="8"/>
  <c r="T15" i="8"/>
  <c r="S15" i="8"/>
  <c r="R15" i="8"/>
  <c r="Q15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K13" i="8"/>
  <c r="AJ13" i="8"/>
  <c r="AI13" i="8"/>
  <c r="AH13" i="8"/>
  <c r="AG13" i="8"/>
  <c r="AF13" i="8"/>
  <c r="AE13" i="8"/>
  <c r="AD13" i="8"/>
  <c r="AC13" i="8"/>
  <c r="AB13" i="8"/>
  <c r="AA13" i="8"/>
  <c r="V13" i="8"/>
  <c r="U13" i="8"/>
  <c r="T13" i="8"/>
  <c r="S13" i="8"/>
  <c r="R13" i="8"/>
  <c r="Q13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K12" i="8"/>
  <c r="AJ12" i="8"/>
  <c r="AI12" i="8"/>
  <c r="AH12" i="8"/>
  <c r="AG12" i="8"/>
  <c r="AF12" i="8"/>
  <c r="AE12" i="8"/>
  <c r="AD12" i="8"/>
  <c r="AC12" i="8"/>
  <c r="AB12" i="8"/>
  <c r="AA12" i="8"/>
  <c r="V12" i="8"/>
  <c r="U12" i="8"/>
  <c r="T12" i="8"/>
  <c r="S12" i="8"/>
  <c r="R12" i="8"/>
  <c r="Q12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K11" i="8"/>
  <c r="AJ11" i="8"/>
  <c r="AI11" i="8"/>
  <c r="AH11" i="8"/>
  <c r="AG11" i="8"/>
  <c r="AF11" i="8"/>
  <c r="AE11" i="8"/>
  <c r="AD11" i="8"/>
  <c r="AC11" i="8"/>
  <c r="AB11" i="8"/>
  <c r="AA11" i="8"/>
  <c r="V11" i="8"/>
  <c r="U11" i="8"/>
  <c r="T11" i="8"/>
  <c r="S11" i="8"/>
  <c r="R11" i="8"/>
  <c r="Q11" i="8"/>
  <c r="H7" i="8"/>
  <c r="G15" i="8" s="1"/>
  <c r="AU23" i="8" l="1"/>
  <c r="AY23" i="8"/>
  <c r="T23" i="8"/>
  <c r="AB23" i="8"/>
  <c r="AF23" i="8"/>
  <c r="AJ23" i="8"/>
  <c r="AV23" i="8"/>
  <c r="AZ23" i="8"/>
  <c r="AH23" i="8"/>
  <c r="AP23" i="8"/>
  <c r="S23" i="8"/>
  <c r="Q23" i="8"/>
  <c r="U21" i="8"/>
  <c r="AC23" i="8"/>
  <c r="AG23" i="8"/>
  <c r="BA23" i="8"/>
  <c r="S21" i="8"/>
  <c r="M22" i="8"/>
  <c r="R23" i="8"/>
  <c r="AI23" i="8"/>
  <c r="AL15" i="8"/>
  <c r="AA23" i="8"/>
  <c r="AD23" i="8"/>
  <c r="AE23" i="8"/>
  <c r="AK23" i="8"/>
  <c r="AW23" i="8"/>
  <c r="AT23" i="8"/>
  <c r="AX23" i="8"/>
  <c r="W24" i="8"/>
  <c r="AL24" i="8"/>
  <c r="W18" i="8"/>
  <c r="BB24" i="8"/>
  <c r="BB18" i="8"/>
  <c r="AL18" i="8"/>
  <c r="AF14" i="8"/>
  <c r="H15" i="8"/>
  <c r="G13" i="8"/>
  <c r="AI14" i="8" s="1"/>
  <c r="H14" i="8"/>
  <c r="BB15" i="8"/>
  <c r="G12" i="8"/>
  <c r="AG14" i="8" s="1"/>
  <c r="U23" i="8"/>
  <c r="AQ23" i="8"/>
  <c r="H10" i="8"/>
  <c r="G14" i="8"/>
  <c r="AA14" i="8" s="1"/>
  <c r="H13" i="8"/>
  <c r="V23" i="8"/>
  <c r="AR23" i="8"/>
  <c r="G11" i="8"/>
  <c r="H12" i="8"/>
  <c r="AS23" i="8"/>
  <c r="W15" i="8"/>
  <c r="G10" i="8"/>
  <c r="AY14" i="8" s="1"/>
  <c r="I26" i="2"/>
  <c r="G26" i="2"/>
  <c r="I25" i="2"/>
  <c r="G25" i="2"/>
  <c r="G27" i="2" s="1"/>
  <c r="AV21" i="8" l="1"/>
  <c r="AP20" i="8"/>
  <c r="M18" i="8"/>
  <c r="L18" i="8" s="1"/>
  <c r="I27" i="2"/>
  <c r="AR14" i="8"/>
  <c r="AJ14" i="8"/>
  <c r="AU14" i="8"/>
  <c r="T19" i="8"/>
  <c r="AT19" i="8"/>
  <c r="AT21" i="8" s="1"/>
  <c r="AS19" i="8"/>
  <c r="AS21" i="8" s="1"/>
  <c r="AQ19" i="8"/>
  <c r="AQ20" i="8" s="1"/>
  <c r="AC19" i="8"/>
  <c r="AC21" i="8" s="1"/>
  <c r="AB19" i="8"/>
  <c r="AB21" i="8" s="1"/>
  <c r="AA20" i="8"/>
  <c r="R19" i="8"/>
  <c r="R21" i="8" s="1"/>
  <c r="Q19" i="8"/>
  <c r="AK19" i="8"/>
  <c r="AK21" i="8" s="1"/>
  <c r="AJ19" i="8"/>
  <c r="AJ21" i="8" s="1"/>
  <c r="AI19" i="8"/>
  <c r="AI21" i="8" s="1"/>
  <c r="AH19" i="8"/>
  <c r="AH21" i="8" s="1"/>
  <c r="AG19" i="8"/>
  <c r="AG21" i="8" s="1"/>
  <c r="AF19" i="8"/>
  <c r="AF21" i="8" s="1"/>
  <c r="AE19" i="8"/>
  <c r="AE21" i="8" s="1"/>
  <c r="AD19" i="8"/>
  <c r="AD21" i="8" s="1"/>
  <c r="AL23" i="8"/>
  <c r="W23" i="8"/>
  <c r="AX19" i="8"/>
  <c r="AX21" i="8" s="1"/>
  <c r="AU20" i="8"/>
  <c r="BB23" i="8"/>
  <c r="AR21" i="8"/>
  <c r="AQ21" i="8"/>
  <c r="AU21" i="8"/>
  <c r="AW19" i="8"/>
  <c r="AW21" i="8" s="1"/>
  <c r="AY19" i="8"/>
  <c r="AY21" i="8" s="1"/>
  <c r="AR16" i="8"/>
  <c r="AR17" i="8" s="1"/>
  <c r="AZ14" i="8"/>
  <c r="AQ14" i="8"/>
  <c r="V19" i="8"/>
  <c r="V21" i="8" s="1"/>
  <c r="BA19" i="8"/>
  <c r="BA21" i="8" s="1"/>
  <c r="AZ19" i="8"/>
  <c r="AZ21" i="8" s="1"/>
  <c r="AS14" i="8"/>
  <c r="AT14" i="8"/>
  <c r="AT16" i="8" s="1"/>
  <c r="AT17" i="8" s="1"/>
  <c r="Q14" i="8"/>
  <c r="AE14" i="8"/>
  <c r="BA14" i="8"/>
  <c r="AV14" i="8"/>
  <c r="AP14" i="8"/>
  <c r="AK14" i="8"/>
  <c r="AX14" i="8"/>
  <c r="AD14" i="8"/>
  <c r="AD16" i="8" s="1"/>
  <c r="AD17" i="8" s="1"/>
  <c r="V14" i="8"/>
  <c r="R14" i="8"/>
  <c r="AC14" i="8"/>
  <c r="AC16" i="8" s="1"/>
  <c r="AC17" i="8" s="1"/>
  <c r="AW14" i="8"/>
  <c r="AW16" i="8" s="1"/>
  <c r="AW17" i="8" s="1"/>
  <c r="AB14" i="8"/>
  <c r="AB16" i="8" s="1"/>
  <c r="AB17" i="8" s="1"/>
  <c r="U14" i="8"/>
  <c r="U16" i="8" s="1"/>
  <c r="U17" i="8" s="1"/>
  <c r="T14" i="8"/>
  <c r="AH14" i="8"/>
  <c r="M15" i="8"/>
  <c r="AR20" i="8"/>
  <c r="S20" i="8"/>
  <c r="BA20" i="8"/>
  <c r="AD20" i="8"/>
  <c r="AE20" i="8"/>
  <c r="AC20" i="8"/>
  <c r="AB20" i="8"/>
  <c r="U20" i="8"/>
  <c r="AT20" i="8"/>
  <c r="S14" i="8"/>
  <c r="S16" i="8" s="1"/>
  <c r="S17" i="8" s="1"/>
  <c r="AX20" i="8" l="1"/>
  <c r="R16" i="8"/>
  <c r="R17" i="8" s="1"/>
  <c r="AE16" i="8"/>
  <c r="AE17" i="8" s="1"/>
  <c r="M23" i="8"/>
  <c r="L23" i="8" s="1"/>
  <c r="AQ16" i="8"/>
  <c r="AQ17" i="8" s="1"/>
  <c r="AW20" i="8"/>
  <c r="AS20" i="8"/>
  <c r="BA16" i="8"/>
  <c r="BA17" i="8" s="1"/>
  <c r="AS16" i="8"/>
  <c r="AS17" i="8" s="1"/>
  <c r="Q16" i="8"/>
  <c r="AF20" i="8"/>
  <c r="AX16" i="8"/>
  <c r="AX17" i="8" s="1"/>
  <c r="AV16" i="8"/>
  <c r="AV17" i="8" s="1"/>
  <c r="AH16" i="8"/>
  <c r="AH17" i="8" s="1"/>
  <c r="AI20" i="8"/>
  <c r="AZ20" i="8"/>
  <c r="AJ20" i="8"/>
  <c r="AK20" i="8"/>
  <c r="AA21" i="8"/>
  <c r="AL21" i="8" s="1"/>
  <c r="R20" i="8"/>
  <c r="AA16" i="8"/>
  <c r="AA17" i="8" s="1"/>
  <c r="AG16" i="8"/>
  <c r="AG17" i="8" s="1"/>
  <c r="AG20" i="8"/>
  <c r="AH20" i="8"/>
  <c r="AL19" i="8"/>
  <c r="AZ16" i="8"/>
  <c r="AZ17" i="8" s="1"/>
  <c r="AJ16" i="8"/>
  <c r="AJ17" i="8" s="1"/>
  <c r="AF16" i="8"/>
  <c r="AF17" i="8" s="1"/>
  <c r="AV20" i="8"/>
  <c r="AK16" i="8"/>
  <c r="AK17" i="8" s="1"/>
  <c r="AP16" i="8"/>
  <c r="AP17" i="8" s="1"/>
  <c r="AI16" i="8"/>
  <c r="AI17" i="8" s="1"/>
  <c r="BB19" i="8"/>
  <c r="AP21" i="8"/>
  <c r="BB21" i="8" s="1"/>
  <c r="AY20" i="8"/>
  <c r="V20" i="8"/>
  <c r="V16" i="8"/>
  <c r="V17" i="8" s="1"/>
  <c r="AU16" i="8"/>
  <c r="AU17" i="8" s="1"/>
  <c r="AY16" i="8"/>
  <c r="AY17" i="8" s="1"/>
  <c r="M10" i="8"/>
  <c r="M11" i="8"/>
  <c r="T20" i="8"/>
  <c r="T21" i="8"/>
  <c r="T16" i="8"/>
  <c r="T17" i="8" s="1"/>
  <c r="Q20" i="8"/>
  <c r="Q21" i="8"/>
  <c r="W19" i="8"/>
  <c r="H11" i="2"/>
  <c r="AL16" i="8" l="1"/>
  <c r="AL17" i="8"/>
  <c r="BB16" i="8"/>
  <c r="BB17" i="8"/>
  <c r="M19" i="8"/>
  <c r="W21" i="8"/>
  <c r="Q17" i="8"/>
  <c r="W16" i="8"/>
  <c r="N9" i="2"/>
  <c r="O9" i="2" s="1"/>
  <c r="N10" i="2"/>
  <c r="O10" i="2" s="1"/>
  <c r="M16" i="8" l="1"/>
  <c r="W17" i="8"/>
  <c r="M17" i="8" s="1"/>
  <c r="L17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POSTE3</author>
  </authors>
  <commentList>
    <comment ref="P17" authorId="0" shapeId="0" xr:uid="{8F42C861-2DCC-484F-A213-FE8E95D5023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La palette végétale est divisée en deux grandes cathégories : les arbres/arbutes = couvert végétale haut/ombrageant) + les couvres-sol = des arbriseaux aux herbacées</t>
        </r>
      </text>
    </comment>
    <comment ref="Q18" authorId="0" shapeId="0" xr:uid="{C1AD2A53-D13B-4798-B100-3A05AC9A943F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R18" authorId="0" shapeId="0" xr:uid="{91698FEC-71B3-48D2-8544-8348221BA94E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S18" authorId="0" shapeId="0" xr:uid="{1B82667E-DA22-4A2E-B8C6-A0D47DDF5C6A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T18" authorId="0" shapeId="0" xr:uid="{868BF727-8127-45E1-89AB-C89291AE631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U18" authorId="0" shapeId="0" xr:uid="{EC118AFD-BCA8-463B-940F-50D9406F608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V18" authorId="0" shapeId="0" xr:uid="{5811F2BB-17B7-4A4A-9238-D68884C28E6A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A18" authorId="0" shapeId="0" xr:uid="{B7E2948E-C897-4EB5-8CF2-17658A74C5A9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B18" authorId="0" shapeId="0" xr:uid="{A6509BFF-C582-4AC6-84F0-297151B8BEA9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C18" authorId="0" shapeId="0" xr:uid="{BD6C2F70-7E1C-4637-9D22-602255019851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D18" authorId="0" shapeId="0" xr:uid="{29DB0806-BB4A-43A6-A49C-9799816D862E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E18" authorId="0" shapeId="0" xr:uid="{93C9A86F-3486-4051-ABE9-B4ECB93B3D6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F18" authorId="0" shapeId="0" xr:uid="{3F3DD764-22E1-44B4-B1ED-6687B3903B4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G18" authorId="0" shapeId="0" xr:uid="{4277A767-1817-4E38-B6EC-39B8893967BB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H18" authorId="0" shapeId="0" xr:uid="{73F82C6F-9434-449E-95DB-FBEE4D79137F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I18" authorId="0" shapeId="0" xr:uid="{9514E036-9EC2-4146-A8BE-856B406183C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J18" authorId="0" shapeId="0" xr:uid="{FE93D63A-4FA9-421B-8826-C8FE46A090F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K18" authorId="0" shapeId="0" xr:uid="{49C1DE5F-BE54-40A8-9954-511DCE8650A9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P18" authorId="0" shapeId="0" xr:uid="{0E732916-5B60-4180-B719-65EA55BDF47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Q18" authorId="0" shapeId="0" xr:uid="{82D84A45-33EE-4015-87B3-E04AE3DCD8F0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R18" authorId="0" shapeId="0" xr:uid="{A321E6E5-467F-464C-B3C3-5FF8B088411D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S18" authorId="0" shapeId="0" xr:uid="{0AEAFEE9-A8C2-412F-80FB-5AFB3F4DA282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T18" authorId="0" shapeId="0" xr:uid="{1FC92DAC-78F9-4D14-914C-C50F8D1D4AA7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U18" authorId="0" shapeId="0" xr:uid="{9953066E-9FDB-466B-94E4-4AA640F2457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V18" authorId="0" shapeId="0" xr:uid="{251C1545-A48E-4798-A54C-16EDC774CC3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W18" authorId="0" shapeId="0" xr:uid="{1BC0F29F-2B30-45BB-9D28-079887F39F87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X18" authorId="0" shapeId="0" xr:uid="{81A15E99-D7BA-4AFF-8DF7-D2F367BCE66D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Y18" authorId="0" shapeId="0" xr:uid="{F5ACC9F3-C809-4C2C-8627-9E1204F138FA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Z18" authorId="0" shapeId="0" xr:uid="{FE13723F-22BF-486E-90C3-8CE582E32466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BA18" authorId="0" shapeId="0" xr:uid="{6B6D8E83-750F-4E84-89DD-2B8D18A92C7B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Q24" authorId="0" shapeId="0" xr:uid="{C9062381-E42D-42C4-9D9F-F265EBD8676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R24" authorId="0" shapeId="0" xr:uid="{E1D495E3-F795-4775-93D3-6FF689EF2909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S24" authorId="0" shapeId="0" xr:uid="{95E946B6-94B5-4CC5-9408-51A95CC44492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T24" authorId="0" shapeId="0" xr:uid="{46D06412-271C-426B-BC90-6F416929FA8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U24" authorId="0" shapeId="0" xr:uid="{CED849CE-C3C9-46BC-B052-60DD582A62D1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V24" authorId="0" shapeId="0" xr:uid="{7D6FFB99-4AF7-4FB0-99E1-3BBDE27C326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A24" authorId="0" shapeId="0" xr:uid="{9D6115D4-670D-4322-8ECE-4C78D9E4A511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B24" authorId="0" shapeId="0" xr:uid="{A7A2FCE0-43E5-4469-9C15-6125260587CC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C24" authorId="0" shapeId="0" xr:uid="{F3B87EC9-FD9C-4713-AB25-6F68DCA2D661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D24" authorId="0" shapeId="0" xr:uid="{3BB4AF08-BC6A-4648-B70A-D259A37D1E75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E24" authorId="0" shapeId="0" xr:uid="{7BC426AA-AB1B-41B7-8DE1-6ED31BFF58A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F24" authorId="0" shapeId="0" xr:uid="{EFC70027-EB7D-467F-92CF-76B1B04D6EE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G24" authorId="0" shapeId="0" xr:uid="{EFC53A4F-FB2A-4684-B82F-F7B0160619A5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H24" authorId="0" shapeId="0" xr:uid="{7E0F9975-2AA7-4A42-AB62-3A3507B16A9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I24" authorId="0" shapeId="0" xr:uid="{C5EC2AC3-A781-47A8-9627-169372365612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J24" authorId="0" shapeId="0" xr:uid="{10EB5AC8-1554-4081-9DAC-2CECB885900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K24" authorId="0" shapeId="0" xr:uid="{F98764AC-D879-475F-9429-C8C4C130539B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P24" authorId="0" shapeId="0" xr:uid="{6CBF24EA-202A-435F-BACD-9059B233C0F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Q24" authorId="0" shapeId="0" xr:uid="{8BEF6B9D-5235-489B-87F1-5087B9B3CE72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R24" authorId="0" shapeId="0" xr:uid="{428C5019-17EB-47E2-9E3B-CBBD348C94D5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S24" authorId="0" shapeId="0" xr:uid="{CE56C100-9715-464E-82AC-4F4F28137980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T24" authorId="0" shapeId="0" xr:uid="{795080B9-4B8E-4945-A05D-E6982FA6DF9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U24" authorId="0" shapeId="0" xr:uid="{08CBD1BA-06A5-4F84-AE5C-098F57B7A023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V24" authorId="0" shapeId="0" xr:uid="{5E13A2CB-70C6-4198-AD1D-56D8FB29F84B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W24" authorId="0" shapeId="0" xr:uid="{66DACCE2-75EE-4811-B92B-8AAF06AA2B17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X24" authorId="0" shapeId="0" xr:uid="{EF777259-46A9-4E03-A04C-E4EDF2C691BA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Y24" authorId="0" shapeId="0" xr:uid="{28661290-89EA-498E-9F67-7F34B41E8148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AZ24" authorId="0" shapeId="0" xr:uid="{956BF2EE-A790-4DFF-850B-F1995303BE0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BA24" authorId="0" shapeId="0" xr:uid="{54AC8F07-1196-4A13-BB62-03E8A7818C40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cellule qui pemet de contrôler le  nombre de plantes par rapport à la ligne de dessus</t>
        </r>
      </text>
    </comment>
    <comment ref="E25" authorId="0" shapeId="0" xr:uid="{4EDAAF44-998C-40FA-9746-1342367D6590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Collone à renseigner</t>
        </r>
      </text>
    </comment>
    <comment ref="O26" authorId="0" shapeId="0" xr:uid="{101192F1-F6CA-4A56-8509-54C4A66064BB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les * correspondent à la différence de quantité de plantes d'une zone à l'autre. 
* peu de plante
** moyennement
*** beaucoup</t>
        </r>
      </text>
    </comment>
    <comment ref="E54" authorId="0" shapeId="0" xr:uid="{DA517505-5B39-4205-84BC-1597984BAD34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Collone à renseigner</t>
        </r>
      </text>
    </comment>
    <comment ref="O55" authorId="0" shapeId="0" xr:uid="{02B4D6B1-3FC0-4852-8663-EBFEA15A4BFC}">
      <text>
        <r>
          <rPr>
            <b/>
            <sz val="9"/>
            <color indexed="81"/>
            <rFont val="Tahoma"/>
            <family val="2"/>
          </rPr>
          <t>POSTE3:</t>
        </r>
        <r>
          <rPr>
            <sz val="9"/>
            <color indexed="81"/>
            <rFont val="Tahoma"/>
            <family val="2"/>
          </rPr>
          <t xml:space="preserve">
POSTE3:
les * correspondent à la différence de quantité de plantes d'une zone à l'autre. 
* peu de plante
** moyennement
*** beaucoup</t>
        </r>
      </text>
    </comment>
  </commentList>
</comments>
</file>

<file path=xl/sharedStrings.xml><?xml version="1.0" encoding="utf-8"?>
<sst xmlns="http://schemas.openxmlformats.org/spreadsheetml/2006/main" count="1102" uniqueCount="337">
  <si>
    <t>Type</t>
  </si>
  <si>
    <t>NOM_SIMPL</t>
  </si>
  <si>
    <t>SURF</t>
  </si>
  <si>
    <t>COMM</t>
  </si>
  <si>
    <t>ENVAHISSEM</t>
  </si>
  <si>
    <t>INTERV</t>
  </si>
  <si>
    <t>COUV_ARBU</t>
  </si>
  <si>
    <t>COUV_HERBA</t>
  </si>
  <si>
    <t>EXPOSITION</t>
  </si>
  <si>
    <t>PENTE</t>
  </si>
  <si>
    <t>CODE</t>
  </si>
  <si>
    <t>DENSITE_PL</t>
  </si>
  <si>
    <t>NB_PLANTS</t>
  </si>
  <si>
    <t>Abords</t>
  </si>
  <si>
    <t>Prairie artificielle piquetée d'arbustes indigènes</t>
  </si>
  <si>
    <t>Pelouses denses à Flouve et Kikuyu piquetées de Fleurs jaune et Sophora. Zone en hauteur sur gabion!</t>
  </si>
  <si>
    <t>&gt;75%</t>
  </si>
  <si>
    <t>Lutte EEE herbacée</t>
  </si>
  <si>
    <t>A4</t>
  </si>
  <si>
    <t>PS</t>
  </si>
  <si>
    <t>A11</t>
  </si>
  <si>
    <t>Fourrés relictuels dégradés</t>
  </si>
  <si>
    <t>Zone terrassée et/ou "dessouchée" abords bâtiments. Zone en contre-bas du gabion de soutainenement talus.</t>
  </si>
  <si>
    <t>&lt;25%</t>
  </si>
  <si>
    <t>Defrichage/Terrassement</t>
  </si>
  <si>
    <t>A1</t>
  </si>
  <si>
    <t>PO</t>
  </si>
  <si>
    <t>A12</t>
  </si>
  <si>
    <t>Divers anthropisé</t>
  </si>
  <si>
    <t>Panneaux photovoltaïques, haies de Troène et pelouse à Kikuyu.</t>
  </si>
  <si>
    <t>NC</t>
  </si>
  <si>
    <t>A13</t>
  </si>
  <si>
    <t>Zone conservée en l'état (preserv Sophora) / terrassée autour. Prairie à Kikuyu piquetée de Sophora et Fleurs jaune. Quelques Troènes et Hortensia en périphérie.</t>
  </si>
  <si>
    <t>25-50%</t>
  </si>
  <si>
    <t>MO</t>
  </si>
  <si>
    <t>A14</t>
  </si>
  <si>
    <t>Massifs plantés</t>
  </si>
  <si>
    <t>Zone terrassée</t>
  </si>
  <si>
    <t>A15</t>
  </si>
  <si>
    <t>Zone terrassée. Entre deux cordées hautes!</t>
  </si>
  <si>
    <t>A16</t>
  </si>
  <si>
    <t>Arboretum</t>
  </si>
  <si>
    <t>Lutte EEE arbustive partielle</t>
  </si>
  <si>
    <t>B3</t>
  </si>
  <si>
    <t>B11</t>
  </si>
  <si>
    <t>Envahissement Crocosmia, Fucshia et autres espèces herbacées exotiques rudérales (Taraxacum, Hypochaeris, Physalis, etc). Zone remaniée (piste contournement).</t>
  </si>
  <si>
    <t>B1</t>
  </si>
  <si>
    <t>B12</t>
  </si>
  <si>
    <t>Bâti</t>
  </si>
  <si>
    <t>Demolition</t>
  </si>
  <si>
    <t>B13</t>
  </si>
  <si>
    <t>Zone terrassée.</t>
  </si>
  <si>
    <t>B14</t>
  </si>
  <si>
    <t>Zone rudérale</t>
  </si>
  <si>
    <t>Abord pépinière n°1 / cheminnement caillebotis. Zone remaniée / chantier. Remblais scories?? Traitement lisière??</t>
  </si>
  <si>
    <t>B15</t>
  </si>
  <si>
    <t>Boisement zone pépinière n°1. Présence Lierre en strate herbacée.</t>
  </si>
  <si>
    <t>B16</t>
  </si>
  <si>
    <t>Zone réceptrice transplantations.</t>
  </si>
  <si>
    <t>B4</t>
  </si>
  <si>
    <t>B17</t>
  </si>
  <si>
    <t>B18</t>
  </si>
  <si>
    <t>B19</t>
  </si>
  <si>
    <t>Aval</t>
  </si>
  <si>
    <t>Formations secondaires à Ligustrum ovalifolium</t>
  </si>
  <si>
    <t>ARRACHAGE SOUCHES TROENE ET HORTENSIA A PREVOIR ABORDS EMPRISES CHANTIER AVANT CONSTRUCTIOPN BATIMENT!!</t>
  </si>
  <si>
    <t>C3</t>
  </si>
  <si>
    <t>C11</t>
  </si>
  <si>
    <t>C1</t>
  </si>
  <si>
    <t>C12</t>
  </si>
  <si>
    <t>Pelouses denses à Flouve et Kikuyu piquetées de Fleurs jaune et Sophora</t>
  </si>
  <si>
    <t>C4</t>
  </si>
  <si>
    <t>C14</t>
  </si>
  <si>
    <t>Pelouses denses à Flouve et Kikuyu piquetées de Fleurs jaune et Sophora. Présence Hortensia. Zone à remodeler après déconstruction / démantellement pépinière??</t>
  </si>
  <si>
    <t>C15</t>
  </si>
  <si>
    <t>Pelouses denses à Flouve et Kikuyu piquetées de Fleurs jaune et Sophora. Pépinière n°3. Zone à remodeler après déconstruction / démantellement pépinière??</t>
  </si>
  <si>
    <t>C16</t>
  </si>
  <si>
    <t>Troènes dessouchés sur ce secteurs. Zone transplantation Fleurs jaune (mauvaise reprise).</t>
  </si>
  <si>
    <t>Lutte EEE arbustive totale (dessouchage)</t>
  </si>
  <si>
    <t>C2</t>
  </si>
  <si>
    <t>C17</t>
  </si>
  <si>
    <t>Pelouses denses à Flouve et Kikuyu piquetées de Fleurs jaune et Sophora. Presence Hortensia à dessoucher.</t>
  </si>
  <si>
    <t>50-75%</t>
  </si>
  <si>
    <t>C18</t>
  </si>
  <si>
    <t>Démolition</t>
  </si>
  <si>
    <t>C19</t>
  </si>
  <si>
    <t>Allée + haie Troène + abords bâtiments à déconstruire.</t>
  </si>
  <si>
    <t>C20</t>
  </si>
  <si>
    <t>Pépinière n°2. Terrasseement / déconstruction après démantellement?</t>
  </si>
  <si>
    <t>C21</t>
  </si>
  <si>
    <t>C22</t>
  </si>
  <si>
    <t>Sophoraie clairsemée avec pelouse à Kikuyu en lisière boisement secondaire à Lierre, Hortensia, Frêne, Erable et Troene.</t>
  </si>
  <si>
    <t>C23</t>
  </si>
  <si>
    <t>TOTAL</t>
  </si>
  <si>
    <t>Exposition</t>
  </si>
  <si>
    <t>B22</t>
  </si>
  <si>
    <t>B21</t>
  </si>
  <si>
    <t>TYPE_PLANT BIOTOPE</t>
  </si>
  <si>
    <t>Toiture végétalisé cordée basse</t>
  </si>
  <si>
    <t xml:space="preserve">Bâti </t>
  </si>
  <si>
    <t xml:space="preserve">ZONAGE ET TYPOLOGIE DE PLANTATION </t>
  </si>
  <si>
    <t>GROUPEMENT DE PLANTATION</t>
  </si>
  <si>
    <t>Tableau UVD - le 14/02/2022</t>
  </si>
  <si>
    <t>Total</t>
  </si>
  <si>
    <t>TOITURES VEGETALISEES</t>
  </si>
  <si>
    <t>LISTE VEGETAUX</t>
  </si>
  <si>
    <t>CARACTERISTIQUES DES ZONES</t>
  </si>
  <si>
    <t>Festuca borbonica Spreng.</t>
  </si>
  <si>
    <t>Code chantier</t>
  </si>
  <si>
    <t>Nom botanique</t>
  </si>
  <si>
    <t>Quantité marché</t>
  </si>
  <si>
    <t>Quantité culture</t>
  </si>
  <si>
    <t>Psiadia argentea (Lam.) Cordem.</t>
  </si>
  <si>
    <t>Psiadia callocephala (Bory) Cordem.</t>
  </si>
  <si>
    <t>Pennisetum caffrum (Bory) Leeke</t>
  </si>
  <si>
    <t>Panicum juniperinum Nees</t>
  </si>
  <si>
    <t>Ischaemum koleostachys (Steud.) Hack.</t>
  </si>
  <si>
    <t>Hubertia tomentosa Bory var. conyzoides (Bory) C. Jeffrey</t>
  </si>
  <si>
    <t>Erica galioides Lam.</t>
  </si>
  <si>
    <t>Cynoglossum borbonicum Bory</t>
  </si>
  <si>
    <t>Surface zone</t>
  </si>
  <si>
    <t>Densité</t>
  </si>
  <si>
    <t>Toiture végétalisé cordée haute</t>
  </si>
  <si>
    <t>Abord - Arboretum - Aval</t>
  </si>
  <si>
    <t>ABORDS</t>
  </si>
  <si>
    <t>ARBORETUM</t>
  </si>
  <si>
    <t>Total culture</t>
  </si>
  <si>
    <t>arbre</t>
  </si>
  <si>
    <t>Port paysage</t>
  </si>
  <si>
    <t>Système</t>
  </si>
  <si>
    <t>Précision écologique</t>
  </si>
  <si>
    <t>04 bis</t>
  </si>
  <si>
    <t>Sophora denudata Bory</t>
  </si>
  <si>
    <t>Acacia heterophylla Willd.</t>
  </si>
  <si>
    <t>Agarista buxifolia (Comm. ex Lam.) G. Don</t>
  </si>
  <si>
    <t>Alsophila glauca</t>
  </si>
  <si>
    <t>Alsophila celsa R.M. Tryon</t>
  </si>
  <si>
    <t>Aphloia theiformis (Vahl) Benn.</t>
  </si>
  <si>
    <t>Clematis mauritiana Lam.</t>
  </si>
  <si>
    <t>Cordyline mauritiana (Lam.) J.F. Macbr.</t>
  </si>
  <si>
    <t>Embelia demissa Cordem.</t>
  </si>
  <si>
    <t>Erica reunionensis E.G.H. Oliv.</t>
  </si>
  <si>
    <t>Faujasia cadetiana C. Jeffrey</t>
  </si>
  <si>
    <t>Faujasia pinifolia Cass.</t>
  </si>
  <si>
    <t>Faujasia salicifolia (Pers.) C. Jeffrey</t>
  </si>
  <si>
    <t>Forgesia racemosa J.F. Gmel.</t>
  </si>
  <si>
    <t>Geniostoma pedunculatum Bojer ex DC.</t>
  </si>
  <si>
    <t>Helichrysum arnicoides (Lam.) Cordem.</t>
  </si>
  <si>
    <t>Helichrysum heliotropifolium (Lam.) DC.</t>
  </si>
  <si>
    <t>Hubertia ambavilla Bory var. ambavilla</t>
  </si>
  <si>
    <t>Hubertia ambavilla Bory var. taxifolia (Poir.) C. Jeffrey</t>
  </si>
  <si>
    <t>Hubertia tomentosa Bory</t>
  </si>
  <si>
    <t>Hypericum lanceolatum Lam. subsp. angustifolium (Lam.) N. Robson</t>
  </si>
  <si>
    <t>Phylica nitida Lam.</t>
  </si>
  <si>
    <t>Psiadia anchusifolia (Poir.) Cordem.</t>
  </si>
  <si>
    <t>Stoebe passerinoides (Lam.) Willd.</t>
  </si>
  <si>
    <t xml:space="preserve">1 FOURRES </t>
  </si>
  <si>
    <t>3 BIODIVERSITE</t>
  </si>
  <si>
    <t>2 PRAIRIE</t>
  </si>
  <si>
    <t>petit arbre</t>
  </si>
  <si>
    <t>petit arbrisseau</t>
  </si>
  <si>
    <t>Fougère arborescente</t>
  </si>
  <si>
    <t>liane</t>
  </si>
  <si>
    <t>grande herbe pérenne ligneuse à la base</t>
  </si>
  <si>
    <t>sous arbrisseau</t>
  </si>
  <si>
    <t>arbrisseau</t>
  </si>
  <si>
    <t>arbuste</t>
  </si>
  <si>
    <t>mésophanérophyte</t>
  </si>
  <si>
    <t>chamaephyte</t>
  </si>
  <si>
    <t>Liane</t>
  </si>
  <si>
    <t>nanophanérophyte parfois épiphyte</t>
  </si>
  <si>
    <t>micro à nanophanérophyte</t>
  </si>
  <si>
    <t>nanophanérophyte</t>
  </si>
  <si>
    <t>microphanérophyte</t>
  </si>
  <si>
    <t>espèce de la végétation arbustive à arborée mésotherme à altimontaine, préférentielle des lapillis/scories, à implanter en bosquets, en position centrale (avec en position externe, branles blancs et verts, Bois de piment, Fleur jaune, etc)</t>
  </si>
  <si>
    <t>espèce de la végétation arbustive à arborée mésotherme à altimontaine, préférentielle des lapillis/scories, à implanter en bosquets (avec les Fanjans, Tan rouge, Bois de fer batard, etc)</t>
  </si>
  <si>
    <t>pelouses altimontaines  (toitures) et strate herbacée des fourrés bas à Erica reunionensis</t>
  </si>
  <si>
    <t>composante des fourrés et forêts mésothermes, à insérer en aval des batiments</t>
  </si>
  <si>
    <t>composante des forêts mésothermes, à insérer en aval des batiments</t>
  </si>
  <si>
    <t xml:space="preserve">pelouses altimontaines (toitures)  </t>
  </si>
  <si>
    <t>importante plasticité écologique, soleil/ombre, mésotherme/altimontain</t>
  </si>
  <si>
    <t>fourrés altimontains à Erica réunionensis</t>
  </si>
  <si>
    <t>la plus plastique de toutes les espèces de la liste</t>
  </si>
  <si>
    <t>espèce héliophiles altimontaine, substrat minéral (toitures)</t>
  </si>
  <si>
    <t>espèce héliophiles altimontaine à mésotherme, substrat minéral (toitures)</t>
  </si>
  <si>
    <t>espèce héliophile plutôt mésotherme</t>
  </si>
  <si>
    <t>fourrés et forêts mésothermes, à placer en aval des batiments</t>
  </si>
  <si>
    <t>fourrés mésothermes à altimontains</t>
  </si>
  <si>
    <t>manteaux (= fourrés) et préforêts mésothermes</t>
  </si>
  <si>
    <t>sous forme de bosquet avec Branles blancs et verts</t>
  </si>
  <si>
    <t>manteaux (= fourrés) altimontains, sous forme de bosquet avec Branles blancs et verts</t>
  </si>
  <si>
    <t>manteaux (= fourrés) altimontains</t>
  </si>
  <si>
    <t>petit sous-arbrisseau</t>
  </si>
  <si>
    <t>strate herbacée du sous bois des bosquets</t>
  </si>
  <si>
    <t>pelouses altimontaines (toitures) et formations arbustives rases et caillouteuses de l'étage altimontain</t>
  </si>
  <si>
    <t xml:space="preserve">pelouses humides altimontaines (toitures)  </t>
  </si>
  <si>
    <t>Type biologique</t>
  </si>
  <si>
    <t xml:space="preserve">Groupement de plante </t>
  </si>
  <si>
    <t>AVAL</t>
  </si>
  <si>
    <t>GR 1 T - Cordée basse</t>
  </si>
  <si>
    <t>GR 2 T - Cordée haute 
Prairie altimontaine</t>
  </si>
  <si>
    <t xml:space="preserve">ZONAGE </t>
  </si>
  <si>
    <t>TYPOLOGIE DE PLANTATION PAR ZONAGE</t>
  </si>
  <si>
    <t>***</t>
  </si>
  <si>
    <t>**</t>
  </si>
  <si>
    <t>*</t>
  </si>
  <si>
    <t xml:space="preserve">LEGENDE : </t>
  </si>
  <si>
    <t>Mi-Ombre</t>
  </si>
  <si>
    <t>Plein-Ombre</t>
  </si>
  <si>
    <t>Plein-Soleil</t>
  </si>
  <si>
    <t>Couverture arbustes (indigène)</t>
  </si>
  <si>
    <t>Nulle</t>
  </si>
  <si>
    <t>0-5%</t>
  </si>
  <si>
    <t>5-25%</t>
  </si>
  <si>
    <t>75-100%</t>
  </si>
  <si>
    <t>LISTE DES PLANTES CULTIVEES - DONNEES BOTANIQUES</t>
  </si>
  <si>
    <t>PALETTE VEGETALE PAR ZONE</t>
  </si>
  <si>
    <t>intensité de présence de la plante</t>
  </si>
  <si>
    <t>Cortège végétal</t>
  </si>
  <si>
    <t>Sophora denuata+Branle vert+Branle blanc+Bois de piment+Fleur jaune</t>
  </si>
  <si>
    <t>cellule à compléter</t>
  </si>
  <si>
    <t>Acacia heterophylla+Fanjans+Tan Rouge+Bois de fer batard</t>
  </si>
  <si>
    <t>Hubertia ambavilla/tomentosa+Branle blanc+Branle vert</t>
  </si>
  <si>
    <t>Contrôle</t>
  </si>
  <si>
    <t>Surface de la zone</t>
  </si>
  <si>
    <t>Densité (arbris.+herb.) 
Unité de plante/m²</t>
  </si>
  <si>
    <t>TOTAL PLANTE EN CULTURE AU MARCHE</t>
  </si>
  <si>
    <t>Code</t>
  </si>
  <si>
    <t>EXISTANT
% de recouvrement arboré</t>
  </si>
  <si>
    <t>Taille moyenne arbre m²</t>
  </si>
  <si>
    <t>EXISTANT
arbres existant en unité par m²</t>
  </si>
  <si>
    <t>Nombre d'arbres+arbuste à planter</t>
  </si>
  <si>
    <t>Nombre de couvre sol (herbacé à arbrisseau) à planter</t>
  </si>
  <si>
    <t>Couv. Arbu exi</t>
  </si>
  <si>
    <t>Total plante plantée (arbris.+herb.)</t>
  </si>
  <si>
    <t>EXISTANTS</t>
  </si>
  <si>
    <t>Densité arbre + arbuste exi</t>
  </si>
  <si>
    <t>Total plante plantée (Arbre+arbuste)</t>
  </si>
  <si>
    <t>Total plante projet (Arbre+arbuste)</t>
  </si>
  <si>
    <t>Densité plante plantée (Arbre+arbuste)
Unité de plante/m²</t>
  </si>
  <si>
    <t>Densité plante projet (Arbre+arbuste)
Unité de plante/m²</t>
  </si>
  <si>
    <t>TOTAUX des 3 zones</t>
  </si>
  <si>
    <t>Surface des zones</t>
  </si>
  <si>
    <t>Intitulé</t>
  </si>
  <si>
    <t>Contrôle total plante plantée (Arbre+arbuste)</t>
  </si>
  <si>
    <t>Densité moyenne couvre-sols</t>
  </si>
  <si>
    <t>Densité moyenne arbres+arbustes</t>
  </si>
  <si>
    <t>Contrôle total plante plantée (arbris.+herb.)</t>
  </si>
  <si>
    <t>CONTRÔLE</t>
  </si>
  <si>
    <t>GR A1</t>
  </si>
  <si>
    <t>GR A2</t>
  </si>
  <si>
    <t>GR A3</t>
  </si>
  <si>
    <t>GR A4</t>
  </si>
  <si>
    <t>GR A5</t>
  </si>
  <si>
    <t>GR A6</t>
  </si>
  <si>
    <t>GR B1</t>
  </si>
  <si>
    <t>GR B2</t>
  </si>
  <si>
    <t>GR B3</t>
  </si>
  <si>
    <t>GR B4</t>
  </si>
  <si>
    <t>GR B5</t>
  </si>
  <si>
    <t>GR B6</t>
  </si>
  <si>
    <t>GR B7</t>
  </si>
  <si>
    <t>GR B8</t>
  </si>
  <si>
    <t>GR B9</t>
  </si>
  <si>
    <t>GR B10</t>
  </si>
  <si>
    <t>GR B11</t>
  </si>
  <si>
    <t>GR C1</t>
  </si>
  <si>
    <t>GR C2</t>
  </si>
  <si>
    <t>GR C3</t>
  </si>
  <si>
    <t>GR C4</t>
  </si>
  <si>
    <t>GR C5</t>
  </si>
  <si>
    <t>GR C6</t>
  </si>
  <si>
    <t>GR C7</t>
  </si>
  <si>
    <t>GR C8</t>
  </si>
  <si>
    <t>GR C9</t>
  </si>
  <si>
    <t>GR C10</t>
  </si>
  <si>
    <t>GR C11</t>
  </si>
  <si>
    <t>GR C12</t>
  </si>
  <si>
    <t>GR 1T</t>
  </si>
  <si>
    <t>GR 2T</t>
  </si>
  <si>
    <t>Densité projet (Arbres à planter)
Unité de plante/m² pour la strate haute (arbre, arbuste…)</t>
  </si>
  <si>
    <t>% Recouvrement projet Arbres = arbustes</t>
  </si>
  <si>
    <t>Recouvrement projet</t>
  </si>
  <si>
    <t>DONNEES</t>
  </si>
  <si>
    <t>Jun</t>
  </si>
  <si>
    <t>Carex borbonica (-600u)</t>
  </si>
  <si>
    <t>Costularia melicoides (-600u)</t>
  </si>
  <si>
    <t>Famille des Cyperacées</t>
  </si>
  <si>
    <t>Agarista buxifolia (-300u)</t>
  </si>
  <si>
    <t>Plantes supprimées car toxique</t>
  </si>
  <si>
    <t>Ajout Branle blanc</t>
  </si>
  <si>
    <t>* moins 20 unités plantes en graines non produites (prélèvement décembre</t>
  </si>
  <si>
    <t>hémi (plutôt sciaphile au stade plantule, puis héliophile au final)</t>
  </si>
  <si>
    <t>héliophile</t>
  </si>
  <si>
    <t>plutôt héliophile</t>
  </si>
  <si>
    <t>plutôt sciaphile</t>
  </si>
  <si>
    <t>Somme</t>
  </si>
  <si>
    <t>Catégorie 1</t>
  </si>
  <si>
    <t>Catégorie 2</t>
  </si>
  <si>
    <t>Microsoft Excel 16.0 Rapport de faisabilité</t>
  </si>
  <si>
    <t>Feuille : [220425_Tableau Zonage et typologie de plantation_CB.xlsx]Tab_Liste plantation</t>
  </si>
  <si>
    <t>Date du rapport : 07/06/2022 09:45:05</t>
  </si>
  <si>
    <t>Contraintes rendant le problème irréalisable</t>
  </si>
  <si>
    <t>Cellule</t>
  </si>
  <si>
    <t>Nom</t>
  </si>
  <si>
    <t>Valeur de la cellule</t>
  </si>
  <si>
    <t>Formule</t>
  </si>
  <si>
    <t>État</t>
  </si>
  <si>
    <t>Marge</t>
  </si>
  <si>
    <t>$AG$17</t>
  </si>
  <si>
    <t>Total plante plantée (Arbre+arbuste) MO</t>
  </si>
  <si>
    <t>$AG$17=$AG$82</t>
  </si>
  <si>
    <t>Non respectées</t>
  </si>
  <si>
    <t>$AH$17</t>
  </si>
  <si>
    <t>$AH$17=$AH$82</t>
  </si>
  <si>
    <t>$AJ$17</t>
  </si>
  <si>
    <t>$AJ$17=$AJ$82</t>
  </si>
  <si>
    <t>$AT$17</t>
  </si>
  <si>
    <t>Total plante plantée (Arbre+arbuste) PS</t>
  </si>
  <si>
    <t>$AT$17=$AT$82</t>
  </si>
  <si>
    <t>Lié</t>
  </si>
  <si>
    <t>$AY$17</t>
  </si>
  <si>
    <t>$AY$17=$AY$82</t>
  </si>
  <si>
    <t>$I$55</t>
  </si>
  <si>
    <t>espèce de la végétation arbustive à arborée mésotherme à altimontaine, préférentielle des lapillis/scories, à implanter en bosquets, en position centrale (avec en position externe, branles blancs et verts, Bois de piment, Fleur jaune, etc) Recouvrement projet</t>
  </si>
  <si>
    <t>$I$55=100</t>
  </si>
  <si>
    <t>Date du rapport : 07/06/2022 09:45:24</t>
  </si>
  <si>
    <t>Contraintes (sans limites sur les variables) rendant le problème irréalisable</t>
  </si>
  <si>
    <t>Quantité végétaux disponible</t>
  </si>
  <si>
    <t>B20</t>
  </si>
  <si>
    <t>C13</t>
  </si>
  <si>
    <t>Total végétaux dispo</t>
  </si>
  <si>
    <t>Zone</t>
  </si>
  <si>
    <t>Végétaux à planter par zone</t>
  </si>
  <si>
    <t>TOTAL végétaux à planter</t>
  </si>
  <si>
    <t>Tableau Présence</t>
  </si>
  <si>
    <t>Tableau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</si>
</sst>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General"/>
    <numFmt numFmtId="165" formatCode="0.0"/>
    <numFmt numFmtId="166" formatCode="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20"/>
      <color rgb="FF00B05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2"/>
      <color rgb="FF222222"/>
      <name val="Symbol"/>
      <family val="1"/>
      <charset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3BD7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5FC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7" tint="0.79998168889431442"/>
        <bgColor theme="9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2" fillId="0" borderId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/>
    <xf numFmtId="0" fontId="5" fillId="9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165" fontId="0" fillId="7" borderId="4" xfId="0" applyNumberFormat="1" applyFill="1" applyBorder="1" applyAlignment="1">
      <alignment horizontal="center" vertical="center"/>
    </xf>
    <xf numFmtId="1" fontId="0" fillId="7" borderId="4" xfId="0" applyNumberFormat="1" applyFill="1" applyBorder="1" applyAlignment="1">
      <alignment horizontal="center" vertical="center"/>
    </xf>
    <xf numFmtId="1" fontId="0" fillId="7" borderId="7" xfId="0" applyNumberFormat="1" applyFill="1" applyBorder="1" applyAlignment="1">
      <alignment horizontal="center" vertical="center"/>
    </xf>
    <xf numFmtId="0" fontId="8" fillId="0" borderId="0" xfId="0" applyFont="1" applyFill="1"/>
    <xf numFmtId="0" fontId="0" fillId="0" borderId="4" xfId="0" applyBorder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5" borderId="13" xfId="0" applyFill="1" applyBorder="1" applyAlignment="1">
      <alignment vertical="center" wrapText="1"/>
    </xf>
    <xf numFmtId="0" fontId="0" fillId="8" borderId="17" xfId="0" applyFont="1" applyFill="1" applyBorder="1" applyAlignment="1">
      <alignment vertical="center"/>
    </xf>
    <xf numFmtId="0" fontId="0" fillId="8" borderId="18" xfId="0" applyFont="1" applyFill="1" applyBorder="1" applyAlignment="1">
      <alignment vertical="center"/>
    </xf>
    <xf numFmtId="0" fontId="0" fillId="8" borderId="19" xfId="0" applyFont="1" applyFill="1" applyBorder="1" applyAlignment="1">
      <alignment vertical="center"/>
    </xf>
    <xf numFmtId="0" fontId="0" fillId="0" borderId="4" xfId="0" applyBorder="1" applyAlignment="1">
      <alignment horizontal="right" vertical="center" wrapText="1"/>
    </xf>
    <xf numFmtId="0" fontId="0" fillId="0" borderId="4" xfId="0" applyBorder="1"/>
    <xf numFmtId="0" fontId="0" fillId="0" borderId="4" xfId="0" applyFill="1" applyBorder="1"/>
    <xf numFmtId="0" fontId="0" fillId="0" borderId="0" xfId="0" applyFill="1" applyBorder="1"/>
    <xf numFmtId="0" fontId="9" fillId="0" borderId="0" xfId="0" applyFont="1" applyFill="1" applyBorder="1" applyAlignment="1">
      <alignment vertical="center"/>
    </xf>
    <xf numFmtId="0" fontId="0" fillId="0" borderId="4" xfId="0" applyFill="1" applyBorder="1" applyAlignment="1">
      <alignment horizontal="righ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11" borderId="4" xfId="0" applyFont="1" applyFill="1" applyBorder="1"/>
    <xf numFmtId="0" fontId="0" fillId="11" borderId="0" xfId="0" applyFill="1"/>
    <xf numFmtId="0" fontId="0" fillId="10" borderId="4" xfId="0" applyFill="1" applyBorder="1"/>
    <xf numFmtId="0" fontId="0" fillId="10" borderId="4" xfId="0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/>
    </xf>
    <xf numFmtId="0" fontId="3" fillId="11" borderId="0" xfId="0" applyFont="1" applyFill="1"/>
    <xf numFmtId="2" fontId="3" fillId="11" borderId="4" xfId="0" applyNumberFormat="1" applyFont="1" applyFill="1" applyBorder="1"/>
    <xf numFmtId="0" fontId="12" fillId="11" borderId="8" xfId="0" applyFont="1" applyFill="1" applyBorder="1" applyAlignment="1">
      <alignment horizontal="left" vertical="center" wrapText="1"/>
    </xf>
    <xf numFmtId="0" fontId="3" fillId="11" borderId="8" xfId="0" applyFont="1" applyFill="1" applyBorder="1" applyAlignment="1">
      <alignment horizontal="left" vertical="center" wrapText="1"/>
    </xf>
    <xf numFmtId="0" fontId="12" fillId="11" borderId="8" xfId="0" applyFont="1" applyFill="1" applyBorder="1" applyAlignment="1">
      <alignment horizontal="left" vertical="center"/>
    </xf>
    <xf numFmtId="0" fontId="0" fillId="0" borderId="0" xfId="0" applyBorder="1"/>
    <xf numFmtId="0" fontId="12" fillId="11" borderId="4" xfId="0" applyFont="1" applyFill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12" fillId="0" borderId="0" xfId="0" applyFont="1" applyFill="1" applyBorder="1" applyAlignment="1">
      <alignment vertical="center"/>
    </xf>
    <xf numFmtId="0" fontId="0" fillId="0" borderId="11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10" fillId="0" borderId="0" xfId="0" applyFont="1" applyFill="1" applyBorder="1" applyAlignment="1">
      <alignment horizontal="center" vertical="center"/>
    </xf>
    <xf numFmtId="0" fontId="3" fillId="9" borderId="29" xfId="0" applyFont="1" applyFill="1" applyBorder="1"/>
    <xf numFmtId="0" fontId="0" fillId="0" borderId="23" xfId="0" applyFill="1" applyBorder="1"/>
    <xf numFmtId="0" fontId="0" fillId="0" borderId="30" xfId="0" applyFill="1" applyBorder="1"/>
    <xf numFmtId="0" fontId="0" fillId="0" borderId="31" xfId="0" applyBorder="1" applyAlignment="1">
      <alignment horizontal="left"/>
    </xf>
    <xf numFmtId="0" fontId="0" fillId="17" borderId="4" xfId="0" applyFill="1" applyBorder="1" applyAlignment="1">
      <alignment horizontal="left" vertical="center" wrapText="1"/>
    </xf>
    <xf numFmtId="0" fontId="0" fillId="17" borderId="4" xfId="0" applyFill="1" applyBorder="1" applyAlignment="1">
      <alignment horizontal="center" vertical="center" wrapText="1"/>
    </xf>
    <xf numFmtId="0" fontId="0" fillId="17" borderId="11" xfId="0" applyFill="1" applyBorder="1" applyAlignment="1">
      <alignment horizontal="left" vertical="center" wrapText="1"/>
    </xf>
    <xf numFmtId="0" fontId="12" fillId="17" borderId="4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2" fillId="18" borderId="4" xfId="0" applyFont="1" applyFill="1" applyBorder="1" applyAlignment="1">
      <alignment horizontal="left" vertical="center" wrapText="1"/>
    </xf>
    <xf numFmtId="0" fontId="0" fillId="0" borderId="6" xfId="0" applyBorder="1"/>
    <xf numFmtId="0" fontId="3" fillId="0" borderId="0" xfId="0" applyFont="1" applyBorder="1" applyAlignment="1">
      <alignment horizontal="right" vertical="center"/>
    </xf>
    <xf numFmtId="0" fontId="12" fillId="11" borderId="33" xfId="0" applyFont="1" applyFill="1" applyBorder="1" applyAlignment="1">
      <alignment horizontal="left" vertical="center" wrapText="1"/>
    </xf>
    <xf numFmtId="166" fontId="0" fillId="17" borderId="33" xfId="0" applyNumberFormat="1" applyFill="1" applyBorder="1" applyAlignment="1">
      <alignment horizontal="left" vertical="center" wrapText="1"/>
    </xf>
    <xf numFmtId="0" fontId="3" fillId="17" borderId="34" xfId="0" applyFont="1" applyFill="1" applyBorder="1" applyAlignment="1">
      <alignment horizontal="center" vertical="center" wrapText="1"/>
    </xf>
    <xf numFmtId="166" fontId="0" fillId="0" borderId="33" xfId="0" applyNumberForma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 wrapText="1"/>
    </xf>
    <xf numFmtId="16" fontId="15" fillId="0" borderId="33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6" xfId="0" applyFill="1" applyBorder="1"/>
    <xf numFmtId="0" fontId="0" fillId="0" borderId="32" xfId="0" applyFill="1" applyBorder="1"/>
    <xf numFmtId="0" fontId="0" fillId="0" borderId="32" xfId="0" applyBorder="1"/>
    <xf numFmtId="0" fontId="3" fillId="0" borderId="6" xfId="0" applyFont="1" applyFill="1" applyBorder="1" applyAlignment="1">
      <alignment horizontal="center" vertical="center" wrapText="1"/>
    </xf>
    <xf numFmtId="0" fontId="10" fillId="13" borderId="23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 applyAlignment="1">
      <alignment wrapText="1"/>
    </xf>
    <xf numFmtId="0" fontId="0" fillId="0" borderId="34" xfId="0" applyBorder="1" applyAlignment="1">
      <alignment horizontal="center" vertical="center"/>
    </xf>
    <xf numFmtId="0" fontId="10" fillId="15" borderId="39" xfId="0" applyFont="1" applyFill="1" applyBorder="1" applyAlignment="1">
      <alignment horizontal="center" vertical="center"/>
    </xf>
    <xf numFmtId="0" fontId="3" fillId="9" borderId="28" xfId="0" applyFont="1" applyFill="1" applyBorder="1"/>
    <xf numFmtId="0" fontId="3" fillId="9" borderId="29" xfId="0" applyFont="1" applyFill="1" applyBorder="1" applyAlignment="1">
      <alignment vertical="center" wrapText="1"/>
    </xf>
    <xf numFmtId="9" fontId="0" fillId="0" borderId="0" xfId="0" applyNumberFormat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9" fontId="0" fillId="0" borderId="37" xfId="0" applyNumberFormat="1" applyFill="1" applyBorder="1" applyAlignment="1">
      <alignment horizontal="center"/>
    </xf>
    <xf numFmtId="0" fontId="3" fillId="9" borderId="36" xfId="0" applyFont="1" applyFill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9" borderId="4" xfId="0" applyFill="1" applyBorder="1" applyAlignment="1">
      <alignment vertical="top" wrapText="1"/>
    </xf>
    <xf numFmtId="0" fontId="0" fillId="9" borderId="7" xfId="0" applyFill="1" applyBorder="1" applyAlignment="1">
      <alignment horizontal="center"/>
    </xf>
    <xf numFmtId="0" fontId="0" fillId="0" borderId="26" xfId="0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2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2" fontId="3" fillId="4" borderId="4" xfId="0" applyNumberFormat="1" applyFont="1" applyFill="1" applyBorder="1" applyAlignment="1">
      <alignment horizontal="left" vertical="center"/>
    </xf>
    <xf numFmtId="2" fontId="3" fillId="3" borderId="4" xfId="0" applyNumberFormat="1" applyFont="1" applyFill="1" applyBorder="1" applyAlignment="1">
      <alignment horizontal="left" vertical="center"/>
    </xf>
    <xf numFmtId="0" fontId="12" fillId="11" borderId="38" xfId="0" applyFont="1" applyFill="1" applyBorder="1" applyAlignment="1">
      <alignment vertical="center"/>
    </xf>
    <xf numFmtId="0" fontId="3" fillId="23" borderId="5" xfId="0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horizontal="center" vertical="center"/>
    </xf>
    <xf numFmtId="0" fontId="0" fillId="9" borderId="4" xfId="0" applyFill="1" applyBorder="1" applyAlignment="1">
      <alignment vertical="top"/>
    </xf>
    <xf numFmtId="2" fontId="3" fillId="9" borderId="4" xfId="0" applyNumberFormat="1" applyFont="1" applyFill="1" applyBorder="1" applyAlignment="1">
      <alignment horizontal="left" vertical="center"/>
    </xf>
    <xf numFmtId="0" fontId="0" fillId="22" borderId="26" xfId="0" applyFill="1" applyBorder="1"/>
    <xf numFmtId="0" fontId="0" fillId="27" borderId="15" xfId="0" applyFill="1" applyBorder="1"/>
    <xf numFmtId="0" fontId="0" fillId="27" borderId="16" xfId="0" applyFill="1" applyBorder="1"/>
    <xf numFmtId="0" fontId="3" fillId="22" borderId="26" xfId="0" applyFont="1" applyFill="1" applyBorder="1"/>
    <xf numFmtId="0" fontId="0" fillId="28" borderId="8" xfId="0" applyFill="1" applyBorder="1" applyAlignment="1">
      <alignment horizontal="left" vertical="center"/>
    </xf>
    <xf numFmtId="2" fontId="0" fillId="28" borderId="4" xfId="0" applyNumberFormat="1" applyFill="1" applyBorder="1" applyAlignment="1">
      <alignment horizontal="left" vertical="center"/>
    </xf>
    <xf numFmtId="2" fontId="3" fillId="28" borderId="4" xfId="0" applyNumberFormat="1" applyFont="1" applyFill="1" applyBorder="1" applyAlignment="1">
      <alignment horizontal="left" vertical="center"/>
    </xf>
    <xf numFmtId="0" fontId="0" fillId="22" borderId="26" xfId="0" applyFill="1" applyBorder="1" applyAlignment="1">
      <alignment horizontal="center"/>
    </xf>
    <xf numFmtId="0" fontId="3" fillId="22" borderId="26" xfId="0" applyFont="1" applyFill="1" applyBorder="1" applyAlignment="1">
      <alignment horizontal="center"/>
    </xf>
    <xf numFmtId="0" fontId="0" fillId="28" borderId="4" xfId="0" applyFill="1" applyBorder="1" applyAlignment="1">
      <alignment horizontal="left" vertical="center"/>
    </xf>
    <xf numFmtId="0" fontId="0" fillId="28" borderId="8" xfId="0" applyFill="1" applyBorder="1" applyAlignment="1">
      <alignment horizontal="left"/>
    </xf>
    <xf numFmtId="2" fontId="0" fillId="28" borderId="4" xfId="0" applyNumberForma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2" fontId="0" fillId="0" borderId="0" xfId="0" applyNumberFormat="1" applyFill="1" applyBorder="1" applyAlignment="1">
      <alignment horizontal="left" vertical="center"/>
    </xf>
    <xf numFmtId="2" fontId="3" fillId="0" borderId="0" xfId="0" applyNumberFormat="1" applyFont="1" applyFill="1" applyBorder="1" applyAlignment="1">
      <alignment horizontal="left" vertical="center"/>
    </xf>
    <xf numFmtId="0" fontId="0" fillId="0" borderId="15" xfId="0" applyFill="1" applyBorder="1" applyAlignment="1">
      <alignment horizontal="center" vertical="center"/>
    </xf>
    <xf numFmtId="0" fontId="3" fillId="20" borderId="27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28" borderId="40" xfId="0" applyFont="1" applyFill="1" applyBorder="1" applyAlignment="1">
      <alignment vertical="center"/>
    </xf>
    <xf numFmtId="0" fontId="0" fillId="25" borderId="32" xfId="0" applyFill="1" applyBorder="1" applyAlignment="1">
      <alignment horizontal="left" vertical="center"/>
    </xf>
    <xf numFmtId="0" fontId="12" fillId="28" borderId="33" xfId="0" applyFont="1" applyFill="1" applyBorder="1" applyAlignment="1">
      <alignment vertical="center"/>
    </xf>
    <xf numFmtId="2" fontId="0" fillId="25" borderId="32" xfId="0" applyNumberFormat="1" applyFill="1" applyBorder="1" applyAlignment="1">
      <alignment horizontal="left" vertical="center"/>
    </xf>
    <xf numFmtId="0" fontId="17" fillId="28" borderId="33" xfId="0" applyFont="1" applyFill="1" applyBorder="1" applyAlignment="1">
      <alignment vertical="center"/>
    </xf>
    <xf numFmtId="2" fontId="3" fillId="25" borderId="32" xfId="0" applyNumberFormat="1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vertical="center" wrapText="1"/>
    </xf>
    <xf numFmtId="0" fontId="12" fillId="0" borderId="41" xfId="0" applyFont="1" applyFill="1" applyBorder="1" applyAlignment="1">
      <alignment vertical="center" wrapText="1"/>
    </xf>
    <xf numFmtId="0" fontId="12" fillId="11" borderId="33" xfId="0" applyFont="1" applyFill="1" applyBorder="1" applyAlignment="1">
      <alignment vertical="center" wrapText="1"/>
    </xf>
    <xf numFmtId="0" fontId="11" fillId="26" borderId="26" xfId="0" applyFont="1" applyFill="1" applyBorder="1" applyAlignment="1">
      <alignment horizontal="center" vertical="center"/>
    </xf>
    <xf numFmtId="0" fontId="0" fillId="0" borderId="14" xfId="0" applyFill="1" applyBorder="1"/>
    <xf numFmtId="0" fontId="11" fillId="0" borderId="0" xfId="0" applyFont="1" applyFill="1" applyBorder="1" applyAlignment="1">
      <alignment horizontal="center" vertical="center"/>
    </xf>
    <xf numFmtId="2" fontId="3" fillId="25" borderId="32" xfId="0" applyNumberFormat="1" applyFont="1" applyFill="1" applyBorder="1" applyAlignment="1">
      <alignment horizontal="left" vertical="center"/>
    </xf>
    <xf numFmtId="0" fontId="11" fillId="25" borderId="19" xfId="0" applyFont="1" applyFill="1" applyBorder="1" applyAlignment="1">
      <alignment horizontal="center" vertical="center"/>
    </xf>
    <xf numFmtId="0" fontId="0" fillId="25" borderId="34" xfId="0" applyFill="1" applyBorder="1" applyAlignment="1">
      <alignment horizontal="left" vertical="center"/>
    </xf>
    <xf numFmtId="2" fontId="3" fillId="25" borderId="34" xfId="0" applyNumberFormat="1" applyFont="1" applyFill="1" applyBorder="1" applyAlignment="1">
      <alignment horizontal="left" vertical="center"/>
    </xf>
    <xf numFmtId="2" fontId="3" fillId="25" borderId="34" xfId="0" applyNumberFormat="1" applyFont="1" applyFill="1" applyBorder="1" applyAlignment="1">
      <alignment horizontal="center" vertical="center"/>
    </xf>
    <xf numFmtId="0" fontId="11" fillId="25" borderId="27" xfId="0" applyFont="1" applyFill="1" applyBorder="1" applyAlignment="1">
      <alignment horizontal="center" vertical="center"/>
    </xf>
    <xf numFmtId="0" fontId="0" fillId="25" borderId="38" xfId="0" applyFill="1" applyBorder="1" applyAlignment="1">
      <alignment horizontal="left" vertical="center"/>
    </xf>
    <xf numFmtId="0" fontId="12" fillId="26" borderId="35" xfId="0" applyFont="1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1" fillId="25" borderId="46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0" fontId="20" fillId="2" borderId="43" xfId="0" applyFont="1" applyFill="1" applyBorder="1" applyAlignment="1">
      <alignment horizontal="center" vertical="center"/>
    </xf>
    <xf numFmtId="0" fontId="20" fillId="2" borderId="42" xfId="0" applyFont="1" applyFill="1" applyBorder="1" applyAlignment="1">
      <alignment horizontal="center" vertical="center"/>
    </xf>
    <xf numFmtId="0" fontId="20" fillId="2" borderId="44" xfId="0" applyFont="1" applyFill="1" applyBorder="1" applyAlignment="1">
      <alignment horizontal="center" vertical="center"/>
    </xf>
    <xf numFmtId="0" fontId="0" fillId="21" borderId="33" xfId="0" applyFill="1" applyBorder="1"/>
    <xf numFmtId="2" fontId="3" fillId="0" borderId="34" xfId="0" applyNumberFormat="1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2" fontId="3" fillId="0" borderId="27" xfId="0" applyNumberFormat="1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vertical="center"/>
    </xf>
    <xf numFmtId="2" fontId="22" fillId="0" borderId="34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wrapText="1"/>
    </xf>
    <xf numFmtId="1" fontId="0" fillId="28" borderId="4" xfId="0" applyNumberFormat="1" applyFill="1" applyBorder="1" applyAlignment="1">
      <alignment horizontal="left" vertical="center"/>
    </xf>
    <xf numFmtId="1" fontId="0" fillId="28" borderId="4" xfId="0" applyNumberFormat="1" applyFill="1" applyBorder="1" applyAlignment="1">
      <alignment horizontal="left"/>
    </xf>
    <xf numFmtId="0" fontId="0" fillId="0" borderId="33" xfId="0" applyFill="1" applyBorder="1"/>
    <xf numFmtId="0" fontId="3" fillId="9" borderId="28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9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37" xfId="0" applyNumberFormat="1" applyBorder="1"/>
    <xf numFmtId="0" fontId="0" fillId="0" borderId="7" xfId="0" applyNumberFormat="1" applyBorder="1"/>
    <xf numFmtId="0" fontId="0" fillId="0" borderId="47" xfId="0" applyNumberFormat="1" applyFill="1" applyBorder="1" applyAlignment="1">
      <alignment horizontal="left"/>
    </xf>
    <xf numFmtId="0" fontId="0" fillId="0" borderId="8" xfId="0" applyNumberFormat="1" applyFill="1" applyBorder="1" applyAlignment="1">
      <alignment horizontal="left"/>
    </xf>
    <xf numFmtId="0" fontId="0" fillId="0" borderId="28" xfId="0" applyBorder="1"/>
    <xf numFmtId="9" fontId="0" fillId="0" borderId="36" xfId="3" applyFont="1" applyBorder="1" applyAlignment="1">
      <alignment horizontal="center"/>
    </xf>
    <xf numFmtId="0" fontId="0" fillId="0" borderId="36" xfId="0" applyNumberFormat="1" applyBorder="1"/>
    <xf numFmtId="0" fontId="3" fillId="12" borderId="8" xfId="0" applyFont="1" applyFill="1" applyBorder="1" applyAlignment="1">
      <alignment horizontal="center" vertical="center"/>
    </xf>
    <xf numFmtId="9" fontId="3" fillId="12" borderId="4" xfId="3" applyFont="1" applyFill="1" applyBorder="1" applyAlignment="1">
      <alignment horizontal="left" vertical="center"/>
    </xf>
    <xf numFmtId="0" fontId="17" fillId="4" borderId="33" xfId="0" applyFont="1" applyFill="1" applyBorder="1" applyAlignment="1">
      <alignment vertical="center" wrapText="1"/>
    </xf>
    <xf numFmtId="0" fontId="17" fillId="9" borderId="33" xfId="0" applyFont="1" applyFill="1" applyBorder="1" applyAlignment="1">
      <alignment vertical="center" wrapText="1"/>
    </xf>
    <xf numFmtId="2" fontId="0" fillId="0" borderId="0" xfId="0" applyNumberFormat="1" applyFill="1" applyBorder="1" applyAlignment="1">
      <alignment horizontal="left"/>
    </xf>
    <xf numFmtId="166" fontId="0" fillId="0" borderId="33" xfId="0" applyNumberFormat="1" applyBorder="1" applyAlignment="1">
      <alignment horizontal="right" vertical="center" wrapText="1"/>
    </xf>
    <xf numFmtId="0" fontId="0" fillId="12" borderId="0" xfId="0" applyFill="1"/>
    <xf numFmtId="0" fontId="0" fillId="29" borderId="0" xfId="0" applyFill="1"/>
    <xf numFmtId="0" fontId="3" fillId="29" borderId="0" xfId="0" applyFont="1" applyFill="1"/>
    <xf numFmtId="2" fontId="26" fillId="0" borderId="0" xfId="0" applyNumberFormat="1" applyFont="1" applyFill="1" applyBorder="1" applyAlignment="1">
      <alignment horizontal="left"/>
    </xf>
    <xf numFmtId="0" fontId="12" fillId="0" borderId="0" xfId="0" applyFont="1" applyAlignment="1">
      <alignment wrapText="1"/>
    </xf>
    <xf numFmtId="166" fontId="0" fillId="30" borderId="33" xfId="0" applyNumberFormat="1" applyFill="1" applyBorder="1" applyAlignment="1">
      <alignment horizontal="left" vertical="center" wrapText="1"/>
    </xf>
    <xf numFmtId="0" fontId="12" fillId="30" borderId="4" xfId="0" applyFont="1" applyFill="1" applyBorder="1" applyAlignment="1">
      <alignment horizontal="left" vertical="center" wrapText="1"/>
    </xf>
    <xf numFmtId="0" fontId="0" fillId="30" borderId="4" xfId="0" applyFill="1" applyBorder="1" applyAlignment="1">
      <alignment horizontal="left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30" borderId="11" xfId="0" applyFill="1" applyBorder="1" applyAlignment="1">
      <alignment horizontal="left" vertical="center" wrapText="1"/>
    </xf>
    <xf numFmtId="0" fontId="3" fillId="30" borderId="34" xfId="0" applyFont="1" applyFill="1" applyBorder="1" applyAlignment="1">
      <alignment horizontal="center" vertical="center" wrapText="1"/>
    </xf>
    <xf numFmtId="166" fontId="0" fillId="18" borderId="33" xfId="0" applyNumberFormat="1" applyFill="1" applyBorder="1" applyAlignment="1">
      <alignment horizontal="left" vertical="center" wrapText="1"/>
    </xf>
    <xf numFmtId="0" fontId="0" fillId="18" borderId="4" xfId="0" applyFill="1" applyBorder="1" applyAlignment="1">
      <alignment horizontal="left" vertical="center" wrapText="1"/>
    </xf>
    <xf numFmtId="0" fontId="0" fillId="18" borderId="11" xfId="0" applyFill="1" applyBorder="1" applyAlignment="1">
      <alignment horizontal="left" vertical="center" wrapText="1"/>
    </xf>
    <xf numFmtId="0" fontId="3" fillId="18" borderId="34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left" vertical="center" wrapText="1"/>
    </xf>
    <xf numFmtId="0" fontId="0" fillId="30" borderId="4" xfId="0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 indent="1"/>
    </xf>
    <xf numFmtId="0" fontId="10" fillId="0" borderId="0" xfId="0" applyFont="1" applyFill="1" applyAlignment="1">
      <alignment horizontal="left" vertical="center" wrapText="1"/>
    </xf>
    <xf numFmtId="0" fontId="0" fillId="0" borderId="48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4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6" fillId="0" borderId="0" xfId="0" applyFont="1"/>
    <xf numFmtId="1" fontId="0" fillId="0" borderId="34" xfId="0" applyNumberFormat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28" fillId="4" borderId="4" xfId="0" applyNumberFormat="1" applyFont="1" applyFill="1" applyBorder="1" applyAlignment="1">
      <alignment horizontal="left" vertical="center"/>
    </xf>
    <xf numFmtId="2" fontId="28" fillId="2" borderId="4" xfId="0" applyNumberFormat="1" applyFont="1" applyFill="1" applyBorder="1" applyAlignment="1">
      <alignment horizontal="left" vertical="center"/>
    </xf>
    <xf numFmtId="1" fontId="0" fillId="0" borderId="48" xfId="0" applyNumberFormat="1" applyBorder="1" applyAlignment="1">
      <alignment horizontal="center" vertical="center"/>
    </xf>
    <xf numFmtId="1" fontId="0" fillId="0" borderId="0" xfId="0" applyNumberFormat="1" applyFill="1" applyBorder="1"/>
    <xf numFmtId="1" fontId="0" fillId="0" borderId="0" xfId="0" applyNumberFormat="1" applyBorder="1"/>
    <xf numFmtId="0" fontId="0" fillId="0" borderId="34" xfId="0" applyFill="1" applyBorder="1" applyAlignment="1">
      <alignment horizontal="center" vertical="center"/>
    </xf>
    <xf numFmtId="166" fontId="0" fillId="0" borderId="33" xfId="0" applyNumberFormat="1" applyFill="1" applyBorder="1" applyAlignment="1">
      <alignment horizontal="left" vertical="center" wrapText="1"/>
    </xf>
    <xf numFmtId="166" fontId="0" fillId="31" borderId="33" xfId="0" applyNumberFormat="1" applyFill="1" applyBorder="1" applyAlignment="1">
      <alignment horizontal="left" vertical="center" wrapText="1"/>
    </xf>
    <xf numFmtId="0" fontId="0" fillId="31" borderId="4" xfId="0" applyFill="1" applyBorder="1" applyAlignment="1">
      <alignment horizontal="left" vertical="center" wrapText="1"/>
    </xf>
    <xf numFmtId="0" fontId="0" fillId="31" borderId="4" xfId="0" applyFill="1" applyBorder="1" applyAlignment="1">
      <alignment horizontal="center" vertical="center" wrapText="1"/>
    </xf>
    <xf numFmtId="0" fontId="0" fillId="31" borderId="11" xfId="0" applyFill="1" applyBorder="1" applyAlignment="1">
      <alignment horizontal="left" vertical="center" wrapText="1"/>
    </xf>
    <xf numFmtId="0" fontId="3" fillId="31" borderId="34" xfId="0" applyFont="1" applyFill="1" applyBorder="1" applyAlignment="1">
      <alignment horizontal="center" vertical="center" wrapText="1"/>
    </xf>
    <xf numFmtId="165" fontId="3" fillId="31" borderId="23" xfId="0" applyNumberFormat="1" applyFont="1" applyFill="1" applyBorder="1" applyAlignment="1">
      <alignment horizontal="center" vertical="center" wrapText="1"/>
    </xf>
    <xf numFmtId="166" fontId="0" fillId="3" borderId="33" xfId="0" applyNumberForma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166" fontId="0" fillId="32" borderId="33" xfId="0" applyNumberFormat="1" applyFill="1" applyBorder="1" applyAlignment="1">
      <alignment horizontal="left" vertical="center" wrapText="1"/>
    </xf>
    <xf numFmtId="0" fontId="0" fillId="32" borderId="4" xfId="0" applyFill="1" applyBorder="1" applyAlignment="1">
      <alignment horizontal="left" vertical="center" wrapText="1"/>
    </xf>
    <xf numFmtId="0" fontId="0" fillId="32" borderId="4" xfId="0" applyFill="1" applyBorder="1" applyAlignment="1">
      <alignment horizontal="center" vertical="center" wrapText="1"/>
    </xf>
    <xf numFmtId="0" fontId="0" fillId="32" borderId="11" xfId="0" applyFill="1" applyBorder="1" applyAlignment="1">
      <alignment horizontal="left" vertical="center" wrapText="1"/>
    </xf>
    <xf numFmtId="0" fontId="3" fillId="32" borderId="34" xfId="0" applyFont="1" applyFill="1" applyBorder="1" applyAlignment="1">
      <alignment horizontal="center" vertical="center" wrapText="1"/>
    </xf>
    <xf numFmtId="165" fontId="3" fillId="32" borderId="23" xfId="0" applyNumberFormat="1" applyFont="1" applyFill="1" applyBorder="1" applyAlignment="1">
      <alignment horizontal="center" vertical="center" wrapText="1"/>
    </xf>
    <xf numFmtId="16" fontId="15" fillId="13" borderId="33" xfId="0" applyNumberFormat="1" applyFont="1" applyFill="1" applyBorder="1" applyAlignment="1">
      <alignment horizontal="left" vertical="center" wrapText="1"/>
    </xf>
    <xf numFmtId="0" fontId="16" fillId="13" borderId="4" xfId="0" applyFont="1" applyFill="1" applyBorder="1" applyAlignment="1">
      <alignment vertical="center" wrapText="1"/>
    </xf>
    <xf numFmtId="0" fontId="0" fillId="13" borderId="4" xfId="0" applyFill="1" applyBorder="1" applyAlignment="1">
      <alignment horizontal="left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11" xfId="0" applyFill="1" applyBorder="1" applyAlignment="1">
      <alignment horizontal="left" vertical="center" wrapText="1"/>
    </xf>
    <xf numFmtId="0" fontId="3" fillId="13" borderId="34" xfId="0" applyFont="1" applyFill="1" applyBorder="1" applyAlignment="1">
      <alignment horizontal="center" vertical="center" wrapText="1"/>
    </xf>
    <xf numFmtId="0" fontId="12" fillId="32" borderId="4" xfId="0" applyFont="1" applyFill="1" applyBorder="1" applyAlignment="1">
      <alignment horizontal="left" vertical="center" wrapText="1"/>
    </xf>
    <xf numFmtId="166" fontId="0" fillId="13" borderId="33" xfId="0" applyNumberFormat="1" applyFill="1" applyBorder="1" applyAlignment="1">
      <alignment horizontal="left" vertical="center" wrapText="1"/>
    </xf>
    <xf numFmtId="0" fontId="12" fillId="13" borderId="4" xfId="0" applyFont="1" applyFill="1" applyBorder="1" applyAlignment="1">
      <alignment horizontal="left" vertical="center" wrapText="1"/>
    </xf>
    <xf numFmtId="0" fontId="0" fillId="13" borderId="25" xfId="0" applyFill="1" applyBorder="1" applyAlignment="1">
      <alignment wrapText="1"/>
    </xf>
    <xf numFmtId="0" fontId="12" fillId="33" borderId="4" xfId="0" applyFont="1" applyFill="1" applyBorder="1" applyAlignment="1">
      <alignment horizontal="left" vertical="center" wrapText="1"/>
    </xf>
    <xf numFmtId="165" fontId="29" fillId="0" borderId="0" xfId="0" applyNumberFormat="1" applyFont="1"/>
    <xf numFmtId="0" fontId="22" fillId="0" borderId="0" xfId="0" applyFont="1"/>
    <xf numFmtId="1" fontId="22" fillId="0" borderId="0" xfId="0" applyNumberFormat="1" applyFont="1"/>
    <xf numFmtId="0" fontId="0" fillId="34" borderId="0" xfId="0" applyFill="1"/>
    <xf numFmtId="0" fontId="30" fillId="0" borderId="50" xfId="0" applyFont="1" applyFill="1" applyBorder="1" applyAlignment="1">
      <alignment horizontal="center"/>
    </xf>
    <xf numFmtId="0" fontId="12" fillId="11" borderId="33" xfId="0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 wrapText="1"/>
    </xf>
    <xf numFmtId="0" fontId="22" fillId="31" borderId="12" xfId="0" applyFont="1" applyFill="1" applyBorder="1" applyAlignment="1">
      <alignment horizontal="center" vertical="center" wrapText="1"/>
    </xf>
    <xf numFmtId="2" fontId="3" fillId="4" borderId="5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wrapText="1"/>
    </xf>
    <xf numFmtId="0" fontId="3" fillId="25" borderId="45" xfId="0" applyFont="1" applyFill="1" applyBorder="1" applyAlignment="1">
      <alignment wrapText="1"/>
    </xf>
    <xf numFmtId="0" fontId="0" fillId="34" borderId="0" xfId="0" applyFill="1" applyAlignment="1">
      <alignment horizontal="center" vertical="center"/>
    </xf>
    <xf numFmtId="2" fontId="3" fillId="4" borderId="45" xfId="0" applyNumberFormat="1" applyFont="1" applyFill="1" applyBorder="1" applyAlignment="1">
      <alignment horizontal="center" vertical="center" wrapText="1"/>
    </xf>
    <xf numFmtId="0" fontId="3" fillId="25" borderId="5" xfId="0" applyFont="1" applyFill="1" applyBorder="1" applyAlignment="1">
      <alignment wrapText="1"/>
    </xf>
    <xf numFmtId="2" fontId="3" fillId="4" borderId="42" xfId="0" applyNumberFormat="1" applyFont="1" applyFill="1" applyBorder="1" applyAlignment="1">
      <alignment horizontal="left" vertical="center"/>
    </xf>
    <xf numFmtId="2" fontId="3" fillId="4" borderId="44" xfId="0" applyNumberFormat="1" applyFont="1" applyFill="1" applyBorder="1" applyAlignment="1">
      <alignment horizontal="left" vertical="center"/>
    </xf>
    <xf numFmtId="0" fontId="0" fillId="34" borderId="0" xfId="0" applyFill="1" applyBorder="1"/>
    <xf numFmtId="0" fontId="0" fillId="34" borderId="32" xfId="0" applyFill="1" applyBorder="1"/>
    <xf numFmtId="1" fontId="3" fillId="0" borderId="45" xfId="0" applyNumberFormat="1" applyFont="1" applyBorder="1" applyAlignment="1">
      <alignment horizontal="center"/>
    </xf>
    <xf numFmtId="1" fontId="33" fillId="9" borderId="51" xfId="0" applyNumberFormat="1" applyFont="1" applyFill="1" applyBorder="1" applyAlignment="1">
      <alignment horizontal="center" vertical="center"/>
    </xf>
    <xf numFmtId="1" fontId="33" fillId="9" borderId="12" xfId="0" applyNumberFormat="1" applyFont="1" applyFill="1" applyBorder="1" applyAlignment="1">
      <alignment horizontal="center" vertical="center"/>
    </xf>
    <xf numFmtId="0" fontId="3" fillId="22" borderId="55" xfId="0" applyFont="1" applyFill="1" applyBorder="1" applyAlignment="1">
      <alignment horizontal="center" vertical="center" wrapText="1"/>
    </xf>
    <xf numFmtId="0" fontId="3" fillId="15" borderId="52" xfId="0" applyFont="1" applyFill="1" applyBorder="1" applyAlignment="1">
      <alignment horizontal="center" vertical="center" wrapText="1"/>
    </xf>
    <xf numFmtId="0" fontId="3" fillId="15" borderId="53" xfId="0" applyFont="1" applyFill="1" applyBorder="1" applyAlignment="1">
      <alignment horizontal="center" vertical="center" wrapText="1"/>
    </xf>
    <xf numFmtId="0" fontId="3" fillId="15" borderId="54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22" borderId="52" xfId="0" applyFont="1" applyFill="1" applyBorder="1" applyAlignment="1">
      <alignment horizontal="center" vertical="center"/>
    </xf>
    <xf numFmtId="0" fontId="3" fillId="22" borderId="53" xfId="0" applyFont="1" applyFill="1" applyBorder="1" applyAlignment="1">
      <alignment horizontal="center" vertical="center"/>
    </xf>
    <xf numFmtId="0" fontId="3" fillId="22" borderId="54" xfId="0" applyFont="1" applyFill="1" applyBorder="1" applyAlignment="1">
      <alignment horizontal="center" vertical="center"/>
    </xf>
    <xf numFmtId="0" fontId="31" fillId="36" borderId="0" xfId="0" applyFont="1" applyFill="1"/>
    <xf numFmtId="0" fontId="32" fillId="36" borderId="0" xfId="0" applyFont="1" applyFill="1" applyAlignment="1">
      <alignment horizontal="center" wrapText="1"/>
    </xf>
    <xf numFmtId="1" fontId="32" fillId="36" borderId="0" xfId="0" applyNumberFormat="1" applyFont="1" applyFill="1" applyAlignment="1">
      <alignment horizontal="center"/>
    </xf>
    <xf numFmtId="1" fontId="0" fillId="0" borderId="26" xfId="0" applyNumberFormat="1" applyBorder="1" applyAlignment="1">
      <alignment horizontal="center" vertical="center"/>
    </xf>
    <xf numFmtId="0" fontId="3" fillId="11" borderId="4" xfId="0" applyFont="1" applyFill="1" applyBorder="1" applyAlignment="1">
      <alignment horizontal="center"/>
    </xf>
    <xf numFmtId="2" fontId="3" fillId="11" borderId="4" xfId="0" applyNumberFormat="1" applyFont="1" applyFill="1" applyBorder="1" applyAlignment="1">
      <alignment horizontal="center"/>
    </xf>
    <xf numFmtId="0" fontId="12" fillId="12" borderId="4" xfId="0" applyFont="1" applyFill="1" applyBorder="1" applyAlignment="1">
      <alignment horizontal="left"/>
    </xf>
    <xf numFmtId="0" fontId="3" fillId="11" borderId="8" xfId="0" applyFont="1" applyFill="1" applyBorder="1" applyAlignment="1">
      <alignment horizontal="left" vertical="center" wrapText="1"/>
    </xf>
    <xf numFmtId="0" fontId="3" fillId="11" borderId="8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/>
    </xf>
    <xf numFmtId="0" fontId="12" fillId="11" borderId="23" xfId="0" applyFont="1" applyFill="1" applyBorder="1" applyAlignment="1">
      <alignment horizontal="left" vertical="center"/>
    </xf>
    <xf numFmtId="0" fontId="12" fillId="11" borderId="0" xfId="0" applyFont="1" applyFill="1" applyBorder="1" applyAlignment="1">
      <alignment horizontal="left" vertical="center"/>
    </xf>
    <xf numFmtId="0" fontId="12" fillId="11" borderId="24" xfId="0" applyFont="1" applyFill="1" applyBorder="1" applyAlignment="1">
      <alignment horizontal="left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left" vertical="center"/>
    </xf>
    <xf numFmtId="0" fontId="9" fillId="10" borderId="10" xfId="0" applyFont="1" applyFill="1" applyBorder="1" applyAlignment="1">
      <alignment horizontal="left" vertical="center"/>
    </xf>
    <xf numFmtId="0" fontId="9" fillId="10" borderId="11" xfId="0" applyFont="1" applyFill="1" applyBorder="1" applyAlignment="1">
      <alignment horizontal="left" vertical="center"/>
    </xf>
    <xf numFmtId="0" fontId="9" fillId="10" borderId="20" xfId="0" applyFont="1" applyFill="1" applyBorder="1" applyAlignment="1">
      <alignment horizontal="left" vertical="center"/>
    </xf>
    <xf numFmtId="0" fontId="9" fillId="10" borderId="21" xfId="0" applyFont="1" applyFill="1" applyBorder="1" applyAlignment="1">
      <alignment horizontal="left" vertical="center"/>
    </xf>
    <xf numFmtId="0" fontId="9" fillId="10" borderId="22" xfId="0" applyFont="1" applyFill="1" applyBorder="1" applyAlignment="1">
      <alignment horizontal="left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8" fillId="16" borderId="20" xfId="0" applyFont="1" applyFill="1" applyBorder="1" applyAlignment="1">
      <alignment horizontal="center"/>
    </xf>
    <xf numFmtId="0" fontId="18" fillId="16" borderId="21" xfId="0" applyFont="1" applyFill="1" applyBorder="1" applyAlignment="1">
      <alignment horizontal="center"/>
    </xf>
    <xf numFmtId="0" fontId="18" fillId="16" borderId="22" xfId="0" applyFont="1" applyFill="1" applyBorder="1" applyAlignment="1">
      <alignment horizontal="center"/>
    </xf>
    <xf numFmtId="0" fontId="19" fillId="8" borderId="20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textRotation="180"/>
    </xf>
    <xf numFmtId="0" fontId="3" fillId="0" borderId="45" xfId="0" applyFont="1" applyFill="1" applyBorder="1" applyAlignment="1">
      <alignment horizontal="center" textRotation="180"/>
    </xf>
    <xf numFmtId="0" fontId="3" fillId="27" borderId="14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3" fillId="27" borderId="14" xfId="0" applyFont="1" applyFill="1" applyBorder="1" applyAlignment="1">
      <alignment horizontal="center" vertical="center" wrapText="1"/>
    </xf>
    <xf numFmtId="0" fontId="3" fillId="27" borderId="17" xfId="0" applyFont="1" applyFill="1" applyBorder="1" applyAlignment="1">
      <alignment horizontal="center" vertical="center" wrapText="1"/>
    </xf>
    <xf numFmtId="0" fontId="3" fillId="9" borderId="28" xfId="0" applyFont="1" applyFill="1" applyBorder="1" applyAlignment="1">
      <alignment horizontal="left" vertical="center"/>
    </xf>
    <xf numFmtId="0" fontId="3" fillId="9" borderId="36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24" xfId="0" applyBorder="1" applyAlignment="1">
      <alignment horizontal="left"/>
    </xf>
    <xf numFmtId="0" fontId="18" fillId="19" borderId="20" xfId="0" applyFont="1" applyFill="1" applyBorder="1" applyAlignment="1">
      <alignment horizontal="center" vertical="center"/>
    </xf>
    <xf numFmtId="0" fontId="18" fillId="19" borderId="21" xfId="0" applyFont="1" applyFill="1" applyBorder="1" applyAlignment="1">
      <alignment horizontal="center" vertical="center"/>
    </xf>
    <xf numFmtId="0" fontId="18" fillId="19" borderId="22" xfId="0" applyFont="1" applyFill="1" applyBorder="1" applyAlignment="1">
      <alignment horizontal="center" vertical="center"/>
    </xf>
  </cellXfs>
  <cellStyles count="4">
    <cellStyle name="Excel Built-in Normal" xfId="2" xr:uid="{7BD1C931-F90F-47A9-90BD-DCE32B7648E5}"/>
    <cellStyle name="Normal" xfId="0" builtinId="0"/>
    <cellStyle name="Normal 7" xfId="1" xr:uid="{813204BE-F719-447C-9505-7158EA7D5DA4}"/>
    <cellStyle name="Pourcentage" xfId="3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FF66CC"/>
      <color rgb="FFFFE7FF"/>
      <color rgb="FFCC99FF"/>
      <color rgb="FFCCFFCC"/>
      <color rgb="FFFFCCFF"/>
      <color rgb="FF00FFFF"/>
      <color rgb="FF3366FF"/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1249680</xdr:colOff>
          <xdr:row>27</xdr:row>
          <xdr:rowOff>83820</xdr:rowOff>
        </xdr:from>
        <xdr:to>
          <xdr:col>5</xdr:col>
          <xdr:colOff>0</xdr:colOff>
          <xdr:row>31</xdr:row>
          <xdr:rowOff>144780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B5D3A1B6-1C50-4F30-9D1F-9D1FFF95F5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1615268</xdr:colOff>
          <xdr:row>59</xdr:row>
          <xdr:rowOff>29960</xdr:rowOff>
        </xdr:from>
        <xdr:to>
          <xdr:col>1</xdr:col>
          <xdr:colOff>3534815</xdr:colOff>
          <xdr:row>63</xdr:row>
          <xdr:rowOff>87110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5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C57FD-E858-4746-A4FC-38B851CA4B0C}">
  <sheetPr codeName="Feuil1"/>
  <dimension ref="A1:AB81"/>
  <sheetViews>
    <sheetView topLeftCell="A4" zoomScaleNormal="100" workbookViewId="0">
      <selection activeCell="E48" sqref="E48"/>
    </sheetView>
  </sheetViews>
  <sheetFormatPr baseColWidth="10" defaultRowHeight="14.4" x14ac:dyDescent="0.3"/>
  <cols>
    <col min="1" max="1" width="17.6640625" customWidth="1"/>
    <col min="2" max="2" width="29.44140625" customWidth="1"/>
    <col min="3" max="3" width="16" customWidth="1"/>
    <col min="4" max="4" width="16.44140625" customWidth="1"/>
    <col min="5" max="5" width="16.109375" customWidth="1"/>
    <col min="6" max="6" width="15.33203125" customWidth="1"/>
    <col min="7" max="7" width="11" customWidth="1"/>
    <col min="8" max="8" width="11.44140625" style="1"/>
    <col min="9" max="9" width="27.6640625" customWidth="1"/>
    <col min="10" max="10" width="35.5546875" customWidth="1"/>
    <col min="11" max="11" width="12.88671875" customWidth="1"/>
    <col min="12" max="12" width="23.88671875" customWidth="1"/>
    <col min="13" max="13" width="5.6640625" customWidth="1"/>
    <col min="15" max="15" width="12.5546875" bestFit="1" customWidth="1"/>
    <col min="16" max="16" width="15.33203125" customWidth="1"/>
  </cols>
  <sheetData>
    <row r="1" spans="1:28" s="2" customFormat="1" x14ac:dyDescent="0.3"/>
    <row r="2" spans="1:28" s="2" customFormat="1" ht="44.25" customHeight="1" thickBot="1" x14ac:dyDescent="0.35"/>
    <row r="3" spans="1:28" s="2" customFormat="1" ht="39.75" customHeight="1" thickBot="1" x14ac:dyDescent="0.35">
      <c r="A3" s="324" t="s">
        <v>100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6"/>
    </row>
    <row r="4" spans="1:28" s="26" customFormat="1" ht="39.75" customHeight="1" x14ac:dyDescent="0.5">
      <c r="A4" s="327" t="s">
        <v>104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9"/>
    </row>
    <row r="5" spans="1:28" s="2" customFormat="1" ht="18" customHeight="1" thickBot="1" x14ac:dyDescent="0.35">
      <c r="A5" s="35" t="s">
        <v>102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7"/>
    </row>
    <row r="6" spans="1:28" s="2" customFormat="1" ht="20.25" customHeight="1" x14ac:dyDescent="0.3"/>
    <row r="7" spans="1:28" s="2" customFormat="1" ht="20.25" customHeight="1" x14ac:dyDescent="0.3">
      <c r="A7" s="330" t="s">
        <v>106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2"/>
    </row>
    <row r="8" spans="1:28" s="2" customFormat="1" ht="28.8" x14ac:dyDescent="0.3">
      <c r="A8" s="34" t="s">
        <v>10</v>
      </c>
      <c r="B8" s="34" t="s">
        <v>0</v>
      </c>
      <c r="C8" s="34" t="s">
        <v>97</v>
      </c>
      <c r="D8" s="34" t="s">
        <v>8</v>
      </c>
      <c r="E8" s="34" t="s">
        <v>6</v>
      </c>
      <c r="F8" s="34" t="s">
        <v>7</v>
      </c>
      <c r="G8" s="34" t="s">
        <v>9</v>
      </c>
      <c r="H8" s="34" t="s">
        <v>2</v>
      </c>
      <c r="I8" s="34" t="s">
        <v>1</v>
      </c>
      <c r="J8" s="34" t="s">
        <v>3</v>
      </c>
      <c r="K8" s="34" t="s">
        <v>4</v>
      </c>
      <c r="L8" s="34" t="s">
        <v>5</v>
      </c>
      <c r="M8"/>
      <c r="N8" s="34" t="s">
        <v>11</v>
      </c>
      <c r="O8" s="34" t="s">
        <v>12</v>
      </c>
      <c r="P8" s="34" t="s">
        <v>101</v>
      </c>
    </row>
    <row r="9" spans="1:28" s="2" customFormat="1" ht="28.8" x14ac:dyDescent="0.3">
      <c r="A9" s="10" t="s">
        <v>98</v>
      </c>
      <c r="B9" s="9" t="s">
        <v>99</v>
      </c>
      <c r="C9" s="9"/>
      <c r="D9" s="9" t="s">
        <v>19</v>
      </c>
      <c r="E9" s="9">
        <v>0</v>
      </c>
      <c r="F9" s="9">
        <v>0</v>
      </c>
      <c r="G9" s="9">
        <v>0</v>
      </c>
      <c r="H9" s="10">
        <v>199.64</v>
      </c>
      <c r="I9" s="9"/>
      <c r="J9" s="9"/>
      <c r="K9" s="9"/>
      <c r="L9" s="9"/>
      <c r="N9" s="23">
        <f>O11/H11</f>
        <v>12.421269227873831</v>
      </c>
      <c r="O9" s="24">
        <f>H9*N9</f>
        <v>2479.7821886527313</v>
      </c>
      <c r="P9" s="16" t="s">
        <v>278</v>
      </c>
    </row>
    <row r="10" spans="1:28" s="2" customFormat="1" ht="29.4" thickBot="1" x14ac:dyDescent="0.35">
      <c r="A10" s="28" t="s">
        <v>122</v>
      </c>
      <c r="B10" s="29" t="s">
        <v>99</v>
      </c>
      <c r="C10" s="29"/>
      <c r="D10" s="29" t="s">
        <v>19</v>
      </c>
      <c r="E10" s="29">
        <v>0</v>
      </c>
      <c r="F10" s="29">
        <v>0</v>
      </c>
      <c r="G10" s="29">
        <v>0</v>
      </c>
      <c r="H10" s="28">
        <v>198.87</v>
      </c>
      <c r="I10" s="29"/>
      <c r="J10" s="29"/>
      <c r="K10" s="29"/>
      <c r="L10" s="29"/>
      <c r="N10" s="23">
        <f>O11/H11</f>
        <v>12.421269227873831</v>
      </c>
      <c r="O10" s="25">
        <f>N10*H10</f>
        <v>2470.2178113472687</v>
      </c>
      <c r="P10" s="16" t="s">
        <v>279</v>
      </c>
    </row>
    <row r="11" spans="1:28" s="19" customFormat="1" ht="29.4" thickBot="1" x14ac:dyDescent="0.35">
      <c r="A11" s="30" t="s">
        <v>103</v>
      </c>
      <c r="B11" s="31"/>
      <c r="C11" s="31"/>
      <c r="D11" s="31"/>
      <c r="E11" s="31"/>
      <c r="F11" s="31"/>
      <c r="G11" s="31"/>
      <c r="H11" s="32">
        <f>SUM(H9:H10)</f>
        <v>398.51</v>
      </c>
      <c r="I11" s="31"/>
      <c r="J11" s="31"/>
      <c r="K11" s="31"/>
      <c r="L11" s="33"/>
      <c r="M11" s="2"/>
      <c r="N11" s="18"/>
      <c r="O11" s="22">
        <v>4950</v>
      </c>
      <c r="P11" s="20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39" customHeight="1" thickBo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28" ht="21.6" thickBot="1" x14ac:dyDescent="0.35">
      <c r="A13" s="333" t="s">
        <v>105</v>
      </c>
      <c r="B13" s="334"/>
      <c r="C13" s="334"/>
      <c r="D13" s="334"/>
      <c r="E13" s="334"/>
      <c r="F13" s="334"/>
      <c r="G13" s="334"/>
      <c r="H13" s="334"/>
      <c r="I13" s="335"/>
      <c r="J13" s="42"/>
      <c r="K13" s="42"/>
      <c r="L13" s="42"/>
      <c r="M13" s="42"/>
      <c r="N13" s="42"/>
      <c r="O13" s="42"/>
      <c r="P13" s="42"/>
      <c r="Q13" s="41"/>
      <c r="R13" s="41"/>
    </row>
    <row r="14" spans="1:28" ht="29.25" customHeight="1" x14ac:dyDescent="0.3">
      <c r="A14" s="54" t="s">
        <v>108</v>
      </c>
      <c r="B14" s="321" t="s">
        <v>109</v>
      </c>
      <c r="C14" s="322"/>
      <c r="D14" s="323"/>
      <c r="E14" s="56" t="s">
        <v>110</v>
      </c>
      <c r="F14" s="56" t="s">
        <v>111</v>
      </c>
      <c r="G14" s="312" t="s">
        <v>199</v>
      </c>
      <c r="H14" s="313"/>
      <c r="I14" s="55" t="s">
        <v>200</v>
      </c>
      <c r="J14" s="50"/>
      <c r="K14" s="42"/>
      <c r="L14" s="42"/>
      <c r="M14" s="41"/>
      <c r="N14" s="41"/>
      <c r="O14" s="41"/>
      <c r="P14" s="41"/>
      <c r="Q14" s="41"/>
      <c r="R14" s="41"/>
    </row>
    <row r="15" spans="1:28" x14ac:dyDescent="0.3">
      <c r="A15" s="38">
        <v>15</v>
      </c>
      <c r="B15" s="311" t="s">
        <v>107</v>
      </c>
      <c r="C15" s="311"/>
      <c r="D15" s="311"/>
      <c r="E15" s="47">
        <v>1000</v>
      </c>
      <c r="F15" s="39"/>
      <c r="G15" s="314">
        <v>330</v>
      </c>
      <c r="H15" s="314"/>
      <c r="I15" s="40">
        <v>670</v>
      </c>
      <c r="J15" s="51"/>
      <c r="K15" s="41"/>
      <c r="L15" s="41"/>
      <c r="M15" s="41"/>
      <c r="N15" s="41"/>
      <c r="O15" s="41"/>
      <c r="P15" s="41"/>
      <c r="Q15" s="41"/>
      <c r="R15" s="41"/>
    </row>
    <row r="16" spans="1:28" x14ac:dyDescent="0.3">
      <c r="A16" s="204">
        <v>18</v>
      </c>
      <c r="B16" s="317" t="s">
        <v>147</v>
      </c>
      <c r="C16" s="318"/>
      <c r="D16" s="319"/>
      <c r="E16" s="47">
        <v>50</v>
      </c>
      <c r="F16" s="39"/>
      <c r="G16" s="315">
        <v>50</v>
      </c>
      <c r="H16" s="316"/>
      <c r="I16" s="40"/>
      <c r="J16" s="51"/>
      <c r="K16" s="41"/>
      <c r="L16" s="41"/>
      <c r="M16" s="41"/>
      <c r="N16" s="41"/>
      <c r="O16" s="41"/>
      <c r="P16" s="41"/>
      <c r="Q16" s="41"/>
      <c r="R16" s="41"/>
    </row>
    <row r="17" spans="1:15" x14ac:dyDescent="0.3">
      <c r="A17" s="38">
        <v>27</v>
      </c>
      <c r="B17" s="311" t="s">
        <v>113</v>
      </c>
      <c r="C17" s="311"/>
      <c r="D17" s="311"/>
      <c r="E17" s="48">
        <v>150</v>
      </c>
      <c r="F17" s="40"/>
      <c r="G17" s="314">
        <v>150</v>
      </c>
      <c r="H17" s="314"/>
      <c r="I17" s="40"/>
      <c r="J17" s="51"/>
      <c r="K17" s="2"/>
      <c r="L17" s="2"/>
      <c r="M17" s="2"/>
      <c r="N17" s="2"/>
      <c r="O17" s="2"/>
    </row>
    <row r="18" spans="1:15" x14ac:dyDescent="0.3">
      <c r="A18" s="38">
        <v>28</v>
      </c>
      <c r="B18" s="320" t="s">
        <v>155</v>
      </c>
      <c r="C18" s="320"/>
      <c r="D18" s="320"/>
      <c r="E18" s="48">
        <v>500</v>
      </c>
      <c r="F18" s="40"/>
      <c r="G18" s="314">
        <v>500</v>
      </c>
      <c r="H18" s="314"/>
      <c r="I18" s="40"/>
      <c r="J18" s="51" t="s">
        <v>290</v>
      </c>
      <c r="K18" s="2"/>
      <c r="L18" s="2"/>
      <c r="M18" s="2"/>
      <c r="N18" s="2"/>
      <c r="O18" s="2"/>
    </row>
    <row r="19" spans="1:15" x14ac:dyDescent="0.3">
      <c r="A19" s="38">
        <v>29</v>
      </c>
      <c r="B19" s="311" t="s">
        <v>114</v>
      </c>
      <c r="C19" s="311"/>
      <c r="D19" s="311"/>
      <c r="E19" s="48">
        <v>600</v>
      </c>
      <c r="F19" s="40"/>
      <c r="G19" s="314">
        <v>100</v>
      </c>
      <c r="H19" s="314"/>
      <c r="I19" s="40">
        <v>500</v>
      </c>
      <c r="J19" s="51"/>
      <c r="K19" s="2"/>
      <c r="L19" s="2"/>
      <c r="M19" s="2"/>
      <c r="N19" s="2"/>
      <c r="O19" s="2"/>
    </row>
    <row r="20" spans="1:15" x14ac:dyDescent="0.3">
      <c r="A20" s="38">
        <v>30</v>
      </c>
      <c r="B20" s="311" t="s">
        <v>115</v>
      </c>
      <c r="C20" s="311"/>
      <c r="D20" s="311"/>
      <c r="E20" s="48">
        <v>600</v>
      </c>
      <c r="F20" s="40"/>
      <c r="G20" s="314"/>
      <c r="H20" s="314"/>
      <c r="I20" s="40">
        <v>600</v>
      </c>
      <c r="J20" s="51"/>
      <c r="K20" s="2"/>
      <c r="L20" s="2"/>
      <c r="M20" s="2"/>
      <c r="N20" s="2"/>
      <c r="O20" s="2"/>
    </row>
    <row r="21" spans="1:15" x14ac:dyDescent="0.3">
      <c r="A21" s="38">
        <v>31</v>
      </c>
      <c r="B21" s="311" t="s">
        <v>116</v>
      </c>
      <c r="C21" s="311"/>
      <c r="D21" s="311"/>
      <c r="E21" s="48">
        <v>600</v>
      </c>
      <c r="F21" s="40"/>
      <c r="G21" s="314"/>
      <c r="H21" s="314"/>
      <c r="I21" s="40">
        <v>600</v>
      </c>
      <c r="J21" s="51"/>
      <c r="K21" s="2"/>
      <c r="L21" s="2"/>
      <c r="M21" s="2"/>
      <c r="N21" s="2"/>
      <c r="O21" s="2"/>
    </row>
    <row r="22" spans="1:15" x14ac:dyDescent="0.3">
      <c r="A22" s="38">
        <v>32</v>
      </c>
      <c r="B22" s="311" t="s">
        <v>117</v>
      </c>
      <c r="C22" s="311"/>
      <c r="D22" s="311"/>
      <c r="E22" s="48">
        <v>350</v>
      </c>
      <c r="F22" s="40"/>
      <c r="G22" s="314">
        <v>350</v>
      </c>
      <c r="H22" s="314"/>
      <c r="I22" s="40"/>
      <c r="J22" s="51"/>
      <c r="K22" s="2"/>
      <c r="L22" s="2"/>
      <c r="M22" s="2"/>
      <c r="N22" s="2"/>
      <c r="O22" s="2"/>
    </row>
    <row r="23" spans="1:15" x14ac:dyDescent="0.3">
      <c r="A23" s="38">
        <v>33</v>
      </c>
      <c r="B23" s="311" t="s">
        <v>118</v>
      </c>
      <c r="C23" s="311"/>
      <c r="D23" s="311"/>
      <c r="E23" s="48">
        <v>400</v>
      </c>
      <c r="F23" s="40"/>
      <c r="G23" s="314">
        <v>300</v>
      </c>
      <c r="H23" s="314"/>
      <c r="I23" s="40">
        <v>100</v>
      </c>
      <c r="J23" s="51"/>
      <c r="K23" s="2"/>
      <c r="L23" s="2"/>
      <c r="M23" s="2"/>
      <c r="N23" s="2"/>
      <c r="O23" s="2"/>
    </row>
    <row r="24" spans="1:15" x14ac:dyDescent="0.3">
      <c r="A24" s="43">
        <v>34</v>
      </c>
      <c r="B24" s="311" t="s">
        <v>119</v>
      </c>
      <c r="C24" s="311"/>
      <c r="D24" s="311"/>
      <c r="E24" s="48">
        <v>700</v>
      </c>
      <c r="F24" s="40"/>
      <c r="G24" s="314">
        <v>700</v>
      </c>
      <c r="H24" s="314"/>
      <c r="I24" s="40"/>
      <c r="J24" s="51"/>
      <c r="K24" s="2"/>
      <c r="L24" s="2"/>
      <c r="M24" s="2"/>
      <c r="N24" s="2"/>
      <c r="O24" s="2"/>
    </row>
    <row r="25" spans="1:15" x14ac:dyDescent="0.3">
      <c r="A25" s="2"/>
      <c r="B25" s="205"/>
      <c r="C25" s="2"/>
      <c r="D25" s="46" t="s">
        <v>103</v>
      </c>
      <c r="E25" s="52">
        <f>SUM(E15:E24)</f>
        <v>4950</v>
      </c>
      <c r="F25" s="46"/>
      <c r="G25" s="309">
        <f>SUM(G15:H24)</f>
        <v>2480</v>
      </c>
      <c r="H25" s="309"/>
      <c r="I25" s="45">
        <f>SUM(I15:I24)</f>
        <v>2470</v>
      </c>
      <c r="J25" s="51"/>
      <c r="K25" s="2"/>
      <c r="L25" s="2"/>
      <c r="M25" s="2"/>
      <c r="N25" s="2"/>
      <c r="O25" s="2"/>
    </row>
    <row r="26" spans="1:15" x14ac:dyDescent="0.3">
      <c r="A26" s="2"/>
      <c r="B26" s="2"/>
      <c r="C26" s="2"/>
      <c r="D26" s="46" t="s">
        <v>120</v>
      </c>
      <c r="E26" s="46"/>
      <c r="F26" s="46"/>
      <c r="G26" s="309">
        <f>H9</f>
        <v>199.64</v>
      </c>
      <c r="H26" s="309"/>
      <c r="I26" s="45">
        <f>H10</f>
        <v>198.87</v>
      </c>
      <c r="J26" s="51"/>
      <c r="K26" s="2"/>
      <c r="L26" s="2"/>
      <c r="M26" s="2"/>
      <c r="N26" s="2"/>
      <c r="O26" s="2"/>
    </row>
    <row r="27" spans="1:15" x14ac:dyDescent="0.3">
      <c r="A27" s="2"/>
      <c r="B27" s="2"/>
      <c r="C27" s="2"/>
      <c r="D27" s="46" t="s">
        <v>121</v>
      </c>
      <c r="E27" s="46"/>
      <c r="F27" s="46"/>
      <c r="G27" s="310">
        <f>G25/G26</f>
        <v>12.422360248447205</v>
      </c>
      <c r="H27" s="310"/>
      <c r="I27" s="53">
        <f>I25/I26</f>
        <v>12.420173983003972</v>
      </c>
      <c r="J27" s="51"/>
      <c r="K27" s="2"/>
      <c r="L27" s="2"/>
      <c r="M27" s="2"/>
      <c r="N27" s="2"/>
      <c r="O27" s="2"/>
    </row>
    <row r="28" spans="1:1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">
      <c r="A29" s="2"/>
      <c r="B29" s="207" t="s">
        <v>287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">
      <c r="A30" s="2"/>
      <c r="B30" s="206" t="s">
        <v>285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">
      <c r="A31" s="2"/>
      <c r="B31" s="206" t="s">
        <v>286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">
      <c r="A34" s="2"/>
      <c r="B34" s="207" t="s">
        <v>289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">
      <c r="A35" s="2"/>
      <c r="B35" s="206" t="s">
        <v>288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ht="15" x14ac:dyDescent="0.3">
      <c r="A38" s="2"/>
      <c r="B38" s="22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5" x14ac:dyDescent="0.3">
      <c r="A39" s="2"/>
      <c r="B39" s="22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</sheetData>
  <mergeCells count="29">
    <mergeCell ref="B14:D14"/>
    <mergeCell ref="A3:P3"/>
    <mergeCell ref="A4:P4"/>
    <mergeCell ref="A7:P7"/>
    <mergeCell ref="B21:D21"/>
    <mergeCell ref="A13:I13"/>
    <mergeCell ref="G18:H18"/>
    <mergeCell ref="B23:D23"/>
    <mergeCell ref="B15:D15"/>
    <mergeCell ref="B16:D16"/>
    <mergeCell ref="B17:D17"/>
    <mergeCell ref="B19:D19"/>
    <mergeCell ref="B18:D18"/>
    <mergeCell ref="G25:H25"/>
    <mergeCell ref="G26:H26"/>
    <mergeCell ref="G27:H27"/>
    <mergeCell ref="B24:D24"/>
    <mergeCell ref="G14:H14"/>
    <mergeCell ref="G15:H15"/>
    <mergeCell ref="G16:H16"/>
    <mergeCell ref="G17:H17"/>
    <mergeCell ref="G19:H19"/>
    <mergeCell ref="G20:H20"/>
    <mergeCell ref="G21:H21"/>
    <mergeCell ref="G22:H22"/>
    <mergeCell ref="G23:H23"/>
    <mergeCell ref="G24:H24"/>
    <mergeCell ref="B20:D20"/>
    <mergeCell ref="B22:D22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AC14-8644-4D70-8ED4-377C5C060080}">
  <sheetPr codeName="Feuil2"/>
  <dimension ref="A1:BQ104"/>
  <sheetViews>
    <sheetView zoomScaleNormal="100" workbookViewId="0">
      <selection activeCell="F9" sqref="F9"/>
    </sheetView>
  </sheetViews>
  <sheetFormatPr baseColWidth="10" defaultRowHeight="14.4" x14ac:dyDescent="0.3"/>
  <cols>
    <col min="3" max="3" width="12.109375" customWidth="1"/>
    <col min="5" max="5" width="14.109375" customWidth="1"/>
    <col min="6" max="6" width="13.88671875" customWidth="1"/>
    <col min="8" max="8" width="11.44140625" style="1"/>
    <col min="9" max="9" width="27.6640625" customWidth="1"/>
    <col min="10" max="10" width="35.5546875" customWidth="1"/>
    <col min="11" max="11" width="12.88671875" customWidth="1"/>
    <col min="12" max="12" width="23.88671875" customWidth="1"/>
  </cols>
  <sheetData>
    <row r="1" spans="1:69" s="2" customFormat="1" ht="39.75" customHeight="1" x14ac:dyDescent="0.3">
      <c r="A1" s="324" t="s">
        <v>201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</row>
    <row r="2" spans="1:69" s="2" customFormat="1" ht="39.75" customHeight="1" x14ac:dyDescent="0.3">
      <c r="A2" s="336" t="s">
        <v>123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</row>
    <row r="3" spans="1:69" s="2" customFormat="1" ht="18" customHeight="1" thickBot="1" x14ac:dyDescent="0.35">
      <c r="A3" s="35" t="s">
        <v>102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69" s="2" customFormat="1" ht="18" customHeight="1" x14ac:dyDescent="0.3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69" s="2" customFormat="1" ht="18" customHeight="1" x14ac:dyDescent="0.3">
      <c r="A5" s="330" t="s">
        <v>106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</row>
    <row r="6" spans="1:69" ht="28.8" x14ac:dyDescent="0.3">
      <c r="A6" s="7" t="s">
        <v>10</v>
      </c>
      <c r="B6" s="7" t="s">
        <v>0</v>
      </c>
      <c r="C6" s="7" t="s">
        <v>97</v>
      </c>
      <c r="D6" s="7" t="s">
        <v>8</v>
      </c>
      <c r="E6" s="7" t="s">
        <v>6</v>
      </c>
      <c r="F6" s="7" t="s">
        <v>7</v>
      </c>
      <c r="G6" s="7" t="s">
        <v>9</v>
      </c>
      <c r="H6" s="7" t="s">
        <v>2</v>
      </c>
      <c r="I6" s="7" t="s">
        <v>1</v>
      </c>
      <c r="J6" s="7" t="s">
        <v>3</v>
      </c>
      <c r="K6" s="7" t="s">
        <v>4</v>
      </c>
      <c r="L6" s="7" t="s">
        <v>5</v>
      </c>
      <c r="N6" s="2"/>
      <c r="O6" s="2"/>
      <c r="P6" s="2"/>
      <c r="Q6" s="2"/>
      <c r="R6" s="2"/>
      <c r="S6" s="2"/>
      <c r="T6" s="2"/>
      <c r="U6" s="2"/>
      <c r="V6" s="2"/>
      <c r="W6" s="2"/>
    </row>
    <row r="7" spans="1:69" ht="43.2" x14ac:dyDescent="0.3">
      <c r="A7" s="11" t="s">
        <v>20</v>
      </c>
      <c r="B7" s="5" t="s">
        <v>13</v>
      </c>
      <c r="C7" s="5">
        <v>1</v>
      </c>
      <c r="D7" s="5" t="s">
        <v>19</v>
      </c>
      <c r="E7" s="5">
        <v>1</v>
      </c>
      <c r="F7" s="5">
        <v>5</v>
      </c>
      <c r="G7" s="5">
        <v>1</v>
      </c>
      <c r="H7" s="11">
        <v>93.43</v>
      </c>
      <c r="I7" s="5" t="s">
        <v>14</v>
      </c>
      <c r="J7" s="5" t="s">
        <v>15</v>
      </c>
      <c r="K7" s="5" t="s">
        <v>16</v>
      </c>
      <c r="L7" s="5" t="s">
        <v>17</v>
      </c>
      <c r="N7" s="2"/>
      <c r="O7" s="2"/>
      <c r="P7" s="2"/>
      <c r="Q7" s="2"/>
      <c r="R7" s="2"/>
      <c r="S7" s="2"/>
      <c r="T7" s="2"/>
      <c r="U7" s="2"/>
      <c r="V7" s="2"/>
      <c r="W7" s="2"/>
    </row>
    <row r="8" spans="1:69" ht="43.2" x14ac:dyDescent="0.3">
      <c r="A8" s="11" t="s">
        <v>27</v>
      </c>
      <c r="B8" s="5" t="s">
        <v>13</v>
      </c>
      <c r="C8" s="5" t="s">
        <v>25</v>
      </c>
      <c r="D8" s="5" t="s">
        <v>26</v>
      </c>
      <c r="E8" s="5">
        <v>0</v>
      </c>
      <c r="F8" s="5">
        <v>0</v>
      </c>
      <c r="G8" s="5">
        <v>2</v>
      </c>
      <c r="H8" s="11">
        <v>172.72</v>
      </c>
      <c r="I8" s="5" t="s">
        <v>21</v>
      </c>
      <c r="J8" s="5" t="s">
        <v>22</v>
      </c>
      <c r="K8" s="5" t="s">
        <v>23</v>
      </c>
      <c r="L8" s="5" t="s">
        <v>24</v>
      </c>
      <c r="N8" s="2"/>
      <c r="O8" s="2"/>
      <c r="P8" s="2"/>
      <c r="Q8" s="2"/>
      <c r="R8" s="2"/>
      <c r="S8" s="2"/>
      <c r="T8" s="2"/>
      <c r="U8" s="2"/>
      <c r="V8" s="2"/>
      <c r="W8" s="2"/>
    </row>
    <row r="9" spans="1:69" ht="28.8" x14ac:dyDescent="0.3">
      <c r="A9" s="11" t="s">
        <v>31</v>
      </c>
      <c r="B9" s="5" t="s">
        <v>13</v>
      </c>
      <c r="C9" s="5" t="s">
        <v>25</v>
      </c>
      <c r="D9" s="5" t="s">
        <v>19</v>
      </c>
      <c r="E9" s="5">
        <v>0</v>
      </c>
      <c r="F9" s="5">
        <v>0</v>
      </c>
      <c r="G9" s="5">
        <v>2</v>
      </c>
      <c r="H9" s="11">
        <v>65.62</v>
      </c>
      <c r="I9" s="5" t="s">
        <v>28</v>
      </c>
      <c r="J9" s="5" t="s">
        <v>29</v>
      </c>
      <c r="K9" s="5" t="s">
        <v>30</v>
      </c>
      <c r="L9" s="5" t="s">
        <v>24</v>
      </c>
      <c r="N9" s="2"/>
      <c r="O9" s="2"/>
      <c r="P9" s="2"/>
      <c r="Q9" s="2"/>
      <c r="R9" s="2"/>
      <c r="S9" s="2"/>
      <c r="T9" s="2"/>
      <c r="U9" s="2"/>
      <c r="V9" s="2"/>
      <c r="W9" s="2"/>
    </row>
    <row r="10" spans="1:69" ht="72" x14ac:dyDescent="0.3">
      <c r="A10" s="11" t="s">
        <v>35</v>
      </c>
      <c r="B10" s="5" t="s">
        <v>13</v>
      </c>
      <c r="C10" s="5" t="s">
        <v>18</v>
      </c>
      <c r="D10" s="5" t="s">
        <v>34</v>
      </c>
      <c r="E10" s="5">
        <v>2</v>
      </c>
      <c r="F10" s="5">
        <v>5</v>
      </c>
      <c r="G10" s="5">
        <v>1</v>
      </c>
      <c r="H10" s="11">
        <v>111.77</v>
      </c>
      <c r="I10" s="5" t="s">
        <v>14</v>
      </c>
      <c r="J10" s="5" t="s">
        <v>32</v>
      </c>
      <c r="K10" s="5" t="s">
        <v>33</v>
      </c>
      <c r="L10" s="5" t="s">
        <v>17</v>
      </c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69" s="1" customFormat="1" x14ac:dyDescent="0.3">
      <c r="A11" s="11" t="s">
        <v>38</v>
      </c>
      <c r="B11" s="5" t="s">
        <v>13</v>
      </c>
      <c r="C11" s="5" t="s">
        <v>25</v>
      </c>
      <c r="D11" s="5" t="s">
        <v>26</v>
      </c>
      <c r="E11" s="5">
        <v>0</v>
      </c>
      <c r="F11" s="5">
        <v>0</v>
      </c>
      <c r="G11" s="5">
        <v>0</v>
      </c>
      <c r="H11" s="11">
        <v>37.700000000000003</v>
      </c>
      <c r="I11" s="5" t="s">
        <v>36</v>
      </c>
      <c r="J11" s="5" t="s">
        <v>37</v>
      </c>
      <c r="K11" s="5" t="s">
        <v>16</v>
      </c>
      <c r="L11" s="5" t="s">
        <v>24</v>
      </c>
      <c r="M1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</row>
    <row r="12" spans="1:69" s="1" customFormat="1" ht="28.8" x14ac:dyDescent="0.3">
      <c r="A12" s="11" t="s">
        <v>40</v>
      </c>
      <c r="B12" s="5" t="s">
        <v>13</v>
      </c>
      <c r="C12" s="5" t="s">
        <v>25</v>
      </c>
      <c r="D12" s="5" t="s">
        <v>26</v>
      </c>
      <c r="E12" s="5">
        <v>0</v>
      </c>
      <c r="F12" s="5">
        <v>0</v>
      </c>
      <c r="G12" s="5">
        <v>0</v>
      </c>
      <c r="H12" s="11">
        <v>149.83000000000001</v>
      </c>
      <c r="I12" s="5" t="s">
        <v>28</v>
      </c>
      <c r="J12" s="5" t="s">
        <v>39</v>
      </c>
      <c r="K12" s="5" t="s">
        <v>16</v>
      </c>
      <c r="L12" s="5" t="s">
        <v>24</v>
      </c>
      <c r="M1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</row>
    <row r="13" spans="1:69" s="2" customFormat="1" ht="57.6" x14ac:dyDescent="0.3">
      <c r="A13" s="12" t="s">
        <v>44</v>
      </c>
      <c r="B13" s="6" t="s">
        <v>41</v>
      </c>
      <c r="C13" s="6" t="s">
        <v>43</v>
      </c>
      <c r="D13" s="6" t="s">
        <v>26</v>
      </c>
      <c r="E13" s="6">
        <v>4</v>
      </c>
      <c r="F13" s="6">
        <v>4</v>
      </c>
      <c r="G13" s="6">
        <v>3</v>
      </c>
      <c r="H13" s="12">
        <v>258.42</v>
      </c>
      <c r="I13" s="6" t="s">
        <v>64</v>
      </c>
      <c r="J13" s="6" t="s">
        <v>65</v>
      </c>
      <c r="K13" s="6" t="s">
        <v>82</v>
      </c>
      <c r="L13" s="6" t="s">
        <v>42</v>
      </c>
    </row>
    <row r="14" spans="1:69" ht="72" x14ac:dyDescent="0.3">
      <c r="A14" s="13" t="s">
        <v>47</v>
      </c>
      <c r="B14" s="4" t="s">
        <v>41</v>
      </c>
      <c r="C14" s="4" t="s">
        <v>46</v>
      </c>
      <c r="D14" s="4" t="s">
        <v>34</v>
      </c>
      <c r="E14" s="4">
        <v>0</v>
      </c>
      <c r="F14" s="4">
        <v>0</v>
      </c>
      <c r="G14" s="4">
        <v>0</v>
      </c>
      <c r="H14" s="13">
        <v>77.39</v>
      </c>
      <c r="I14" s="4" t="s">
        <v>28</v>
      </c>
      <c r="J14" s="4" t="s">
        <v>45</v>
      </c>
      <c r="K14" s="4" t="s">
        <v>16</v>
      </c>
      <c r="L14" s="4" t="s">
        <v>24</v>
      </c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69" s="2" customFormat="1" x14ac:dyDescent="0.3">
      <c r="A15" s="14" t="s">
        <v>50</v>
      </c>
      <c r="B15" s="3" t="s">
        <v>41</v>
      </c>
      <c r="C15" s="3" t="s">
        <v>46</v>
      </c>
      <c r="D15" s="3" t="s">
        <v>19</v>
      </c>
      <c r="E15" s="3">
        <v>0</v>
      </c>
      <c r="F15" s="3">
        <v>0</v>
      </c>
      <c r="G15" s="3">
        <v>4</v>
      </c>
      <c r="H15" s="14">
        <v>197.64</v>
      </c>
      <c r="I15" s="3" t="s">
        <v>28</v>
      </c>
      <c r="J15" s="3"/>
      <c r="K15" s="3" t="s">
        <v>30</v>
      </c>
      <c r="L15" s="3" t="s">
        <v>49</v>
      </c>
    </row>
    <row r="16" spans="1:69" s="2" customFormat="1" x14ac:dyDescent="0.3">
      <c r="A16" s="14" t="s">
        <v>52</v>
      </c>
      <c r="B16" s="3" t="s">
        <v>41</v>
      </c>
      <c r="C16" s="3" t="s">
        <v>46</v>
      </c>
      <c r="D16" s="3" t="s">
        <v>19</v>
      </c>
      <c r="E16" s="3">
        <v>0</v>
      </c>
      <c r="F16" s="3">
        <v>0</v>
      </c>
      <c r="G16" s="3">
        <v>0</v>
      </c>
      <c r="H16" s="14">
        <v>120.5</v>
      </c>
      <c r="I16" s="3" t="s">
        <v>28</v>
      </c>
      <c r="J16" s="3" t="s">
        <v>51</v>
      </c>
      <c r="K16" s="3" t="s">
        <v>16</v>
      </c>
      <c r="L16" s="3" t="s">
        <v>24</v>
      </c>
    </row>
    <row r="17" spans="1:23" s="2" customFormat="1" ht="43.2" x14ac:dyDescent="0.3">
      <c r="A17" s="14" t="s">
        <v>55</v>
      </c>
      <c r="B17" s="3" t="s">
        <v>41</v>
      </c>
      <c r="C17" s="3" t="s">
        <v>46</v>
      </c>
      <c r="D17" s="3" t="s">
        <v>34</v>
      </c>
      <c r="E17" s="3">
        <v>1</v>
      </c>
      <c r="F17" s="3"/>
      <c r="G17" s="3">
        <v>0</v>
      </c>
      <c r="H17" s="14">
        <v>38.32</v>
      </c>
      <c r="I17" s="3" t="s">
        <v>53</v>
      </c>
      <c r="J17" s="3" t="s">
        <v>54</v>
      </c>
      <c r="K17" s="3" t="s">
        <v>33</v>
      </c>
      <c r="L17" s="3" t="s">
        <v>24</v>
      </c>
    </row>
    <row r="18" spans="1:23" s="2" customFormat="1" ht="28.8" x14ac:dyDescent="0.3">
      <c r="A18" s="14" t="s">
        <v>57</v>
      </c>
      <c r="B18" s="3" t="s">
        <v>41</v>
      </c>
      <c r="C18" s="3" t="s">
        <v>43</v>
      </c>
      <c r="D18" s="3" t="s">
        <v>26</v>
      </c>
      <c r="E18" s="3">
        <v>5</v>
      </c>
      <c r="F18" s="3">
        <v>5</v>
      </c>
      <c r="G18" s="3">
        <v>0</v>
      </c>
      <c r="H18" s="14">
        <v>265.13</v>
      </c>
      <c r="I18" s="3" t="s">
        <v>21</v>
      </c>
      <c r="J18" s="3" t="s">
        <v>56</v>
      </c>
      <c r="K18" s="3" t="s">
        <v>33</v>
      </c>
      <c r="L18" s="3" t="s">
        <v>42</v>
      </c>
    </row>
    <row r="19" spans="1:23" s="2" customFormat="1" ht="28.8" x14ac:dyDescent="0.3">
      <c r="A19" s="14" t="s">
        <v>60</v>
      </c>
      <c r="B19" s="3" t="s">
        <v>41</v>
      </c>
      <c r="C19" s="3" t="s">
        <v>59</v>
      </c>
      <c r="D19" s="3" t="s">
        <v>34</v>
      </c>
      <c r="E19" s="3">
        <v>2</v>
      </c>
      <c r="F19" s="3">
        <v>5</v>
      </c>
      <c r="G19" s="3">
        <v>2</v>
      </c>
      <c r="H19" s="14">
        <v>148.63</v>
      </c>
      <c r="I19" s="3" t="s">
        <v>14</v>
      </c>
      <c r="J19" s="3" t="s">
        <v>70</v>
      </c>
      <c r="K19" s="3" t="s">
        <v>33</v>
      </c>
      <c r="L19" s="3" t="s">
        <v>17</v>
      </c>
    </row>
    <row r="20" spans="1:23" s="2" customFormat="1" ht="28.8" x14ac:dyDescent="0.3">
      <c r="A20" s="14" t="s">
        <v>61</v>
      </c>
      <c r="B20" s="3" t="s">
        <v>41</v>
      </c>
      <c r="C20" s="3" t="s">
        <v>59</v>
      </c>
      <c r="D20" s="3" t="s">
        <v>34</v>
      </c>
      <c r="E20" s="3">
        <v>3</v>
      </c>
      <c r="F20" s="3">
        <v>2</v>
      </c>
      <c r="G20" s="3">
        <v>1</v>
      </c>
      <c r="H20" s="14">
        <v>185.58</v>
      </c>
      <c r="I20" s="3" t="s">
        <v>14</v>
      </c>
      <c r="J20" s="3" t="s">
        <v>58</v>
      </c>
      <c r="K20" s="3" t="s">
        <v>33</v>
      </c>
      <c r="L20" s="3" t="s">
        <v>17</v>
      </c>
    </row>
    <row r="21" spans="1:23" s="2" customFormat="1" ht="28.8" x14ac:dyDescent="0.3">
      <c r="A21" s="14" t="s">
        <v>62</v>
      </c>
      <c r="B21" s="3" t="s">
        <v>41</v>
      </c>
      <c r="C21" s="3" t="s">
        <v>46</v>
      </c>
      <c r="D21" s="3" t="s">
        <v>19</v>
      </c>
      <c r="E21" s="3">
        <v>3</v>
      </c>
      <c r="F21" s="3">
        <v>0</v>
      </c>
      <c r="G21" s="3">
        <v>2</v>
      </c>
      <c r="H21" s="14">
        <v>80.650000000000006</v>
      </c>
      <c r="I21" s="3" t="s">
        <v>28</v>
      </c>
      <c r="J21" s="3" t="s">
        <v>86</v>
      </c>
      <c r="K21" s="3" t="s">
        <v>33</v>
      </c>
      <c r="L21" s="3" t="s">
        <v>24</v>
      </c>
    </row>
    <row r="22" spans="1:23" s="2" customFormat="1" ht="28.8" x14ac:dyDescent="0.3">
      <c r="A22" s="14" t="s">
        <v>96</v>
      </c>
      <c r="B22" s="3" t="s">
        <v>41</v>
      </c>
      <c r="C22" s="3" t="s">
        <v>59</v>
      </c>
      <c r="D22" s="3" t="s">
        <v>34</v>
      </c>
      <c r="E22" s="3">
        <v>2</v>
      </c>
      <c r="F22" s="3">
        <v>5</v>
      </c>
      <c r="G22" s="3">
        <v>1</v>
      </c>
      <c r="H22" s="14">
        <v>91.31</v>
      </c>
      <c r="I22" s="3" t="s">
        <v>14</v>
      </c>
      <c r="J22" s="3" t="s">
        <v>70</v>
      </c>
      <c r="K22" s="3" t="s">
        <v>16</v>
      </c>
      <c r="L22" s="3" t="s">
        <v>17</v>
      </c>
    </row>
    <row r="23" spans="1:23" ht="43.2" x14ac:dyDescent="0.3">
      <c r="A23" s="14" t="s">
        <v>95</v>
      </c>
      <c r="B23" s="3" t="s">
        <v>41</v>
      </c>
      <c r="C23" s="3" t="s">
        <v>43</v>
      </c>
      <c r="D23" s="3" t="s">
        <v>34</v>
      </c>
      <c r="E23" s="3">
        <v>4</v>
      </c>
      <c r="F23" s="3">
        <v>4</v>
      </c>
      <c r="G23" s="3">
        <v>2</v>
      </c>
      <c r="H23" s="21">
        <v>149.99</v>
      </c>
      <c r="I23" s="3" t="s">
        <v>21</v>
      </c>
      <c r="J23" s="3" t="s">
        <v>91</v>
      </c>
      <c r="K23" s="3" t="s">
        <v>33</v>
      </c>
      <c r="L23" s="3" t="s">
        <v>42</v>
      </c>
    </row>
    <row r="24" spans="1:23" ht="57.6" x14ac:dyDescent="0.3">
      <c r="A24" s="15" t="s">
        <v>67</v>
      </c>
      <c r="B24" s="8" t="s">
        <v>63</v>
      </c>
      <c r="C24" s="8" t="s">
        <v>66</v>
      </c>
      <c r="D24" s="8" t="s">
        <v>26</v>
      </c>
      <c r="E24" s="8">
        <v>4</v>
      </c>
      <c r="F24" s="8">
        <v>4</v>
      </c>
      <c r="G24" s="8">
        <v>3</v>
      </c>
      <c r="H24" s="15">
        <v>43.73</v>
      </c>
      <c r="I24" s="8" t="s">
        <v>64</v>
      </c>
      <c r="J24" s="8" t="s">
        <v>65</v>
      </c>
      <c r="K24" s="8" t="s">
        <v>16</v>
      </c>
      <c r="L24" s="8" t="s">
        <v>42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s="2" customFormat="1" x14ac:dyDescent="0.3">
      <c r="A25" s="15" t="s">
        <v>69</v>
      </c>
      <c r="B25" s="8" t="s">
        <v>63</v>
      </c>
      <c r="C25" s="8" t="s">
        <v>68</v>
      </c>
      <c r="D25" s="8" t="s">
        <v>19</v>
      </c>
      <c r="E25" s="8">
        <v>0</v>
      </c>
      <c r="F25" s="8">
        <v>0</v>
      </c>
      <c r="G25" s="8">
        <v>2</v>
      </c>
      <c r="H25" s="15">
        <v>474.74</v>
      </c>
      <c r="I25" s="8" t="s">
        <v>28</v>
      </c>
      <c r="J25" s="8"/>
      <c r="K25" s="8" t="s">
        <v>30</v>
      </c>
      <c r="L25" s="8" t="s">
        <v>49</v>
      </c>
    </row>
    <row r="26" spans="1:23" ht="28.8" x14ac:dyDescent="0.3">
      <c r="A26" s="15" t="s">
        <v>72</v>
      </c>
      <c r="B26" s="8" t="s">
        <v>63</v>
      </c>
      <c r="C26" s="8" t="s">
        <v>71</v>
      </c>
      <c r="D26" s="8" t="s">
        <v>19</v>
      </c>
      <c r="E26" s="8">
        <v>2</v>
      </c>
      <c r="F26" s="8">
        <v>5</v>
      </c>
      <c r="G26" s="8">
        <v>2</v>
      </c>
      <c r="H26" s="15">
        <v>44.65</v>
      </c>
      <c r="I26" s="8" t="s">
        <v>14</v>
      </c>
      <c r="J26" s="8" t="s">
        <v>70</v>
      </c>
      <c r="K26" s="8" t="s">
        <v>16</v>
      </c>
      <c r="L26" s="8" t="s">
        <v>17</v>
      </c>
    </row>
    <row r="27" spans="1:23" s="2" customFormat="1" ht="72" x14ac:dyDescent="0.3">
      <c r="A27" s="15" t="s">
        <v>74</v>
      </c>
      <c r="B27" s="8" t="s">
        <v>63</v>
      </c>
      <c r="C27" s="8" t="s">
        <v>71</v>
      </c>
      <c r="D27" s="8" t="s">
        <v>19</v>
      </c>
      <c r="E27" s="8">
        <v>1</v>
      </c>
      <c r="F27" s="8">
        <v>3</v>
      </c>
      <c r="G27" s="8">
        <v>2</v>
      </c>
      <c r="H27" s="15">
        <v>142</v>
      </c>
      <c r="I27" s="8" t="s">
        <v>14</v>
      </c>
      <c r="J27" s="8" t="s">
        <v>73</v>
      </c>
      <c r="K27" s="8" t="s">
        <v>33</v>
      </c>
      <c r="L27" s="8" t="s">
        <v>17</v>
      </c>
    </row>
    <row r="28" spans="1:23" ht="72" x14ac:dyDescent="0.3">
      <c r="A28" s="15" t="s">
        <v>76</v>
      </c>
      <c r="B28" s="8" t="s">
        <v>63</v>
      </c>
      <c r="C28" s="8" t="s">
        <v>68</v>
      </c>
      <c r="D28" s="8" t="s">
        <v>19</v>
      </c>
      <c r="E28" s="8">
        <v>1</v>
      </c>
      <c r="F28" s="8">
        <v>1</v>
      </c>
      <c r="G28" s="8">
        <v>1</v>
      </c>
      <c r="H28" s="15">
        <v>283.74</v>
      </c>
      <c r="I28" s="8" t="s">
        <v>14</v>
      </c>
      <c r="J28" s="8" t="s">
        <v>75</v>
      </c>
      <c r="K28" s="8" t="s">
        <v>33</v>
      </c>
      <c r="L28" s="8" t="s">
        <v>24</v>
      </c>
    </row>
    <row r="29" spans="1:23" s="2" customFormat="1" ht="43.2" x14ac:dyDescent="0.3">
      <c r="A29" s="15" t="s">
        <v>80</v>
      </c>
      <c r="B29" s="8" t="s">
        <v>63</v>
      </c>
      <c r="C29" s="8" t="s">
        <v>79</v>
      </c>
      <c r="D29" s="8" t="s">
        <v>34</v>
      </c>
      <c r="E29" s="8">
        <v>2</v>
      </c>
      <c r="F29" s="8">
        <v>4</v>
      </c>
      <c r="G29" s="8">
        <v>3</v>
      </c>
      <c r="H29" s="15">
        <v>158.74</v>
      </c>
      <c r="I29" s="8" t="s">
        <v>64</v>
      </c>
      <c r="J29" s="8" t="s">
        <v>77</v>
      </c>
      <c r="K29" s="8" t="s">
        <v>30</v>
      </c>
      <c r="L29" s="8" t="s">
        <v>78</v>
      </c>
    </row>
    <row r="30" spans="1:23" s="2" customFormat="1" ht="43.2" x14ac:dyDescent="0.3">
      <c r="A30" s="15" t="s">
        <v>83</v>
      </c>
      <c r="B30" s="8" t="s">
        <v>63</v>
      </c>
      <c r="C30" s="8" t="s">
        <v>66</v>
      </c>
      <c r="D30" s="8" t="s">
        <v>34</v>
      </c>
      <c r="E30" s="8">
        <v>4</v>
      </c>
      <c r="F30" s="8">
        <v>5</v>
      </c>
      <c r="G30" s="8">
        <v>2</v>
      </c>
      <c r="H30" s="15">
        <v>185</v>
      </c>
      <c r="I30" s="8" t="s">
        <v>21</v>
      </c>
      <c r="J30" s="8" t="s">
        <v>81</v>
      </c>
      <c r="K30" s="8" t="s">
        <v>82</v>
      </c>
      <c r="L30" s="8" t="s">
        <v>42</v>
      </c>
    </row>
    <row r="31" spans="1:23" s="2" customFormat="1" x14ac:dyDescent="0.3">
      <c r="A31" s="15" t="s">
        <v>85</v>
      </c>
      <c r="B31" s="8" t="s">
        <v>63</v>
      </c>
      <c r="C31" s="8" t="s">
        <v>68</v>
      </c>
      <c r="D31" s="8" t="s">
        <v>19</v>
      </c>
      <c r="E31" s="8">
        <v>0</v>
      </c>
      <c r="F31" s="8">
        <v>0</v>
      </c>
      <c r="G31" s="8">
        <v>1</v>
      </c>
      <c r="H31" s="15">
        <v>81.28</v>
      </c>
      <c r="I31" s="8" t="s">
        <v>48</v>
      </c>
      <c r="J31" s="8"/>
      <c r="K31" s="8" t="s">
        <v>30</v>
      </c>
      <c r="L31" s="8" t="s">
        <v>84</v>
      </c>
    </row>
    <row r="32" spans="1:23" s="2" customFormat="1" ht="28.8" x14ac:dyDescent="0.3">
      <c r="A32" s="15" t="s">
        <v>87</v>
      </c>
      <c r="B32" s="8" t="s">
        <v>63</v>
      </c>
      <c r="C32" s="8" t="s">
        <v>68</v>
      </c>
      <c r="D32" s="8" t="s">
        <v>19</v>
      </c>
      <c r="E32" s="8">
        <v>0</v>
      </c>
      <c r="F32" s="8">
        <v>0</v>
      </c>
      <c r="G32" s="8">
        <v>2</v>
      </c>
      <c r="H32" s="15">
        <v>158.19</v>
      </c>
      <c r="I32" s="8" t="s">
        <v>28</v>
      </c>
      <c r="J32" s="8" t="s">
        <v>86</v>
      </c>
      <c r="K32" s="8" t="s">
        <v>33</v>
      </c>
      <c r="L32" s="8" t="s">
        <v>24</v>
      </c>
    </row>
    <row r="33" spans="1:12" s="2" customFormat="1" ht="28.8" x14ac:dyDescent="0.3">
      <c r="A33" s="15" t="s">
        <v>89</v>
      </c>
      <c r="B33" s="8" t="s">
        <v>63</v>
      </c>
      <c r="C33" s="8" t="s">
        <v>68</v>
      </c>
      <c r="D33" s="8" t="s">
        <v>19</v>
      </c>
      <c r="E33" s="8">
        <v>0</v>
      </c>
      <c r="F33" s="8">
        <v>0</v>
      </c>
      <c r="G33" s="8">
        <v>2</v>
      </c>
      <c r="H33" s="15">
        <v>94.96</v>
      </c>
      <c r="I33" s="8" t="s">
        <v>36</v>
      </c>
      <c r="J33" s="8" t="s">
        <v>88</v>
      </c>
      <c r="K33" s="8" t="s">
        <v>16</v>
      </c>
      <c r="L33" s="8" t="s">
        <v>24</v>
      </c>
    </row>
    <row r="34" spans="1:12" x14ac:dyDescent="0.3">
      <c r="A34" s="15" t="s">
        <v>90</v>
      </c>
      <c r="B34" s="8" t="s">
        <v>63</v>
      </c>
      <c r="C34" s="8" t="s">
        <v>68</v>
      </c>
      <c r="D34" s="8" t="s">
        <v>19</v>
      </c>
      <c r="E34" s="8">
        <v>0</v>
      </c>
      <c r="F34" s="8">
        <v>0</v>
      </c>
      <c r="G34" s="8">
        <v>2</v>
      </c>
      <c r="H34" s="15">
        <v>258.08999999999997</v>
      </c>
      <c r="I34" s="8" t="s">
        <v>48</v>
      </c>
      <c r="J34" s="8"/>
      <c r="K34" s="8" t="s">
        <v>30</v>
      </c>
      <c r="L34" s="8" t="s">
        <v>84</v>
      </c>
    </row>
    <row r="35" spans="1:12" ht="43.2" x14ac:dyDescent="0.3">
      <c r="A35" s="15" t="s">
        <v>92</v>
      </c>
      <c r="B35" s="8" t="s">
        <v>63</v>
      </c>
      <c r="C35" s="8" t="s">
        <v>66</v>
      </c>
      <c r="D35" s="8" t="s">
        <v>34</v>
      </c>
      <c r="E35" s="8">
        <v>4</v>
      </c>
      <c r="F35" s="8">
        <v>4</v>
      </c>
      <c r="G35" s="8">
        <v>2</v>
      </c>
      <c r="H35" s="15">
        <v>15.72</v>
      </c>
      <c r="I35" s="8" t="s">
        <v>21</v>
      </c>
      <c r="J35" s="8" t="s">
        <v>91</v>
      </c>
      <c r="K35" s="8" t="s">
        <v>33</v>
      </c>
      <c r="L35" s="8" t="s">
        <v>42</v>
      </c>
    </row>
    <row r="36" spans="1:12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1:1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2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</sheetData>
  <autoFilter ref="A6:L35" xr:uid="{A713AC14-8644-4D70-8ED4-377C5C060080}"/>
  <mergeCells count="3">
    <mergeCell ref="A2:L2"/>
    <mergeCell ref="A5:L5"/>
    <mergeCell ref="A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54C6-FC7F-4AE0-9F72-7B5E0B7E8736}">
  <sheetPr codeName="Feuil5"/>
  <dimension ref="A1:G13"/>
  <sheetViews>
    <sheetView showGridLines="0" workbookViewId="0">
      <selection activeCell="C11" sqref="C11"/>
    </sheetView>
  </sheetViews>
  <sheetFormatPr baseColWidth="10" defaultRowHeight="14.4" x14ac:dyDescent="0.3"/>
  <cols>
    <col min="1" max="1" width="2.33203125" customWidth="1"/>
    <col min="2" max="2" width="7.33203125" bestFit="1" customWidth="1"/>
    <col min="3" max="3" width="228.5546875" bestFit="1" customWidth="1"/>
    <col min="4" max="4" width="17.6640625" bestFit="1" customWidth="1"/>
    <col min="5" max="5" width="14.6640625" bestFit="1" customWidth="1"/>
    <col min="6" max="6" width="14.44140625" bestFit="1" customWidth="1"/>
    <col min="7" max="7" width="6.5546875" bestFit="1" customWidth="1"/>
  </cols>
  <sheetData>
    <row r="1" spans="1:7" x14ac:dyDescent="0.3">
      <c r="A1" s="66" t="s">
        <v>299</v>
      </c>
    </row>
    <row r="2" spans="1:7" x14ac:dyDescent="0.3">
      <c r="A2" s="66" t="s">
        <v>300</v>
      </c>
    </row>
    <row r="3" spans="1:7" x14ac:dyDescent="0.3">
      <c r="A3" s="66" t="s">
        <v>301</v>
      </c>
    </row>
    <row r="6" spans="1:7" ht="15" thickBot="1" x14ac:dyDescent="0.35">
      <c r="A6" t="s">
        <v>302</v>
      </c>
    </row>
    <row r="7" spans="1:7" ht="15" thickBot="1" x14ac:dyDescent="0.35">
      <c r="B7" s="276" t="s">
        <v>303</v>
      </c>
      <c r="C7" s="276" t="s">
        <v>304</v>
      </c>
      <c r="D7" s="276" t="s">
        <v>305</v>
      </c>
      <c r="E7" s="276" t="s">
        <v>306</v>
      </c>
      <c r="F7" s="276" t="s">
        <v>307</v>
      </c>
      <c r="G7" s="276" t="s">
        <v>308</v>
      </c>
    </row>
    <row r="8" spans="1:7" x14ac:dyDescent="0.3">
      <c r="B8" t="s">
        <v>309</v>
      </c>
      <c r="C8" t="s">
        <v>310</v>
      </c>
      <c r="D8" s="236">
        <v>28</v>
      </c>
      <c r="E8" t="s">
        <v>311</v>
      </c>
      <c r="F8" t="s">
        <v>312</v>
      </c>
      <c r="G8">
        <v>-8</v>
      </c>
    </row>
    <row r="9" spans="1:7" x14ac:dyDescent="0.3">
      <c r="B9" t="s">
        <v>313</v>
      </c>
      <c r="C9" t="s">
        <v>310</v>
      </c>
      <c r="D9" s="236">
        <v>24</v>
      </c>
      <c r="E9" t="s">
        <v>314</v>
      </c>
      <c r="F9" t="s">
        <v>312</v>
      </c>
      <c r="G9">
        <v>-7</v>
      </c>
    </row>
    <row r="10" spans="1:7" x14ac:dyDescent="0.3">
      <c r="B10" t="s">
        <v>315</v>
      </c>
      <c r="C10" t="s">
        <v>310</v>
      </c>
      <c r="D10" s="236">
        <v>18</v>
      </c>
      <c r="E10" t="s">
        <v>316</v>
      </c>
      <c r="F10" t="s">
        <v>312</v>
      </c>
      <c r="G10">
        <v>-5</v>
      </c>
    </row>
    <row r="11" spans="1:7" x14ac:dyDescent="0.3">
      <c r="B11" t="s">
        <v>317</v>
      </c>
      <c r="C11" t="s">
        <v>318</v>
      </c>
      <c r="D11" s="236">
        <v>15</v>
      </c>
      <c r="E11" t="s">
        <v>319</v>
      </c>
      <c r="F11" t="s">
        <v>320</v>
      </c>
      <c r="G11">
        <v>0</v>
      </c>
    </row>
    <row r="12" spans="1:7" x14ac:dyDescent="0.3">
      <c r="B12" t="s">
        <v>321</v>
      </c>
      <c r="C12" t="s">
        <v>318</v>
      </c>
      <c r="D12" s="236">
        <v>12</v>
      </c>
      <c r="E12" t="s">
        <v>322</v>
      </c>
      <c r="F12" t="s">
        <v>320</v>
      </c>
      <c r="G12">
        <v>0</v>
      </c>
    </row>
    <row r="13" spans="1:7" x14ac:dyDescent="0.3">
      <c r="B13" t="s">
        <v>323</v>
      </c>
      <c r="C13" t="s">
        <v>324</v>
      </c>
      <c r="D13" s="230">
        <v>100</v>
      </c>
      <c r="E13" t="s">
        <v>325</v>
      </c>
      <c r="F13" t="s">
        <v>320</v>
      </c>
      <c r="G13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2A6A1-56D2-4F6D-BD75-44055BEAD524}">
  <sheetPr codeName="Feuil6"/>
  <dimension ref="A1:G13"/>
  <sheetViews>
    <sheetView showGridLines="0" workbookViewId="0"/>
  </sheetViews>
  <sheetFormatPr baseColWidth="10" defaultRowHeight="14.4" x14ac:dyDescent="0.3"/>
  <cols>
    <col min="1" max="1" width="2.33203125" customWidth="1"/>
    <col min="2" max="2" width="7.33203125" bestFit="1" customWidth="1"/>
    <col min="3" max="3" width="228.5546875" bestFit="1" customWidth="1"/>
    <col min="4" max="4" width="17.6640625" bestFit="1" customWidth="1"/>
    <col min="5" max="5" width="14.6640625" bestFit="1" customWidth="1"/>
    <col min="6" max="6" width="14.44140625" bestFit="1" customWidth="1"/>
    <col min="7" max="7" width="6.5546875" bestFit="1" customWidth="1"/>
  </cols>
  <sheetData>
    <row r="1" spans="1:7" x14ac:dyDescent="0.3">
      <c r="A1" s="66" t="s">
        <v>299</v>
      </c>
    </row>
    <row r="2" spans="1:7" x14ac:dyDescent="0.3">
      <c r="A2" s="66" t="s">
        <v>300</v>
      </c>
    </row>
    <row r="3" spans="1:7" x14ac:dyDescent="0.3">
      <c r="A3" s="66" t="s">
        <v>326</v>
      </c>
    </row>
    <row r="6" spans="1:7" ht="15" thickBot="1" x14ac:dyDescent="0.35">
      <c r="A6" t="s">
        <v>327</v>
      </c>
    </row>
    <row r="7" spans="1:7" ht="15" thickBot="1" x14ac:dyDescent="0.35">
      <c r="B7" s="276" t="s">
        <v>303</v>
      </c>
      <c r="C7" s="276" t="s">
        <v>304</v>
      </c>
      <c r="D7" s="276" t="s">
        <v>305</v>
      </c>
      <c r="E7" s="276" t="s">
        <v>306</v>
      </c>
      <c r="F7" s="276" t="s">
        <v>307</v>
      </c>
      <c r="G7" s="276" t="s">
        <v>308</v>
      </c>
    </row>
    <row r="8" spans="1:7" x14ac:dyDescent="0.3">
      <c r="B8" t="s">
        <v>309</v>
      </c>
      <c r="C8" t="s">
        <v>310</v>
      </c>
      <c r="D8" s="236">
        <v>28</v>
      </c>
      <c r="E8" t="s">
        <v>311</v>
      </c>
      <c r="F8" t="s">
        <v>312</v>
      </c>
      <c r="G8">
        <v>-8</v>
      </c>
    </row>
    <row r="9" spans="1:7" x14ac:dyDescent="0.3">
      <c r="B9" t="s">
        <v>313</v>
      </c>
      <c r="C9" t="s">
        <v>310</v>
      </c>
      <c r="D9" s="236">
        <v>24</v>
      </c>
      <c r="E9" t="s">
        <v>314</v>
      </c>
      <c r="F9" t="s">
        <v>312</v>
      </c>
      <c r="G9">
        <v>-7</v>
      </c>
    </row>
    <row r="10" spans="1:7" x14ac:dyDescent="0.3">
      <c r="B10" t="s">
        <v>315</v>
      </c>
      <c r="C10" t="s">
        <v>310</v>
      </c>
      <c r="D10" s="236">
        <v>18</v>
      </c>
      <c r="E10" t="s">
        <v>316</v>
      </c>
      <c r="F10" t="s">
        <v>312</v>
      </c>
      <c r="G10">
        <v>-5</v>
      </c>
    </row>
    <row r="11" spans="1:7" x14ac:dyDescent="0.3">
      <c r="B11" t="s">
        <v>317</v>
      </c>
      <c r="C11" t="s">
        <v>318</v>
      </c>
      <c r="D11" s="236">
        <v>15</v>
      </c>
      <c r="E11" t="s">
        <v>319</v>
      </c>
      <c r="F11" t="s">
        <v>320</v>
      </c>
      <c r="G11">
        <v>0</v>
      </c>
    </row>
    <row r="12" spans="1:7" x14ac:dyDescent="0.3">
      <c r="B12" t="s">
        <v>321</v>
      </c>
      <c r="C12" t="s">
        <v>318</v>
      </c>
      <c r="D12" s="236">
        <v>12</v>
      </c>
      <c r="E12" t="s">
        <v>322</v>
      </c>
      <c r="F12" t="s">
        <v>320</v>
      </c>
      <c r="G12">
        <v>0</v>
      </c>
    </row>
    <row r="13" spans="1:7" x14ac:dyDescent="0.3">
      <c r="B13" t="s">
        <v>323</v>
      </c>
      <c r="C13" t="s">
        <v>324</v>
      </c>
      <c r="D13" s="230">
        <v>100</v>
      </c>
      <c r="E13" t="s">
        <v>325</v>
      </c>
      <c r="F13" t="s">
        <v>320</v>
      </c>
      <c r="G1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D6FF-41B8-438E-A453-4A422ADC055A}">
  <sheetPr codeName="Feuil3">
    <tabColor rgb="FF00B050"/>
  </sheetPr>
  <dimension ref="A1:BB87"/>
  <sheetViews>
    <sheetView topLeftCell="A10" zoomScale="55" zoomScaleNormal="55" workbookViewId="0">
      <pane xSplit="13" topLeftCell="N1" activePane="topRight" state="frozen"/>
      <selection activeCell="A3" sqref="A3"/>
      <selection pane="topRight" activeCell="AA32" sqref="AA32"/>
    </sheetView>
  </sheetViews>
  <sheetFormatPr baseColWidth="10" defaultRowHeight="14.4" x14ac:dyDescent="0.3"/>
  <cols>
    <col min="2" max="2" width="25.44140625" customWidth="1"/>
    <col min="3" max="3" width="15.88671875" customWidth="1"/>
    <col min="4" max="4" width="13.33203125" customWidth="1"/>
    <col min="5" max="5" width="20.33203125" customWidth="1"/>
    <col min="6" max="6" width="24.109375" customWidth="1"/>
    <col min="7" max="7" width="53.5546875" customWidth="1"/>
    <col min="8" max="8" width="31.44140625" customWidth="1"/>
    <col min="9" max="9" width="14.5546875" customWidth="1"/>
    <col min="10" max="10" width="11.44140625" customWidth="1"/>
    <col min="11" max="11" width="36" customWidth="1"/>
    <col min="12" max="12" width="11.44140625" customWidth="1"/>
    <col min="13" max="13" width="21.44140625" customWidth="1"/>
    <col min="14" max="14" width="11.44140625" customWidth="1"/>
    <col min="16" max="16" width="34.109375" bestFit="1" customWidth="1"/>
    <col min="26" max="26" width="24.88671875" customWidth="1"/>
    <col min="41" max="41" width="25.33203125" customWidth="1"/>
    <col min="55" max="55" width="16.33203125" bestFit="1" customWidth="1"/>
  </cols>
  <sheetData>
    <row r="1" spans="1:54" ht="46.8" thickBot="1" x14ac:dyDescent="0.35">
      <c r="A1" s="179"/>
      <c r="B1" s="341" t="s">
        <v>283</v>
      </c>
      <c r="C1" s="342"/>
      <c r="D1" s="342"/>
      <c r="E1" s="342"/>
      <c r="F1" s="342"/>
      <c r="G1" s="342"/>
      <c r="H1" s="342"/>
      <c r="I1" s="343"/>
      <c r="J1" s="71"/>
      <c r="K1" s="341" t="s">
        <v>248</v>
      </c>
      <c r="L1" s="342"/>
      <c r="M1" s="343"/>
      <c r="N1" s="71"/>
      <c r="O1" s="341" t="s">
        <v>202</v>
      </c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342"/>
      <c r="AG1" s="342"/>
      <c r="AH1" s="342"/>
      <c r="AI1" s="342"/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3"/>
    </row>
    <row r="2" spans="1:54" ht="21" x14ac:dyDescent="0.3">
      <c r="A2" s="71"/>
      <c r="B2" s="71"/>
      <c r="C2" s="71"/>
      <c r="D2" s="71"/>
      <c r="E2" s="66" t="s">
        <v>235</v>
      </c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</row>
    <row r="3" spans="1:54" ht="28.8" x14ac:dyDescent="0.3">
      <c r="A3" s="71"/>
      <c r="B3" s="126"/>
      <c r="C3" s="111" t="s">
        <v>220</v>
      </c>
      <c r="D3" s="101"/>
      <c r="E3" s="127" t="s">
        <v>231</v>
      </c>
      <c r="F3" s="127"/>
      <c r="G3" s="181">
        <f>H26+H27+H31+H39</f>
        <v>479</v>
      </c>
      <c r="H3" s="112" t="s">
        <v>232</v>
      </c>
      <c r="I3" s="112"/>
      <c r="J3" s="181">
        <f>H28+H29+H30+H32+H33+H34+H35+H36+H37+H38+H40+H41+H42+H43+H44+H45+H46+H47+H48+H49+H50+H51</f>
        <v>6121</v>
      </c>
      <c r="K3" s="226">
        <f>J3+G3</f>
        <v>6600</v>
      </c>
      <c r="L3" s="2"/>
      <c r="M3" s="2"/>
      <c r="N3" s="41"/>
      <c r="O3" s="71"/>
      <c r="P3" s="2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</row>
    <row r="4" spans="1:54" ht="21" x14ac:dyDescent="0.3">
      <c r="A4" s="71"/>
      <c r="B4" s="66" t="s">
        <v>206</v>
      </c>
      <c r="D4" s="71"/>
      <c r="E4" s="66" t="s">
        <v>206</v>
      </c>
      <c r="F4" s="71"/>
      <c r="G4" s="71"/>
      <c r="H4" s="71"/>
      <c r="I4" s="71"/>
      <c r="J4" s="71"/>
      <c r="K4" s="102"/>
      <c r="L4" s="102"/>
      <c r="M4" s="102"/>
      <c r="N4" s="119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</row>
    <row r="5" spans="1:54" ht="21" x14ac:dyDescent="0.3">
      <c r="A5" s="71"/>
      <c r="B5" s="186" t="s">
        <v>94</v>
      </c>
      <c r="C5" s="72"/>
      <c r="D5" s="71"/>
      <c r="E5" s="350" t="s">
        <v>218</v>
      </c>
      <c r="F5" s="351"/>
      <c r="G5" s="351"/>
      <c r="H5" s="113" t="s">
        <v>229</v>
      </c>
      <c r="I5" s="189"/>
      <c r="J5" s="68"/>
      <c r="K5" s="2"/>
      <c r="L5" s="2"/>
      <c r="M5" s="2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</row>
    <row r="6" spans="1:54" ht="21" x14ac:dyDescent="0.3">
      <c r="A6" s="71"/>
      <c r="B6" s="69" t="s">
        <v>208</v>
      </c>
      <c r="C6" s="70" t="s">
        <v>26</v>
      </c>
      <c r="D6" s="71"/>
      <c r="E6" s="97"/>
      <c r="F6" s="352" t="s">
        <v>219</v>
      </c>
      <c r="G6" s="352"/>
      <c r="H6" s="199">
        <v>4</v>
      </c>
      <c r="I6" s="190"/>
      <c r="J6" s="100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</row>
    <row r="7" spans="1:54" ht="21.6" thickBot="1" x14ac:dyDescent="0.35">
      <c r="A7" s="71"/>
      <c r="B7" s="69" t="s">
        <v>209</v>
      </c>
      <c r="C7" s="70" t="s">
        <v>19</v>
      </c>
      <c r="D7" s="71"/>
      <c r="E7" s="98"/>
      <c r="F7" s="352" t="s">
        <v>221</v>
      </c>
      <c r="G7" s="353"/>
      <c r="H7" s="92">
        <f>1/H6</f>
        <v>0.25</v>
      </c>
      <c r="I7" s="92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</row>
    <row r="8" spans="1:54" ht="29.4" thickBot="1" x14ac:dyDescent="0.35">
      <c r="A8" s="71"/>
      <c r="B8" s="69" t="s">
        <v>207</v>
      </c>
      <c r="C8" s="70" t="s">
        <v>34</v>
      </c>
      <c r="D8" s="71"/>
      <c r="E8" s="104"/>
      <c r="F8" s="352" t="s">
        <v>222</v>
      </c>
      <c r="G8" s="353"/>
      <c r="H8" s="71"/>
      <c r="I8" s="71"/>
      <c r="J8" s="71"/>
      <c r="K8" s="171" t="s">
        <v>243</v>
      </c>
      <c r="L8" s="172" t="s">
        <v>223</v>
      </c>
      <c r="M8" s="173" t="s">
        <v>241</v>
      </c>
      <c r="N8" s="41"/>
      <c r="O8" s="354" t="s">
        <v>216</v>
      </c>
      <c r="P8" s="355"/>
      <c r="Q8" s="355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  <c r="AC8" s="355"/>
      <c r="AD8" s="355"/>
      <c r="AE8" s="355"/>
      <c r="AF8" s="355"/>
      <c r="AG8" s="355"/>
      <c r="AH8" s="355"/>
      <c r="AI8" s="355"/>
      <c r="AJ8" s="355"/>
      <c r="AK8" s="355"/>
      <c r="AL8" s="355"/>
      <c r="AM8" s="355"/>
      <c r="AN8" s="355"/>
      <c r="AO8" s="355"/>
      <c r="AP8" s="355"/>
      <c r="AQ8" s="355"/>
      <c r="AR8" s="355"/>
      <c r="AS8" s="355"/>
      <c r="AT8" s="355"/>
      <c r="AU8" s="355"/>
      <c r="AV8" s="355"/>
      <c r="AW8" s="355"/>
      <c r="AX8" s="355"/>
      <c r="AY8" s="355"/>
      <c r="AZ8" s="355"/>
      <c r="BA8" s="355"/>
      <c r="BB8" s="356"/>
    </row>
    <row r="9" spans="1:54" ht="43.8" thickBot="1" x14ac:dyDescent="0.35">
      <c r="A9" s="2"/>
      <c r="B9" s="186" t="s">
        <v>210</v>
      </c>
      <c r="C9" s="72"/>
      <c r="D9" s="71"/>
      <c r="E9" s="105" t="s">
        <v>227</v>
      </c>
      <c r="F9" s="110" t="s">
        <v>228</v>
      </c>
      <c r="G9" s="110" t="s">
        <v>230</v>
      </c>
      <c r="H9" s="106" t="s">
        <v>280</v>
      </c>
      <c r="I9" s="106" t="s">
        <v>282</v>
      </c>
      <c r="J9" s="116"/>
      <c r="K9" s="93"/>
      <c r="L9" s="41"/>
      <c r="M9" s="94"/>
      <c r="N9" s="41"/>
      <c r="O9" s="157"/>
      <c r="P9" s="2"/>
      <c r="Q9" s="2"/>
      <c r="R9" s="2"/>
      <c r="S9" s="2"/>
      <c r="T9" s="2"/>
      <c r="U9" s="2"/>
      <c r="V9" s="2"/>
      <c r="W9" s="100"/>
      <c r="X9" s="144"/>
      <c r="Y9" s="344" t="s">
        <v>217</v>
      </c>
      <c r="Z9" s="99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41"/>
      <c r="AM9" s="41"/>
      <c r="AN9" s="344" t="s">
        <v>217</v>
      </c>
      <c r="AO9" s="99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94"/>
    </row>
    <row r="10" spans="1:54" ht="21" x14ac:dyDescent="0.3">
      <c r="B10" s="69" t="s">
        <v>211</v>
      </c>
      <c r="C10" s="188">
        <v>0</v>
      </c>
      <c r="D10" s="71"/>
      <c r="E10" s="196">
        <v>0</v>
      </c>
      <c r="F10" s="197">
        <v>0</v>
      </c>
      <c r="G10" s="198">
        <f>$F$10*$H$7</f>
        <v>0</v>
      </c>
      <c r="H10" s="193">
        <f t="shared" ref="H10:H15" si="0">F10*$H$7</f>
        <v>0</v>
      </c>
      <c r="I10" s="197">
        <v>0</v>
      </c>
      <c r="J10" s="117"/>
      <c r="K10" s="185" t="s">
        <v>246</v>
      </c>
      <c r="L10" s="41"/>
      <c r="M10" s="175">
        <f>G3/M15</f>
        <v>0.11444353919631486</v>
      </c>
      <c r="N10" s="41"/>
      <c r="O10" s="345" t="s">
        <v>217</v>
      </c>
      <c r="P10" s="346" t="s">
        <v>124</v>
      </c>
      <c r="Q10" s="130"/>
      <c r="R10" s="130"/>
      <c r="S10" s="130"/>
      <c r="T10" s="130"/>
      <c r="U10" s="130"/>
      <c r="V10" s="130"/>
      <c r="W10" s="131"/>
      <c r="X10" s="41"/>
      <c r="Y10" s="344"/>
      <c r="Z10" s="346" t="s">
        <v>125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1"/>
      <c r="AM10" s="41"/>
      <c r="AN10" s="344"/>
      <c r="AO10" s="348" t="s">
        <v>198</v>
      </c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1"/>
    </row>
    <row r="11" spans="1:54" ht="21.6" thickBot="1" x14ac:dyDescent="0.35">
      <c r="B11" s="69" t="s">
        <v>212</v>
      </c>
      <c r="C11" s="188">
        <v>1</v>
      </c>
      <c r="D11" s="71"/>
      <c r="E11" s="69">
        <v>1</v>
      </c>
      <c r="F11" s="107">
        <v>0.05</v>
      </c>
      <c r="G11" s="191">
        <f>F11*$H$7</f>
        <v>1.2500000000000001E-2</v>
      </c>
      <c r="H11" s="194">
        <f>F11*$H$7</f>
        <v>1.2500000000000001E-2</v>
      </c>
      <c r="I11" s="107">
        <v>0.05</v>
      </c>
      <c r="J11" s="117"/>
      <c r="K11" s="185" t="s">
        <v>245</v>
      </c>
      <c r="L11" s="41"/>
      <c r="M11" s="175">
        <f>J3/M15</f>
        <v>1.4624402994167918</v>
      </c>
      <c r="N11" s="41"/>
      <c r="O11" s="345"/>
      <c r="P11" s="347"/>
      <c r="Q11" s="137" t="str">
        <f>'Tab_Abords-Arboretum-Aval'!A7</f>
        <v>A11</v>
      </c>
      <c r="R11" s="132" t="str">
        <f>'Tab_Abords-Arboretum-Aval'!A8</f>
        <v>A12</v>
      </c>
      <c r="S11" s="132" t="str">
        <f>'Tab_Abords-Arboretum-Aval'!A9</f>
        <v>A13</v>
      </c>
      <c r="T11" s="132" t="str">
        <f>'Tab_Abords-Arboretum-Aval'!A10</f>
        <v>A14</v>
      </c>
      <c r="U11" s="132" t="str">
        <f>'Tab_Abords-Arboretum-Aval'!A11</f>
        <v>A15</v>
      </c>
      <c r="V11" s="132" t="str">
        <f>'Tab_Abords-Arboretum-Aval'!A12</f>
        <v>A16</v>
      </c>
      <c r="W11" s="145" t="s">
        <v>93</v>
      </c>
      <c r="X11" s="92"/>
      <c r="Y11" s="344"/>
      <c r="Z11" s="347"/>
      <c r="AA11" s="137" t="str">
        <f>'Tab_Abords-Arboretum-Aval'!A13</f>
        <v>B11</v>
      </c>
      <c r="AB11" s="132" t="str">
        <f>'Tab_Abords-Arboretum-Aval'!A14</f>
        <v>B12</v>
      </c>
      <c r="AC11" s="132" t="str">
        <f>'Tab_Abords-Arboretum-Aval'!A15</f>
        <v>B13</v>
      </c>
      <c r="AD11" s="132" t="str">
        <f>'Tab_Abords-Arboretum-Aval'!A16</f>
        <v>B14</v>
      </c>
      <c r="AE11" s="132" t="str">
        <f>'Tab_Abords-Arboretum-Aval'!A17</f>
        <v>B15</v>
      </c>
      <c r="AF11" s="132" t="str">
        <f>'Tab_Abords-Arboretum-Aval'!A18</f>
        <v>B16</v>
      </c>
      <c r="AG11" s="137" t="str">
        <f>'Tab_Abords-Arboretum-Aval'!A19</f>
        <v>B17</v>
      </c>
      <c r="AH11" s="132" t="str">
        <f>'Tab_Abords-Arboretum-Aval'!A20</f>
        <v>B18</v>
      </c>
      <c r="AI11" s="132" t="str">
        <f>'Tab_Abords-Arboretum-Aval'!A21</f>
        <v>B19</v>
      </c>
      <c r="AJ11" s="132" t="str">
        <f>'Tab_Abords-Arboretum-Aval'!A22</f>
        <v>B21</v>
      </c>
      <c r="AK11" s="132" t="str">
        <f>'Tab_Abords-Arboretum-Aval'!A23</f>
        <v>B22</v>
      </c>
      <c r="AL11" s="145" t="s">
        <v>93</v>
      </c>
      <c r="AM11" s="92"/>
      <c r="AN11" s="344"/>
      <c r="AO11" s="349"/>
      <c r="AP11" s="136" t="str">
        <f>'Tab_Abords-Arboretum-Aval'!A24</f>
        <v>C11</v>
      </c>
      <c r="AQ11" s="129" t="str">
        <f>'Tab_Abords-Arboretum-Aval'!A25</f>
        <v>C12</v>
      </c>
      <c r="AR11" s="129" t="str">
        <f>'Tab_Abords-Arboretum-Aval'!A26</f>
        <v>C14</v>
      </c>
      <c r="AS11" s="129" t="str">
        <f>'Tab_Abords-Arboretum-Aval'!A27</f>
        <v>C15</v>
      </c>
      <c r="AT11" s="129" t="str">
        <f>'Tab_Abords-Arboretum-Aval'!A28</f>
        <v>C16</v>
      </c>
      <c r="AU11" s="129" t="str">
        <f>'Tab_Abords-Arboretum-Aval'!A29</f>
        <v>C17</v>
      </c>
      <c r="AV11" s="136" t="str">
        <f>'Tab_Abords-Arboretum-Aval'!A30</f>
        <v>C18</v>
      </c>
      <c r="AW11" s="129" t="str">
        <f>'Tab_Abords-Arboretum-Aval'!A31</f>
        <v>C19</v>
      </c>
      <c r="AX11" s="129" t="str">
        <f>'Tab_Abords-Arboretum-Aval'!A32</f>
        <v>C20</v>
      </c>
      <c r="AY11" s="129" t="str">
        <f>'Tab_Abords-Arboretum-Aval'!A33</f>
        <v>C21</v>
      </c>
      <c r="AZ11" s="129" t="str">
        <f>'Tab_Abords-Arboretum-Aval'!A34</f>
        <v>C22</v>
      </c>
      <c r="BA11" s="129" t="str">
        <f>'Tab_Abords-Arboretum-Aval'!A35</f>
        <v>C23</v>
      </c>
      <c r="BB11" s="145" t="s">
        <v>93</v>
      </c>
    </row>
    <row r="12" spans="1:54" ht="21" x14ac:dyDescent="0.3">
      <c r="B12" s="69" t="s">
        <v>213</v>
      </c>
      <c r="C12" s="188">
        <v>2</v>
      </c>
      <c r="D12" s="71"/>
      <c r="E12" s="69">
        <v>2</v>
      </c>
      <c r="F12" s="107">
        <v>0.25</v>
      </c>
      <c r="G12" s="191">
        <f>F12*$H$7</f>
        <v>6.25E-2</v>
      </c>
      <c r="H12" s="194">
        <f t="shared" si="0"/>
        <v>6.25E-2</v>
      </c>
      <c r="I12" s="107">
        <v>0.25</v>
      </c>
      <c r="J12" s="117"/>
      <c r="K12" s="93"/>
      <c r="L12" s="41"/>
      <c r="M12" s="94"/>
      <c r="N12" s="41"/>
      <c r="O12" s="345"/>
      <c r="P12" s="147" t="s">
        <v>94</v>
      </c>
      <c r="Q12" s="133" t="str">
        <f>'Tab_Abords-Arboretum-Aval'!D7</f>
        <v>PS</v>
      </c>
      <c r="R12" s="133" t="str">
        <f>'Tab_Abords-Arboretum-Aval'!D8</f>
        <v>PO</v>
      </c>
      <c r="S12" s="133" t="str">
        <f>'Tab_Abords-Arboretum-Aval'!D9</f>
        <v>PS</v>
      </c>
      <c r="T12" s="133" t="str">
        <f>'Tab_Abords-Arboretum-Aval'!D10</f>
        <v>MO</v>
      </c>
      <c r="U12" s="133" t="str">
        <f>'Tab_Abords-Arboretum-Aval'!D11</f>
        <v>PO</v>
      </c>
      <c r="V12" s="133" t="str">
        <f>'Tab_Abords-Arboretum-Aval'!D12</f>
        <v>PO</v>
      </c>
      <c r="W12" s="148"/>
      <c r="X12" s="141"/>
      <c r="Y12" s="344"/>
      <c r="Z12" s="147" t="s">
        <v>94</v>
      </c>
      <c r="AA12" s="133" t="str">
        <f>'Tab_Abords-Arboretum-Aval'!D13</f>
        <v>PO</v>
      </c>
      <c r="AB12" s="133" t="str">
        <f>'Tab_Abords-Arboretum-Aval'!D14</f>
        <v>MO</v>
      </c>
      <c r="AC12" s="133" t="str">
        <f>'Tab_Abords-Arboretum-Aval'!D15</f>
        <v>PS</v>
      </c>
      <c r="AD12" s="133" t="str">
        <f>'Tab_Abords-Arboretum-Aval'!D16</f>
        <v>PS</v>
      </c>
      <c r="AE12" s="133" t="str">
        <f>'Tab_Abords-Arboretum-Aval'!D17</f>
        <v>MO</v>
      </c>
      <c r="AF12" s="133" t="str">
        <f>'Tab_Abords-Arboretum-Aval'!D18</f>
        <v>PO</v>
      </c>
      <c r="AG12" s="133" t="str">
        <f>'Tab_Abords-Arboretum-Aval'!D19</f>
        <v>MO</v>
      </c>
      <c r="AH12" s="133" t="str">
        <f>'Tab_Abords-Arboretum-Aval'!D20</f>
        <v>MO</v>
      </c>
      <c r="AI12" s="133" t="str">
        <f>'Tab_Abords-Arboretum-Aval'!D21</f>
        <v>PS</v>
      </c>
      <c r="AJ12" s="133" t="str">
        <f>'Tab_Abords-Arboretum-Aval'!D22</f>
        <v>MO</v>
      </c>
      <c r="AK12" s="133" t="str">
        <f>'Tab_Abords-Arboretum-Aval'!D23</f>
        <v>MO</v>
      </c>
      <c r="AL12" s="148"/>
      <c r="AM12" s="141"/>
      <c r="AN12" s="344"/>
      <c r="AO12" s="147" t="s">
        <v>94</v>
      </c>
      <c r="AP12" s="139" t="str">
        <f>'Tab_Abords-Arboretum-Aval'!D24</f>
        <v>PO</v>
      </c>
      <c r="AQ12" s="139" t="str">
        <f>'Tab_Abords-Arboretum-Aval'!D25</f>
        <v>PS</v>
      </c>
      <c r="AR12" s="139" t="str">
        <f>'Tab_Abords-Arboretum-Aval'!D26</f>
        <v>PS</v>
      </c>
      <c r="AS12" s="139" t="str">
        <f>'Tab_Abords-Arboretum-Aval'!D27</f>
        <v>PS</v>
      </c>
      <c r="AT12" s="139" t="str">
        <f>'Tab_Abords-Arboretum-Aval'!D28</f>
        <v>PS</v>
      </c>
      <c r="AU12" s="139" t="str">
        <f>'Tab_Abords-Arboretum-Aval'!D29</f>
        <v>MO</v>
      </c>
      <c r="AV12" s="139" t="str">
        <f>'Tab_Abords-Arboretum-Aval'!D30</f>
        <v>MO</v>
      </c>
      <c r="AW12" s="139" t="str">
        <f>'Tab_Abords-Arboretum-Aval'!D31</f>
        <v>PS</v>
      </c>
      <c r="AX12" s="139" t="str">
        <f>'Tab_Abords-Arboretum-Aval'!D32</f>
        <v>PS</v>
      </c>
      <c r="AY12" s="139" t="str">
        <f>'Tab_Abords-Arboretum-Aval'!D33</f>
        <v>PS</v>
      </c>
      <c r="AZ12" s="139" t="str">
        <f>'Tab_Abords-Arboretum-Aval'!D34</f>
        <v>PS</v>
      </c>
      <c r="BA12" s="139" t="str">
        <f>'Tab_Abords-Arboretum-Aval'!D35</f>
        <v>MO</v>
      </c>
      <c r="BB12" s="165"/>
    </row>
    <row r="13" spans="1:54" ht="15.6" x14ac:dyDescent="0.3">
      <c r="B13" s="73" t="s">
        <v>33</v>
      </c>
      <c r="C13" s="188">
        <v>3</v>
      </c>
      <c r="E13" s="73">
        <v>3</v>
      </c>
      <c r="F13" s="108">
        <v>0.5</v>
      </c>
      <c r="G13" s="191">
        <f>F13*$H$7</f>
        <v>0.125</v>
      </c>
      <c r="H13" s="194">
        <f t="shared" si="0"/>
        <v>0.125</v>
      </c>
      <c r="I13" s="108">
        <v>0.5</v>
      </c>
      <c r="J13" s="117"/>
      <c r="K13" s="93"/>
      <c r="L13" s="41"/>
      <c r="M13" s="94"/>
      <c r="N13" s="99"/>
      <c r="O13" s="345"/>
      <c r="P13" s="149" t="s">
        <v>233</v>
      </c>
      <c r="Q13" s="183">
        <f>'Tab_Abords-Arboretum-Aval'!E7</f>
        <v>1</v>
      </c>
      <c r="R13" s="183">
        <f>'Tab_Abords-Arboretum-Aval'!E8</f>
        <v>0</v>
      </c>
      <c r="S13" s="183">
        <f>'Tab_Abords-Arboretum-Aval'!E9</f>
        <v>0</v>
      </c>
      <c r="T13" s="183">
        <f>'Tab_Abords-Arboretum-Aval'!E10</f>
        <v>2</v>
      </c>
      <c r="U13" s="183">
        <f>'Tab_Abords-Arboretum-Aval'!E11</f>
        <v>0</v>
      </c>
      <c r="V13" s="183">
        <f>'Tab_Abords-Arboretum-Aval'!E12</f>
        <v>0</v>
      </c>
      <c r="W13" s="150"/>
      <c r="X13" s="142"/>
      <c r="Y13" s="344"/>
      <c r="Z13" s="149" t="s">
        <v>233</v>
      </c>
      <c r="AA13" s="138">
        <f>'Tab_Abords-Arboretum-Aval'!E13</f>
        <v>4</v>
      </c>
      <c r="AB13" s="138">
        <f>'Tab_Abords-Arboretum-Aval'!E14</f>
        <v>0</v>
      </c>
      <c r="AC13" s="138">
        <f>'Tab_Abords-Arboretum-Aval'!E15</f>
        <v>0</v>
      </c>
      <c r="AD13" s="138">
        <f>'Tab_Abords-Arboretum-Aval'!E16</f>
        <v>0</v>
      </c>
      <c r="AE13" s="138">
        <f>'Tab_Abords-Arboretum-Aval'!E17</f>
        <v>1</v>
      </c>
      <c r="AF13" s="138">
        <f>'Tab_Abords-Arboretum-Aval'!E18</f>
        <v>5</v>
      </c>
      <c r="AG13" s="138">
        <f>'Tab_Abords-Arboretum-Aval'!E19</f>
        <v>2</v>
      </c>
      <c r="AH13" s="138">
        <f>'Tab_Abords-Arboretum-Aval'!E20</f>
        <v>3</v>
      </c>
      <c r="AI13" s="138">
        <f>'Tab_Abords-Arboretum-Aval'!E21</f>
        <v>3</v>
      </c>
      <c r="AJ13" s="138">
        <f>'Tab_Abords-Arboretum-Aval'!E22</f>
        <v>2</v>
      </c>
      <c r="AK13" s="138">
        <f>'Tab_Abords-Arboretum-Aval'!E23</f>
        <v>4</v>
      </c>
      <c r="AL13" s="148"/>
      <c r="AM13" s="141"/>
      <c r="AN13" s="344"/>
      <c r="AO13" s="149" t="s">
        <v>233</v>
      </c>
      <c r="AP13" s="184">
        <f>'Tab_Abords-Arboretum-Aval'!E24</f>
        <v>4</v>
      </c>
      <c r="AQ13" s="184">
        <f>'Tab_Abords-Arboretum-Aval'!E25</f>
        <v>0</v>
      </c>
      <c r="AR13" s="184">
        <f>'Tab_Abords-Arboretum-Aval'!E26</f>
        <v>2</v>
      </c>
      <c r="AS13" s="184">
        <f>'Tab_Abords-Arboretum-Aval'!E27</f>
        <v>1</v>
      </c>
      <c r="AT13" s="184">
        <f>'Tab_Abords-Arboretum-Aval'!E28</f>
        <v>1</v>
      </c>
      <c r="AU13" s="184">
        <f>'Tab_Abords-Arboretum-Aval'!E29</f>
        <v>2</v>
      </c>
      <c r="AV13" s="184">
        <f>'Tab_Abords-Arboretum-Aval'!E30</f>
        <v>4</v>
      </c>
      <c r="AW13" s="184">
        <f>'Tab_Abords-Arboretum-Aval'!E31</f>
        <v>0</v>
      </c>
      <c r="AX13" s="184">
        <f>'Tab_Abords-Arboretum-Aval'!E32</f>
        <v>0</v>
      </c>
      <c r="AY13" s="184">
        <f>'Tab_Abords-Arboretum-Aval'!E33</f>
        <v>0</v>
      </c>
      <c r="AZ13" s="184">
        <f>'Tab_Abords-Arboretum-Aval'!E34</f>
        <v>0</v>
      </c>
      <c r="BA13" s="184">
        <f>'Tab_Abords-Arboretum-Aval'!E35</f>
        <v>4</v>
      </c>
      <c r="BB13" s="161"/>
    </row>
    <row r="14" spans="1:54" ht="15.6" x14ac:dyDescent="0.3">
      <c r="B14" s="73"/>
      <c r="C14" s="188"/>
      <c r="E14" s="73">
        <v>4</v>
      </c>
      <c r="F14" s="108">
        <v>0.75</v>
      </c>
      <c r="G14" s="191">
        <f>F14*$H$7</f>
        <v>0.1875</v>
      </c>
      <c r="H14" s="194">
        <f t="shared" si="0"/>
        <v>0.1875</v>
      </c>
      <c r="I14" s="108">
        <v>0.75</v>
      </c>
      <c r="J14" s="117"/>
      <c r="K14" s="93"/>
      <c r="L14" s="41"/>
      <c r="M14" s="94"/>
      <c r="N14" s="99"/>
      <c r="O14" s="345"/>
      <c r="P14" s="151" t="s">
        <v>236</v>
      </c>
      <c r="Q14" s="135">
        <f t="shared" ref="Q14:V14" si="1">VLOOKUP(Q13,$E$10:$G$18,3)</f>
        <v>1.2500000000000001E-2</v>
      </c>
      <c r="R14" s="135">
        <f t="shared" si="1"/>
        <v>0</v>
      </c>
      <c r="S14" s="135">
        <f t="shared" si="1"/>
        <v>0</v>
      </c>
      <c r="T14" s="135">
        <f t="shared" si="1"/>
        <v>6.25E-2</v>
      </c>
      <c r="U14" s="135">
        <f t="shared" si="1"/>
        <v>0</v>
      </c>
      <c r="V14" s="135">
        <f t="shared" si="1"/>
        <v>0</v>
      </c>
      <c r="W14" s="150"/>
      <c r="X14" s="142"/>
      <c r="Y14" s="344"/>
      <c r="Z14" s="151" t="s">
        <v>236</v>
      </c>
      <c r="AA14" s="135">
        <f t="shared" ref="AA14:AK14" si="2">VLOOKUP(AA13,$E$10:$G$18,3)</f>
        <v>0.1875</v>
      </c>
      <c r="AB14" s="135">
        <f t="shared" si="2"/>
        <v>0</v>
      </c>
      <c r="AC14" s="135">
        <f t="shared" si="2"/>
        <v>0</v>
      </c>
      <c r="AD14" s="135">
        <f t="shared" si="2"/>
        <v>0</v>
      </c>
      <c r="AE14" s="135">
        <f t="shared" si="2"/>
        <v>1.2500000000000001E-2</v>
      </c>
      <c r="AF14" s="135">
        <f t="shared" si="2"/>
        <v>0.25</v>
      </c>
      <c r="AG14" s="135">
        <f t="shared" si="2"/>
        <v>6.25E-2</v>
      </c>
      <c r="AH14" s="135">
        <f t="shared" si="2"/>
        <v>0.125</v>
      </c>
      <c r="AI14" s="135">
        <f t="shared" si="2"/>
        <v>0.125</v>
      </c>
      <c r="AJ14" s="135">
        <f t="shared" si="2"/>
        <v>6.25E-2</v>
      </c>
      <c r="AK14" s="135">
        <f t="shared" si="2"/>
        <v>0.1875</v>
      </c>
      <c r="AL14" s="159"/>
      <c r="AM14" s="143"/>
      <c r="AN14" s="344"/>
      <c r="AO14" s="151" t="s">
        <v>236</v>
      </c>
      <c r="AP14" s="135">
        <f t="shared" ref="AP14:BA14" si="3">VLOOKUP(AP13,$E$10:$G$18,3)</f>
        <v>0.1875</v>
      </c>
      <c r="AQ14" s="135">
        <f t="shared" si="3"/>
        <v>0</v>
      </c>
      <c r="AR14" s="135">
        <f t="shared" si="3"/>
        <v>6.25E-2</v>
      </c>
      <c r="AS14" s="135">
        <f t="shared" si="3"/>
        <v>1.2500000000000001E-2</v>
      </c>
      <c r="AT14" s="135">
        <f t="shared" si="3"/>
        <v>1.2500000000000001E-2</v>
      </c>
      <c r="AU14" s="135">
        <f t="shared" si="3"/>
        <v>6.25E-2</v>
      </c>
      <c r="AV14" s="135">
        <f t="shared" si="3"/>
        <v>0.1875</v>
      </c>
      <c r="AW14" s="135">
        <f t="shared" si="3"/>
        <v>0</v>
      </c>
      <c r="AX14" s="135">
        <f t="shared" si="3"/>
        <v>0</v>
      </c>
      <c r="AY14" s="135">
        <f t="shared" si="3"/>
        <v>0</v>
      </c>
      <c r="AZ14" s="135">
        <f t="shared" si="3"/>
        <v>0</v>
      </c>
      <c r="BA14" s="135">
        <f t="shared" si="3"/>
        <v>0.1875</v>
      </c>
      <c r="BB14" s="162"/>
    </row>
    <row r="15" spans="1:54" x14ac:dyDescent="0.3">
      <c r="B15" s="73" t="s">
        <v>82</v>
      </c>
      <c r="C15" s="188">
        <v>4</v>
      </c>
      <c r="E15" s="74">
        <v>5</v>
      </c>
      <c r="F15" s="109">
        <v>1</v>
      </c>
      <c r="G15" s="192">
        <f>F15*$H$7</f>
        <v>0.25</v>
      </c>
      <c r="H15" s="195">
        <f t="shared" si="0"/>
        <v>0.25</v>
      </c>
      <c r="I15" s="109">
        <v>1</v>
      </c>
      <c r="J15" s="117"/>
      <c r="K15" s="174" t="s">
        <v>242</v>
      </c>
      <c r="L15" s="170"/>
      <c r="M15" s="175">
        <f>W15+AL15+BB15</f>
        <v>4185.47</v>
      </c>
      <c r="N15" s="41"/>
      <c r="O15" s="345"/>
      <c r="P15" s="149" t="s">
        <v>224</v>
      </c>
      <c r="Q15" s="134">
        <f>'Tab_Abords-Arboretum-Aval'!H7</f>
        <v>93.43</v>
      </c>
      <c r="R15" s="134">
        <f>'Tab_Abords-Arboretum-Aval'!H8</f>
        <v>172.72</v>
      </c>
      <c r="S15" s="134">
        <f>'Tab_Abords-Arboretum-Aval'!H9</f>
        <v>65.62</v>
      </c>
      <c r="T15" s="134">
        <f>'Tab_Abords-Arboretum-Aval'!H10</f>
        <v>111.77</v>
      </c>
      <c r="U15" s="134">
        <f>'Tab_Abords-Arboretum-Aval'!H11</f>
        <v>37.700000000000003</v>
      </c>
      <c r="V15" s="134">
        <f>'Tab_Abords-Arboretum-Aval'!H12</f>
        <v>149.83000000000001</v>
      </c>
      <c r="W15" s="152">
        <f>SUM(Q15:V15)</f>
        <v>631.06999999999994</v>
      </c>
      <c r="X15" s="143"/>
      <c r="Y15" s="344"/>
      <c r="Z15" s="149" t="s">
        <v>224</v>
      </c>
      <c r="AA15" s="134">
        <f>'Tab_Abords-Arboretum-Aval'!H13</f>
        <v>258.42</v>
      </c>
      <c r="AB15" s="134">
        <f>'Tab_Abords-Arboretum-Aval'!H14</f>
        <v>77.39</v>
      </c>
      <c r="AC15" s="134">
        <f>'Tab_Abords-Arboretum-Aval'!H15</f>
        <v>197.64</v>
      </c>
      <c r="AD15" s="134">
        <f>'Tab_Abords-Arboretum-Aval'!H16</f>
        <v>120.5</v>
      </c>
      <c r="AE15" s="134">
        <f>'Tab_Abords-Arboretum-Aval'!H17</f>
        <v>38.32</v>
      </c>
      <c r="AF15" s="134">
        <f>'Tab_Abords-Arboretum-Aval'!H18</f>
        <v>265.13</v>
      </c>
      <c r="AG15" s="134">
        <f>'Tab_Abords-Arboretum-Aval'!H19</f>
        <v>148.63</v>
      </c>
      <c r="AH15" s="134">
        <f>'Tab_Abords-Arboretum-Aval'!H20</f>
        <v>185.58</v>
      </c>
      <c r="AI15" s="134">
        <f>'Tab_Abords-Arboretum-Aval'!H21</f>
        <v>80.650000000000006</v>
      </c>
      <c r="AJ15" s="134">
        <f>'Tab_Abords-Arboretum-Aval'!H22</f>
        <v>91.31</v>
      </c>
      <c r="AK15" s="134">
        <f>'Tab_Abords-Arboretum-Aval'!H23</f>
        <v>149.99</v>
      </c>
      <c r="AL15" s="152">
        <f>SUM(AA15:AK15)</f>
        <v>1613.5600000000002</v>
      </c>
      <c r="AM15" s="118"/>
      <c r="AN15" s="344"/>
      <c r="AO15" s="149" t="s">
        <v>224</v>
      </c>
      <c r="AP15" s="140">
        <f>'Tab_Abords-Arboretum-Aval'!H24</f>
        <v>43.73</v>
      </c>
      <c r="AQ15" s="140">
        <f>'Tab_Abords-Arboretum-Aval'!H25</f>
        <v>474.74</v>
      </c>
      <c r="AR15" s="140">
        <f>'Tab_Abords-Arboretum-Aval'!H26</f>
        <v>44.65</v>
      </c>
      <c r="AS15" s="140">
        <f>'Tab_Abords-Arboretum-Aval'!H27</f>
        <v>142</v>
      </c>
      <c r="AT15" s="140">
        <f>'Tab_Abords-Arboretum-Aval'!H28</f>
        <v>283.74</v>
      </c>
      <c r="AU15" s="140">
        <f>'Tab_Abords-Arboretum-Aval'!H29</f>
        <v>158.74</v>
      </c>
      <c r="AV15" s="140">
        <f>'Tab_Abords-Arboretum-Aval'!H30</f>
        <v>185</v>
      </c>
      <c r="AW15" s="140">
        <f>'Tab_Abords-Arboretum-Aval'!H31</f>
        <v>81.28</v>
      </c>
      <c r="AX15" s="140">
        <f>'Tab_Abords-Arboretum-Aval'!H32</f>
        <v>158.19</v>
      </c>
      <c r="AY15" s="140">
        <f>'Tab_Abords-Arboretum-Aval'!H33</f>
        <v>94.96</v>
      </c>
      <c r="AZ15" s="140">
        <f>'Tab_Abords-Arboretum-Aval'!H34</f>
        <v>258.08999999999997</v>
      </c>
      <c r="BA15" s="140">
        <f>'Tab_Abords-Arboretum-Aval'!H35</f>
        <v>15.72</v>
      </c>
      <c r="BB15" s="163">
        <f>SUM(AP15:BA15)</f>
        <v>1940.84</v>
      </c>
    </row>
    <row r="16" spans="1:54" ht="43.2" x14ac:dyDescent="0.3">
      <c r="B16" s="74" t="s">
        <v>214</v>
      </c>
      <c r="C16" s="75">
        <v>5</v>
      </c>
      <c r="J16" s="117"/>
      <c r="K16" s="153" t="s">
        <v>239</v>
      </c>
      <c r="L16" s="40"/>
      <c r="M16" s="175">
        <f>(W16+AL16+BB16)/3</f>
        <v>0.12605429292929293</v>
      </c>
      <c r="N16" s="41"/>
      <c r="O16" s="345"/>
      <c r="P16" s="153" t="s">
        <v>239</v>
      </c>
      <c r="Q16" s="123">
        <f t="shared" ref="Q16:V16" si="4">Q19-Q14</f>
        <v>0.23749999999999999</v>
      </c>
      <c r="R16" s="123">
        <f t="shared" si="4"/>
        <v>0.25</v>
      </c>
      <c r="S16" s="123">
        <f t="shared" si="4"/>
        <v>0.125</v>
      </c>
      <c r="T16" s="123">
        <f t="shared" si="4"/>
        <v>0</v>
      </c>
      <c r="U16" s="123">
        <f t="shared" si="4"/>
        <v>0.125</v>
      </c>
      <c r="V16" s="123">
        <f t="shared" si="4"/>
        <v>0.1875</v>
      </c>
      <c r="W16" s="152">
        <f>SUM(Q16:V16)/6</f>
        <v>0.15416666666666667</v>
      </c>
      <c r="X16" s="143"/>
      <c r="Y16" s="344"/>
      <c r="Z16" s="153" t="s">
        <v>239</v>
      </c>
      <c r="AA16" s="123">
        <f t="shared" ref="AA16:AK16" si="5">AA19-AA14</f>
        <v>6.25E-2</v>
      </c>
      <c r="AB16" s="123">
        <f t="shared" si="5"/>
        <v>0.25</v>
      </c>
      <c r="AC16" s="123">
        <f t="shared" si="5"/>
        <v>0.25</v>
      </c>
      <c r="AD16" s="123">
        <f t="shared" si="5"/>
        <v>0.25</v>
      </c>
      <c r="AE16" s="123">
        <f t="shared" si="5"/>
        <v>0.23749999999999999</v>
      </c>
      <c r="AF16" s="123">
        <f t="shared" si="5"/>
        <v>0</v>
      </c>
      <c r="AG16" s="123">
        <f t="shared" si="5"/>
        <v>0.1875</v>
      </c>
      <c r="AH16" s="123">
        <f t="shared" si="5"/>
        <v>0.125</v>
      </c>
      <c r="AI16" s="123">
        <f t="shared" si="5"/>
        <v>0.125</v>
      </c>
      <c r="AJ16" s="123">
        <f t="shared" si="5"/>
        <v>0.1875</v>
      </c>
      <c r="AK16" s="123">
        <f t="shared" si="5"/>
        <v>6.25E-2</v>
      </c>
      <c r="AL16" s="152">
        <f>SUM(AA16:AK16)/11</f>
        <v>0.15795454545454546</v>
      </c>
      <c r="AM16" s="118"/>
      <c r="AN16" s="344"/>
      <c r="AO16" s="153" t="s">
        <v>239</v>
      </c>
      <c r="AP16" s="123">
        <f t="shared" ref="AP16:BA16" si="6">AP19-AP14</f>
        <v>2.5000000000000022E-3</v>
      </c>
      <c r="AQ16" s="123">
        <f t="shared" si="6"/>
        <v>6.25E-2</v>
      </c>
      <c r="AR16" s="123">
        <f t="shared" si="6"/>
        <v>6.25E-2</v>
      </c>
      <c r="AS16" s="123">
        <f t="shared" si="6"/>
        <v>0.05</v>
      </c>
      <c r="AT16" s="123">
        <f t="shared" si="6"/>
        <v>0.05</v>
      </c>
      <c r="AU16" s="123">
        <f t="shared" si="6"/>
        <v>0</v>
      </c>
      <c r="AV16" s="123">
        <f t="shared" si="6"/>
        <v>2.5000000000000022E-3</v>
      </c>
      <c r="AW16" s="123">
        <f t="shared" si="6"/>
        <v>0.125</v>
      </c>
      <c r="AX16" s="123">
        <f t="shared" si="6"/>
        <v>0.125</v>
      </c>
      <c r="AY16" s="123">
        <f t="shared" si="6"/>
        <v>0.125</v>
      </c>
      <c r="AZ16" s="123">
        <f t="shared" si="6"/>
        <v>0.1875</v>
      </c>
      <c r="BA16" s="123">
        <f t="shared" si="6"/>
        <v>0</v>
      </c>
      <c r="BB16" s="163">
        <f>SUM(AP16:BA16)/12</f>
        <v>6.6041666666666665E-2</v>
      </c>
    </row>
    <row r="17" spans="1:54" ht="28.8" x14ac:dyDescent="0.3">
      <c r="B17" s="41"/>
      <c r="C17" s="187"/>
      <c r="D17" s="57"/>
      <c r="E17" s="41"/>
      <c r="F17" s="108"/>
      <c r="G17" s="57"/>
      <c r="H17" s="117"/>
      <c r="I17" s="203"/>
      <c r="J17" s="117"/>
      <c r="K17" s="201" t="s">
        <v>237</v>
      </c>
      <c r="L17" s="64" t="str">
        <f>IF(M17=G3,"OK","NO")</f>
        <v>OK</v>
      </c>
      <c r="M17" s="180">
        <f>W17+AL17+BB17</f>
        <v>479</v>
      </c>
      <c r="N17" s="41"/>
      <c r="O17" s="345"/>
      <c r="P17" s="201" t="s">
        <v>237</v>
      </c>
      <c r="Q17" s="122">
        <f t="shared" ref="Q17:V17" si="7">ROUNDUP(Q16*Q15,0)</f>
        <v>23</v>
      </c>
      <c r="R17" s="122">
        <f t="shared" si="7"/>
        <v>44</v>
      </c>
      <c r="S17" s="122">
        <f t="shared" si="7"/>
        <v>9</v>
      </c>
      <c r="T17" s="122">
        <f t="shared" si="7"/>
        <v>0</v>
      </c>
      <c r="U17" s="122">
        <f t="shared" si="7"/>
        <v>5</v>
      </c>
      <c r="V17" s="122">
        <f t="shared" si="7"/>
        <v>29</v>
      </c>
      <c r="W17" s="152">
        <f>SUM(Q17:V17)</f>
        <v>110</v>
      </c>
      <c r="X17" s="143"/>
      <c r="Y17" s="344"/>
      <c r="Z17" s="201" t="s">
        <v>237</v>
      </c>
      <c r="AA17" s="122">
        <f t="shared" ref="AA17:AK17" si="8">ROUNDUP(AA16*AA15,0)</f>
        <v>17</v>
      </c>
      <c r="AB17" s="122">
        <f t="shared" si="8"/>
        <v>20</v>
      </c>
      <c r="AC17" s="122">
        <f t="shared" si="8"/>
        <v>50</v>
      </c>
      <c r="AD17" s="122">
        <f t="shared" si="8"/>
        <v>31</v>
      </c>
      <c r="AE17" s="122">
        <f t="shared" si="8"/>
        <v>10</v>
      </c>
      <c r="AF17" s="122">
        <f t="shared" si="8"/>
        <v>0</v>
      </c>
      <c r="AG17" s="122">
        <f t="shared" si="8"/>
        <v>28</v>
      </c>
      <c r="AH17" s="122">
        <f t="shared" si="8"/>
        <v>24</v>
      </c>
      <c r="AI17" s="122">
        <f t="shared" si="8"/>
        <v>11</v>
      </c>
      <c r="AJ17" s="122">
        <f t="shared" si="8"/>
        <v>18</v>
      </c>
      <c r="AK17" s="122">
        <f t="shared" si="8"/>
        <v>10</v>
      </c>
      <c r="AL17" s="152">
        <f>SUM(AA17:AK17)</f>
        <v>219</v>
      </c>
      <c r="AM17" s="118"/>
      <c r="AN17" s="344"/>
      <c r="AO17" s="201" t="s">
        <v>237</v>
      </c>
      <c r="AP17" s="237">
        <f t="shared" ref="AP17:BA17" si="9">ROUNDUP(AP16*AP15,0)</f>
        <v>1</v>
      </c>
      <c r="AQ17" s="122">
        <f>ROUNDUP(AQ16*AQ15,0)</f>
        <v>30</v>
      </c>
      <c r="AR17" s="122">
        <f t="shared" si="9"/>
        <v>3</v>
      </c>
      <c r="AS17" s="122">
        <f t="shared" si="9"/>
        <v>8</v>
      </c>
      <c r="AT17" s="122">
        <f t="shared" si="9"/>
        <v>15</v>
      </c>
      <c r="AU17" s="122">
        <f t="shared" si="9"/>
        <v>0</v>
      </c>
      <c r="AV17" s="237">
        <f t="shared" si="9"/>
        <v>1</v>
      </c>
      <c r="AW17" s="122">
        <f t="shared" si="9"/>
        <v>11</v>
      </c>
      <c r="AX17" s="122">
        <f t="shared" si="9"/>
        <v>20</v>
      </c>
      <c r="AY17" s="122">
        <f t="shared" si="9"/>
        <v>12</v>
      </c>
      <c r="AZ17" s="122">
        <f t="shared" si="9"/>
        <v>49</v>
      </c>
      <c r="BA17" s="122">
        <f t="shared" si="9"/>
        <v>0</v>
      </c>
      <c r="BB17" s="163">
        <f>SUM(AP17:BA17)</f>
        <v>150</v>
      </c>
    </row>
    <row r="18" spans="1:54" ht="28.8" x14ac:dyDescent="0.3">
      <c r="B18" s="41"/>
      <c r="C18" s="187"/>
      <c r="D18" s="57"/>
      <c r="E18" s="41"/>
      <c r="F18" s="108"/>
      <c r="G18" s="57"/>
      <c r="H18" s="117"/>
      <c r="I18" s="117"/>
      <c r="J18" s="117"/>
      <c r="K18" s="176"/>
      <c r="L18" s="64" t="str">
        <f>IF(M18=G4,"OK","NO")</f>
        <v>NO</v>
      </c>
      <c r="M18" s="180">
        <f>W18+AL18+BB18</f>
        <v>58</v>
      </c>
      <c r="N18" s="41"/>
      <c r="O18" s="345"/>
      <c r="P18" s="154" t="s">
        <v>244</v>
      </c>
      <c r="Q18" s="146">
        <f>SUM(Q26+Q27+Q31+Q39)</f>
        <v>3</v>
      </c>
      <c r="R18" s="146">
        <f>SUM(R26+R27+R31+R39)</f>
        <v>2</v>
      </c>
      <c r="S18" s="146">
        <f>SUM(S26+S27+S31+S39)</f>
        <v>3</v>
      </c>
      <c r="T18" s="146">
        <f>SUM(U26+U27+U31+U39)</f>
        <v>3</v>
      </c>
      <c r="U18" s="146">
        <f>SUM(V26+V27+V31+V39)</f>
        <v>2</v>
      </c>
      <c r="V18" s="146">
        <f>SUM(V26+V27+V31+V39)</f>
        <v>2</v>
      </c>
      <c r="W18" s="152">
        <f>SUM(Q18:V18)</f>
        <v>15</v>
      </c>
      <c r="X18" s="143"/>
      <c r="Y18" s="344"/>
      <c r="Z18" s="154" t="s">
        <v>244</v>
      </c>
      <c r="AA18" s="146">
        <f t="shared" ref="AA18:AK18" si="10">SUM(AA26+AA27+AA31+AA39)</f>
        <v>3</v>
      </c>
      <c r="AB18" s="146">
        <f t="shared" si="10"/>
        <v>2</v>
      </c>
      <c r="AC18" s="146">
        <f t="shared" si="10"/>
        <v>3</v>
      </c>
      <c r="AD18" s="146">
        <f t="shared" si="10"/>
        <v>1</v>
      </c>
      <c r="AE18" s="146">
        <f t="shared" si="10"/>
        <v>2</v>
      </c>
      <c r="AF18" s="146">
        <f t="shared" si="10"/>
        <v>0</v>
      </c>
      <c r="AG18" s="146">
        <f t="shared" si="10"/>
        <v>2</v>
      </c>
      <c r="AH18" s="146">
        <f t="shared" si="10"/>
        <v>2</v>
      </c>
      <c r="AI18" s="146">
        <f t="shared" si="10"/>
        <v>2</v>
      </c>
      <c r="AJ18" s="146">
        <f t="shared" si="10"/>
        <v>2</v>
      </c>
      <c r="AK18" s="146">
        <f t="shared" si="10"/>
        <v>2</v>
      </c>
      <c r="AL18" s="152">
        <f>SUM(AA18:AK18)</f>
        <v>21</v>
      </c>
      <c r="AM18" s="118"/>
      <c r="AN18" s="344"/>
      <c r="AO18" s="154" t="s">
        <v>244</v>
      </c>
      <c r="AP18" s="146">
        <f t="shared" ref="AP18:BA18" si="11">SUM(AP26+AP27+AP31+AP39)</f>
        <v>3</v>
      </c>
      <c r="AQ18" s="235">
        <f>SUM(AQ26+AQ27+AQ31+AQ39)</f>
        <v>2</v>
      </c>
      <c r="AR18" s="146">
        <f t="shared" si="11"/>
        <v>3</v>
      </c>
      <c r="AS18" s="146">
        <f t="shared" si="11"/>
        <v>1</v>
      </c>
      <c r="AT18" s="146">
        <f t="shared" si="11"/>
        <v>2</v>
      </c>
      <c r="AU18" s="146">
        <f t="shared" si="11"/>
        <v>1</v>
      </c>
      <c r="AV18" s="146">
        <f t="shared" si="11"/>
        <v>2</v>
      </c>
      <c r="AW18" s="146">
        <f t="shared" si="11"/>
        <v>2</v>
      </c>
      <c r="AX18" s="146">
        <f t="shared" si="11"/>
        <v>2</v>
      </c>
      <c r="AY18" s="146">
        <f t="shared" si="11"/>
        <v>2</v>
      </c>
      <c r="AZ18" s="146">
        <f t="shared" si="11"/>
        <v>2</v>
      </c>
      <c r="BA18" s="146">
        <f t="shared" si="11"/>
        <v>0</v>
      </c>
      <c r="BB18" s="163">
        <f>SUM(AP18:BA18)</f>
        <v>22</v>
      </c>
    </row>
    <row r="19" spans="1:54" ht="43.2" x14ac:dyDescent="0.3">
      <c r="B19" s="41"/>
      <c r="C19" s="187"/>
      <c r="E19" s="41"/>
      <c r="F19" s="108"/>
      <c r="G19" s="57"/>
      <c r="H19" s="208"/>
      <c r="I19" s="117"/>
      <c r="J19" s="117"/>
      <c r="K19" s="155" t="s">
        <v>240</v>
      </c>
      <c r="L19" s="121"/>
      <c r="M19" s="175">
        <f>(W19+AL19+BB19)/3</f>
        <v>0.18069444444444441</v>
      </c>
      <c r="N19" s="41"/>
      <c r="O19" s="345"/>
      <c r="P19" s="155" t="s">
        <v>240</v>
      </c>
      <c r="Q19" s="115">
        <f>H15</f>
        <v>0.25</v>
      </c>
      <c r="R19" s="115">
        <f>H15</f>
        <v>0.25</v>
      </c>
      <c r="S19" s="115">
        <f>H13</f>
        <v>0.125</v>
      </c>
      <c r="T19" s="115">
        <f>H12</f>
        <v>6.25E-2</v>
      </c>
      <c r="U19" s="115">
        <v>0.125</v>
      </c>
      <c r="V19" s="115">
        <f>H14</f>
        <v>0.1875</v>
      </c>
      <c r="W19" s="152">
        <f>SUM(Q19:V19)/6</f>
        <v>0.16666666666666666</v>
      </c>
      <c r="X19" s="143"/>
      <c r="Y19" s="344"/>
      <c r="Z19" s="155" t="s">
        <v>240</v>
      </c>
      <c r="AA19" s="115">
        <f>H15</f>
        <v>0.25</v>
      </c>
      <c r="AB19" s="115">
        <f>H15</f>
        <v>0.25</v>
      </c>
      <c r="AC19" s="115">
        <f>H15</f>
        <v>0.25</v>
      </c>
      <c r="AD19" s="115">
        <f>H15</f>
        <v>0.25</v>
      </c>
      <c r="AE19" s="115">
        <f>H15</f>
        <v>0.25</v>
      </c>
      <c r="AF19" s="115">
        <f>H15</f>
        <v>0.25</v>
      </c>
      <c r="AG19" s="115">
        <f>H15</f>
        <v>0.25</v>
      </c>
      <c r="AH19" s="115">
        <f>H15</f>
        <v>0.25</v>
      </c>
      <c r="AI19" s="115">
        <f>H15</f>
        <v>0.25</v>
      </c>
      <c r="AJ19" s="115">
        <f>H15</f>
        <v>0.25</v>
      </c>
      <c r="AK19" s="115">
        <f>H15</f>
        <v>0.25</v>
      </c>
      <c r="AL19" s="152">
        <f>SUM(AA19:AK19)/11</f>
        <v>0.25</v>
      </c>
      <c r="AM19" s="118"/>
      <c r="AN19" s="344"/>
      <c r="AO19" s="155" t="s">
        <v>240</v>
      </c>
      <c r="AP19" s="238">
        <v>0.19</v>
      </c>
      <c r="AQ19" s="115">
        <f>H12</f>
        <v>6.25E-2</v>
      </c>
      <c r="AR19" s="115">
        <f>H13</f>
        <v>0.125</v>
      </c>
      <c r="AS19" s="115">
        <f>H12</f>
        <v>6.25E-2</v>
      </c>
      <c r="AT19" s="115">
        <f>H12</f>
        <v>6.25E-2</v>
      </c>
      <c r="AU19" s="115">
        <f>H12</f>
        <v>6.25E-2</v>
      </c>
      <c r="AV19" s="238">
        <v>0.19</v>
      </c>
      <c r="AW19" s="115">
        <f>H13</f>
        <v>0.125</v>
      </c>
      <c r="AX19" s="115">
        <f>H13</f>
        <v>0.125</v>
      </c>
      <c r="AY19" s="115">
        <f>H13</f>
        <v>0.125</v>
      </c>
      <c r="AZ19" s="115">
        <f>H14</f>
        <v>0.1875</v>
      </c>
      <c r="BA19" s="115">
        <f>H14</f>
        <v>0.1875</v>
      </c>
      <c r="BB19" s="163">
        <f>SUM(AP19:BA19)/12</f>
        <v>0.12541666666666665</v>
      </c>
    </row>
    <row r="20" spans="1:54" x14ac:dyDescent="0.3">
      <c r="B20" s="41"/>
      <c r="C20" s="187"/>
      <c r="E20" s="41"/>
      <c r="F20" s="108"/>
      <c r="G20" s="57"/>
      <c r="H20" s="117"/>
      <c r="I20" s="117"/>
      <c r="J20" s="117"/>
      <c r="K20" s="155" t="s">
        <v>281</v>
      </c>
      <c r="L20" s="121"/>
      <c r="M20" s="175"/>
      <c r="N20" s="41"/>
      <c r="O20" s="345"/>
      <c r="P20" s="155"/>
      <c r="Q20" s="200">
        <f t="shared" ref="Q20:V20" si="12">VLOOKUP(Q19,$H$10:$I$15,2)</f>
        <v>1</v>
      </c>
      <c r="R20" s="200">
        <f t="shared" si="12"/>
        <v>1</v>
      </c>
      <c r="S20" s="200">
        <f t="shared" si="12"/>
        <v>0.5</v>
      </c>
      <c r="T20" s="200">
        <f t="shared" si="12"/>
        <v>0.25</v>
      </c>
      <c r="U20" s="200">
        <f t="shared" si="12"/>
        <v>0.5</v>
      </c>
      <c r="V20" s="200">
        <f t="shared" si="12"/>
        <v>0.75</v>
      </c>
      <c r="W20" s="152"/>
      <c r="X20" s="143"/>
      <c r="Y20" s="344"/>
      <c r="Z20" s="155"/>
      <c r="AA20" s="200">
        <f t="shared" ref="AA20:AK20" si="13">VLOOKUP(AA19,$H$10:$I$15,2)</f>
        <v>1</v>
      </c>
      <c r="AB20" s="200">
        <f t="shared" si="13"/>
        <v>1</v>
      </c>
      <c r="AC20" s="200">
        <f t="shared" si="13"/>
        <v>1</v>
      </c>
      <c r="AD20" s="200">
        <f t="shared" si="13"/>
        <v>1</v>
      </c>
      <c r="AE20" s="200">
        <f t="shared" si="13"/>
        <v>1</v>
      </c>
      <c r="AF20" s="200">
        <f t="shared" si="13"/>
        <v>1</v>
      </c>
      <c r="AG20" s="200">
        <f t="shared" si="13"/>
        <v>1</v>
      </c>
      <c r="AH20" s="200">
        <f t="shared" si="13"/>
        <v>1</v>
      </c>
      <c r="AI20" s="200">
        <f t="shared" si="13"/>
        <v>1</v>
      </c>
      <c r="AJ20" s="200">
        <f t="shared" si="13"/>
        <v>1</v>
      </c>
      <c r="AK20" s="200">
        <f t="shared" si="13"/>
        <v>1</v>
      </c>
      <c r="AL20" s="152"/>
      <c r="AM20" s="118"/>
      <c r="AN20" s="344"/>
      <c r="AO20" s="155"/>
      <c r="AP20" s="200">
        <f t="shared" ref="AP20:BA20" si="14">VLOOKUP(AP19,$H$10:$I$15,2)</f>
        <v>0.75</v>
      </c>
      <c r="AQ20" s="200">
        <f t="shared" si="14"/>
        <v>0.25</v>
      </c>
      <c r="AR20" s="200">
        <f t="shared" si="14"/>
        <v>0.5</v>
      </c>
      <c r="AS20" s="200">
        <f t="shared" si="14"/>
        <v>0.25</v>
      </c>
      <c r="AT20" s="200">
        <f t="shared" si="14"/>
        <v>0.25</v>
      </c>
      <c r="AU20" s="200">
        <f t="shared" si="14"/>
        <v>0.25</v>
      </c>
      <c r="AV20" s="200">
        <f t="shared" si="14"/>
        <v>0.75</v>
      </c>
      <c r="AW20" s="200">
        <f t="shared" si="14"/>
        <v>0.5</v>
      </c>
      <c r="AX20" s="200">
        <f t="shared" si="14"/>
        <v>0.5</v>
      </c>
      <c r="AY20" s="200">
        <f t="shared" si="14"/>
        <v>0.5</v>
      </c>
      <c r="AZ20" s="200">
        <f t="shared" si="14"/>
        <v>0.75</v>
      </c>
      <c r="BA20" s="200">
        <f t="shared" si="14"/>
        <v>0.75</v>
      </c>
      <c r="BB20" s="163"/>
    </row>
    <row r="21" spans="1:54" ht="43.2" x14ac:dyDescent="0.3">
      <c r="F21" s="67"/>
      <c r="H21" s="209" t="s">
        <v>291</v>
      </c>
      <c r="J21" s="41"/>
      <c r="K21" s="182"/>
      <c r="L21" s="121"/>
      <c r="M21" s="175"/>
      <c r="N21" s="118"/>
      <c r="O21" s="345"/>
      <c r="P21" s="202" t="s">
        <v>238</v>
      </c>
      <c r="Q21" s="128">
        <f t="shared" ref="Q21:V21" si="15">ROUNDUP(Q19*Q15,0)</f>
        <v>24</v>
      </c>
      <c r="R21" s="128">
        <f t="shared" si="15"/>
        <v>44</v>
      </c>
      <c r="S21" s="128">
        <f t="shared" si="15"/>
        <v>9</v>
      </c>
      <c r="T21" s="128">
        <f t="shared" si="15"/>
        <v>7</v>
      </c>
      <c r="U21" s="128">
        <f t="shared" si="15"/>
        <v>5</v>
      </c>
      <c r="V21" s="128">
        <f t="shared" si="15"/>
        <v>29</v>
      </c>
      <c r="W21" s="152">
        <f>SUM(Q21:V21)</f>
        <v>118</v>
      </c>
      <c r="X21" s="143"/>
      <c r="Y21" s="344"/>
      <c r="Z21" s="202" t="s">
        <v>238</v>
      </c>
      <c r="AA21" s="128">
        <f t="shared" ref="AA21:AK21" si="16">ROUNDUP(AA19*AA15,0)</f>
        <v>65</v>
      </c>
      <c r="AB21" s="128">
        <f t="shared" si="16"/>
        <v>20</v>
      </c>
      <c r="AC21" s="128">
        <f t="shared" si="16"/>
        <v>50</v>
      </c>
      <c r="AD21" s="128">
        <f t="shared" si="16"/>
        <v>31</v>
      </c>
      <c r="AE21" s="128">
        <f t="shared" si="16"/>
        <v>10</v>
      </c>
      <c r="AF21" s="128">
        <f t="shared" si="16"/>
        <v>67</v>
      </c>
      <c r="AG21" s="128">
        <f t="shared" si="16"/>
        <v>38</v>
      </c>
      <c r="AH21" s="128">
        <f t="shared" si="16"/>
        <v>47</v>
      </c>
      <c r="AI21" s="128">
        <f t="shared" si="16"/>
        <v>21</v>
      </c>
      <c r="AJ21" s="128">
        <f t="shared" si="16"/>
        <v>23</v>
      </c>
      <c r="AK21" s="128">
        <f t="shared" si="16"/>
        <v>38</v>
      </c>
      <c r="AL21" s="152">
        <f>SUM(AA21:AK21)</f>
        <v>410</v>
      </c>
      <c r="AM21" s="118"/>
      <c r="AN21" s="344"/>
      <c r="AO21" s="202" t="s">
        <v>238</v>
      </c>
      <c r="AP21" s="128">
        <f t="shared" ref="AP21:BA21" si="17">ROUNDUP(AP19*AP15,0)</f>
        <v>9</v>
      </c>
      <c r="AQ21" s="128">
        <f t="shared" si="17"/>
        <v>30</v>
      </c>
      <c r="AR21" s="128">
        <f t="shared" si="17"/>
        <v>6</v>
      </c>
      <c r="AS21" s="128">
        <f t="shared" si="17"/>
        <v>9</v>
      </c>
      <c r="AT21" s="128">
        <f t="shared" si="17"/>
        <v>18</v>
      </c>
      <c r="AU21" s="128">
        <f t="shared" si="17"/>
        <v>10</v>
      </c>
      <c r="AV21" s="128">
        <f t="shared" si="17"/>
        <v>36</v>
      </c>
      <c r="AW21" s="128">
        <f t="shared" si="17"/>
        <v>11</v>
      </c>
      <c r="AX21" s="128">
        <f t="shared" si="17"/>
        <v>20</v>
      </c>
      <c r="AY21" s="128">
        <f t="shared" si="17"/>
        <v>12</v>
      </c>
      <c r="AZ21" s="128">
        <f t="shared" si="17"/>
        <v>49</v>
      </c>
      <c r="BA21" s="128">
        <f t="shared" si="17"/>
        <v>3</v>
      </c>
      <c r="BB21" s="163">
        <f>SUM(AP21:BA21)</f>
        <v>213</v>
      </c>
    </row>
    <row r="22" spans="1:54" ht="29.4" thickBot="1" x14ac:dyDescent="0.35">
      <c r="F22" s="67"/>
      <c r="I22" s="2"/>
      <c r="J22" s="41"/>
      <c r="K22" s="153" t="s">
        <v>225</v>
      </c>
      <c r="L22" s="40"/>
      <c r="M22" s="175">
        <f>(W22+AL22+BB22)/3</f>
        <v>1.4591666666666667</v>
      </c>
      <c r="N22" s="118"/>
      <c r="O22" s="345"/>
      <c r="P22" s="153" t="s">
        <v>225</v>
      </c>
      <c r="Q22" s="115">
        <v>1.45</v>
      </c>
      <c r="R22" s="115">
        <v>1.4550000000000001</v>
      </c>
      <c r="S22" s="115">
        <v>1.46</v>
      </c>
      <c r="T22" s="115">
        <v>1.46</v>
      </c>
      <c r="U22" s="115">
        <v>1.46</v>
      </c>
      <c r="V22" s="115">
        <v>1.46</v>
      </c>
      <c r="W22" s="152">
        <f>SUM(Q22:V22)/6</f>
        <v>1.4575000000000002</v>
      </c>
      <c r="X22" s="143"/>
      <c r="Y22" s="344"/>
      <c r="Z22" s="153" t="s">
        <v>225</v>
      </c>
      <c r="AA22" s="115">
        <v>1.46</v>
      </c>
      <c r="AB22" s="115">
        <v>1.46</v>
      </c>
      <c r="AC22" s="115">
        <v>1.46</v>
      </c>
      <c r="AD22" s="115">
        <v>1.46</v>
      </c>
      <c r="AE22" s="115">
        <v>1.46</v>
      </c>
      <c r="AF22" s="115">
        <v>1.46</v>
      </c>
      <c r="AG22" s="115">
        <v>1.46</v>
      </c>
      <c r="AH22" s="115">
        <v>1.46</v>
      </c>
      <c r="AI22" s="115">
        <v>1.46</v>
      </c>
      <c r="AJ22" s="115">
        <v>1.46</v>
      </c>
      <c r="AK22" s="115">
        <v>1.46</v>
      </c>
      <c r="AL22" s="152">
        <f>SUM(AA22:AK22)/11</f>
        <v>1.4600000000000002</v>
      </c>
      <c r="AM22" s="118"/>
      <c r="AN22" s="344"/>
      <c r="AO22" s="153" t="s">
        <v>225</v>
      </c>
      <c r="AP22" s="115">
        <v>1.46</v>
      </c>
      <c r="AQ22" s="115">
        <v>1.46</v>
      </c>
      <c r="AR22" s="115">
        <v>1.46</v>
      </c>
      <c r="AS22" s="115">
        <v>1.46</v>
      </c>
      <c r="AT22" s="115">
        <v>1.46</v>
      </c>
      <c r="AU22" s="115">
        <v>1.46</v>
      </c>
      <c r="AV22" s="115">
        <v>1.46</v>
      </c>
      <c r="AW22" s="115">
        <v>1.46</v>
      </c>
      <c r="AX22" s="115">
        <v>1.46</v>
      </c>
      <c r="AY22" s="115">
        <v>1.46</v>
      </c>
      <c r="AZ22" s="115">
        <v>1.46</v>
      </c>
      <c r="BA22" s="115">
        <v>1.46</v>
      </c>
      <c r="BB22" s="163">
        <f>SUM(AP22:BA22)/12</f>
        <v>1.4600000000000002</v>
      </c>
    </row>
    <row r="23" spans="1:54" ht="29.4" thickBot="1" x14ac:dyDescent="0.6">
      <c r="A23" s="338" t="s">
        <v>215</v>
      </c>
      <c r="B23" s="339"/>
      <c r="C23" s="339"/>
      <c r="D23" s="339"/>
      <c r="E23" s="339"/>
      <c r="F23" s="339"/>
      <c r="G23" s="339"/>
      <c r="H23" s="340"/>
      <c r="I23" s="91"/>
      <c r="J23" s="91"/>
      <c r="K23" s="201" t="s">
        <v>234</v>
      </c>
      <c r="L23" s="64" t="str">
        <f>IF(M23=J3,"OK","NO")</f>
        <v>OK</v>
      </c>
      <c r="M23" s="180">
        <f>W23+AL23+BB23</f>
        <v>6121</v>
      </c>
      <c r="N23" s="120"/>
      <c r="O23" s="345"/>
      <c r="P23" s="201" t="s">
        <v>234</v>
      </c>
      <c r="Q23" s="122">
        <f t="shared" ref="Q23:V23" si="18">ROUNDUP(Q15*Q22,0)</f>
        <v>136</v>
      </c>
      <c r="R23" s="122">
        <f t="shared" si="18"/>
        <v>252</v>
      </c>
      <c r="S23" s="122">
        <f t="shared" si="18"/>
        <v>96</v>
      </c>
      <c r="T23" s="122">
        <f t="shared" si="18"/>
        <v>164</v>
      </c>
      <c r="U23" s="122">
        <f t="shared" si="18"/>
        <v>56</v>
      </c>
      <c r="V23" s="122">
        <f t="shared" si="18"/>
        <v>219</v>
      </c>
      <c r="W23" s="152">
        <f>SUM(Q23:V23)</f>
        <v>923</v>
      </c>
      <c r="X23" s="41"/>
      <c r="Y23" s="344"/>
      <c r="Z23" s="201" t="s">
        <v>234</v>
      </c>
      <c r="AA23" s="122">
        <f t="shared" ref="AA23:AK23" si="19">ROUNDUP(AA15*AA22,0)</f>
        <v>378</v>
      </c>
      <c r="AB23" s="122">
        <f t="shared" si="19"/>
        <v>113</v>
      </c>
      <c r="AC23" s="122">
        <f t="shared" si="19"/>
        <v>289</v>
      </c>
      <c r="AD23" s="122">
        <f t="shared" si="19"/>
        <v>176</v>
      </c>
      <c r="AE23" s="122">
        <f t="shared" si="19"/>
        <v>56</v>
      </c>
      <c r="AF23" s="122">
        <f t="shared" si="19"/>
        <v>388</v>
      </c>
      <c r="AG23" s="122">
        <f t="shared" si="19"/>
        <v>217</v>
      </c>
      <c r="AH23" s="122">
        <f t="shared" si="19"/>
        <v>271</v>
      </c>
      <c r="AI23" s="122">
        <f t="shared" si="19"/>
        <v>118</v>
      </c>
      <c r="AJ23" s="122">
        <f t="shared" si="19"/>
        <v>134</v>
      </c>
      <c r="AK23" s="122">
        <f t="shared" si="19"/>
        <v>219</v>
      </c>
      <c r="AL23" s="152">
        <f>SUM(AA23:AK23)</f>
        <v>2359</v>
      </c>
      <c r="AM23" s="118"/>
      <c r="AN23" s="344"/>
      <c r="AO23" s="201" t="s">
        <v>234</v>
      </c>
      <c r="AP23" s="122">
        <f t="shared" ref="AP23:BA23" si="20">ROUNDUP(AP15*AP22,0)</f>
        <v>64</v>
      </c>
      <c r="AQ23" s="122">
        <f t="shared" si="20"/>
        <v>694</v>
      </c>
      <c r="AR23" s="122">
        <f t="shared" si="20"/>
        <v>66</v>
      </c>
      <c r="AS23" s="122">
        <f t="shared" si="20"/>
        <v>208</v>
      </c>
      <c r="AT23" s="122">
        <f t="shared" si="20"/>
        <v>415</v>
      </c>
      <c r="AU23" s="122">
        <f t="shared" si="20"/>
        <v>232</v>
      </c>
      <c r="AV23" s="122">
        <f t="shared" si="20"/>
        <v>271</v>
      </c>
      <c r="AW23" s="122">
        <f t="shared" si="20"/>
        <v>119</v>
      </c>
      <c r="AX23" s="122">
        <f t="shared" si="20"/>
        <v>231</v>
      </c>
      <c r="AY23" s="122">
        <f t="shared" si="20"/>
        <v>139</v>
      </c>
      <c r="AZ23" s="122">
        <f t="shared" si="20"/>
        <v>377</v>
      </c>
      <c r="BA23" s="122">
        <f t="shared" si="20"/>
        <v>23</v>
      </c>
      <c r="BB23" s="163">
        <f>SUM(AP23:BA23)</f>
        <v>2839</v>
      </c>
    </row>
    <row r="24" spans="1:54" ht="29.4" thickBot="1" x14ac:dyDescent="0.35">
      <c r="A24" s="82"/>
      <c r="B24" s="57"/>
      <c r="C24" s="57"/>
      <c r="D24" s="57"/>
      <c r="E24" s="57"/>
      <c r="F24" s="57"/>
      <c r="G24" s="83" t="s">
        <v>226</v>
      </c>
      <c r="H24" s="125">
        <f>SUM(H26:H51)</f>
        <v>6600</v>
      </c>
      <c r="I24" s="92"/>
      <c r="J24" s="92"/>
      <c r="K24" s="177"/>
      <c r="L24" s="114"/>
      <c r="M24" s="178"/>
      <c r="N24" s="92"/>
      <c r="O24" s="345"/>
      <c r="P24" s="154" t="s">
        <v>247</v>
      </c>
      <c r="Q24" s="146">
        <f>SUM(Q28+Q29+Q30+Q32+Q33+Q34+Q35+Q36+Q37+Q38+Q40+Q41+Q42+Q43+Q44+Q45+Q46+Q47+Q48+Q49+Q50+Q51)</f>
        <v>14</v>
      </c>
      <c r="R24" s="146">
        <f>SUM(R28+R29+R30+R32+R33+R34+R35+R36+R37+R38+R40+R41+R42+R43+R44+R45+R46+R47+R48+R49+R50+R51)</f>
        <v>7</v>
      </c>
      <c r="S24" s="146">
        <f>SUM(S28+S29+S30+S32+S33+S34+S35+S36+S37+S38+S40+S41+S42+S43+S44+S45+S46+S47+S48+S49+S50+S51)</f>
        <v>14</v>
      </c>
      <c r="T24" s="146">
        <f>SUM(U28+U29+U30+U32+U33+U34+U35+U36+U37+U38+T40+T41+T42+T43+T44+T45+T46+T47+T48+T49+T50+T51)</f>
        <v>7</v>
      </c>
      <c r="U24" s="146">
        <f>SUM(V28+V29+V30+V32+V33+V34+V35+V36+V37+V38+U40+U41+U42+U43+U44+U45+U46+U47+U48+U49+U50+U51)</f>
        <v>7</v>
      </c>
      <c r="V24" s="146">
        <f>SUM(V28+V29+V30+V32+V33+V34+V35+V36+V37+V38+V40+V41+V42+V43+V44+V45+V46+V47+V48+V49+V50+V51)</f>
        <v>9</v>
      </c>
      <c r="W24" s="152">
        <f>SUM(Q24:V24)</f>
        <v>58</v>
      </c>
      <c r="X24" s="41"/>
      <c r="Y24" s="344"/>
      <c r="Z24" s="154" t="s">
        <v>247</v>
      </c>
      <c r="AA24" s="146">
        <f t="shared" ref="AA24:AK24" si="21">SUM(AA28+AA29+AA30+AA32+AA33+AA34+AA35+AA36+AA37+AA38+AA40+AA41+AA42+AA43+AA44+AA45+AA46+AA47+AA48+AA49+AA50+AA51)</f>
        <v>8</v>
      </c>
      <c r="AB24" s="146">
        <f t="shared" si="21"/>
        <v>6</v>
      </c>
      <c r="AC24" s="146">
        <f t="shared" si="21"/>
        <v>12</v>
      </c>
      <c r="AD24" s="146">
        <f t="shared" si="21"/>
        <v>12</v>
      </c>
      <c r="AE24" s="146">
        <f t="shared" si="21"/>
        <v>6</v>
      </c>
      <c r="AF24" s="146">
        <f t="shared" si="21"/>
        <v>6</v>
      </c>
      <c r="AG24" s="146">
        <f t="shared" si="21"/>
        <v>5</v>
      </c>
      <c r="AH24" s="146">
        <f t="shared" si="21"/>
        <v>7</v>
      </c>
      <c r="AI24" s="146">
        <f t="shared" si="21"/>
        <v>8</v>
      </c>
      <c r="AJ24" s="146">
        <f t="shared" si="21"/>
        <v>6</v>
      </c>
      <c r="AK24" s="146">
        <f t="shared" si="21"/>
        <v>7</v>
      </c>
      <c r="AL24" s="152">
        <f>SUM(AA24:AK24)</f>
        <v>83</v>
      </c>
      <c r="AM24" s="118"/>
      <c r="AN24" s="344"/>
      <c r="AO24" s="154" t="s">
        <v>247</v>
      </c>
      <c r="AP24" s="146">
        <f t="shared" ref="AP24:BA24" si="22">SUM(AP28+AP29+AP30+AP32+AP33+AP34+AP35+AP36+AP37+AP38+AP40+AP41+AP42+AP43+AP44+AP45+AP46+AP47+AP48+AP49+AP50+AP51)</f>
        <v>5</v>
      </c>
      <c r="AQ24" s="146">
        <f t="shared" si="22"/>
        <v>13</v>
      </c>
      <c r="AR24" s="146">
        <f t="shared" si="22"/>
        <v>13</v>
      </c>
      <c r="AS24" s="146">
        <f t="shared" si="22"/>
        <v>13</v>
      </c>
      <c r="AT24" s="146">
        <f t="shared" si="22"/>
        <v>13</v>
      </c>
      <c r="AU24" s="146">
        <f t="shared" si="22"/>
        <v>6</v>
      </c>
      <c r="AV24" s="146">
        <f t="shared" si="22"/>
        <v>5</v>
      </c>
      <c r="AW24" s="146">
        <f t="shared" si="22"/>
        <v>13</v>
      </c>
      <c r="AX24" s="146">
        <f t="shared" si="22"/>
        <v>13</v>
      </c>
      <c r="AY24" s="146">
        <f t="shared" si="22"/>
        <v>13</v>
      </c>
      <c r="AZ24" s="146">
        <f t="shared" si="22"/>
        <v>13</v>
      </c>
      <c r="BA24" s="146">
        <f t="shared" si="22"/>
        <v>5</v>
      </c>
      <c r="BB24" s="163">
        <f>SUM(AP24:BA24)</f>
        <v>125</v>
      </c>
    </row>
    <row r="25" spans="1:54" ht="29.4" thickBot="1" x14ac:dyDescent="0.35">
      <c r="A25" s="84" t="s">
        <v>108</v>
      </c>
      <c r="B25" s="58" t="s">
        <v>109</v>
      </c>
      <c r="C25" s="58" t="s">
        <v>129</v>
      </c>
      <c r="D25" s="58" t="s">
        <v>128</v>
      </c>
      <c r="E25" s="58" t="s">
        <v>94</v>
      </c>
      <c r="F25" s="58" t="s">
        <v>196</v>
      </c>
      <c r="G25" s="58" t="s">
        <v>130</v>
      </c>
      <c r="H25" s="124" t="s">
        <v>126</v>
      </c>
      <c r="I25" s="62"/>
      <c r="J25" s="62"/>
      <c r="K25" s="62"/>
      <c r="L25" s="62"/>
      <c r="M25" s="62"/>
      <c r="N25" s="62"/>
      <c r="O25" s="345"/>
      <c r="P25" s="166" t="s">
        <v>197</v>
      </c>
      <c r="Q25" s="156" t="s">
        <v>249</v>
      </c>
      <c r="R25" s="156" t="s">
        <v>250</v>
      </c>
      <c r="S25" s="156" t="s">
        <v>251</v>
      </c>
      <c r="T25" s="156" t="s">
        <v>252</v>
      </c>
      <c r="U25" s="156" t="s">
        <v>253</v>
      </c>
      <c r="V25" s="156" t="s">
        <v>254</v>
      </c>
      <c r="W25" s="169"/>
      <c r="X25" s="41"/>
      <c r="Y25" s="41"/>
      <c r="Z25" s="166" t="s">
        <v>197</v>
      </c>
      <c r="AA25" s="156" t="s">
        <v>255</v>
      </c>
      <c r="AB25" s="156" t="s">
        <v>256</v>
      </c>
      <c r="AC25" s="156" t="s">
        <v>257</v>
      </c>
      <c r="AD25" s="156" t="s">
        <v>258</v>
      </c>
      <c r="AE25" s="156" t="s">
        <v>259</v>
      </c>
      <c r="AF25" s="156" t="s">
        <v>260</v>
      </c>
      <c r="AG25" s="156" t="s">
        <v>261</v>
      </c>
      <c r="AH25" s="156" t="s">
        <v>262</v>
      </c>
      <c r="AI25" s="156" t="s">
        <v>263</v>
      </c>
      <c r="AJ25" s="156" t="s">
        <v>264</v>
      </c>
      <c r="AK25" s="156" t="s">
        <v>265</v>
      </c>
      <c r="AL25" s="160"/>
      <c r="AM25" s="158"/>
      <c r="AN25" s="57"/>
      <c r="AO25" s="166" t="s">
        <v>197</v>
      </c>
      <c r="AP25" s="156" t="s">
        <v>266</v>
      </c>
      <c r="AQ25" s="156" t="s">
        <v>267</v>
      </c>
      <c r="AR25" s="156" t="s">
        <v>268</v>
      </c>
      <c r="AS25" s="156" t="s">
        <v>269</v>
      </c>
      <c r="AT25" s="156" t="s">
        <v>270</v>
      </c>
      <c r="AU25" s="156" t="s">
        <v>271</v>
      </c>
      <c r="AV25" s="156" t="s">
        <v>272</v>
      </c>
      <c r="AW25" s="156" t="s">
        <v>273</v>
      </c>
      <c r="AX25" s="156" t="s">
        <v>274</v>
      </c>
      <c r="AY25" s="156" t="s">
        <v>275</v>
      </c>
      <c r="AZ25" s="156" t="s">
        <v>276</v>
      </c>
      <c r="BA25" s="156" t="s">
        <v>277</v>
      </c>
      <c r="BB25" s="164"/>
    </row>
    <row r="26" spans="1:54" ht="57.6" x14ac:dyDescent="0.3">
      <c r="A26" s="244">
        <v>1</v>
      </c>
      <c r="B26" s="245" t="s">
        <v>132</v>
      </c>
      <c r="C26" s="245" t="s">
        <v>156</v>
      </c>
      <c r="D26" s="245" t="s">
        <v>159</v>
      </c>
      <c r="E26" s="246" t="s">
        <v>292</v>
      </c>
      <c r="F26" s="247" t="s">
        <v>167</v>
      </c>
      <c r="G26" s="245" t="s">
        <v>174</v>
      </c>
      <c r="H26" s="248">
        <v>100</v>
      </c>
      <c r="I26" s="17"/>
      <c r="J26" s="92"/>
      <c r="K26" s="17"/>
      <c r="L26" s="17"/>
      <c r="M26" s="17"/>
      <c r="N26" s="17"/>
      <c r="O26" s="96" t="s">
        <v>205</v>
      </c>
      <c r="P26" s="17"/>
      <c r="Q26" s="227">
        <v>1</v>
      </c>
      <c r="R26" s="167">
        <v>1</v>
      </c>
      <c r="S26" s="167">
        <v>1</v>
      </c>
      <c r="T26" s="167"/>
      <c r="U26" s="167">
        <v>1</v>
      </c>
      <c r="V26" s="168">
        <v>1</v>
      </c>
      <c r="W26" s="41"/>
      <c r="X26" s="41"/>
      <c r="Y26" s="41"/>
      <c r="Z26" s="17"/>
      <c r="AA26" s="167">
        <v>1</v>
      </c>
      <c r="AB26" s="167">
        <v>1</v>
      </c>
      <c r="AC26" s="167">
        <v>1</v>
      </c>
      <c r="AD26" s="167">
        <v>1</v>
      </c>
      <c r="AE26" s="167">
        <v>1</v>
      </c>
      <c r="AF26" s="167"/>
      <c r="AG26" s="167">
        <v>1</v>
      </c>
      <c r="AH26" s="167">
        <v>1</v>
      </c>
      <c r="AI26" s="167"/>
      <c r="AJ26" s="167">
        <v>1</v>
      </c>
      <c r="AK26" s="168">
        <v>1</v>
      </c>
      <c r="AL26" s="57"/>
      <c r="AM26" s="41"/>
      <c r="AN26" s="57"/>
      <c r="AO26" s="17"/>
      <c r="AP26" s="167">
        <v>1</v>
      </c>
      <c r="AQ26" s="167">
        <v>1</v>
      </c>
      <c r="AR26" s="167">
        <v>1</v>
      </c>
      <c r="AS26" s="167">
        <v>1</v>
      </c>
      <c r="AT26" s="167">
        <v>1</v>
      </c>
      <c r="AU26" s="167"/>
      <c r="AV26" s="167">
        <v>1</v>
      </c>
      <c r="AW26" s="167">
        <v>1</v>
      </c>
      <c r="AX26" s="167"/>
      <c r="AY26" s="167">
        <v>1</v>
      </c>
      <c r="AZ26" s="231">
        <v>1</v>
      </c>
      <c r="BA26" s="231"/>
      <c r="BB26" s="95"/>
    </row>
    <row r="27" spans="1:54" ht="43.2" x14ac:dyDescent="0.3">
      <c r="A27" s="250">
        <v>2</v>
      </c>
      <c r="B27" s="251" t="s">
        <v>133</v>
      </c>
      <c r="C27" s="251" t="s">
        <v>284</v>
      </c>
      <c r="D27" s="251" t="s">
        <v>127</v>
      </c>
      <c r="E27" s="6" t="s">
        <v>293</v>
      </c>
      <c r="F27" s="252" t="s">
        <v>167</v>
      </c>
      <c r="G27" s="251" t="s">
        <v>175</v>
      </c>
      <c r="H27" s="253">
        <v>33</v>
      </c>
      <c r="I27" s="17"/>
      <c r="J27" s="90"/>
      <c r="K27" s="17"/>
      <c r="L27" s="17"/>
      <c r="M27" s="229"/>
      <c r="N27" s="17"/>
      <c r="O27" s="96" t="s">
        <v>204</v>
      </c>
      <c r="P27" s="17"/>
      <c r="Q27" s="228">
        <v>1</v>
      </c>
      <c r="R27" s="65"/>
      <c r="S27" s="228">
        <v>1</v>
      </c>
      <c r="T27" s="65"/>
      <c r="U27" s="65"/>
      <c r="V27" s="103"/>
      <c r="W27" s="41"/>
      <c r="X27" s="41"/>
      <c r="Y27" s="41"/>
      <c r="Z27" s="17"/>
      <c r="AA27" s="65"/>
      <c r="AB27" s="65"/>
      <c r="AC27" s="228">
        <v>1</v>
      </c>
      <c r="AD27" s="65"/>
      <c r="AE27" s="65"/>
      <c r="AF27" s="65"/>
      <c r="AG27" s="65"/>
      <c r="AH27" s="65"/>
      <c r="AI27" s="228">
        <v>1</v>
      </c>
      <c r="AJ27" s="65"/>
      <c r="AK27" s="103"/>
      <c r="AL27" s="57"/>
      <c r="AM27" s="41"/>
      <c r="AN27" s="57"/>
      <c r="AO27" s="17"/>
      <c r="AP27" s="65"/>
      <c r="AQ27" s="65"/>
      <c r="AR27" s="228">
        <v>1</v>
      </c>
      <c r="AS27" s="65"/>
      <c r="AT27" s="65"/>
      <c r="AU27" s="65"/>
      <c r="AV27" s="65"/>
      <c r="AW27" s="65"/>
      <c r="AX27" s="228">
        <v>1</v>
      </c>
      <c r="AY27" s="65"/>
      <c r="AZ27" s="232"/>
      <c r="BA27" s="232"/>
      <c r="BB27" s="95"/>
    </row>
    <row r="28" spans="1:54" ht="28.8" x14ac:dyDescent="0.3">
      <c r="A28" s="85">
        <v>3</v>
      </c>
      <c r="B28" s="76" t="s">
        <v>134</v>
      </c>
      <c r="C28" s="76" t="s">
        <v>157</v>
      </c>
      <c r="D28" s="76" t="s">
        <v>160</v>
      </c>
      <c r="E28" s="77" t="s">
        <v>293</v>
      </c>
      <c r="F28" s="78" t="s">
        <v>168</v>
      </c>
      <c r="G28" s="76" t="s">
        <v>176</v>
      </c>
      <c r="H28" s="86">
        <v>370</v>
      </c>
      <c r="I28" s="17"/>
      <c r="J28" s="17"/>
      <c r="K28" s="17"/>
      <c r="L28" s="17"/>
      <c r="M28" s="17"/>
      <c r="N28" s="17"/>
      <c r="O28" s="96" t="s">
        <v>203</v>
      </c>
      <c r="P28" s="17"/>
      <c r="Q28" s="65">
        <v>1</v>
      </c>
      <c r="R28" s="65"/>
      <c r="S28" s="65">
        <v>1</v>
      </c>
      <c r="T28" s="65"/>
      <c r="U28" s="65"/>
      <c r="V28" s="103"/>
      <c r="W28" s="41"/>
      <c r="X28" s="41"/>
      <c r="Y28" s="41" t="s">
        <v>204</v>
      </c>
      <c r="Z28" s="17"/>
      <c r="AA28" s="65"/>
      <c r="AB28" s="65"/>
      <c r="AC28" s="65">
        <v>1</v>
      </c>
      <c r="AD28" s="65">
        <v>1</v>
      </c>
      <c r="AE28" s="65"/>
      <c r="AF28" s="65"/>
      <c r="AG28" s="65"/>
      <c r="AH28" s="65"/>
      <c r="AI28" s="65">
        <v>1</v>
      </c>
      <c r="AJ28" s="65"/>
      <c r="AK28" s="103"/>
      <c r="AL28" s="57"/>
      <c r="AM28" s="41"/>
      <c r="AN28" s="57" t="s">
        <v>204</v>
      </c>
      <c r="AO28" s="17"/>
      <c r="AP28" s="65"/>
      <c r="AQ28" s="65">
        <v>1</v>
      </c>
      <c r="AR28" s="65">
        <v>1</v>
      </c>
      <c r="AS28" s="65">
        <v>1</v>
      </c>
      <c r="AT28" s="65">
        <v>1</v>
      </c>
      <c r="AU28" s="65"/>
      <c r="AV28" s="65"/>
      <c r="AW28" s="65">
        <v>1</v>
      </c>
      <c r="AX28" s="65">
        <v>1</v>
      </c>
      <c r="AY28" s="65">
        <v>1</v>
      </c>
      <c r="AZ28" s="65">
        <v>1</v>
      </c>
      <c r="BA28" s="103"/>
      <c r="BB28" s="95"/>
    </row>
    <row r="29" spans="1:54" ht="28.8" x14ac:dyDescent="0.3">
      <c r="A29" s="89" t="s">
        <v>131</v>
      </c>
      <c r="B29" s="59" t="s">
        <v>135</v>
      </c>
      <c r="C29" s="27" t="s">
        <v>157</v>
      </c>
      <c r="D29" s="27" t="s">
        <v>161</v>
      </c>
      <c r="E29" s="60" t="s">
        <v>294</v>
      </c>
      <c r="F29" s="63" t="s">
        <v>161</v>
      </c>
      <c r="G29" s="27" t="s">
        <v>177</v>
      </c>
      <c r="H29" s="88">
        <v>5</v>
      </c>
      <c r="I29" s="17"/>
      <c r="J29" s="17"/>
      <c r="K29" s="17"/>
      <c r="L29" s="17"/>
      <c r="M29" s="17"/>
      <c r="N29" s="17"/>
      <c r="O29" s="96" t="s">
        <v>204</v>
      </c>
      <c r="P29" s="17"/>
      <c r="Q29" s="65">
        <v>1</v>
      </c>
      <c r="R29" s="65"/>
      <c r="S29" s="65">
        <v>1</v>
      </c>
      <c r="T29" s="65">
        <v>1</v>
      </c>
      <c r="U29" s="65"/>
      <c r="V29" s="103"/>
      <c r="W29" s="41"/>
      <c r="X29" s="41"/>
      <c r="Y29" s="41" t="s">
        <v>203</v>
      </c>
      <c r="Z29" s="17"/>
      <c r="AA29" s="65"/>
      <c r="AB29" s="65"/>
      <c r="AC29" s="65"/>
      <c r="AD29" s="65">
        <v>1</v>
      </c>
      <c r="AE29" s="65"/>
      <c r="AF29" s="65"/>
      <c r="AG29" s="65"/>
      <c r="AH29" s="65"/>
      <c r="AI29" s="65">
        <v>1</v>
      </c>
      <c r="AJ29" s="65"/>
      <c r="AK29" s="103"/>
      <c r="AL29" s="57"/>
      <c r="AM29" s="41"/>
      <c r="AN29" s="57"/>
      <c r="AO29" s="17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103"/>
      <c r="BB29" s="95"/>
    </row>
    <row r="30" spans="1:54" ht="28.8" x14ac:dyDescent="0.3">
      <c r="A30" s="85">
        <v>4</v>
      </c>
      <c r="B30" s="79" t="s">
        <v>136</v>
      </c>
      <c r="C30" s="76" t="s">
        <v>157</v>
      </c>
      <c r="D30" s="76" t="s">
        <v>161</v>
      </c>
      <c r="E30" s="77" t="s">
        <v>295</v>
      </c>
      <c r="F30" s="78" t="s">
        <v>161</v>
      </c>
      <c r="G30" s="76" t="s">
        <v>178</v>
      </c>
      <c r="H30" s="86">
        <v>5</v>
      </c>
      <c r="I30" s="17"/>
      <c r="J30" s="17"/>
      <c r="K30" s="17"/>
      <c r="L30" s="17"/>
      <c r="M30" s="17"/>
      <c r="N30" s="17"/>
      <c r="O30" s="96" t="s">
        <v>204</v>
      </c>
      <c r="P30" s="17"/>
      <c r="Q30" s="65"/>
      <c r="R30" s="223"/>
      <c r="S30" s="65"/>
      <c r="U30" s="65"/>
      <c r="V30" s="103">
        <v>1</v>
      </c>
      <c r="W30" s="41"/>
      <c r="X30" s="41"/>
      <c r="Y30" s="41" t="s">
        <v>203</v>
      </c>
      <c r="Z30" s="17"/>
      <c r="AA30" s="65"/>
      <c r="AB30" s="65"/>
      <c r="AC30" s="65"/>
      <c r="AD30" s="65"/>
      <c r="AE30" s="65">
        <v>1</v>
      </c>
      <c r="AF30" s="65">
        <v>1</v>
      </c>
      <c r="AG30" s="65">
        <v>1</v>
      </c>
      <c r="AH30" s="65">
        <v>1</v>
      </c>
      <c r="AI30" s="65"/>
      <c r="AJ30" s="65">
        <v>1</v>
      </c>
      <c r="AK30" s="103">
        <v>1</v>
      </c>
      <c r="AL30" s="57"/>
      <c r="AM30" s="41"/>
      <c r="AN30" s="57"/>
      <c r="AO30" s="17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103"/>
      <c r="BB30" s="95"/>
    </row>
    <row r="31" spans="1:54" ht="28.8" x14ac:dyDescent="0.3">
      <c r="A31" s="250">
        <v>5</v>
      </c>
      <c r="B31" s="254" t="s">
        <v>137</v>
      </c>
      <c r="C31" s="251" t="s">
        <v>157</v>
      </c>
      <c r="D31" s="251" t="s">
        <v>127</v>
      </c>
      <c r="E31" s="6" t="s">
        <v>293</v>
      </c>
      <c r="F31" s="252" t="s">
        <v>167</v>
      </c>
      <c r="G31" s="251" t="s">
        <v>177</v>
      </c>
      <c r="H31" s="253">
        <v>336</v>
      </c>
      <c r="I31" s="17"/>
      <c r="J31" s="90"/>
      <c r="K31" s="17"/>
      <c r="L31" s="17"/>
      <c r="M31" s="229"/>
      <c r="N31" s="17"/>
      <c r="O31" s="96" t="s">
        <v>205</v>
      </c>
      <c r="P31" s="17"/>
      <c r="Q31" s="228">
        <v>1</v>
      </c>
      <c r="R31" s="228">
        <v>1</v>
      </c>
      <c r="S31" s="65"/>
      <c r="T31" s="65"/>
      <c r="U31" s="228">
        <v>1</v>
      </c>
      <c r="V31" s="234">
        <v>1</v>
      </c>
      <c r="W31" s="41"/>
      <c r="X31" s="41"/>
      <c r="Y31" s="17"/>
      <c r="Z31" s="17"/>
      <c r="AA31" s="65">
        <v>1</v>
      </c>
      <c r="AB31" s="65"/>
      <c r="AC31" s="65">
        <v>1</v>
      </c>
      <c r="AD31" s="65"/>
      <c r="AE31" s="65"/>
      <c r="AF31" s="65"/>
      <c r="AG31" s="65">
        <v>1</v>
      </c>
      <c r="AH31" s="65">
        <v>1</v>
      </c>
      <c r="AI31" s="65">
        <v>1</v>
      </c>
      <c r="AJ31" s="65">
        <v>1</v>
      </c>
      <c r="AK31" s="103">
        <v>1</v>
      </c>
      <c r="AL31" s="57"/>
      <c r="AM31" s="41"/>
      <c r="AN31" s="57"/>
      <c r="AO31" s="17"/>
      <c r="AP31" s="65">
        <v>1</v>
      </c>
      <c r="AQ31" s="65"/>
      <c r="AR31" s="65">
        <v>1</v>
      </c>
      <c r="AS31" s="65"/>
      <c r="AT31" s="65"/>
      <c r="AU31" s="65">
        <v>1</v>
      </c>
      <c r="AV31" s="65">
        <v>1</v>
      </c>
      <c r="AW31" s="65">
        <v>1</v>
      </c>
      <c r="AX31" s="65">
        <v>1</v>
      </c>
      <c r="AY31" s="65">
        <v>1</v>
      </c>
      <c r="AZ31" s="232">
        <v>1</v>
      </c>
      <c r="BA31" s="232"/>
      <c r="BB31" s="95"/>
    </row>
    <row r="32" spans="1:54" ht="28.8" x14ac:dyDescent="0.3">
      <c r="A32" s="85">
        <v>7</v>
      </c>
      <c r="B32" s="79" t="s">
        <v>138</v>
      </c>
      <c r="C32" s="76" t="s">
        <v>157</v>
      </c>
      <c r="D32" s="76" t="s">
        <v>162</v>
      </c>
      <c r="E32" s="77" t="s">
        <v>293</v>
      </c>
      <c r="F32" s="78" t="s">
        <v>169</v>
      </c>
      <c r="G32" s="76" t="s">
        <v>180</v>
      </c>
      <c r="H32" s="86">
        <v>80</v>
      </c>
      <c r="I32" s="17"/>
      <c r="J32" s="17"/>
      <c r="K32" s="17"/>
      <c r="L32" s="17"/>
      <c r="M32" s="17"/>
      <c r="N32" s="17"/>
      <c r="O32" s="96" t="s">
        <v>204</v>
      </c>
      <c r="P32" s="17"/>
      <c r="Q32" s="65">
        <v>1</v>
      </c>
      <c r="R32" s="65">
        <v>1</v>
      </c>
      <c r="S32" s="65">
        <v>1</v>
      </c>
      <c r="U32" s="65">
        <v>1</v>
      </c>
      <c r="V32" s="103">
        <v>1</v>
      </c>
      <c r="W32" s="41"/>
      <c r="X32" s="41"/>
      <c r="Y32" s="17" t="s">
        <v>204</v>
      </c>
      <c r="Z32" s="17"/>
      <c r="AA32" s="65">
        <v>1</v>
      </c>
      <c r="AB32" s="65">
        <v>1</v>
      </c>
      <c r="AC32" s="65">
        <v>1</v>
      </c>
      <c r="AD32" s="65">
        <v>1</v>
      </c>
      <c r="AE32" s="65">
        <v>1</v>
      </c>
      <c r="AF32" s="65">
        <v>1</v>
      </c>
      <c r="AG32" s="65">
        <v>1</v>
      </c>
      <c r="AH32" s="65">
        <v>1</v>
      </c>
      <c r="AI32" s="65">
        <v>1</v>
      </c>
      <c r="AJ32" s="65">
        <v>1</v>
      </c>
      <c r="AK32" s="103">
        <v>1</v>
      </c>
      <c r="AL32" s="57"/>
      <c r="AM32" s="41"/>
      <c r="AN32" s="57" t="s">
        <v>205</v>
      </c>
      <c r="AO32" s="17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103"/>
      <c r="BB32" s="95"/>
    </row>
    <row r="33" spans="1:54" ht="57.6" x14ac:dyDescent="0.3">
      <c r="A33" s="87">
        <v>8</v>
      </c>
      <c r="B33" s="44" t="s">
        <v>139</v>
      </c>
      <c r="C33" s="27" t="s">
        <v>157</v>
      </c>
      <c r="D33" s="27" t="s">
        <v>163</v>
      </c>
      <c r="E33" s="60" t="s">
        <v>294</v>
      </c>
      <c r="F33" s="61" t="s">
        <v>170</v>
      </c>
      <c r="G33" s="27" t="s">
        <v>180</v>
      </c>
      <c r="H33" s="88">
        <v>150</v>
      </c>
      <c r="I33" s="17"/>
      <c r="J33" s="17"/>
      <c r="K33" s="17"/>
      <c r="L33" s="17"/>
      <c r="M33" s="17"/>
      <c r="N33" s="17"/>
      <c r="O33" s="96" t="s">
        <v>204</v>
      </c>
      <c r="P33" s="17"/>
      <c r="Q33" s="65"/>
      <c r="R33" s="65">
        <v>1</v>
      </c>
      <c r="S33" s="65"/>
      <c r="U33" s="65">
        <v>1</v>
      </c>
      <c r="V33" s="103">
        <v>1</v>
      </c>
      <c r="W33" s="41"/>
      <c r="X33" s="41"/>
      <c r="Y33" s="17" t="s">
        <v>204</v>
      </c>
      <c r="Z33" s="17"/>
      <c r="AA33" s="65">
        <v>1</v>
      </c>
      <c r="AB33" s="65">
        <v>1</v>
      </c>
      <c r="AC33" s="65">
        <v>1</v>
      </c>
      <c r="AD33" s="65">
        <v>1</v>
      </c>
      <c r="AE33" s="65">
        <v>1</v>
      </c>
      <c r="AF33" s="65">
        <v>1</v>
      </c>
      <c r="AG33" s="65">
        <v>1</v>
      </c>
      <c r="AH33" s="65">
        <v>1</v>
      </c>
      <c r="AI33" s="65">
        <v>1</v>
      </c>
      <c r="AJ33" s="65">
        <v>1</v>
      </c>
      <c r="AK33" s="103">
        <v>1</v>
      </c>
      <c r="AL33" s="57"/>
      <c r="AM33" s="41"/>
      <c r="AN33" s="57"/>
      <c r="AO33" s="17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103"/>
      <c r="BB33" s="95"/>
    </row>
    <row r="34" spans="1:54" ht="28.8" x14ac:dyDescent="0.3">
      <c r="A34" s="85">
        <v>10</v>
      </c>
      <c r="B34" s="79" t="s">
        <v>140</v>
      </c>
      <c r="C34" s="76" t="s">
        <v>157</v>
      </c>
      <c r="D34" s="76" t="s">
        <v>164</v>
      </c>
      <c r="E34" s="77" t="s">
        <v>295</v>
      </c>
      <c r="F34" s="78" t="s">
        <v>168</v>
      </c>
      <c r="G34" s="76" t="s">
        <v>181</v>
      </c>
      <c r="H34" s="86">
        <v>110</v>
      </c>
      <c r="I34" s="17"/>
      <c r="J34" s="17"/>
      <c r="K34" s="17"/>
      <c r="L34" s="17"/>
      <c r="M34" s="17"/>
      <c r="N34" s="17"/>
      <c r="O34" s="96" t="s">
        <v>204</v>
      </c>
      <c r="P34" s="17"/>
      <c r="Q34" s="65"/>
      <c r="R34" s="65">
        <v>1</v>
      </c>
      <c r="S34" s="65"/>
      <c r="U34" s="65"/>
      <c r="V34" s="103">
        <v>1</v>
      </c>
      <c r="W34" s="41"/>
      <c r="X34" s="41"/>
      <c r="Y34" s="17" t="s">
        <v>205</v>
      </c>
      <c r="Z34" s="17"/>
      <c r="AA34" s="65">
        <v>1</v>
      </c>
      <c r="AB34" s="65"/>
      <c r="AC34" s="65"/>
      <c r="AD34" s="65"/>
      <c r="AE34" s="65"/>
      <c r="AF34" s="65">
        <v>1</v>
      </c>
      <c r="AG34" s="65"/>
      <c r="AH34" s="65"/>
      <c r="AI34" s="65"/>
      <c r="AJ34" s="65"/>
      <c r="AK34" s="103"/>
      <c r="AL34" s="57"/>
      <c r="AM34" s="41"/>
      <c r="AN34" s="17" t="s">
        <v>203</v>
      </c>
      <c r="AO34" s="17"/>
      <c r="AP34" s="65">
        <v>1</v>
      </c>
      <c r="AQ34" s="65"/>
      <c r="AR34" s="65"/>
      <c r="AS34" s="65"/>
      <c r="AT34" s="65"/>
      <c r="AU34" s="65"/>
      <c r="AV34" s="65">
        <v>1</v>
      </c>
      <c r="AW34" s="65"/>
      <c r="AX34" s="65"/>
      <c r="AY34" s="65"/>
      <c r="AZ34" s="65"/>
      <c r="BA34" s="103">
        <v>1</v>
      </c>
      <c r="BB34" s="95"/>
    </row>
    <row r="35" spans="1:54" ht="28.8" x14ac:dyDescent="0.3">
      <c r="A35" s="87">
        <v>11</v>
      </c>
      <c r="B35" s="44" t="s">
        <v>141</v>
      </c>
      <c r="C35" s="27" t="s">
        <v>156</v>
      </c>
      <c r="D35" s="27" t="s">
        <v>165</v>
      </c>
      <c r="E35" s="60" t="s">
        <v>293</v>
      </c>
      <c r="F35" s="63" t="s">
        <v>171</v>
      </c>
      <c r="G35" s="27" t="s">
        <v>182</v>
      </c>
      <c r="H35" s="88">
        <v>977</v>
      </c>
      <c r="I35" s="17"/>
      <c r="J35" s="17"/>
      <c r="K35" s="17"/>
      <c r="L35" s="17"/>
      <c r="M35" s="17"/>
      <c r="N35" s="17"/>
      <c r="O35" s="96" t="s">
        <v>204</v>
      </c>
      <c r="P35" s="17"/>
      <c r="Q35" s="65">
        <v>1</v>
      </c>
      <c r="R35" s="65">
        <v>1</v>
      </c>
      <c r="S35" s="65">
        <v>1</v>
      </c>
      <c r="U35" s="65">
        <v>1</v>
      </c>
      <c r="V35" s="103">
        <v>1</v>
      </c>
      <c r="W35" s="41"/>
      <c r="X35" s="41"/>
      <c r="Y35" s="41" t="s">
        <v>205</v>
      </c>
      <c r="Z35" s="17"/>
      <c r="AA35" s="65"/>
      <c r="AB35" s="65"/>
      <c r="AC35" s="65">
        <v>1</v>
      </c>
      <c r="AD35" s="65"/>
      <c r="AE35" s="65">
        <v>1</v>
      </c>
      <c r="AF35" s="65"/>
      <c r="AG35" s="65"/>
      <c r="AH35" s="65">
        <v>1</v>
      </c>
      <c r="AI35" s="65"/>
      <c r="AJ35" s="65">
        <v>1</v>
      </c>
      <c r="AK35" s="103">
        <v>1</v>
      </c>
      <c r="AL35" s="57"/>
      <c r="AM35" s="41"/>
      <c r="AN35" s="57" t="s">
        <v>203</v>
      </c>
      <c r="AO35" s="17"/>
      <c r="AP35" s="65">
        <v>1</v>
      </c>
      <c r="AQ35" s="65">
        <v>1</v>
      </c>
      <c r="AR35" s="65">
        <v>1</v>
      </c>
      <c r="AS35" s="65">
        <v>1</v>
      </c>
      <c r="AT35" s="65">
        <v>1</v>
      </c>
      <c r="AU35" s="65">
        <v>1</v>
      </c>
      <c r="AV35" s="65">
        <v>1</v>
      </c>
      <c r="AW35" s="65">
        <v>1</v>
      </c>
      <c r="AX35" s="65">
        <v>1</v>
      </c>
      <c r="AY35" s="65">
        <v>1</v>
      </c>
      <c r="AZ35" s="65">
        <v>1</v>
      </c>
      <c r="BA35" s="103">
        <v>1</v>
      </c>
      <c r="BB35" s="95"/>
    </row>
    <row r="36" spans="1:54" ht="28.8" x14ac:dyDescent="0.3">
      <c r="A36" s="85">
        <v>12</v>
      </c>
      <c r="B36" s="79" t="s">
        <v>142</v>
      </c>
      <c r="C36" s="76" t="s">
        <v>157</v>
      </c>
      <c r="D36" s="76" t="s">
        <v>164</v>
      </c>
      <c r="E36" s="77" t="s">
        <v>293</v>
      </c>
      <c r="F36" s="78" t="s">
        <v>168</v>
      </c>
      <c r="G36" s="76" t="s">
        <v>183</v>
      </c>
      <c r="H36" s="86">
        <v>10</v>
      </c>
      <c r="I36" s="17"/>
      <c r="J36" s="17"/>
      <c r="K36" s="17"/>
      <c r="L36" s="17"/>
      <c r="M36" s="17"/>
      <c r="N36" s="17"/>
      <c r="O36" s="96" t="s">
        <v>204</v>
      </c>
      <c r="P36" s="17"/>
      <c r="Q36" s="224">
        <v>1</v>
      </c>
      <c r="R36" s="65"/>
      <c r="S36" s="65">
        <v>1</v>
      </c>
      <c r="U36" s="65"/>
      <c r="V36" s="103"/>
      <c r="W36" s="41"/>
      <c r="X36" s="41"/>
      <c r="Y36" s="41"/>
      <c r="Z36" s="17"/>
      <c r="AA36" s="224"/>
      <c r="AB36" s="65"/>
      <c r="AC36" s="65"/>
      <c r="AD36" s="65"/>
      <c r="AE36" s="65"/>
      <c r="AF36" s="65"/>
      <c r="AG36" s="65"/>
      <c r="AH36" s="65"/>
      <c r="AI36" s="65"/>
      <c r="AJ36" s="65"/>
      <c r="AK36" s="103"/>
      <c r="AL36" s="57"/>
      <c r="AM36" s="41"/>
      <c r="AN36" s="57" t="s">
        <v>203</v>
      </c>
      <c r="AO36" s="17"/>
      <c r="AP36" s="224"/>
      <c r="AQ36" s="65">
        <v>1</v>
      </c>
      <c r="AR36" s="65">
        <v>1</v>
      </c>
      <c r="AS36" s="65">
        <v>1</v>
      </c>
      <c r="AT36" s="65">
        <v>1</v>
      </c>
      <c r="AU36" s="65"/>
      <c r="AV36" s="65"/>
      <c r="AW36" s="65">
        <v>1</v>
      </c>
      <c r="AX36" s="65">
        <v>1</v>
      </c>
      <c r="AY36" s="65">
        <v>1</v>
      </c>
      <c r="AZ36" s="65">
        <v>1</v>
      </c>
      <c r="BA36" s="103"/>
      <c r="BB36" s="95"/>
    </row>
    <row r="37" spans="1:54" ht="28.8" x14ac:dyDescent="0.3">
      <c r="A37" s="87">
        <v>13</v>
      </c>
      <c r="B37" s="44" t="s">
        <v>143</v>
      </c>
      <c r="C37" s="27" t="s">
        <v>157</v>
      </c>
      <c r="D37" s="27" t="s">
        <v>164</v>
      </c>
      <c r="E37" s="60" t="s">
        <v>293</v>
      </c>
      <c r="F37" s="63" t="s">
        <v>168</v>
      </c>
      <c r="G37" s="80" t="s">
        <v>184</v>
      </c>
      <c r="H37" s="88">
        <v>216</v>
      </c>
      <c r="I37" s="17"/>
      <c r="J37" s="17"/>
      <c r="K37" s="17"/>
      <c r="L37" s="17"/>
      <c r="M37" s="17"/>
      <c r="N37" s="17"/>
      <c r="O37" s="96" t="s">
        <v>204</v>
      </c>
      <c r="P37" s="17"/>
      <c r="Q37" s="65">
        <v>1</v>
      </c>
      <c r="R37" s="65"/>
      <c r="S37" s="65">
        <v>1</v>
      </c>
      <c r="U37" s="65"/>
      <c r="V37" s="103"/>
      <c r="W37" s="41"/>
      <c r="X37" s="41"/>
      <c r="Y37" s="41"/>
      <c r="Z37" s="17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103"/>
      <c r="AL37" s="57"/>
      <c r="AM37" s="41"/>
      <c r="AN37" s="57" t="s">
        <v>203</v>
      </c>
      <c r="AO37" s="17"/>
      <c r="AP37" s="65"/>
      <c r="AQ37" s="65">
        <v>1</v>
      </c>
      <c r="AR37" s="65">
        <v>1</v>
      </c>
      <c r="AS37" s="65">
        <v>1</v>
      </c>
      <c r="AT37" s="65">
        <v>1</v>
      </c>
      <c r="AU37" s="65"/>
      <c r="AV37" s="65"/>
      <c r="AW37" s="65">
        <v>1</v>
      </c>
      <c r="AX37" s="65">
        <v>1</v>
      </c>
      <c r="AY37" s="65">
        <v>1</v>
      </c>
      <c r="AZ37" s="65">
        <v>1</v>
      </c>
      <c r="BA37" s="103"/>
      <c r="BB37" s="95"/>
    </row>
    <row r="38" spans="1:54" ht="28.8" x14ac:dyDescent="0.3">
      <c r="A38" s="85">
        <v>14</v>
      </c>
      <c r="B38" s="79" t="s">
        <v>144</v>
      </c>
      <c r="C38" s="76" t="s">
        <v>157</v>
      </c>
      <c r="D38" s="217" t="s">
        <v>165</v>
      </c>
      <c r="E38" s="77" t="s">
        <v>293</v>
      </c>
      <c r="F38" s="78" t="s">
        <v>172</v>
      </c>
      <c r="G38" s="76" t="s">
        <v>185</v>
      </c>
      <c r="H38" s="86">
        <v>256</v>
      </c>
      <c r="I38" s="17"/>
      <c r="J38" s="17"/>
      <c r="K38" s="17"/>
      <c r="L38" s="17"/>
      <c r="M38" s="17"/>
      <c r="N38" s="17"/>
      <c r="O38" s="96" t="s">
        <v>204</v>
      </c>
      <c r="P38" s="17"/>
      <c r="Q38" s="65">
        <v>1</v>
      </c>
      <c r="R38" s="65"/>
      <c r="S38" s="65">
        <v>1</v>
      </c>
      <c r="U38" s="65"/>
      <c r="V38" s="103"/>
      <c r="W38" s="41"/>
      <c r="X38" s="41"/>
      <c r="Y38" s="41" t="s">
        <v>205</v>
      </c>
      <c r="Z38" s="17"/>
      <c r="AA38" s="65"/>
      <c r="AB38" s="65">
        <v>1</v>
      </c>
      <c r="AC38" s="65">
        <v>1</v>
      </c>
      <c r="AD38" s="65">
        <v>1</v>
      </c>
      <c r="AE38" s="65">
        <v>1</v>
      </c>
      <c r="AF38" s="65"/>
      <c r="AG38" s="65"/>
      <c r="AH38" s="65"/>
      <c r="AI38" s="65">
        <v>1</v>
      </c>
      <c r="AJ38" s="65"/>
      <c r="AK38" s="103"/>
      <c r="AL38" s="57"/>
      <c r="AM38" s="41"/>
      <c r="AN38" s="57" t="s">
        <v>204</v>
      </c>
      <c r="AO38" s="17"/>
      <c r="AP38" s="65"/>
      <c r="AQ38" s="65">
        <v>1</v>
      </c>
      <c r="AR38" s="65">
        <v>1</v>
      </c>
      <c r="AS38" s="65">
        <v>1</v>
      </c>
      <c r="AT38" s="65">
        <v>1</v>
      </c>
      <c r="AU38" s="65"/>
      <c r="AV38" s="65"/>
      <c r="AW38" s="65">
        <v>1</v>
      </c>
      <c r="AX38" s="65">
        <v>1</v>
      </c>
      <c r="AY38" s="65">
        <v>1</v>
      </c>
      <c r="AZ38" s="65">
        <v>1</v>
      </c>
      <c r="BA38" s="103"/>
      <c r="BB38" s="95"/>
    </row>
    <row r="39" spans="1:54" ht="43.2" x14ac:dyDescent="0.3">
      <c r="A39" s="250">
        <v>16</v>
      </c>
      <c r="B39" s="254" t="s">
        <v>145</v>
      </c>
      <c r="C39" s="251" t="s">
        <v>157</v>
      </c>
      <c r="D39" s="251" t="s">
        <v>166</v>
      </c>
      <c r="E39" s="6" t="s">
        <v>292</v>
      </c>
      <c r="F39" s="252" t="s">
        <v>173</v>
      </c>
      <c r="G39" s="251" t="s">
        <v>186</v>
      </c>
      <c r="H39" s="253">
        <v>10</v>
      </c>
      <c r="I39" s="17"/>
      <c r="J39" s="90"/>
      <c r="K39" s="17"/>
      <c r="L39" s="229"/>
      <c r="M39" s="229"/>
      <c r="N39" s="17"/>
      <c r="O39" s="96" t="s">
        <v>204</v>
      </c>
      <c r="P39" s="17"/>
      <c r="Q39" s="65"/>
      <c r="R39" s="65"/>
      <c r="S39" s="228">
        <v>1</v>
      </c>
      <c r="T39" s="65"/>
      <c r="U39" s="228">
        <v>1</v>
      </c>
      <c r="V39" s="103"/>
      <c r="W39" s="41"/>
      <c r="X39" s="41"/>
      <c r="Y39" s="41"/>
      <c r="Z39" s="17"/>
      <c r="AA39" s="228">
        <v>1</v>
      </c>
      <c r="AB39" s="228">
        <v>1</v>
      </c>
      <c r="AC39" s="65"/>
      <c r="AD39" s="65"/>
      <c r="AE39" s="228">
        <v>1</v>
      </c>
      <c r="AF39" s="65"/>
      <c r="AG39" s="65"/>
      <c r="AH39" s="65"/>
      <c r="AI39" s="65"/>
      <c r="AJ39" s="65"/>
      <c r="AK39" s="103"/>
      <c r="AL39" s="57"/>
      <c r="AM39" s="41"/>
      <c r="AN39" s="57"/>
      <c r="AO39" s="17"/>
      <c r="AP39" s="65">
        <v>1</v>
      </c>
      <c r="AQ39" s="65">
        <v>1</v>
      </c>
      <c r="AR39" s="65"/>
      <c r="AS39" s="65"/>
      <c r="AT39" s="65">
        <v>1</v>
      </c>
      <c r="AU39" s="65"/>
      <c r="AV39" s="65"/>
      <c r="AW39" s="65"/>
      <c r="AX39" s="65"/>
      <c r="AY39" s="65"/>
      <c r="AZ39" s="65"/>
      <c r="BA39" s="103"/>
      <c r="BB39" s="95"/>
    </row>
    <row r="40" spans="1:54" ht="28.8" x14ac:dyDescent="0.3">
      <c r="A40" s="85">
        <v>17</v>
      </c>
      <c r="B40" s="79" t="s">
        <v>146</v>
      </c>
      <c r="C40" s="76" t="s">
        <v>157</v>
      </c>
      <c r="D40" s="76" t="s">
        <v>165</v>
      </c>
      <c r="E40" s="77" t="s">
        <v>295</v>
      </c>
      <c r="F40" s="78" t="s">
        <v>168</v>
      </c>
      <c r="G40" s="76" t="s">
        <v>187</v>
      </c>
      <c r="H40" s="86">
        <v>140</v>
      </c>
      <c r="I40" s="17"/>
      <c r="J40" s="17"/>
      <c r="K40" s="17"/>
      <c r="L40" s="17"/>
      <c r="M40" s="17"/>
      <c r="N40" s="17"/>
      <c r="O40" s="96" t="s">
        <v>205</v>
      </c>
      <c r="P40" s="17"/>
      <c r="Q40" s="65"/>
      <c r="R40" s="65">
        <v>1</v>
      </c>
      <c r="S40" s="65"/>
      <c r="T40" s="65"/>
      <c r="U40" s="65">
        <v>1</v>
      </c>
      <c r="V40" s="103">
        <v>1</v>
      </c>
      <c r="W40" s="41"/>
      <c r="X40" s="41"/>
      <c r="Y40" s="41" t="s">
        <v>203</v>
      </c>
      <c r="Z40" s="17"/>
      <c r="AA40" s="65">
        <v>1</v>
      </c>
      <c r="AB40" s="65"/>
      <c r="AC40" s="65"/>
      <c r="AD40" s="65"/>
      <c r="AE40" s="65"/>
      <c r="AF40" s="65">
        <v>1</v>
      </c>
      <c r="AG40" s="65"/>
      <c r="AH40" s="65">
        <v>1</v>
      </c>
      <c r="AI40" s="65"/>
      <c r="AJ40" s="65"/>
      <c r="AK40" s="103">
        <v>1</v>
      </c>
      <c r="AL40" s="57"/>
      <c r="AM40" s="41"/>
      <c r="AN40" s="57" t="s">
        <v>204</v>
      </c>
      <c r="AO40" s="17"/>
      <c r="AP40" s="65">
        <v>1</v>
      </c>
      <c r="AQ40" s="65"/>
      <c r="AR40" s="65"/>
      <c r="AS40" s="65"/>
      <c r="AT40" s="65"/>
      <c r="AU40" s="65">
        <v>1</v>
      </c>
      <c r="AV40" s="65">
        <v>1</v>
      </c>
      <c r="AW40" s="65"/>
      <c r="AX40" s="65"/>
      <c r="AY40" s="65"/>
      <c r="AZ40" s="65"/>
      <c r="BA40" s="103">
        <v>1</v>
      </c>
      <c r="BB40" s="95"/>
    </row>
    <row r="41" spans="1:54" ht="28.8" x14ac:dyDescent="0.3">
      <c r="A41" s="210">
        <v>19</v>
      </c>
      <c r="B41" s="211" t="s">
        <v>148</v>
      </c>
      <c r="C41" s="212" t="s">
        <v>157</v>
      </c>
      <c r="D41" s="212" t="s">
        <v>160</v>
      </c>
      <c r="E41" s="213" t="s">
        <v>293</v>
      </c>
      <c r="F41" s="214" t="s">
        <v>172</v>
      </c>
      <c r="G41" s="212" t="s">
        <v>188</v>
      </c>
      <c r="H41" s="215">
        <v>130</v>
      </c>
      <c r="I41" s="17"/>
      <c r="J41" s="17"/>
      <c r="K41" s="17"/>
      <c r="L41" s="17"/>
      <c r="M41" s="17"/>
      <c r="N41" s="17"/>
      <c r="O41" s="96" t="s">
        <v>204</v>
      </c>
      <c r="P41" s="17"/>
      <c r="Q41" s="65">
        <v>1</v>
      </c>
      <c r="R41" s="65"/>
      <c r="S41" s="65">
        <v>1</v>
      </c>
      <c r="T41" s="65"/>
      <c r="U41" s="65"/>
      <c r="V41" s="103"/>
      <c r="W41" s="57"/>
      <c r="X41" s="41"/>
      <c r="Y41" s="41" t="s">
        <v>204</v>
      </c>
      <c r="Z41" s="17"/>
      <c r="AA41" s="65"/>
      <c r="AB41" s="65"/>
      <c r="AC41" s="65">
        <v>1</v>
      </c>
      <c r="AD41" s="65">
        <v>1</v>
      </c>
      <c r="AE41" s="65"/>
      <c r="AF41" s="65"/>
      <c r="AG41" s="65"/>
      <c r="AH41" s="65"/>
      <c r="AI41" s="65">
        <v>1</v>
      </c>
      <c r="AJ41" s="65"/>
      <c r="AK41" s="103"/>
      <c r="AL41" s="57"/>
      <c r="AM41" s="41"/>
      <c r="AN41" s="41" t="s">
        <v>204</v>
      </c>
      <c r="AO41" s="17"/>
      <c r="AP41" s="65"/>
      <c r="AQ41" s="65">
        <v>1</v>
      </c>
      <c r="AR41" s="65">
        <v>1</v>
      </c>
      <c r="AS41" s="65">
        <v>1</v>
      </c>
      <c r="AT41" s="65">
        <v>1</v>
      </c>
      <c r="AU41" s="65"/>
      <c r="AV41" s="65"/>
      <c r="AW41" s="65">
        <v>1</v>
      </c>
      <c r="AX41" s="65">
        <v>1</v>
      </c>
      <c r="AY41" s="65">
        <v>1</v>
      </c>
      <c r="AZ41" s="65">
        <v>1</v>
      </c>
      <c r="BA41" s="103"/>
      <c r="BB41" s="95"/>
    </row>
    <row r="42" spans="1:54" ht="28.8" x14ac:dyDescent="0.3">
      <c r="A42" s="216">
        <v>20</v>
      </c>
      <c r="B42" s="81" t="s">
        <v>149</v>
      </c>
      <c r="C42" s="217" t="s">
        <v>156</v>
      </c>
      <c r="D42" s="217" t="s">
        <v>165</v>
      </c>
      <c r="E42" s="77" t="s">
        <v>293</v>
      </c>
      <c r="F42" s="218" t="s">
        <v>171</v>
      </c>
      <c r="G42" s="217" t="s">
        <v>189</v>
      </c>
      <c r="H42" s="219">
        <v>10</v>
      </c>
      <c r="I42" s="17"/>
      <c r="J42" s="17"/>
      <c r="K42" s="17"/>
      <c r="L42" s="17"/>
      <c r="M42" s="17"/>
      <c r="N42" s="17"/>
      <c r="O42" s="96" t="s">
        <v>204</v>
      </c>
      <c r="P42" s="17"/>
      <c r="Q42" s="65"/>
      <c r="R42" s="65"/>
      <c r="S42" s="65"/>
      <c r="T42" s="65"/>
      <c r="U42" s="65"/>
      <c r="V42" s="103"/>
      <c r="W42" s="57"/>
      <c r="X42" s="41"/>
      <c r="Y42" s="41"/>
      <c r="Z42" s="17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103"/>
      <c r="AL42" s="57"/>
      <c r="AM42" s="41"/>
      <c r="AN42" s="41" t="s">
        <v>203</v>
      </c>
      <c r="AO42" s="17"/>
      <c r="AP42" s="65"/>
      <c r="AQ42" s="65">
        <v>1</v>
      </c>
      <c r="AR42" s="65">
        <v>1</v>
      </c>
      <c r="AS42" s="65">
        <v>1</v>
      </c>
      <c r="AT42" s="65">
        <v>1</v>
      </c>
      <c r="AU42" s="65"/>
      <c r="AV42" s="65"/>
      <c r="AW42" s="65">
        <v>1</v>
      </c>
      <c r="AX42" s="65">
        <v>1</v>
      </c>
      <c r="AY42" s="65">
        <v>1</v>
      </c>
      <c r="AZ42" s="65">
        <v>1</v>
      </c>
      <c r="BA42" s="103"/>
      <c r="BB42" s="95"/>
    </row>
    <row r="43" spans="1:54" ht="28.8" x14ac:dyDescent="0.3">
      <c r="A43" s="210">
        <v>21</v>
      </c>
      <c r="B43" s="211" t="s">
        <v>150</v>
      </c>
      <c r="C43" s="212" t="s">
        <v>157</v>
      </c>
      <c r="D43" s="212" t="s">
        <v>165</v>
      </c>
      <c r="E43" s="213" t="s">
        <v>293</v>
      </c>
      <c r="F43" s="214" t="s">
        <v>171</v>
      </c>
      <c r="G43" s="212" t="s">
        <v>189</v>
      </c>
      <c r="H43" s="215">
        <v>496</v>
      </c>
      <c r="I43" s="17"/>
      <c r="J43" s="17"/>
      <c r="K43" s="17"/>
      <c r="L43" s="17"/>
      <c r="M43" s="17"/>
      <c r="N43" s="17"/>
      <c r="O43" s="96" t="s">
        <v>204</v>
      </c>
      <c r="P43" s="17"/>
      <c r="Q43" s="65">
        <v>1</v>
      </c>
      <c r="R43" s="65"/>
      <c r="S43" s="65">
        <v>1</v>
      </c>
      <c r="T43" s="65"/>
      <c r="U43" s="65"/>
      <c r="V43" s="103"/>
      <c r="W43" s="57"/>
      <c r="X43" s="41"/>
      <c r="Y43" s="41"/>
      <c r="Z43" s="17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103"/>
      <c r="AL43" s="57"/>
      <c r="AM43" s="41"/>
      <c r="AN43" s="41" t="s">
        <v>203</v>
      </c>
      <c r="AO43" s="17"/>
      <c r="AP43" s="65"/>
      <c r="AQ43" s="65">
        <v>1</v>
      </c>
      <c r="AR43" s="65">
        <v>1</v>
      </c>
      <c r="AS43" s="65">
        <v>1</v>
      </c>
      <c r="AT43" s="65">
        <v>1</v>
      </c>
      <c r="AU43" s="65"/>
      <c r="AV43" s="65"/>
      <c r="AW43" s="65">
        <v>1</v>
      </c>
      <c r="AX43" s="65">
        <v>1</v>
      </c>
      <c r="AY43" s="65">
        <v>1</v>
      </c>
      <c r="AZ43" s="65">
        <v>1</v>
      </c>
      <c r="BA43" s="103"/>
      <c r="BB43" s="95"/>
    </row>
    <row r="44" spans="1:54" ht="28.8" x14ac:dyDescent="0.3">
      <c r="A44" s="216">
        <v>22</v>
      </c>
      <c r="B44" s="81" t="s">
        <v>151</v>
      </c>
      <c r="C44" s="217" t="s">
        <v>156</v>
      </c>
      <c r="D44" s="217" t="s">
        <v>165</v>
      </c>
      <c r="E44" s="77" t="s">
        <v>293</v>
      </c>
      <c r="F44" s="218" t="s">
        <v>171</v>
      </c>
      <c r="G44" s="217" t="s">
        <v>190</v>
      </c>
      <c r="H44" s="219">
        <v>547</v>
      </c>
      <c r="I44" s="17"/>
      <c r="J44" s="17"/>
      <c r="K44" s="17"/>
      <c r="L44" s="17"/>
      <c r="M44" s="17"/>
      <c r="N44" s="17"/>
      <c r="O44" s="96" t="s">
        <v>204</v>
      </c>
      <c r="P44" s="17"/>
      <c r="Q44" s="65">
        <v>1</v>
      </c>
      <c r="R44" s="65"/>
      <c r="S44" s="65">
        <v>1</v>
      </c>
      <c r="T44" s="65"/>
      <c r="U44" s="65"/>
      <c r="V44" s="103"/>
      <c r="W44" s="57"/>
      <c r="X44" s="41"/>
      <c r="Y44" s="41"/>
      <c r="Z44" s="17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103"/>
      <c r="AL44" s="57"/>
      <c r="AM44" s="41"/>
      <c r="AN44" s="41" t="s">
        <v>203</v>
      </c>
      <c r="AO44" s="17"/>
      <c r="AP44" s="65"/>
      <c r="AQ44" s="65">
        <v>1</v>
      </c>
      <c r="AR44" s="65">
        <v>1</v>
      </c>
      <c r="AS44" s="65">
        <v>1</v>
      </c>
      <c r="AT44" s="65">
        <v>1</v>
      </c>
      <c r="AU44" s="65"/>
      <c r="AV44" s="65"/>
      <c r="AW44" s="65">
        <v>1</v>
      </c>
      <c r="AX44" s="65">
        <v>1</v>
      </c>
      <c r="AY44" s="65">
        <v>1</v>
      </c>
      <c r="AZ44" s="65">
        <v>1</v>
      </c>
      <c r="BA44" s="103"/>
      <c r="BB44" s="95"/>
    </row>
    <row r="45" spans="1:54" ht="43.2" x14ac:dyDescent="0.3">
      <c r="A45" s="210">
        <v>23</v>
      </c>
      <c r="B45" s="211" t="s">
        <v>152</v>
      </c>
      <c r="C45" s="212" t="s">
        <v>156</v>
      </c>
      <c r="D45" s="212" t="s">
        <v>165</v>
      </c>
      <c r="E45" s="213" t="s">
        <v>293</v>
      </c>
      <c r="F45" s="214" t="s">
        <v>171</v>
      </c>
      <c r="G45" s="212" t="s">
        <v>191</v>
      </c>
      <c r="H45" s="215">
        <v>790</v>
      </c>
      <c r="I45" s="17"/>
      <c r="J45" s="17"/>
      <c r="K45" s="17"/>
      <c r="L45" s="17"/>
      <c r="M45" s="17"/>
      <c r="N45" s="17"/>
      <c r="O45" s="96"/>
      <c r="P45" s="17"/>
      <c r="Q45" s="65">
        <v>1</v>
      </c>
      <c r="R45" s="65"/>
      <c r="S45" s="65">
        <v>1</v>
      </c>
      <c r="T45" s="65">
        <v>1</v>
      </c>
      <c r="U45" s="65"/>
      <c r="V45" s="103"/>
      <c r="W45" s="57"/>
      <c r="X45" s="41"/>
      <c r="Y45" s="41" t="s">
        <v>203</v>
      </c>
      <c r="Z45" s="17"/>
      <c r="AA45" s="65"/>
      <c r="AB45" s="65"/>
      <c r="AC45" s="65">
        <v>1</v>
      </c>
      <c r="AD45" s="65">
        <v>1</v>
      </c>
      <c r="AE45" s="65"/>
      <c r="AF45" s="65"/>
      <c r="AG45" s="65"/>
      <c r="AH45" s="65"/>
      <c r="AI45" s="65"/>
      <c r="AJ45" s="65"/>
      <c r="AK45" s="103"/>
      <c r="AL45" s="57"/>
      <c r="AM45" s="41"/>
      <c r="AN45" s="57" t="s">
        <v>204</v>
      </c>
      <c r="AO45" s="17"/>
      <c r="AP45" s="65"/>
      <c r="AQ45" s="65">
        <v>1</v>
      </c>
      <c r="AR45" s="65">
        <v>1</v>
      </c>
      <c r="AS45" s="65">
        <v>1</v>
      </c>
      <c r="AT45" s="65">
        <v>1</v>
      </c>
      <c r="AU45" s="65">
        <v>1</v>
      </c>
      <c r="AV45" s="65"/>
      <c r="AW45" s="65">
        <v>1</v>
      </c>
      <c r="AX45" s="65">
        <v>1</v>
      </c>
      <c r="AY45" s="65">
        <v>1</v>
      </c>
      <c r="AZ45" s="65">
        <v>1</v>
      </c>
      <c r="BA45" s="103"/>
      <c r="BB45" s="95"/>
    </row>
    <row r="46" spans="1:54" x14ac:dyDescent="0.3">
      <c r="A46" s="216">
        <v>24</v>
      </c>
      <c r="B46" s="81" t="s">
        <v>153</v>
      </c>
      <c r="C46" s="217" t="s">
        <v>156</v>
      </c>
      <c r="D46" s="217" t="s">
        <v>165</v>
      </c>
      <c r="E46" s="77" t="s">
        <v>293</v>
      </c>
      <c r="F46" s="218" t="s">
        <v>171</v>
      </c>
      <c r="G46" s="217" t="s">
        <v>191</v>
      </c>
      <c r="H46" s="219">
        <v>345</v>
      </c>
      <c r="I46" s="17"/>
      <c r="J46" s="17"/>
      <c r="K46" s="17"/>
      <c r="L46" s="17"/>
      <c r="M46" s="17"/>
      <c r="N46" s="17"/>
      <c r="O46" s="96" t="s">
        <v>204</v>
      </c>
      <c r="P46" s="17"/>
      <c r="Q46" s="65">
        <v>1</v>
      </c>
      <c r="R46" s="65"/>
      <c r="S46" s="65">
        <v>1</v>
      </c>
      <c r="T46" s="65">
        <v>1</v>
      </c>
      <c r="U46" s="65"/>
      <c r="V46" s="103"/>
      <c r="W46" s="57"/>
      <c r="X46" s="41"/>
      <c r="Y46" s="41" t="s">
        <v>205</v>
      </c>
      <c r="Z46" s="17"/>
      <c r="AA46" s="65"/>
      <c r="AB46" s="65"/>
      <c r="AC46" s="65">
        <v>1</v>
      </c>
      <c r="AD46" s="65">
        <v>1</v>
      </c>
      <c r="AE46" s="65"/>
      <c r="AF46" s="65"/>
      <c r="AG46" s="65"/>
      <c r="AH46" s="65"/>
      <c r="AI46" s="65"/>
      <c r="AJ46" s="65"/>
      <c r="AK46" s="103"/>
      <c r="AL46" s="57"/>
      <c r="AM46" s="41"/>
      <c r="AN46" s="41" t="s">
        <v>203</v>
      </c>
      <c r="AO46" s="17"/>
      <c r="AP46" s="65"/>
      <c r="AQ46" s="65">
        <v>1</v>
      </c>
      <c r="AR46" s="65">
        <v>1</v>
      </c>
      <c r="AS46" s="65">
        <v>1</v>
      </c>
      <c r="AT46" s="65">
        <v>1</v>
      </c>
      <c r="AU46" s="65">
        <v>1</v>
      </c>
      <c r="AV46" s="65"/>
      <c r="AW46" s="65">
        <v>1</v>
      </c>
      <c r="AX46" s="65">
        <v>1</v>
      </c>
      <c r="AY46" s="65">
        <v>1</v>
      </c>
      <c r="AZ46" s="65">
        <v>1</v>
      </c>
      <c r="BA46" s="103"/>
      <c r="BB46" s="95"/>
    </row>
    <row r="47" spans="1:54" ht="28.8" x14ac:dyDescent="0.3">
      <c r="A47" s="210">
        <v>25</v>
      </c>
      <c r="B47" s="211" t="s">
        <v>154</v>
      </c>
      <c r="C47" s="212" t="s">
        <v>157</v>
      </c>
      <c r="D47" s="212" t="s">
        <v>165</v>
      </c>
      <c r="E47" s="221" t="s">
        <v>294</v>
      </c>
      <c r="F47" s="214" t="s">
        <v>171</v>
      </c>
      <c r="G47" s="212" t="s">
        <v>188</v>
      </c>
      <c r="H47" s="215">
        <v>274</v>
      </c>
      <c r="I47" s="17"/>
      <c r="J47" s="17"/>
      <c r="K47" s="17"/>
      <c r="L47" s="17"/>
      <c r="M47" s="17"/>
      <c r="N47" s="17"/>
      <c r="O47" s="96" t="s">
        <v>205</v>
      </c>
      <c r="P47" s="17"/>
      <c r="Q47" s="65">
        <v>1</v>
      </c>
      <c r="R47" s="65"/>
      <c r="S47" s="65">
        <v>1</v>
      </c>
      <c r="T47" s="65">
        <v>1</v>
      </c>
      <c r="U47" s="65"/>
      <c r="V47" s="103"/>
      <c r="W47" s="57"/>
      <c r="X47" s="41"/>
      <c r="Y47" s="41" t="s">
        <v>204</v>
      </c>
      <c r="Z47" s="17"/>
      <c r="AA47" s="65">
        <v>1</v>
      </c>
      <c r="AB47" s="65">
        <v>1</v>
      </c>
      <c r="AC47" s="65">
        <v>1</v>
      </c>
      <c r="AD47" s="65">
        <v>1</v>
      </c>
      <c r="AE47" s="65">
        <v>1</v>
      </c>
      <c r="AF47" s="65">
        <v>1</v>
      </c>
      <c r="AG47" s="65">
        <v>1</v>
      </c>
      <c r="AH47" s="65">
        <v>1</v>
      </c>
      <c r="AI47" s="65">
        <v>1</v>
      </c>
      <c r="AJ47" s="65">
        <v>1</v>
      </c>
      <c r="AK47" s="103">
        <v>1</v>
      </c>
      <c r="AL47" s="57"/>
      <c r="AM47" s="41"/>
      <c r="AN47" s="41" t="s">
        <v>204</v>
      </c>
      <c r="AO47" s="17"/>
      <c r="AP47" s="65">
        <v>1</v>
      </c>
      <c r="AQ47" s="65">
        <v>1</v>
      </c>
      <c r="AR47" s="65">
        <v>1</v>
      </c>
      <c r="AS47" s="65">
        <v>1</v>
      </c>
      <c r="AT47" s="65">
        <v>1</v>
      </c>
      <c r="AU47" s="65">
        <v>1</v>
      </c>
      <c r="AV47" s="65">
        <v>1</v>
      </c>
      <c r="AW47" s="65">
        <v>1</v>
      </c>
      <c r="AX47" s="65">
        <v>1</v>
      </c>
      <c r="AY47" s="65">
        <v>1</v>
      </c>
      <c r="AZ47" s="65">
        <v>1</v>
      </c>
      <c r="BA47" s="103">
        <v>1</v>
      </c>
      <c r="BB47" s="95"/>
    </row>
    <row r="48" spans="1:54" ht="28.8" x14ac:dyDescent="0.3">
      <c r="A48" s="216">
        <v>26</v>
      </c>
      <c r="B48" s="81" t="s">
        <v>112</v>
      </c>
      <c r="C48" s="217" t="s">
        <v>157</v>
      </c>
      <c r="D48" s="217" t="s">
        <v>164</v>
      </c>
      <c r="E48" s="222" t="s">
        <v>295</v>
      </c>
      <c r="F48" s="218" t="s">
        <v>168</v>
      </c>
      <c r="G48" s="217" t="s">
        <v>193</v>
      </c>
      <c r="H48" s="219">
        <v>680</v>
      </c>
      <c r="I48" s="17"/>
      <c r="J48" s="17"/>
      <c r="K48" s="17"/>
      <c r="L48" s="17"/>
      <c r="M48" s="17"/>
      <c r="N48" s="17"/>
      <c r="O48" s="96" t="s">
        <v>205</v>
      </c>
      <c r="P48" s="17"/>
      <c r="Q48" s="65"/>
      <c r="R48" s="65">
        <v>1</v>
      </c>
      <c r="S48" s="65"/>
      <c r="T48" s="65"/>
      <c r="U48" s="65">
        <v>1</v>
      </c>
      <c r="V48" s="103">
        <v>1</v>
      </c>
      <c r="W48" s="57"/>
      <c r="X48" s="41"/>
      <c r="Y48" s="41" t="s">
        <v>203</v>
      </c>
      <c r="Z48" s="17"/>
      <c r="AA48" s="65">
        <v>1</v>
      </c>
      <c r="AB48" s="65"/>
      <c r="AC48" s="65"/>
      <c r="AD48" s="65"/>
      <c r="AE48" s="65"/>
      <c r="AF48" s="65"/>
      <c r="AG48" s="65">
        <v>1</v>
      </c>
      <c r="AH48" s="65">
        <v>1</v>
      </c>
      <c r="AI48" s="65"/>
      <c r="AJ48" s="65">
        <v>1</v>
      </c>
      <c r="AK48" s="103">
        <v>1</v>
      </c>
      <c r="AL48" s="57"/>
      <c r="AM48" s="41"/>
      <c r="AN48" s="41" t="s">
        <v>204</v>
      </c>
      <c r="AO48" s="17"/>
      <c r="AP48" s="65">
        <v>1</v>
      </c>
      <c r="AQ48" s="65"/>
      <c r="AR48" s="65"/>
      <c r="AS48" s="65"/>
      <c r="AT48" s="65"/>
      <c r="AU48" s="65"/>
      <c r="AV48" s="65">
        <v>1</v>
      </c>
      <c r="AW48" s="65"/>
      <c r="AX48" s="65"/>
      <c r="AY48" s="65"/>
      <c r="AZ48" s="65"/>
      <c r="BA48" s="103">
        <v>1</v>
      </c>
      <c r="BB48" s="95"/>
    </row>
    <row r="49" spans="1:54" ht="28.8" x14ac:dyDescent="0.3">
      <c r="A49" s="210">
        <v>28</v>
      </c>
      <c r="B49" s="211" t="s">
        <v>155</v>
      </c>
      <c r="C49" s="212" t="s">
        <v>156</v>
      </c>
      <c r="D49" s="212" t="s">
        <v>165</v>
      </c>
      <c r="E49" s="221" t="s">
        <v>293</v>
      </c>
      <c r="F49" s="214" t="s">
        <v>171</v>
      </c>
      <c r="G49" s="212" t="s">
        <v>179</v>
      </c>
      <c r="H49" s="215">
        <v>390</v>
      </c>
      <c r="I49" s="17"/>
      <c r="J49" s="17"/>
      <c r="K49" s="17"/>
      <c r="L49" s="17"/>
      <c r="M49" s="17"/>
      <c r="N49" s="17"/>
      <c r="O49" s="96" t="s">
        <v>205</v>
      </c>
      <c r="P49" s="17"/>
      <c r="Q49" s="65"/>
      <c r="R49" s="65">
        <v>1</v>
      </c>
      <c r="S49" s="65">
        <v>1</v>
      </c>
      <c r="T49" s="65">
        <v>1</v>
      </c>
      <c r="U49" s="65"/>
      <c r="V49" s="103">
        <v>1</v>
      </c>
      <c r="W49" s="57"/>
      <c r="X49" s="41"/>
      <c r="Y49" s="41" t="s">
        <v>203</v>
      </c>
      <c r="Z49" s="17"/>
      <c r="AA49" s="65"/>
      <c r="AB49" s="65"/>
      <c r="AC49" s="65">
        <v>1</v>
      </c>
      <c r="AD49" s="65">
        <v>1</v>
      </c>
      <c r="AE49" s="65"/>
      <c r="AF49" s="65"/>
      <c r="AG49" s="65"/>
      <c r="AH49" s="65"/>
      <c r="AI49" s="65">
        <v>1</v>
      </c>
      <c r="AJ49" s="65"/>
      <c r="AK49" s="103"/>
      <c r="AL49" s="57"/>
      <c r="AM49" s="41"/>
      <c r="AN49" s="57" t="s">
        <v>204</v>
      </c>
      <c r="AO49" s="17"/>
      <c r="AP49" s="65"/>
      <c r="AQ49" s="65">
        <v>1</v>
      </c>
      <c r="AR49" s="65">
        <v>1</v>
      </c>
      <c r="AS49" s="65">
        <v>1</v>
      </c>
      <c r="AT49" s="65">
        <v>1</v>
      </c>
      <c r="AU49" s="65">
        <v>1</v>
      </c>
      <c r="AV49" s="65"/>
      <c r="AW49" s="65">
        <v>1</v>
      </c>
      <c r="AX49" s="65">
        <v>1</v>
      </c>
      <c r="AY49" s="65">
        <v>1</v>
      </c>
      <c r="AZ49" s="65">
        <v>1</v>
      </c>
      <c r="BA49" s="103"/>
      <c r="BB49" s="95"/>
    </row>
    <row r="50" spans="1:54" ht="28.8" x14ac:dyDescent="0.3">
      <c r="A50" s="216">
        <v>32</v>
      </c>
      <c r="B50" s="81" t="s">
        <v>117</v>
      </c>
      <c r="C50" s="217" t="s">
        <v>157</v>
      </c>
      <c r="D50" s="217" t="s">
        <v>164</v>
      </c>
      <c r="E50" s="222" t="s">
        <v>293</v>
      </c>
      <c r="F50" s="218" t="s">
        <v>168</v>
      </c>
      <c r="G50" s="217" t="s">
        <v>194</v>
      </c>
      <c r="H50" s="219">
        <v>40</v>
      </c>
      <c r="I50" s="17"/>
      <c r="J50" s="17"/>
      <c r="K50" s="17"/>
      <c r="L50" s="17"/>
      <c r="M50" s="17"/>
      <c r="N50" s="17"/>
      <c r="O50" s="96" t="s">
        <v>205</v>
      </c>
      <c r="P50" s="17"/>
      <c r="Q50" s="64">
        <v>1</v>
      </c>
      <c r="R50" s="64"/>
      <c r="S50" s="64"/>
      <c r="T50" s="64"/>
      <c r="U50" s="64"/>
      <c r="V50" s="242">
        <v>1</v>
      </c>
      <c r="W50" s="57"/>
      <c r="X50" s="41"/>
      <c r="Y50" s="41"/>
      <c r="Z50" s="17"/>
      <c r="AA50" s="64">
        <v>1</v>
      </c>
      <c r="AB50" s="64">
        <v>1</v>
      </c>
      <c r="AC50" s="64">
        <v>1</v>
      </c>
      <c r="AD50" s="64">
        <v>1</v>
      </c>
      <c r="AE50" s="64"/>
      <c r="AF50" s="64"/>
      <c r="AG50" s="64"/>
      <c r="AH50" s="64"/>
      <c r="AI50" s="64"/>
      <c r="AJ50" s="64"/>
      <c r="AK50" s="242"/>
      <c r="AL50" s="57"/>
      <c r="AM50" s="41"/>
      <c r="AN50" s="41" t="s">
        <v>204</v>
      </c>
      <c r="AO50" s="17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242"/>
      <c r="BB50" s="95"/>
    </row>
    <row r="51" spans="1:54" ht="28.8" x14ac:dyDescent="0.3">
      <c r="A51" s="243">
        <v>33</v>
      </c>
      <c r="B51" s="220" t="s">
        <v>118</v>
      </c>
      <c r="C51" s="212" t="s">
        <v>158</v>
      </c>
      <c r="D51" s="212" t="s">
        <v>192</v>
      </c>
      <c r="E51" s="221" t="s">
        <v>293</v>
      </c>
      <c r="F51" s="214" t="s">
        <v>168</v>
      </c>
      <c r="G51" s="212" t="s">
        <v>195</v>
      </c>
      <c r="H51" s="215">
        <v>100</v>
      </c>
      <c r="I51" s="17"/>
      <c r="J51" s="17"/>
      <c r="K51" s="17"/>
      <c r="L51" s="17"/>
      <c r="M51" s="17"/>
      <c r="N51" s="17"/>
      <c r="O51" s="96" t="s">
        <v>205</v>
      </c>
      <c r="P51" s="17"/>
      <c r="Q51" s="64"/>
      <c r="R51" s="64"/>
      <c r="S51" s="64"/>
      <c r="T51" s="64"/>
      <c r="U51" s="64"/>
      <c r="V51" s="242"/>
      <c r="W51" s="57"/>
      <c r="X51" s="41"/>
      <c r="Y51" s="41"/>
      <c r="Z51" s="17"/>
      <c r="AA51" s="64">
        <v>1</v>
      </c>
      <c r="AB51" s="64">
        <v>1</v>
      </c>
      <c r="AC51" s="64">
        <v>1</v>
      </c>
      <c r="AD51" s="64">
        <v>1</v>
      </c>
      <c r="AE51" s="64"/>
      <c r="AF51" s="64"/>
      <c r="AG51" s="64"/>
      <c r="AH51" s="64"/>
      <c r="AI51" s="64"/>
      <c r="AJ51" s="64"/>
      <c r="AK51" s="242"/>
      <c r="AL51" s="57"/>
      <c r="AM51" s="41"/>
      <c r="AN51" s="41" t="s">
        <v>204</v>
      </c>
      <c r="AO51" s="17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242"/>
      <c r="BB51" s="95"/>
    </row>
    <row r="52" spans="1:54" x14ac:dyDescent="0.3">
      <c r="H52" s="233">
        <f>H26+H27+H31+H39</f>
        <v>479</v>
      </c>
      <c r="I52" s="2"/>
    </row>
    <row r="53" spans="1:54" x14ac:dyDescent="0.3">
      <c r="I53" s="2"/>
    </row>
    <row r="54" spans="1:54" ht="29.4" thickBot="1" x14ac:dyDescent="0.35">
      <c r="A54" s="84" t="s">
        <v>108</v>
      </c>
      <c r="B54" s="58" t="s">
        <v>109</v>
      </c>
      <c r="C54" s="58" t="s">
        <v>129</v>
      </c>
      <c r="D54" s="58" t="s">
        <v>128</v>
      </c>
      <c r="E54" s="58" t="s">
        <v>94</v>
      </c>
      <c r="F54" s="58" t="s">
        <v>196</v>
      </c>
      <c r="G54" s="58" t="s">
        <v>130</v>
      </c>
      <c r="H54" s="58" t="s">
        <v>126</v>
      </c>
      <c r="I54" s="62"/>
    </row>
    <row r="55" spans="1:54" ht="58.2" thickBot="1" x14ac:dyDescent="0.35">
      <c r="A55" s="244">
        <v>1</v>
      </c>
      <c r="B55" s="245" t="s">
        <v>132</v>
      </c>
      <c r="C55" s="245" t="s">
        <v>156</v>
      </c>
      <c r="D55" s="245" t="s">
        <v>159</v>
      </c>
      <c r="E55" s="246" t="s">
        <v>292</v>
      </c>
      <c r="F55" s="247" t="s">
        <v>167</v>
      </c>
      <c r="G55" s="245" t="s">
        <v>174</v>
      </c>
      <c r="H55" s="248">
        <v>100</v>
      </c>
      <c r="I55" s="249">
        <f>SUM(Q55:BA55)</f>
        <v>100</v>
      </c>
      <c r="J55" s="92"/>
      <c r="K55" s="17"/>
      <c r="L55" s="17"/>
      <c r="M55" s="17"/>
      <c r="N55" s="17"/>
      <c r="O55" s="96" t="s">
        <v>205</v>
      </c>
      <c r="P55" s="17"/>
      <c r="Q55" s="239">
        <v>4</v>
      </c>
      <c r="R55" s="239">
        <v>13</v>
      </c>
      <c r="S55" s="239">
        <v>7</v>
      </c>
      <c r="T55" s="239">
        <v>0</v>
      </c>
      <c r="U55" s="239">
        <v>0</v>
      </c>
      <c r="V55" s="239">
        <v>2</v>
      </c>
      <c r="W55" s="240">
        <v>0</v>
      </c>
      <c r="X55" s="240">
        <v>0</v>
      </c>
      <c r="Y55" s="240">
        <v>0</v>
      </c>
      <c r="Z55" s="229">
        <v>0</v>
      </c>
      <c r="AA55" s="239">
        <v>0</v>
      </c>
      <c r="AB55" s="239">
        <v>0</v>
      </c>
      <c r="AC55" s="239">
        <v>0</v>
      </c>
      <c r="AD55" s="239">
        <v>0</v>
      </c>
      <c r="AE55" s="239">
        <v>0</v>
      </c>
      <c r="AF55" s="239">
        <v>0</v>
      </c>
      <c r="AG55" s="239">
        <v>0</v>
      </c>
      <c r="AH55" s="239">
        <v>0</v>
      </c>
      <c r="AI55" s="239">
        <v>0</v>
      </c>
      <c r="AJ55" s="239">
        <v>0</v>
      </c>
      <c r="AK55" s="239">
        <v>0</v>
      </c>
      <c r="AL55" s="241"/>
      <c r="AM55" s="240"/>
      <c r="AN55" s="241"/>
      <c r="AO55" s="229"/>
      <c r="AP55" s="239">
        <v>0</v>
      </c>
      <c r="AQ55" s="239">
        <v>29</v>
      </c>
      <c r="AR55" s="239">
        <v>0</v>
      </c>
      <c r="AS55" s="239">
        <v>8</v>
      </c>
      <c r="AT55" s="239">
        <v>14</v>
      </c>
      <c r="AU55" s="239">
        <v>0</v>
      </c>
      <c r="AV55" s="239">
        <v>0</v>
      </c>
      <c r="AW55" s="239">
        <v>3</v>
      </c>
      <c r="AX55" s="239">
        <v>3</v>
      </c>
      <c r="AY55" s="239">
        <v>3</v>
      </c>
      <c r="AZ55" s="239">
        <v>14</v>
      </c>
      <c r="BA55" s="239">
        <v>0</v>
      </c>
      <c r="BB55" s="95"/>
    </row>
    <row r="56" spans="1:54" ht="43.8" thickBot="1" x14ac:dyDescent="0.35">
      <c r="A56" s="250">
        <v>2</v>
      </c>
      <c r="B56" s="251" t="s">
        <v>133</v>
      </c>
      <c r="C56" s="251" t="s">
        <v>284</v>
      </c>
      <c r="D56" s="251" t="s">
        <v>127</v>
      </c>
      <c r="E56" s="6" t="s">
        <v>293</v>
      </c>
      <c r="F56" s="252" t="s">
        <v>167</v>
      </c>
      <c r="G56" s="251" t="s">
        <v>175</v>
      </c>
      <c r="H56" s="253">
        <v>33</v>
      </c>
      <c r="I56" s="249">
        <f t="shared" ref="I56:I80" si="23">SUM(Q56:BA56)</f>
        <v>0</v>
      </c>
      <c r="J56" s="90"/>
      <c r="K56" s="17"/>
      <c r="L56" s="17"/>
      <c r="M56" s="229"/>
      <c r="N56" s="17"/>
      <c r="O56" s="96" t="s">
        <v>204</v>
      </c>
      <c r="P56" s="17"/>
      <c r="Q56" s="239">
        <f t="shared" ref="Q56:V56" si="24">ROUNDUP($I27*Q$17/SUM($Q$17:$V$17,$AA$17:$AK$17,$AP$17:$BA$17)*SUM($Q27:$BA27),0)*Q27</f>
        <v>0</v>
      </c>
      <c r="R56" s="239">
        <f t="shared" si="24"/>
        <v>0</v>
      </c>
      <c r="S56" s="239">
        <f t="shared" si="24"/>
        <v>0</v>
      </c>
      <c r="T56" s="239">
        <f t="shared" si="24"/>
        <v>0</v>
      </c>
      <c r="U56" s="239">
        <f t="shared" si="24"/>
        <v>0</v>
      </c>
      <c r="V56" s="239">
        <f t="shared" si="24"/>
        <v>0</v>
      </c>
      <c r="W56" s="240"/>
      <c r="X56" s="240"/>
      <c r="Y56" s="240"/>
      <c r="Z56" s="229"/>
      <c r="AA56" s="239">
        <f t="shared" ref="AA56:AK56" si="25">ROUNDUP($I27*AA$17/SUM($Q$17:$V$17,$AA$17:$AK$17,$AP$17:$BA$17)*SUM($Q27:$BA27),0)*AA27</f>
        <v>0</v>
      </c>
      <c r="AB56" s="239">
        <f t="shared" si="25"/>
        <v>0</v>
      </c>
      <c r="AC56" s="239">
        <f t="shared" si="25"/>
        <v>0</v>
      </c>
      <c r="AD56" s="239">
        <f t="shared" si="25"/>
        <v>0</v>
      </c>
      <c r="AE56" s="239">
        <f t="shared" si="25"/>
        <v>0</v>
      </c>
      <c r="AF56" s="239">
        <f t="shared" si="25"/>
        <v>0</v>
      </c>
      <c r="AG56" s="239">
        <f t="shared" si="25"/>
        <v>0</v>
      </c>
      <c r="AH56" s="239">
        <f t="shared" si="25"/>
        <v>0</v>
      </c>
      <c r="AI56" s="239">
        <f t="shared" si="25"/>
        <v>0</v>
      </c>
      <c r="AJ56" s="239">
        <f t="shared" si="25"/>
        <v>0</v>
      </c>
      <c r="AK56" s="239">
        <f t="shared" si="25"/>
        <v>0</v>
      </c>
      <c r="AL56" s="241"/>
      <c r="AM56" s="240"/>
      <c r="AN56" s="241"/>
      <c r="AO56" s="229"/>
      <c r="AP56" s="239">
        <f t="shared" ref="AP56:BA56" si="26">ROUNDUP($I27*AP$17/SUM($Q$17:$V$17,$AA$17:$AK$17,$AP$17:$BA$17)*SUM($Q27:$BA27),0)*AP27</f>
        <v>0</v>
      </c>
      <c r="AQ56" s="239">
        <f t="shared" si="26"/>
        <v>0</v>
      </c>
      <c r="AR56" s="239">
        <f t="shared" si="26"/>
        <v>0</v>
      </c>
      <c r="AS56" s="239">
        <f t="shared" si="26"/>
        <v>0</v>
      </c>
      <c r="AT56" s="239">
        <f t="shared" si="26"/>
        <v>0</v>
      </c>
      <c r="AU56" s="239">
        <f t="shared" si="26"/>
        <v>0</v>
      </c>
      <c r="AV56" s="239">
        <f t="shared" si="26"/>
        <v>0</v>
      </c>
      <c r="AW56" s="239">
        <f t="shared" si="26"/>
        <v>0</v>
      </c>
      <c r="AX56" s="239">
        <f t="shared" si="26"/>
        <v>0</v>
      </c>
      <c r="AY56" s="239">
        <f t="shared" si="26"/>
        <v>0</v>
      </c>
      <c r="AZ56" s="239">
        <f t="shared" si="26"/>
        <v>0</v>
      </c>
      <c r="BA56" s="239">
        <f t="shared" si="26"/>
        <v>0</v>
      </c>
      <c r="BB56" s="95"/>
    </row>
    <row r="57" spans="1:54" ht="29.4" thickBot="1" x14ac:dyDescent="0.35">
      <c r="A57" s="255">
        <v>3</v>
      </c>
      <c r="B57" s="256" t="s">
        <v>134</v>
      </c>
      <c r="C57" s="256" t="s">
        <v>157</v>
      </c>
      <c r="D57" s="256" t="s">
        <v>160</v>
      </c>
      <c r="E57" s="257" t="s">
        <v>293</v>
      </c>
      <c r="F57" s="258" t="s">
        <v>168</v>
      </c>
      <c r="G57" s="256" t="s">
        <v>176</v>
      </c>
      <c r="H57" s="259">
        <v>370</v>
      </c>
      <c r="I57" s="260">
        <f t="shared" si="23"/>
        <v>0</v>
      </c>
      <c r="J57" s="17"/>
      <c r="K57" s="17"/>
      <c r="L57" s="17"/>
      <c r="M57" s="17"/>
      <c r="N57" s="17"/>
      <c r="O57" s="96" t="s">
        <v>203</v>
      </c>
      <c r="P57" s="17"/>
      <c r="Q57" s="239">
        <f t="shared" ref="Q57:V57" si="27">ROUNDUP($I28*Q$17/SUM($Q$17:$V$17,$AA$17:$AK$17,$AP$17:$BA$17)*SUM($Q28:$BA28),0)*Q28</f>
        <v>0</v>
      </c>
      <c r="R57" s="239">
        <f t="shared" si="27"/>
        <v>0</v>
      </c>
      <c r="S57" s="239">
        <f t="shared" si="27"/>
        <v>0</v>
      </c>
      <c r="T57" s="239">
        <f t="shared" si="27"/>
        <v>0</v>
      </c>
      <c r="U57" s="239">
        <f t="shared" si="27"/>
        <v>0</v>
      </c>
      <c r="V57" s="239">
        <f t="shared" si="27"/>
        <v>0</v>
      </c>
      <c r="W57" s="240"/>
      <c r="X57" s="240"/>
      <c r="Y57" s="240"/>
      <c r="Z57" s="229"/>
      <c r="AA57" s="239">
        <f t="shared" ref="AA57:AK57" si="28">ROUNDUP($I28*AA$17/SUM($Q$17:$V$17,$AA$17:$AK$17,$AP$17:$BA$17)*SUM($Q28:$BA28),0)*AA28</f>
        <v>0</v>
      </c>
      <c r="AB57" s="239">
        <f t="shared" si="28"/>
        <v>0</v>
      </c>
      <c r="AC57" s="239">
        <f t="shared" si="28"/>
        <v>0</v>
      </c>
      <c r="AD57" s="239">
        <f t="shared" si="28"/>
        <v>0</v>
      </c>
      <c r="AE57" s="239">
        <f t="shared" si="28"/>
        <v>0</v>
      </c>
      <c r="AF57" s="239">
        <f t="shared" si="28"/>
        <v>0</v>
      </c>
      <c r="AG57" s="239">
        <f t="shared" si="28"/>
        <v>0</v>
      </c>
      <c r="AH57" s="239">
        <f t="shared" si="28"/>
        <v>0</v>
      </c>
      <c r="AI57" s="239">
        <f t="shared" si="28"/>
        <v>0</v>
      </c>
      <c r="AJ57" s="239">
        <f t="shared" si="28"/>
        <v>0</v>
      </c>
      <c r="AK57" s="239">
        <f t="shared" si="28"/>
        <v>0</v>
      </c>
      <c r="AL57" s="241"/>
      <c r="AM57" s="240"/>
      <c r="AN57" s="241"/>
      <c r="AO57" s="229"/>
      <c r="AP57" s="239">
        <f t="shared" ref="AP57:BA57" si="29">ROUNDUP($I28*AP$17/SUM($Q$17:$V$17,$AA$17:$AK$17,$AP$17:$BA$17)*SUM($Q28:$BA28),0)*AP28</f>
        <v>0</v>
      </c>
      <c r="AQ57" s="239">
        <f t="shared" si="29"/>
        <v>0</v>
      </c>
      <c r="AR57" s="239">
        <f t="shared" si="29"/>
        <v>0</v>
      </c>
      <c r="AS57" s="239">
        <f t="shared" si="29"/>
        <v>0</v>
      </c>
      <c r="AT57" s="239">
        <f t="shared" si="29"/>
        <v>0</v>
      </c>
      <c r="AU57" s="239">
        <f t="shared" si="29"/>
        <v>0</v>
      </c>
      <c r="AV57" s="239">
        <f t="shared" si="29"/>
        <v>0</v>
      </c>
      <c r="AW57" s="239">
        <f t="shared" si="29"/>
        <v>0</v>
      </c>
      <c r="AX57" s="239">
        <f t="shared" si="29"/>
        <v>0</v>
      </c>
      <c r="AY57" s="239">
        <f t="shared" si="29"/>
        <v>0</v>
      </c>
      <c r="AZ57" s="239">
        <f t="shared" si="29"/>
        <v>0</v>
      </c>
      <c r="BA57" s="239">
        <f t="shared" si="29"/>
        <v>0</v>
      </c>
      <c r="BB57" s="95"/>
    </row>
    <row r="58" spans="1:54" ht="29.4" thickBot="1" x14ac:dyDescent="0.35">
      <c r="A58" s="261" t="s">
        <v>131</v>
      </c>
      <c r="B58" s="262" t="s">
        <v>135</v>
      </c>
      <c r="C58" s="263" t="s">
        <v>157</v>
      </c>
      <c r="D58" s="263" t="s">
        <v>161</v>
      </c>
      <c r="E58" s="264" t="s">
        <v>294</v>
      </c>
      <c r="F58" s="265" t="s">
        <v>161</v>
      </c>
      <c r="G58" s="263" t="s">
        <v>177</v>
      </c>
      <c r="H58" s="266">
        <v>5</v>
      </c>
      <c r="I58" s="260">
        <f t="shared" si="23"/>
        <v>0</v>
      </c>
      <c r="J58" s="17"/>
      <c r="K58" s="17"/>
      <c r="L58" s="17"/>
      <c r="M58" s="17"/>
      <c r="N58" s="17"/>
      <c r="O58" s="96" t="s">
        <v>204</v>
      </c>
      <c r="P58" s="17"/>
      <c r="Q58" s="239">
        <f t="shared" ref="Q58:V58" si="30">ROUNDUP($I29*Q$17/SUM($Q$17:$V$17,$AA$17:$AK$17,$AP$17:$BA$17)*SUM($Q29:$BA29),0)*Q29</f>
        <v>0</v>
      </c>
      <c r="R58" s="239">
        <f t="shared" si="30"/>
        <v>0</v>
      </c>
      <c r="S58" s="239">
        <f t="shared" si="30"/>
        <v>0</v>
      </c>
      <c r="T58" s="239">
        <f t="shared" si="30"/>
        <v>0</v>
      </c>
      <c r="U58" s="239">
        <f t="shared" si="30"/>
        <v>0</v>
      </c>
      <c r="V58" s="239">
        <f t="shared" si="30"/>
        <v>0</v>
      </c>
      <c r="W58" s="240"/>
      <c r="X58" s="240"/>
      <c r="Y58" s="240"/>
      <c r="Z58" s="229"/>
      <c r="AA58" s="239">
        <f t="shared" ref="AA58:AK58" si="31">ROUNDUP($I29*AA$17/SUM($Q$17:$V$17,$AA$17:$AK$17,$AP$17:$BA$17)*SUM($Q29:$BA29),0)*AA29</f>
        <v>0</v>
      </c>
      <c r="AB58" s="239">
        <f t="shared" si="31"/>
        <v>0</v>
      </c>
      <c r="AC58" s="239">
        <f t="shared" si="31"/>
        <v>0</v>
      </c>
      <c r="AD58" s="239">
        <f t="shared" si="31"/>
        <v>0</v>
      </c>
      <c r="AE58" s="239">
        <f t="shared" si="31"/>
        <v>0</v>
      </c>
      <c r="AF58" s="239">
        <f t="shared" si="31"/>
        <v>0</v>
      </c>
      <c r="AG58" s="239">
        <f t="shared" si="31"/>
        <v>0</v>
      </c>
      <c r="AH58" s="239">
        <f t="shared" si="31"/>
        <v>0</v>
      </c>
      <c r="AI58" s="239">
        <f t="shared" si="31"/>
        <v>0</v>
      </c>
      <c r="AJ58" s="239">
        <f t="shared" si="31"/>
        <v>0</v>
      </c>
      <c r="AK58" s="239">
        <f t="shared" si="31"/>
        <v>0</v>
      </c>
      <c r="AL58" s="241"/>
      <c r="AM58" s="240"/>
      <c r="AN58" s="241"/>
      <c r="AO58" s="229"/>
      <c r="AP58" s="239">
        <f t="shared" ref="AP58:BA58" si="32">ROUNDUP($I29*AP$17/SUM($Q$17:$V$17,$AA$17:$AK$17,$AP$17:$BA$17)*SUM($Q29:$BA29),0)*AP29</f>
        <v>0</v>
      </c>
      <c r="AQ58" s="239">
        <f t="shared" si="32"/>
        <v>0</v>
      </c>
      <c r="AR58" s="239">
        <f t="shared" si="32"/>
        <v>0</v>
      </c>
      <c r="AS58" s="239">
        <f t="shared" si="32"/>
        <v>0</v>
      </c>
      <c r="AT58" s="239">
        <f t="shared" si="32"/>
        <v>0</v>
      </c>
      <c r="AU58" s="239">
        <f t="shared" si="32"/>
        <v>0</v>
      </c>
      <c r="AV58" s="239">
        <f t="shared" si="32"/>
        <v>0</v>
      </c>
      <c r="AW58" s="239">
        <f t="shared" si="32"/>
        <v>0</v>
      </c>
      <c r="AX58" s="239">
        <f t="shared" si="32"/>
        <v>0</v>
      </c>
      <c r="AY58" s="239">
        <f t="shared" si="32"/>
        <v>0</v>
      </c>
      <c r="AZ58" s="239">
        <f t="shared" si="32"/>
        <v>0</v>
      </c>
      <c r="BA58" s="239">
        <f t="shared" si="32"/>
        <v>0</v>
      </c>
      <c r="BB58" s="95"/>
    </row>
    <row r="59" spans="1:54" ht="29.4" thickBot="1" x14ac:dyDescent="0.35">
      <c r="A59" s="255">
        <v>4</v>
      </c>
      <c r="B59" s="267" t="s">
        <v>136</v>
      </c>
      <c r="C59" s="256" t="s">
        <v>157</v>
      </c>
      <c r="D59" s="256" t="s">
        <v>161</v>
      </c>
      <c r="E59" s="257" t="s">
        <v>295</v>
      </c>
      <c r="F59" s="258" t="s">
        <v>161</v>
      </c>
      <c r="G59" s="256" t="s">
        <v>178</v>
      </c>
      <c r="H59" s="259">
        <v>5</v>
      </c>
      <c r="I59" s="260">
        <f t="shared" si="23"/>
        <v>0</v>
      </c>
      <c r="J59" s="17"/>
      <c r="K59" s="17"/>
      <c r="L59" s="17"/>
      <c r="M59" s="17"/>
      <c r="N59" s="17"/>
      <c r="O59" s="96" t="s">
        <v>204</v>
      </c>
      <c r="P59" s="17"/>
      <c r="Q59" s="239">
        <f t="shared" ref="Q59:V59" si="33">ROUNDUP($I30*Q$17/SUM($Q$17:$V$17,$AA$17:$AK$17,$AP$17:$BA$17)*SUM($Q30:$BA30),0)*Q30</f>
        <v>0</v>
      </c>
      <c r="R59" s="239">
        <f t="shared" si="33"/>
        <v>0</v>
      </c>
      <c r="S59" s="239">
        <f t="shared" si="33"/>
        <v>0</v>
      </c>
      <c r="T59" s="239">
        <f t="shared" si="33"/>
        <v>0</v>
      </c>
      <c r="U59" s="239">
        <f t="shared" si="33"/>
        <v>0</v>
      </c>
      <c r="V59" s="239">
        <f t="shared" si="33"/>
        <v>0</v>
      </c>
      <c r="W59" s="240"/>
      <c r="X59" s="240"/>
      <c r="Y59" s="240"/>
      <c r="Z59" s="229"/>
      <c r="AA59" s="239">
        <f t="shared" ref="AA59:AK59" si="34">ROUNDUP($I30*AA$17/SUM($Q$17:$V$17,$AA$17:$AK$17,$AP$17:$BA$17)*SUM($Q30:$BA30),0)*AA30</f>
        <v>0</v>
      </c>
      <c r="AB59" s="239">
        <f t="shared" si="34"/>
        <v>0</v>
      </c>
      <c r="AC59" s="239">
        <f t="shared" si="34"/>
        <v>0</v>
      </c>
      <c r="AD59" s="239">
        <f t="shared" si="34"/>
        <v>0</v>
      </c>
      <c r="AE59" s="239">
        <f t="shared" si="34"/>
        <v>0</v>
      </c>
      <c r="AF59" s="239">
        <f t="shared" si="34"/>
        <v>0</v>
      </c>
      <c r="AG59" s="239">
        <f t="shared" si="34"/>
        <v>0</v>
      </c>
      <c r="AH59" s="239">
        <f t="shared" si="34"/>
        <v>0</v>
      </c>
      <c r="AI59" s="239">
        <f t="shared" si="34"/>
        <v>0</v>
      </c>
      <c r="AJ59" s="239">
        <f t="shared" si="34"/>
        <v>0</v>
      </c>
      <c r="AK59" s="239">
        <f t="shared" si="34"/>
        <v>0</v>
      </c>
      <c r="AL59" s="241"/>
      <c r="AM59" s="240"/>
      <c r="AN59" s="241"/>
      <c r="AO59" s="229"/>
      <c r="AP59" s="239">
        <f t="shared" ref="AP59:BA59" si="35">ROUNDUP($I30*AP$17/SUM($Q$17:$V$17,$AA$17:$AK$17,$AP$17:$BA$17)*SUM($Q30:$BA30),0)*AP30</f>
        <v>0</v>
      </c>
      <c r="AQ59" s="239">
        <f t="shared" si="35"/>
        <v>0</v>
      </c>
      <c r="AR59" s="239">
        <f t="shared" si="35"/>
        <v>0</v>
      </c>
      <c r="AS59" s="239">
        <f t="shared" si="35"/>
        <v>0</v>
      </c>
      <c r="AT59" s="239">
        <f t="shared" si="35"/>
        <v>0</v>
      </c>
      <c r="AU59" s="239">
        <f t="shared" si="35"/>
        <v>0</v>
      </c>
      <c r="AV59" s="239">
        <f t="shared" si="35"/>
        <v>0</v>
      </c>
      <c r="AW59" s="239">
        <f t="shared" si="35"/>
        <v>0</v>
      </c>
      <c r="AX59" s="239">
        <f t="shared" si="35"/>
        <v>0</v>
      </c>
      <c r="AY59" s="239">
        <f t="shared" si="35"/>
        <v>0</v>
      </c>
      <c r="AZ59" s="239">
        <f t="shared" si="35"/>
        <v>0</v>
      </c>
      <c r="BA59" s="239">
        <f t="shared" si="35"/>
        <v>0</v>
      </c>
      <c r="BB59" s="95"/>
    </row>
    <row r="60" spans="1:54" ht="29.4" thickBot="1" x14ac:dyDescent="0.35">
      <c r="A60" s="250">
        <v>5</v>
      </c>
      <c r="B60" s="254" t="s">
        <v>137</v>
      </c>
      <c r="C60" s="251" t="s">
        <v>157</v>
      </c>
      <c r="D60" s="251" t="s">
        <v>127</v>
      </c>
      <c r="E60" s="6" t="s">
        <v>293</v>
      </c>
      <c r="F60" s="252" t="s">
        <v>167</v>
      </c>
      <c r="G60" s="251" t="s">
        <v>177</v>
      </c>
      <c r="H60" s="253">
        <v>336</v>
      </c>
      <c r="I60" s="249">
        <f t="shared" si="23"/>
        <v>0</v>
      </c>
      <c r="J60" s="90"/>
      <c r="K60" s="17"/>
      <c r="L60" s="17"/>
      <c r="M60" s="229"/>
      <c r="N60" s="17"/>
      <c r="O60" s="96" t="s">
        <v>205</v>
      </c>
      <c r="P60" s="17"/>
      <c r="Q60" s="239">
        <f t="shared" ref="Q60:V60" si="36">ROUNDUP($I31*Q$17/SUM($Q$17:$V$17,$AA$17:$AK$17,$AP$17:$BA$17)*SUM($Q31:$BA31),0)*Q31</f>
        <v>0</v>
      </c>
      <c r="R60" s="239">
        <f t="shared" si="36"/>
        <v>0</v>
      </c>
      <c r="S60" s="239">
        <f t="shared" si="36"/>
        <v>0</v>
      </c>
      <c r="T60" s="239">
        <f t="shared" si="36"/>
        <v>0</v>
      </c>
      <c r="U60" s="239">
        <f t="shared" si="36"/>
        <v>0</v>
      </c>
      <c r="V60" s="239">
        <f t="shared" si="36"/>
        <v>0</v>
      </c>
      <c r="W60" s="240"/>
      <c r="X60" s="240"/>
      <c r="Y60" s="240"/>
      <c r="Z60" s="229"/>
      <c r="AA60" s="239">
        <f t="shared" ref="AA60:AK60" si="37">ROUNDUP($I31*AA$17/SUM($Q$17:$V$17,$AA$17:$AK$17,$AP$17:$BA$17)*SUM($Q31:$BA31),0)*AA31</f>
        <v>0</v>
      </c>
      <c r="AB60" s="239">
        <f t="shared" si="37"/>
        <v>0</v>
      </c>
      <c r="AC60" s="239">
        <f t="shared" si="37"/>
        <v>0</v>
      </c>
      <c r="AD60" s="239">
        <f t="shared" si="37"/>
        <v>0</v>
      </c>
      <c r="AE60" s="239">
        <f t="shared" si="37"/>
        <v>0</v>
      </c>
      <c r="AF60" s="239">
        <f t="shared" si="37"/>
        <v>0</v>
      </c>
      <c r="AG60" s="239">
        <f t="shared" si="37"/>
        <v>0</v>
      </c>
      <c r="AH60" s="239">
        <f t="shared" si="37"/>
        <v>0</v>
      </c>
      <c r="AI60" s="239">
        <f t="shared" si="37"/>
        <v>0</v>
      </c>
      <c r="AJ60" s="239">
        <f t="shared" si="37"/>
        <v>0</v>
      </c>
      <c r="AK60" s="239">
        <f t="shared" si="37"/>
        <v>0</v>
      </c>
      <c r="AL60" s="241"/>
      <c r="AM60" s="240"/>
      <c r="AN60" s="241"/>
      <c r="AO60" s="229"/>
      <c r="AP60" s="239">
        <f t="shared" ref="AP60:BA60" si="38">ROUNDUP($I31*AP$17/SUM($Q$17:$V$17,$AA$17:$AK$17,$AP$17:$BA$17)*SUM($Q31:$BA31),0)*AP31</f>
        <v>0</v>
      </c>
      <c r="AQ60" s="239">
        <f t="shared" si="38"/>
        <v>0</v>
      </c>
      <c r="AR60" s="239">
        <f t="shared" si="38"/>
        <v>0</v>
      </c>
      <c r="AS60" s="239">
        <f t="shared" si="38"/>
        <v>0</v>
      </c>
      <c r="AT60" s="239">
        <f t="shared" si="38"/>
        <v>0</v>
      </c>
      <c r="AU60" s="239">
        <f t="shared" si="38"/>
        <v>0</v>
      </c>
      <c r="AV60" s="239">
        <f t="shared" si="38"/>
        <v>0</v>
      </c>
      <c r="AW60" s="239">
        <f t="shared" si="38"/>
        <v>0</v>
      </c>
      <c r="AX60" s="239">
        <f t="shared" si="38"/>
        <v>0</v>
      </c>
      <c r="AY60" s="239">
        <f t="shared" si="38"/>
        <v>0</v>
      </c>
      <c r="AZ60" s="239">
        <f t="shared" si="38"/>
        <v>0</v>
      </c>
      <c r="BA60" s="239">
        <f t="shared" si="38"/>
        <v>0</v>
      </c>
      <c r="BB60" s="95"/>
    </row>
    <row r="61" spans="1:54" ht="29.4" thickBot="1" x14ac:dyDescent="0.35">
      <c r="A61" s="255">
        <v>7</v>
      </c>
      <c r="B61" s="267" t="s">
        <v>138</v>
      </c>
      <c r="C61" s="256" t="s">
        <v>157</v>
      </c>
      <c r="D61" s="256" t="s">
        <v>162</v>
      </c>
      <c r="E61" s="257" t="s">
        <v>293</v>
      </c>
      <c r="F61" s="258" t="s">
        <v>169</v>
      </c>
      <c r="G61" s="256" t="s">
        <v>180</v>
      </c>
      <c r="H61" s="259">
        <v>80</v>
      </c>
      <c r="I61" s="260">
        <f t="shared" si="23"/>
        <v>0</v>
      </c>
      <c r="J61" s="17"/>
      <c r="K61" s="17"/>
      <c r="L61" s="17"/>
      <c r="M61" s="17"/>
      <c r="N61" s="17"/>
      <c r="O61" s="96" t="s">
        <v>204</v>
      </c>
      <c r="P61" s="17"/>
      <c r="Q61" s="239">
        <f t="shared" ref="Q61:V61" si="39">ROUNDUP($I32*Q$17/SUM($Q$17:$V$17,$AA$17:$AK$17,$AP$17:$BA$17)*SUM($Q32:$BA32),0)*Q32</f>
        <v>0</v>
      </c>
      <c r="R61" s="239">
        <f t="shared" si="39"/>
        <v>0</v>
      </c>
      <c r="S61" s="239">
        <f t="shared" si="39"/>
        <v>0</v>
      </c>
      <c r="T61" s="239">
        <f t="shared" si="39"/>
        <v>0</v>
      </c>
      <c r="U61" s="239">
        <f t="shared" si="39"/>
        <v>0</v>
      </c>
      <c r="V61" s="239">
        <f t="shared" si="39"/>
        <v>0</v>
      </c>
      <c r="W61" s="240"/>
      <c r="X61" s="240"/>
      <c r="Y61" s="240"/>
      <c r="Z61" s="229"/>
      <c r="AA61" s="239">
        <f t="shared" ref="AA61:AK61" si="40">ROUNDUP($I32*AA$17/SUM($Q$17:$V$17,$AA$17:$AK$17,$AP$17:$BA$17)*SUM($Q32:$BA32),0)*AA32</f>
        <v>0</v>
      </c>
      <c r="AB61" s="239">
        <f t="shared" si="40"/>
        <v>0</v>
      </c>
      <c r="AC61" s="239">
        <f t="shared" si="40"/>
        <v>0</v>
      </c>
      <c r="AD61" s="239">
        <f t="shared" si="40"/>
        <v>0</v>
      </c>
      <c r="AE61" s="239">
        <f t="shared" si="40"/>
        <v>0</v>
      </c>
      <c r="AF61" s="239">
        <f t="shared" si="40"/>
        <v>0</v>
      </c>
      <c r="AG61" s="239">
        <f t="shared" si="40"/>
        <v>0</v>
      </c>
      <c r="AH61" s="239">
        <f t="shared" si="40"/>
        <v>0</v>
      </c>
      <c r="AI61" s="239">
        <f t="shared" si="40"/>
        <v>0</v>
      </c>
      <c r="AJ61" s="239">
        <f t="shared" si="40"/>
        <v>0</v>
      </c>
      <c r="AK61" s="239">
        <f t="shared" si="40"/>
        <v>0</v>
      </c>
      <c r="AL61" s="241"/>
      <c r="AM61" s="240"/>
      <c r="AN61" s="241"/>
      <c r="AO61" s="229"/>
      <c r="AP61" s="239">
        <f t="shared" ref="AP61:BA61" si="41">ROUNDUP($I32*AP$17/SUM($Q$17:$V$17,$AA$17:$AK$17,$AP$17:$BA$17)*SUM($Q32:$BA32),0)*AP32</f>
        <v>0</v>
      </c>
      <c r="AQ61" s="239">
        <f t="shared" si="41"/>
        <v>0</v>
      </c>
      <c r="AR61" s="239">
        <f t="shared" si="41"/>
        <v>0</v>
      </c>
      <c r="AS61" s="239">
        <f t="shared" si="41"/>
        <v>0</v>
      </c>
      <c r="AT61" s="239">
        <f t="shared" si="41"/>
        <v>0</v>
      </c>
      <c r="AU61" s="239">
        <f t="shared" si="41"/>
        <v>0</v>
      </c>
      <c r="AV61" s="239">
        <f t="shared" si="41"/>
        <v>0</v>
      </c>
      <c r="AW61" s="239">
        <f t="shared" si="41"/>
        <v>0</v>
      </c>
      <c r="AX61" s="239">
        <f t="shared" si="41"/>
        <v>0</v>
      </c>
      <c r="AY61" s="239">
        <f t="shared" si="41"/>
        <v>0</v>
      </c>
      <c r="AZ61" s="239">
        <f t="shared" si="41"/>
        <v>0</v>
      </c>
      <c r="BA61" s="239">
        <f t="shared" si="41"/>
        <v>0</v>
      </c>
      <c r="BB61" s="95"/>
    </row>
    <row r="62" spans="1:54" ht="58.2" thickBot="1" x14ac:dyDescent="0.35">
      <c r="A62" s="268">
        <v>8</v>
      </c>
      <c r="B62" s="269" t="s">
        <v>139</v>
      </c>
      <c r="C62" s="263" t="s">
        <v>157</v>
      </c>
      <c r="D62" s="263" t="s">
        <v>163</v>
      </c>
      <c r="E62" s="264" t="s">
        <v>294</v>
      </c>
      <c r="F62" s="270" t="s">
        <v>170</v>
      </c>
      <c r="G62" s="263" t="s">
        <v>180</v>
      </c>
      <c r="H62" s="266">
        <v>150</v>
      </c>
      <c r="I62" s="260">
        <f t="shared" si="23"/>
        <v>0</v>
      </c>
      <c r="J62" s="17"/>
      <c r="K62" s="17"/>
      <c r="L62" s="17"/>
      <c r="M62" s="17"/>
      <c r="N62" s="17"/>
      <c r="O62" s="96" t="s">
        <v>204</v>
      </c>
      <c r="P62" s="17"/>
      <c r="Q62" s="239">
        <f t="shared" ref="Q62:V62" si="42">ROUNDUP($I33*Q$17/SUM($Q$17:$V$17,$AA$17:$AK$17,$AP$17:$BA$17)*SUM($Q33:$BA33),0)*Q33</f>
        <v>0</v>
      </c>
      <c r="R62" s="239">
        <f t="shared" si="42"/>
        <v>0</v>
      </c>
      <c r="S62" s="239">
        <f t="shared" si="42"/>
        <v>0</v>
      </c>
      <c r="T62" s="239">
        <f t="shared" si="42"/>
        <v>0</v>
      </c>
      <c r="U62" s="239">
        <f t="shared" si="42"/>
        <v>0</v>
      </c>
      <c r="V62" s="239">
        <f t="shared" si="42"/>
        <v>0</v>
      </c>
      <c r="W62" s="240"/>
      <c r="X62" s="240"/>
      <c r="Y62" s="240"/>
      <c r="Z62" s="229"/>
      <c r="AA62" s="239">
        <f t="shared" ref="AA62:AK62" si="43">ROUNDUP($I33*AA$17/SUM($Q$17:$V$17,$AA$17:$AK$17,$AP$17:$BA$17)*SUM($Q33:$BA33),0)*AA33</f>
        <v>0</v>
      </c>
      <c r="AB62" s="239">
        <f t="shared" si="43"/>
        <v>0</v>
      </c>
      <c r="AC62" s="239">
        <f t="shared" si="43"/>
        <v>0</v>
      </c>
      <c r="AD62" s="239">
        <f t="shared" si="43"/>
        <v>0</v>
      </c>
      <c r="AE62" s="239">
        <f t="shared" si="43"/>
        <v>0</v>
      </c>
      <c r="AF62" s="239">
        <f t="shared" si="43"/>
        <v>0</v>
      </c>
      <c r="AG62" s="239">
        <f t="shared" si="43"/>
        <v>0</v>
      </c>
      <c r="AH62" s="239">
        <f t="shared" si="43"/>
        <v>0</v>
      </c>
      <c r="AI62" s="239">
        <f t="shared" si="43"/>
        <v>0</v>
      </c>
      <c r="AJ62" s="239">
        <f t="shared" si="43"/>
        <v>0</v>
      </c>
      <c r="AK62" s="239">
        <f t="shared" si="43"/>
        <v>0</v>
      </c>
      <c r="AL62" s="241"/>
      <c r="AM62" s="240"/>
      <c r="AN62" s="241"/>
      <c r="AO62" s="229"/>
      <c r="AP62" s="239">
        <f t="shared" ref="AP62:BA62" si="44">ROUNDUP($I33*AP$17/SUM($Q$17:$V$17,$AA$17:$AK$17,$AP$17:$BA$17)*SUM($Q33:$BA33),0)*AP33</f>
        <v>0</v>
      </c>
      <c r="AQ62" s="239">
        <f t="shared" si="44"/>
        <v>0</v>
      </c>
      <c r="AR62" s="239">
        <f t="shared" si="44"/>
        <v>0</v>
      </c>
      <c r="AS62" s="239">
        <f t="shared" si="44"/>
        <v>0</v>
      </c>
      <c r="AT62" s="239">
        <f t="shared" si="44"/>
        <v>0</v>
      </c>
      <c r="AU62" s="239">
        <f t="shared" si="44"/>
        <v>0</v>
      </c>
      <c r="AV62" s="239">
        <f t="shared" si="44"/>
        <v>0</v>
      </c>
      <c r="AW62" s="239">
        <f t="shared" si="44"/>
        <v>0</v>
      </c>
      <c r="AX62" s="239">
        <f t="shared" si="44"/>
        <v>0</v>
      </c>
      <c r="AY62" s="239">
        <f t="shared" si="44"/>
        <v>0</v>
      </c>
      <c r="AZ62" s="239">
        <f t="shared" si="44"/>
        <v>0</v>
      </c>
      <c r="BA62" s="239">
        <f t="shared" si="44"/>
        <v>0</v>
      </c>
      <c r="BB62" s="95"/>
    </row>
    <row r="63" spans="1:54" ht="29.4" thickBot="1" x14ac:dyDescent="0.35">
      <c r="A63" s="255">
        <v>10</v>
      </c>
      <c r="B63" s="267" t="s">
        <v>140</v>
      </c>
      <c r="C63" s="256" t="s">
        <v>157</v>
      </c>
      <c r="D63" s="256" t="s">
        <v>164</v>
      </c>
      <c r="E63" s="257" t="s">
        <v>295</v>
      </c>
      <c r="F63" s="258" t="s">
        <v>168</v>
      </c>
      <c r="G63" s="256" t="s">
        <v>181</v>
      </c>
      <c r="H63" s="259">
        <v>110</v>
      </c>
      <c r="I63" s="260">
        <f t="shared" si="23"/>
        <v>0</v>
      </c>
      <c r="J63" s="17"/>
      <c r="K63" s="17"/>
      <c r="L63" s="17"/>
      <c r="M63" s="17"/>
      <c r="N63" s="17"/>
      <c r="O63" s="96" t="s">
        <v>204</v>
      </c>
      <c r="P63" s="17"/>
      <c r="Q63" s="239">
        <f t="shared" ref="Q63:V63" si="45">ROUNDUP($I34*Q$17/SUM($Q$17:$V$17,$AA$17:$AK$17,$AP$17:$BA$17)*SUM($Q34:$BA34),0)*Q34</f>
        <v>0</v>
      </c>
      <c r="R63" s="239">
        <f t="shared" si="45"/>
        <v>0</v>
      </c>
      <c r="S63" s="239">
        <f t="shared" si="45"/>
        <v>0</v>
      </c>
      <c r="T63" s="239">
        <f t="shared" si="45"/>
        <v>0</v>
      </c>
      <c r="U63" s="239">
        <f t="shared" si="45"/>
        <v>0</v>
      </c>
      <c r="V63" s="239">
        <f t="shared" si="45"/>
        <v>0</v>
      </c>
      <c r="W63" s="240"/>
      <c r="X63" s="240"/>
      <c r="Y63" s="240"/>
      <c r="Z63" s="229"/>
      <c r="AA63" s="239">
        <f t="shared" ref="AA63:AK63" si="46">ROUNDUP($I34*AA$17/SUM($Q$17:$V$17,$AA$17:$AK$17,$AP$17:$BA$17)*SUM($Q34:$BA34),0)*AA34</f>
        <v>0</v>
      </c>
      <c r="AB63" s="239">
        <f t="shared" si="46"/>
        <v>0</v>
      </c>
      <c r="AC63" s="239">
        <f t="shared" si="46"/>
        <v>0</v>
      </c>
      <c r="AD63" s="239">
        <f t="shared" si="46"/>
        <v>0</v>
      </c>
      <c r="AE63" s="239">
        <f t="shared" si="46"/>
        <v>0</v>
      </c>
      <c r="AF63" s="239">
        <f t="shared" si="46"/>
        <v>0</v>
      </c>
      <c r="AG63" s="239">
        <f t="shared" si="46"/>
        <v>0</v>
      </c>
      <c r="AH63" s="239">
        <f t="shared" si="46"/>
        <v>0</v>
      </c>
      <c r="AI63" s="239">
        <f t="shared" si="46"/>
        <v>0</v>
      </c>
      <c r="AJ63" s="239">
        <f t="shared" si="46"/>
        <v>0</v>
      </c>
      <c r="AK63" s="239">
        <f t="shared" si="46"/>
        <v>0</v>
      </c>
      <c r="AL63" s="241"/>
      <c r="AM63" s="240"/>
      <c r="AN63" s="241"/>
      <c r="AO63" s="229"/>
      <c r="AP63" s="239">
        <f t="shared" ref="AP63:BA63" si="47">ROUNDUP($I34*AP$17/SUM($Q$17:$V$17,$AA$17:$AK$17,$AP$17:$BA$17)*SUM($Q34:$BA34),0)*AP34</f>
        <v>0</v>
      </c>
      <c r="AQ63" s="239">
        <f t="shared" si="47"/>
        <v>0</v>
      </c>
      <c r="AR63" s="239">
        <f t="shared" si="47"/>
        <v>0</v>
      </c>
      <c r="AS63" s="239">
        <f t="shared" si="47"/>
        <v>0</v>
      </c>
      <c r="AT63" s="239">
        <f t="shared" si="47"/>
        <v>0</v>
      </c>
      <c r="AU63" s="239">
        <f t="shared" si="47"/>
        <v>0</v>
      </c>
      <c r="AV63" s="239">
        <f t="shared" si="47"/>
        <v>0</v>
      </c>
      <c r="AW63" s="239">
        <f t="shared" si="47"/>
        <v>0</v>
      </c>
      <c r="AX63" s="239">
        <f t="shared" si="47"/>
        <v>0</v>
      </c>
      <c r="AY63" s="239">
        <f t="shared" si="47"/>
        <v>0</v>
      </c>
      <c r="AZ63" s="239">
        <f t="shared" si="47"/>
        <v>0</v>
      </c>
      <c r="BA63" s="239">
        <f t="shared" si="47"/>
        <v>0</v>
      </c>
      <c r="BB63" s="95"/>
    </row>
    <row r="64" spans="1:54" ht="29.4" thickBot="1" x14ac:dyDescent="0.35">
      <c r="A64" s="268">
        <v>11</v>
      </c>
      <c r="B64" s="269" t="s">
        <v>141</v>
      </c>
      <c r="C64" s="263" t="s">
        <v>156</v>
      </c>
      <c r="D64" s="263" t="s">
        <v>165</v>
      </c>
      <c r="E64" s="264" t="s">
        <v>293</v>
      </c>
      <c r="F64" s="265" t="s">
        <v>171</v>
      </c>
      <c r="G64" s="263" t="s">
        <v>182</v>
      </c>
      <c r="H64" s="266">
        <v>977</v>
      </c>
      <c r="I64" s="260">
        <f t="shared" si="23"/>
        <v>0</v>
      </c>
      <c r="J64" s="17"/>
      <c r="K64" s="17"/>
      <c r="L64" s="17"/>
      <c r="M64" s="17"/>
      <c r="N64" s="17"/>
      <c r="O64" s="96" t="s">
        <v>204</v>
      </c>
      <c r="P64" s="17"/>
      <c r="Q64" s="239">
        <f t="shared" ref="Q64:V64" si="48">ROUNDUP($I35*Q$17/SUM($Q$17:$V$17,$AA$17:$AK$17,$AP$17:$BA$17)*SUM($Q35:$BA35),0)*Q35</f>
        <v>0</v>
      </c>
      <c r="R64" s="239">
        <f t="shared" si="48"/>
        <v>0</v>
      </c>
      <c r="S64" s="239">
        <f t="shared" si="48"/>
        <v>0</v>
      </c>
      <c r="T64" s="239">
        <f t="shared" si="48"/>
        <v>0</v>
      </c>
      <c r="U64" s="239">
        <f t="shared" si="48"/>
        <v>0</v>
      </c>
      <c r="V64" s="239">
        <f t="shared" si="48"/>
        <v>0</v>
      </c>
      <c r="W64" s="240"/>
      <c r="X64" s="240"/>
      <c r="Y64" s="240"/>
      <c r="Z64" s="229"/>
      <c r="AA64" s="239">
        <f t="shared" ref="AA64:AK64" si="49">ROUNDUP($I35*AA$17/SUM($Q$17:$V$17,$AA$17:$AK$17,$AP$17:$BA$17)*SUM($Q35:$BA35),0)*AA35</f>
        <v>0</v>
      </c>
      <c r="AB64" s="239">
        <f t="shared" si="49"/>
        <v>0</v>
      </c>
      <c r="AC64" s="239">
        <f t="shared" si="49"/>
        <v>0</v>
      </c>
      <c r="AD64" s="239">
        <f t="shared" si="49"/>
        <v>0</v>
      </c>
      <c r="AE64" s="239">
        <f t="shared" si="49"/>
        <v>0</v>
      </c>
      <c r="AF64" s="239">
        <f t="shared" si="49"/>
        <v>0</v>
      </c>
      <c r="AG64" s="239">
        <f t="shared" si="49"/>
        <v>0</v>
      </c>
      <c r="AH64" s="239">
        <f t="shared" si="49"/>
        <v>0</v>
      </c>
      <c r="AI64" s="239">
        <f t="shared" si="49"/>
        <v>0</v>
      </c>
      <c r="AJ64" s="239">
        <f t="shared" si="49"/>
        <v>0</v>
      </c>
      <c r="AK64" s="239">
        <f t="shared" si="49"/>
        <v>0</v>
      </c>
      <c r="AL64" s="241"/>
      <c r="AM64" s="240"/>
      <c r="AN64" s="241"/>
      <c r="AO64" s="229"/>
      <c r="AP64" s="239">
        <f t="shared" ref="AP64:BA64" si="50">ROUNDUP($I35*AP$17/SUM($Q$17:$V$17,$AA$17:$AK$17,$AP$17:$BA$17)*SUM($Q35:$BA35),0)*AP35</f>
        <v>0</v>
      </c>
      <c r="AQ64" s="239">
        <f t="shared" si="50"/>
        <v>0</v>
      </c>
      <c r="AR64" s="239">
        <f t="shared" si="50"/>
        <v>0</v>
      </c>
      <c r="AS64" s="239">
        <f t="shared" si="50"/>
        <v>0</v>
      </c>
      <c r="AT64" s="239">
        <f t="shared" si="50"/>
        <v>0</v>
      </c>
      <c r="AU64" s="239">
        <f t="shared" si="50"/>
        <v>0</v>
      </c>
      <c r="AV64" s="239">
        <f t="shared" si="50"/>
        <v>0</v>
      </c>
      <c r="AW64" s="239">
        <f t="shared" si="50"/>
        <v>0</v>
      </c>
      <c r="AX64" s="239">
        <f t="shared" si="50"/>
        <v>0</v>
      </c>
      <c r="AY64" s="239">
        <f t="shared" si="50"/>
        <v>0</v>
      </c>
      <c r="AZ64" s="239">
        <f t="shared" si="50"/>
        <v>0</v>
      </c>
      <c r="BA64" s="239">
        <f t="shared" si="50"/>
        <v>0</v>
      </c>
      <c r="BB64" s="95"/>
    </row>
    <row r="65" spans="1:54" ht="29.4" thickBot="1" x14ac:dyDescent="0.35">
      <c r="A65" s="255">
        <v>12</v>
      </c>
      <c r="B65" s="267" t="s">
        <v>142</v>
      </c>
      <c r="C65" s="256" t="s">
        <v>157</v>
      </c>
      <c r="D65" s="256" t="s">
        <v>164</v>
      </c>
      <c r="E65" s="257" t="s">
        <v>293</v>
      </c>
      <c r="F65" s="258" t="s">
        <v>168</v>
      </c>
      <c r="G65" s="256" t="s">
        <v>183</v>
      </c>
      <c r="H65" s="259">
        <v>10</v>
      </c>
      <c r="I65" s="260">
        <f t="shared" si="23"/>
        <v>0</v>
      </c>
      <c r="J65" s="17"/>
      <c r="K65" s="17"/>
      <c r="L65" s="17"/>
      <c r="M65" s="17"/>
      <c r="N65" s="17"/>
      <c r="O65" s="96" t="s">
        <v>204</v>
      </c>
      <c r="P65" s="17"/>
      <c r="Q65" s="239">
        <f t="shared" ref="Q65:V65" si="51">ROUNDUP($I36*Q$17/SUM($Q$17:$V$17,$AA$17:$AK$17,$AP$17:$BA$17)*SUM($Q36:$BA36),0)*Q36</f>
        <v>0</v>
      </c>
      <c r="R65" s="239">
        <f t="shared" si="51"/>
        <v>0</v>
      </c>
      <c r="S65" s="239">
        <f t="shared" si="51"/>
        <v>0</v>
      </c>
      <c r="T65" s="239">
        <f t="shared" si="51"/>
        <v>0</v>
      </c>
      <c r="U65" s="239">
        <f t="shared" si="51"/>
        <v>0</v>
      </c>
      <c r="V65" s="239">
        <f t="shared" si="51"/>
        <v>0</v>
      </c>
      <c r="W65" s="240"/>
      <c r="X65" s="240"/>
      <c r="Y65" s="240"/>
      <c r="Z65" s="229"/>
      <c r="AA65" s="239">
        <f t="shared" ref="AA65:AK65" si="52">ROUNDUP($I36*AA$17/SUM($Q$17:$V$17,$AA$17:$AK$17,$AP$17:$BA$17)*SUM($Q36:$BA36),0)*AA36</f>
        <v>0</v>
      </c>
      <c r="AB65" s="239">
        <f t="shared" si="52"/>
        <v>0</v>
      </c>
      <c r="AC65" s="239">
        <f t="shared" si="52"/>
        <v>0</v>
      </c>
      <c r="AD65" s="239">
        <f t="shared" si="52"/>
        <v>0</v>
      </c>
      <c r="AE65" s="239">
        <f t="shared" si="52"/>
        <v>0</v>
      </c>
      <c r="AF65" s="239">
        <f t="shared" si="52"/>
        <v>0</v>
      </c>
      <c r="AG65" s="239">
        <f t="shared" si="52"/>
        <v>0</v>
      </c>
      <c r="AH65" s="239">
        <f t="shared" si="52"/>
        <v>0</v>
      </c>
      <c r="AI65" s="239">
        <f t="shared" si="52"/>
        <v>0</v>
      </c>
      <c r="AJ65" s="239">
        <f t="shared" si="52"/>
        <v>0</v>
      </c>
      <c r="AK65" s="239">
        <f t="shared" si="52"/>
        <v>0</v>
      </c>
      <c r="AL65" s="241"/>
      <c r="AM65" s="240"/>
      <c r="AN65" s="241"/>
      <c r="AO65" s="229"/>
      <c r="AP65" s="239">
        <f t="shared" ref="AP65:BA65" si="53">ROUNDUP($I36*AP$17/SUM($Q$17:$V$17,$AA$17:$AK$17,$AP$17:$BA$17)*SUM($Q36:$BA36),0)*AP36</f>
        <v>0</v>
      </c>
      <c r="AQ65" s="239">
        <f t="shared" si="53"/>
        <v>0</v>
      </c>
      <c r="AR65" s="239">
        <f t="shared" si="53"/>
        <v>0</v>
      </c>
      <c r="AS65" s="239">
        <f t="shared" si="53"/>
        <v>0</v>
      </c>
      <c r="AT65" s="239">
        <f t="shared" si="53"/>
        <v>0</v>
      </c>
      <c r="AU65" s="239">
        <f t="shared" si="53"/>
        <v>0</v>
      </c>
      <c r="AV65" s="239">
        <f t="shared" si="53"/>
        <v>0</v>
      </c>
      <c r="AW65" s="239">
        <f t="shared" si="53"/>
        <v>0</v>
      </c>
      <c r="AX65" s="239">
        <f t="shared" si="53"/>
        <v>0</v>
      </c>
      <c r="AY65" s="239">
        <f t="shared" si="53"/>
        <v>0</v>
      </c>
      <c r="AZ65" s="239">
        <f t="shared" si="53"/>
        <v>0</v>
      </c>
      <c r="BA65" s="239">
        <f t="shared" si="53"/>
        <v>0</v>
      </c>
      <c r="BB65" s="95"/>
    </row>
    <row r="66" spans="1:54" ht="29.4" thickBot="1" x14ac:dyDescent="0.35">
      <c r="A66" s="268">
        <v>13</v>
      </c>
      <c r="B66" s="269" t="s">
        <v>143</v>
      </c>
      <c r="C66" s="263" t="s">
        <v>157</v>
      </c>
      <c r="D66" s="263" t="s">
        <v>164</v>
      </c>
      <c r="E66" s="264" t="s">
        <v>293</v>
      </c>
      <c r="F66" s="265" t="s">
        <v>168</v>
      </c>
      <c r="G66" s="263" t="s">
        <v>184</v>
      </c>
      <c r="H66" s="266">
        <v>216</v>
      </c>
      <c r="I66" s="260">
        <f t="shared" si="23"/>
        <v>0</v>
      </c>
      <c r="J66" s="17"/>
      <c r="K66" s="17"/>
      <c r="L66" s="17"/>
      <c r="M66" s="17"/>
      <c r="N66" s="17"/>
      <c r="O66" s="96" t="s">
        <v>204</v>
      </c>
      <c r="P66" s="17"/>
      <c r="Q66" s="239">
        <f t="shared" ref="Q66:V66" si="54">ROUNDUP($I37*Q$17/SUM($Q$17:$V$17,$AA$17:$AK$17,$AP$17:$BA$17)*SUM($Q37:$BA37),0)*Q37</f>
        <v>0</v>
      </c>
      <c r="R66" s="239">
        <f t="shared" si="54"/>
        <v>0</v>
      </c>
      <c r="S66" s="239">
        <f t="shared" si="54"/>
        <v>0</v>
      </c>
      <c r="T66" s="239">
        <f t="shared" si="54"/>
        <v>0</v>
      </c>
      <c r="U66" s="239">
        <f t="shared" si="54"/>
        <v>0</v>
      </c>
      <c r="V66" s="239">
        <f t="shared" si="54"/>
        <v>0</v>
      </c>
      <c r="W66" s="240"/>
      <c r="X66" s="240"/>
      <c r="Y66" s="240"/>
      <c r="Z66" s="229"/>
      <c r="AA66" s="239">
        <f t="shared" ref="AA66:AK66" si="55">ROUNDUP($I37*AA$17/SUM($Q$17:$V$17,$AA$17:$AK$17,$AP$17:$BA$17)*SUM($Q37:$BA37),0)*AA37</f>
        <v>0</v>
      </c>
      <c r="AB66" s="239">
        <f t="shared" si="55"/>
        <v>0</v>
      </c>
      <c r="AC66" s="239">
        <f t="shared" si="55"/>
        <v>0</v>
      </c>
      <c r="AD66" s="239">
        <f t="shared" si="55"/>
        <v>0</v>
      </c>
      <c r="AE66" s="239">
        <f t="shared" si="55"/>
        <v>0</v>
      </c>
      <c r="AF66" s="239">
        <f t="shared" si="55"/>
        <v>0</v>
      </c>
      <c r="AG66" s="239">
        <f t="shared" si="55"/>
        <v>0</v>
      </c>
      <c r="AH66" s="239">
        <f t="shared" si="55"/>
        <v>0</v>
      </c>
      <c r="AI66" s="239">
        <f t="shared" si="55"/>
        <v>0</v>
      </c>
      <c r="AJ66" s="239">
        <f t="shared" si="55"/>
        <v>0</v>
      </c>
      <c r="AK66" s="239">
        <f t="shared" si="55"/>
        <v>0</v>
      </c>
      <c r="AL66" s="241"/>
      <c r="AM66" s="240"/>
      <c r="AN66" s="241"/>
      <c r="AO66" s="229"/>
      <c r="AP66" s="239">
        <f t="shared" ref="AP66:BA66" si="56">ROUNDUP($I37*AP$17/SUM($Q$17:$V$17,$AA$17:$AK$17,$AP$17:$BA$17)*SUM($Q37:$BA37),0)*AP37</f>
        <v>0</v>
      </c>
      <c r="AQ66" s="239">
        <f t="shared" si="56"/>
        <v>0</v>
      </c>
      <c r="AR66" s="239">
        <f t="shared" si="56"/>
        <v>0</v>
      </c>
      <c r="AS66" s="239">
        <f t="shared" si="56"/>
        <v>0</v>
      </c>
      <c r="AT66" s="239">
        <f t="shared" si="56"/>
        <v>0</v>
      </c>
      <c r="AU66" s="239">
        <f t="shared" si="56"/>
        <v>0</v>
      </c>
      <c r="AV66" s="239">
        <f t="shared" si="56"/>
        <v>0</v>
      </c>
      <c r="AW66" s="239">
        <f t="shared" si="56"/>
        <v>0</v>
      </c>
      <c r="AX66" s="239">
        <f t="shared" si="56"/>
        <v>0</v>
      </c>
      <c r="AY66" s="239">
        <f t="shared" si="56"/>
        <v>0</v>
      </c>
      <c r="AZ66" s="239">
        <f t="shared" si="56"/>
        <v>0</v>
      </c>
      <c r="BA66" s="239">
        <f t="shared" si="56"/>
        <v>0</v>
      </c>
      <c r="BB66" s="95"/>
    </row>
    <row r="67" spans="1:54" ht="29.4" thickBot="1" x14ac:dyDescent="0.35">
      <c r="A67" s="255">
        <v>14</v>
      </c>
      <c r="B67" s="267" t="s">
        <v>144</v>
      </c>
      <c r="C67" s="256" t="s">
        <v>157</v>
      </c>
      <c r="D67" s="263" t="s">
        <v>165</v>
      </c>
      <c r="E67" s="257" t="s">
        <v>293</v>
      </c>
      <c r="F67" s="258" t="s">
        <v>172</v>
      </c>
      <c r="G67" s="256" t="s">
        <v>185</v>
      </c>
      <c r="H67" s="259">
        <v>256</v>
      </c>
      <c r="I67" s="260">
        <f t="shared" si="23"/>
        <v>0</v>
      </c>
      <c r="J67" s="17"/>
      <c r="K67" s="17"/>
      <c r="L67" s="17"/>
      <c r="M67" s="17"/>
      <c r="N67" s="17"/>
      <c r="O67" s="96" t="s">
        <v>204</v>
      </c>
      <c r="P67" s="17"/>
      <c r="Q67" s="239">
        <f t="shared" ref="Q67:V67" si="57">ROUNDUP($I38*Q$17/SUM($Q$17:$V$17,$AA$17:$AK$17,$AP$17:$BA$17)*SUM($Q38:$BA38),0)*Q38</f>
        <v>0</v>
      </c>
      <c r="R67" s="239">
        <f t="shared" si="57"/>
        <v>0</v>
      </c>
      <c r="S67" s="239">
        <f t="shared" si="57"/>
        <v>0</v>
      </c>
      <c r="T67" s="239">
        <f t="shared" si="57"/>
        <v>0</v>
      </c>
      <c r="U67" s="239">
        <f t="shared" si="57"/>
        <v>0</v>
      </c>
      <c r="V67" s="239">
        <f t="shared" si="57"/>
        <v>0</v>
      </c>
      <c r="W67" s="240"/>
      <c r="X67" s="240"/>
      <c r="Y67" s="240"/>
      <c r="Z67" s="229"/>
      <c r="AA67" s="239">
        <f t="shared" ref="AA67:AK67" si="58">ROUNDUP($I38*AA$17/SUM($Q$17:$V$17,$AA$17:$AK$17,$AP$17:$BA$17)*SUM($Q38:$BA38),0)*AA38</f>
        <v>0</v>
      </c>
      <c r="AB67" s="239">
        <f t="shared" si="58"/>
        <v>0</v>
      </c>
      <c r="AC67" s="239">
        <f t="shared" si="58"/>
        <v>0</v>
      </c>
      <c r="AD67" s="239">
        <f t="shared" si="58"/>
        <v>0</v>
      </c>
      <c r="AE67" s="239">
        <f t="shared" si="58"/>
        <v>0</v>
      </c>
      <c r="AF67" s="239">
        <f t="shared" si="58"/>
        <v>0</v>
      </c>
      <c r="AG67" s="239">
        <f t="shared" si="58"/>
        <v>0</v>
      </c>
      <c r="AH67" s="239">
        <f t="shared" si="58"/>
        <v>0</v>
      </c>
      <c r="AI67" s="239">
        <f t="shared" si="58"/>
        <v>0</v>
      </c>
      <c r="AJ67" s="239">
        <f t="shared" si="58"/>
        <v>0</v>
      </c>
      <c r="AK67" s="239">
        <f t="shared" si="58"/>
        <v>0</v>
      </c>
      <c r="AL67" s="241"/>
      <c r="AM67" s="240"/>
      <c r="AN67" s="241"/>
      <c r="AO67" s="229"/>
      <c r="AP67" s="239">
        <f t="shared" ref="AP67:BA67" si="59">ROUNDUP($I38*AP$17/SUM($Q$17:$V$17,$AA$17:$AK$17,$AP$17:$BA$17)*SUM($Q38:$BA38),0)*AP38</f>
        <v>0</v>
      </c>
      <c r="AQ67" s="239">
        <f t="shared" si="59"/>
        <v>0</v>
      </c>
      <c r="AR67" s="239">
        <f t="shared" si="59"/>
        <v>0</v>
      </c>
      <c r="AS67" s="239">
        <f t="shared" si="59"/>
        <v>0</v>
      </c>
      <c r="AT67" s="239">
        <f t="shared" si="59"/>
        <v>0</v>
      </c>
      <c r="AU67" s="239">
        <f t="shared" si="59"/>
        <v>0</v>
      </c>
      <c r="AV67" s="239">
        <f t="shared" si="59"/>
        <v>0</v>
      </c>
      <c r="AW67" s="239">
        <f t="shared" si="59"/>
        <v>0</v>
      </c>
      <c r="AX67" s="239">
        <f t="shared" si="59"/>
        <v>0</v>
      </c>
      <c r="AY67" s="239">
        <f t="shared" si="59"/>
        <v>0</v>
      </c>
      <c r="AZ67" s="239">
        <f t="shared" si="59"/>
        <v>0</v>
      </c>
      <c r="BA67" s="239">
        <f t="shared" si="59"/>
        <v>0</v>
      </c>
      <c r="BB67" s="95"/>
    </row>
    <row r="68" spans="1:54" ht="43.2" x14ac:dyDescent="0.3">
      <c r="A68" s="250">
        <v>16</v>
      </c>
      <c r="B68" s="254" t="s">
        <v>145</v>
      </c>
      <c r="C68" s="251" t="s">
        <v>157</v>
      </c>
      <c r="D68" s="251" t="s">
        <v>166</v>
      </c>
      <c r="E68" s="6" t="s">
        <v>292</v>
      </c>
      <c r="F68" s="252" t="s">
        <v>173</v>
      </c>
      <c r="G68" s="251" t="s">
        <v>186</v>
      </c>
      <c r="H68" s="253">
        <v>10</v>
      </c>
      <c r="I68" s="249">
        <f t="shared" si="23"/>
        <v>0</v>
      </c>
      <c r="J68" s="90"/>
      <c r="K68" s="17"/>
      <c r="L68" s="229"/>
      <c r="M68" s="229"/>
      <c r="N68" s="17"/>
      <c r="O68" s="96" t="s">
        <v>204</v>
      </c>
      <c r="P68" s="17"/>
      <c r="Q68" s="239">
        <f t="shared" ref="Q68:V68" si="60">ROUNDUP($I39*Q$17/SUM($Q$17:$V$17,$AA$17:$AK$17,$AP$17:$BA$17)*SUM($Q39:$BA39),0)*Q39</f>
        <v>0</v>
      </c>
      <c r="R68" s="239">
        <f t="shared" si="60"/>
        <v>0</v>
      </c>
      <c r="S68" s="239">
        <f t="shared" si="60"/>
        <v>0</v>
      </c>
      <c r="T68" s="239">
        <f t="shared" si="60"/>
        <v>0</v>
      </c>
      <c r="U68" s="239">
        <f t="shared" si="60"/>
        <v>0</v>
      </c>
      <c r="V68" s="239">
        <f t="shared" si="60"/>
        <v>0</v>
      </c>
      <c r="W68" s="240"/>
      <c r="X68" s="240"/>
      <c r="Y68" s="240"/>
      <c r="Z68" s="229"/>
      <c r="AA68" s="239">
        <f t="shared" ref="AA68:AK68" si="61">ROUNDUP($I39*AA$17/SUM($Q$17:$V$17,$AA$17:$AK$17,$AP$17:$BA$17)*SUM($Q39:$BA39),0)*AA39</f>
        <v>0</v>
      </c>
      <c r="AB68" s="239">
        <f t="shared" si="61"/>
        <v>0</v>
      </c>
      <c r="AC68" s="239">
        <f t="shared" si="61"/>
        <v>0</v>
      </c>
      <c r="AD68" s="239">
        <f t="shared" si="61"/>
        <v>0</v>
      </c>
      <c r="AE68" s="239">
        <f t="shared" si="61"/>
        <v>0</v>
      </c>
      <c r="AF68" s="239">
        <f t="shared" si="61"/>
        <v>0</v>
      </c>
      <c r="AG68" s="239">
        <f t="shared" si="61"/>
        <v>0</v>
      </c>
      <c r="AH68" s="239">
        <f t="shared" si="61"/>
        <v>0</v>
      </c>
      <c r="AI68" s="239">
        <f t="shared" si="61"/>
        <v>0</v>
      </c>
      <c r="AJ68" s="239">
        <f t="shared" si="61"/>
        <v>0</v>
      </c>
      <c r="AK68" s="239">
        <f t="shared" si="61"/>
        <v>0</v>
      </c>
      <c r="AL68" s="241"/>
      <c r="AM68" s="240"/>
      <c r="AN68" s="241"/>
      <c r="AO68" s="229"/>
      <c r="AP68" s="239">
        <f t="shared" ref="AP68:BA68" si="62">ROUNDUP($I39*AP$17/SUM($Q$17:$V$17,$AA$17:$AK$17,$AP$17:$BA$17)*SUM($Q39:$BA39),0)*AP39</f>
        <v>0</v>
      </c>
      <c r="AQ68" s="239">
        <f t="shared" si="62"/>
        <v>0</v>
      </c>
      <c r="AR68" s="239">
        <f t="shared" si="62"/>
        <v>0</v>
      </c>
      <c r="AS68" s="239">
        <f t="shared" si="62"/>
        <v>0</v>
      </c>
      <c r="AT68" s="239">
        <f t="shared" si="62"/>
        <v>0</v>
      </c>
      <c r="AU68" s="239">
        <f t="shared" si="62"/>
        <v>0</v>
      </c>
      <c r="AV68" s="239">
        <f t="shared" si="62"/>
        <v>0</v>
      </c>
      <c r="AW68" s="239">
        <f t="shared" si="62"/>
        <v>0</v>
      </c>
      <c r="AX68" s="239">
        <f t="shared" si="62"/>
        <v>0</v>
      </c>
      <c r="AY68" s="239">
        <f t="shared" si="62"/>
        <v>0</v>
      </c>
      <c r="AZ68" s="239">
        <f t="shared" si="62"/>
        <v>0</v>
      </c>
      <c r="BA68" s="239">
        <f t="shared" si="62"/>
        <v>0</v>
      </c>
      <c r="BB68" s="95"/>
    </row>
    <row r="69" spans="1:54" ht="29.4" hidden="1" thickBot="1" x14ac:dyDescent="0.35">
      <c r="A69" s="255">
        <v>17</v>
      </c>
      <c r="B69" s="267" t="s">
        <v>146</v>
      </c>
      <c r="C69" s="256" t="s">
        <v>157</v>
      </c>
      <c r="D69" s="256" t="s">
        <v>165</v>
      </c>
      <c r="E69" s="257" t="s">
        <v>295</v>
      </c>
      <c r="F69" s="258" t="s">
        <v>168</v>
      </c>
      <c r="G69" s="256" t="s">
        <v>187</v>
      </c>
      <c r="H69" s="259">
        <v>140</v>
      </c>
      <c r="I69" s="260">
        <f t="shared" si="23"/>
        <v>0</v>
      </c>
      <c r="J69" s="17"/>
      <c r="K69" s="17"/>
      <c r="L69" s="17"/>
      <c r="M69" s="17"/>
      <c r="N69" s="17"/>
      <c r="O69" s="96" t="s">
        <v>205</v>
      </c>
      <c r="P69" s="17"/>
      <c r="Q69" s="239">
        <f t="shared" ref="Q69:V69" si="63">ROUND($I40*Q$17/SUM($Q$17:$V$17,$AA$17:$AK$17,$AP$17:$BA$17)*SUM($Q40:$BA40),0)</f>
        <v>0</v>
      </c>
      <c r="R69" s="239">
        <f t="shared" si="63"/>
        <v>0</v>
      </c>
      <c r="S69" s="239">
        <f t="shared" si="63"/>
        <v>0</v>
      </c>
      <c r="T69" s="239">
        <f t="shared" si="63"/>
        <v>0</v>
      </c>
      <c r="U69" s="239">
        <f t="shared" si="63"/>
        <v>0</v>
      </c>
      <c r="V69" s="239">
        <f t="shared" si="63"/>
        <v>0</v>
      </c>
      <c r="W69" s="240"/>
      <c r="X69" s="240"/>
      <c r="Y69" s="240" t="s">
        <v>203</v>
      </c>
      <c r="Z69" s="229"/>
      <c r="AA69" s="239">
        <f t="shared" ref="AA69:AK69" si="64">ROUND($I40*AA$17/SUM($Q$17:$V$17,$AA$17:$AK$17,$AP$17:$BA$17)*SUM($Q40:$BA40),0)</f>
        <v>0</v>
      </c>
      <c r="AB69" s="239">
        <f t="shared" si="64"/>
        <v>0</v>
      </c>
      <c r="AC69" s="239">
        <f t="shared" si="64"/>
        <v>0</v>
      </c>
      <c r="AD69" s="239">
        <f t="shared" si="64"/>
        <v>0</v>
      </c>
      <c r="AE69" s="239">
        <f t="shared" si="64"/>
        <v>0</v>
      </c>
      <c r="AF69" s="239">
        <f t="shared" si="64"/>
        <v>0</v>
      </c>
      <c r="AG69" s="239">
        <f t="shared" si="64"/>
        <v>0</v>
      </c>
      <c r="AH69" s="239">
        <f t="shared" si="64"/>
        <v>0</v>
      </c>
      <c r="AI69" s="239">
        <f t="shared" si="64"/>
        <v>0</v>
      </c>
      <c r="AJ69" s="239">
        <f t="shared" si="64"/>
        <v>0</v>
      </c>
      <c r="AK69" s="239">
        <f t="shared" si="64"/>
        <v>0</v>
      </c>
      <c r="AL69" s="241"/>
      <c r="AM69" s="240"/>
      <c r="AN69" s="241" t="s">
        <v>204</v>
      </c>
      <c r="AO69" s="229"/>
      <c r="AP69" s="239">
        <f t="shared" ref="AP69:BA69" si="65">ROUND($I40*AP$17/SUM($Q$17:$V$17,$AA$17:$AK$17,$AP$17:$BA$17)*SUM($Q40:$BA40),0)</f>
        <v>0</v>
      </c>
      <c r="AQ69" s="239">
        <f t="shared" si="65"/>
        <v>0</v>
      </c>
      <c r="AR69" s="239">
        <f t="shared" si="65"/>
        <v>0</v>
      </c>
      <c r="AS69" s="239">
        <f t="shared" si="65"/>
        <v>0</v>
      </c>
      <c r="AT69" s="239">
        <f t="shared" si="65"/>
        <v>0</v>
      </c>
      <c r="AU69" s="239">
        <f t="shared" si="65"/>
        <v>0</v>
      </c>
      <c r="AV69" s="239">
        <f t="shared" si="65"/>
        <v>0</v>
      </c>
      <c r="AW69" s="239">
        <f t="shared" si="65"/>
        <v>0</v>
      </c>
      <c r="AX69" s="239">
        <f t="shared" si="65"/>
        <v>0</v>
      </c>
      <c r="AY69" s="239">
        <f t="shared" si="65"/>
        <v>0</v>
      </c>
      <c r="AZ69" s="239">
        <f t="shared" si="65"/>
        <v>0</v>
      </c>
      <c r="BA69" s="239">
        <f t="shared" si="65"/>
        <v>0</v>
      </c>
      <c r="BB69" s="95"/>
    </row>
    <row r="70" spans="1:54" ht="29.4" hidden="1" thickBot="1" x14ac:dyDescent="0.35">
      <c r="A70" s="255">
        <v>19</v>
      </c>
      <c r="B70" s="267" t="s">
        <v>148</v>
      </c>
      <c r="C70" s="256" t="s">
        <v>157</v>
      </c>
      <c r="D70" s="256" t="s">
        <v>160</v>
      </c>
      <c r="E70" s="264" t="s">
        <v>293</v>
      </c>
      <c r="F70" s="258" t="s">
        <v>172</v>
      </c>
      <c r="G70" s="256" t="s">
        <v>188</v>
      </c>
      <c r="H70" s="259">
        <v>130</v>
      </c>
      <c r="I70" s="260">
        <f t="shared" si="23"/>
        <v>0</v>
      </c>
      <c r="J70" s="17"/>
      <c r="K70" s="17"/>
      <c r="L70" s="17"/>
      <c r="M70" s="17"/>
      <c r="N70" s="17"/>
      <c r="O70" s="96" t="s">
        <v>204</v>
      </c>
      <c r="P70" s="17"/>
      <c r="Q70" s="239">
        <f t="shared" ref="Q70:V70" si="66">ROUND($I41*Q$17/SUM($Q$17:$V$17,$AA$17:$AK$17,$AP$17:$BA$17)*SUM($Q41:$BA41),0)</f>
        <v>0</v>
      </c>
      <c r="R70" s="239">
        <f t="shared" si="66"/>
        <v>0</v>
      </c>
      <c r="S70" s="239">
        <f t="shared" si="66"/>
        <v>0</v>
      </c>
      <c r="T70" s="239">
        <f t="shared" si="66"/>
        <v>0</v>
      </c>
      <c r="U70" s="239">
        <f t="shared" si="66"/>
        <v>0</v>
      </c>
      <c r="V70" s="239">
        <f t="shared" si="66"/>
        <v>0</v>
      </c>
      <c r="W70" s="241"/>
      <c r="X70" s="240"/>
      <c r="Y70" s="240" t="s">
        <v>204</v>
      </c>
      <c r="Z70" s="229"/>
      <c r="AA70" s="239">
        <f t="shared" ref="AA70:AK70" si="67">ROUND($I41*AA$17/SUM($Q$17:$V$17,$AA$17:$AK$17,$AP$17:$BA$17)*SUM($Q41:$BA41),0)</f>
        <v>0</v>
      </c>
      <c r="AB70" s="239">
        <f t="shared" si="67"/>
        <v>0</v>
      </c>
      <c r="AC70" s="239">
        <f t="shared" si="67"/>
        <v>0</v>
      </c>
      <c r="AD70" s="239">
        <f t="shared" si="67"/>
        <v>0</v>
      </c>
      <c r="AE70" s="239">
        <f t="shared" si="67"/>
        <v>0</v>
      </c>
      <c r="AF70" s="239">
        <f t="shared" si="67"/>
        <v>0</v>
      </c>
      <c r="AG70" s="239">
        <f t="shared" si="67"/>
        <v>0</v>
      </c>
      <c r="AH70" s="239">
        <f t="shared" si="67"/>
        <v>0</v>
      </c>
      <c r="AI70" s="239">
        <f t="shared" si="67"/>
        <v>0</v>
      </c>
      <c r="AJ70" s="239">
        <f t="shared" si="67"/>
        <v>0</v>
      </c>
      <c r="AK70" s="239">
        <f t="shared" si="67"/>
        <v>0</v>
      </c>
      <c r="AL70" s="241"/>
      <c r="AM70" s="240"/>
      <c r="AN70" s="240" t="s">
        <v>204</v>
      </c>
      <c r="AO70" s="229"/>
      <c r="AP70" s="239">
        <f t="shared" ref="AP70:BA70" si="68">ROUND($I41*AP$17/SUM($Q$17:$V$17,$AA$17:$AK$17,$AP$17:$BA$17)*SUM($Q41:$BA41),0)</f>
        <v>0</v>
      </c>
      <c r="AQ70" s="239">
        <f t="shared" si="68"/>
        <v>0</v>
      </c>
      <c r="AR70" s="239">
        <f t="shared" si="68"/>
        <v>0</v>
      </c>
      <c r="AS70" s="239">
        <f t="shared" si="68"/>
        <v>0</v>
      </c>
      <c r="AT70" s="239">
        <f t="shared" si="68"/>
        <v>0</v>
      </c>
      <c r="AU70" s="239">
        <f t="shared" si="68"/>
        <v>0</v>
      </c>
      <c r="AV70" s="239">
        <f t="shared" si="68"/>
        <v>0</v>
      </c>
      <c r="AW70" s="239">
        <f t="shared" si="68"/>
        <v>0</v>
      </c>
      <c r="AX70" s="239">
        <f t="shared" si="68"/>
        <v>0</v>
      </c>
      <c r="AY70" s="239">
        <f t="shared" si="68"/>
        <v>0</v>
      </c>
      <c r="AZ70" s="239">
        <f t="shared" si="68"/>
        <v>0</v>
      </c>
      <c r="BA70" s="239">
        <f t="shared" si="68"/>
        <v>0</v>
      </c>
      <c r="BB70" s="95"/>
    </row>
    <row r="71" spans="1:54" ht="29.4" hidden="1" thickBot="1" x14ac:dyDescent="0.35">
      <c r="A71" s="268">
        <v>20</v>
      </c>
      <c r="B71" s="269" t="s">
        <v>149</v>
      </c>
      <c r="C71" s="263" t="s">
        <v>156</v>
      </c>
      <c r="D71" s="263" t="s">
        <v>165</v>
      </c>
      <c r="E71" s="257" t="s">
        <v>293</v>
      </c>
      <c r="F71" s="265" t="s">
        <v>171</v>
      </c>
      <c r="G71" s="263" t="s">
        <v>189</v>
      </c>
      <c r="H71" s="266">
        <v>10</v>
      </c>
      <c r="I71" s="260">
        <f t="shared" si="23"/>
        <v>0</v>
      </c>
      <c r="J71" s="17"/>
      <c r="K71" s="17"/>
      <c r="L71" s="17"/>
      <c r="M71" s="17"/>
      <c r="N71" s="17"/>
      <c r="O71" s="96" t="s">
        <v>204</v>
      </c>
      <c r="P71" s="17"/>
      <c r="Q71" s="239">
        <f t="shared" ref="Q71:V71" si="69">ROUND($I42*Q$17/SUM($Q$17:$V$17,$AA$17:$AK$17,$AP$17:$BA$17)*SUM($Q42:$BA42),0)</f>
        <v>0</v>
      </c>
      <c r="R71" s="239">
        <f t="shared" si="69"/>
        <v>0</v>
      </c>
      <c r="S71" s="239">
        <f t="shared" si="69"/>
        <v>0</v>
      </c>
      <c r="T71" s="239">
        <f t="shared" si="69"/>
        <v>0</v>
      </c>
      <c r="U71" s="239">
        <f t="shared" si="69"/>
        <v>0</v>
      </c>
      <c r="V71" s="239">
        <f t="shared" si="69"/>
        <v>0</v>
      </c>
      <c r="W71" s="241"/>
      <c r="X71" s="240"/>
      <c r="Y71" s="240"/>
      <c r="Z71" s="229"/>
      <c r="AA71" s="239">
        <f t="shared" ref="AA71:AK71" si="70">ROUND($I42*AA$17/SUM($Q$17:$V$17,$AA$17:$AK$17,$AP$17:$BA$17)*SUM($Q42:$BA42),0)</f>
        <v>0</v>
      </c>
      <c r="AB71" s="239">
        <f t="shared" si="70"/>
        <v>0</v>
      </c>
      <c r="AC71" s="239">
        <f t="shared" si="70"/>
        <v>0</v>
      </c>
      <c r="AD71" s="239">
        <f t="shared" si="70"/>
        <v>0</v>
      </c>
      <c r="AE71" s="239">
        <f t="shared" si="70"/>
        <v>0</v>
      </c>
      <c r="AF71" s="239">
        <f t="shared" si="70"/>
        <v>0</v>
      </c>
      <c r="AG71" s="239">
        <f t="shared" si="70"/>
        <v>0</v>
      </c>
      <c r="AH71" s="239">
        <f t="shared" si="70"/>
        <v>0</v>
      </c>
      <c r="AI71" s="239">
        <f t="shared" si="70"/>
        <v>0</v>
      </c>
      <c r="AJ71" s="239">
        <f t="shared" si="70"/>
        <v>0</v>
      </c>
      <c r="AK71" s="239">
        <f t="shared" si="70"/>
        <v>0</v>
      </c>
      <c r="AL71" s="241"/>
      <c r="AM71" s="240"/>
      <c r="AN71" s="240" t="s">
        <v>203</v>
      </c>
      <c r="AO71" s="229"/>
      <c r="AP71" s="239">
        <f t="shared" ref="AP71:BA71" si="71">ROUND($I42*AP$17/SUM($Q$17:$V$17,$AA$17:$AK$17,$AP$17:$BA$17)*SUM($Q42:$BA42),0)</f>
        <v>0</v>
      </c>
      <c r="AQ71" s="239">
        <f t="shared" si="71"/>
        <v>0</v>
      </c>
      <c r="AR71" s="239">
        <f t="shared" si="71"/>
        <v>0</v>
      </c>
      <c r="AS71" s="239">
        <f t="shared" si="71"/>
        <v>0</v>
      </c>
      <c r="AT71" s="239">
        <f t="shared" si="71"/>
        <v>0</v>
      </c>
      <c r="AU71" s="239">
        <f t="shared" si="71"/>
        <v>0</v>
      </c>
      <c r="AV71" s="239">
        <f t="shared" si="71"/>
        <v>0</v>
      </c>
      <c r="AW71" s="239">
        <f t="shared" si="71"/>
        <v>0</v>
      </c>
      <c r="AX71" s="239">
        <f t="shared" si="71"/>
        <v>0</v>
      </c>
      <c r="AY71" s="239">
        <f t="shared" si="71"/>
        <v>0</v>
      </c>
      <c r="AZ71" s="239">
        <f t="shared" si="71"/>
        <v>0</v>
      </c>
      <c r="BA71" s="239">
        <f t="shared" si="71"/>
        <v>0</v>
      </c>
      <c r="BB71" s="95"/>
    </row>
    <row r="72" spans="1:54" ht="29.4" hidden="1" thickBot="1" x14ac:dyDescent="0.35">
      <c r="A72" s="255">
        <v>21</v>
      </c>
      <c r="B72" s="267" t="s">
        <v>150</v>
      </c>
      <c r="C72" s="256" t="s">
        <v>157</v>
      </c>
      <c r="D72" s="256" t="s">
        <v>165</v>
      </c>
      <c r="E72" s="264" t="s">
        <v>293</v>
      </c>
      <c r="F72" s="258" t="s">
        <v>171</v>
      </c>
      <c r="G72" s="256" t="s">
        <v>189</v>
      </c>
      <c r="H72" s="259">
        <v>496</v>
      </c>
      <c r="I72" s="260">
        <f t="shared" si="23"/>
        <v>0</v>
      </c>
      <c r="J72" s="17"/>
      <c r="K72" s="17"/>
      <c r="L72" s="17"/>
      <c r="M72" s="17"/>
      <c r="N72" s="17"/>
      <c r="O72" s="96" t="s">
        <v>204</v>
      </c>
      <c r="P72" s="17"/>
      <c r="Q72" s="239">
        <f t="shared" ref="Q72:V72" si="72">ROUND($I43*Q$17/SUM($Q$17:$V$17,$AA$17:$AK$17,$AP$17:$BA$17)*SUM($Q43:$BA43),0)</f>
        <v>0</v>
      </c>
      <c r="R72" s="239">
        <f t="shared" si="72"/>
        <v>0</v>
      </c>
      <c r="S72" s="239">
        <f t="shared" si="72"/>
        <v>0</v>
      </c>
      <c r="T72" s="239">
        <f t="shared" si="72"/>
        <v>0</v>
      </c>
      <c r="U72" s="239">
        <f t="shared" si="72"/>
        <v>0</v>
      </c>
      <c r="V72" s="239">
        <f t="shared" si="72"/>
        <v>0</v>
      </c>
      <c r="W72" s="241"/>
      <c r="X72" s="240"/>
      <c r="Y72" s="240"/>
      <c r="Z72" s="229"/>
      <c r="AA72" s="239">
        <f t="shared" ref="AA72:AK72" si="73">ROUND($I43*AA$17/SUM($Q$17:$V$17,$AA$17:$AK$17,$AP$17:$BA$17)*SUM($Q43:$BA43),0)</f>
        <v>0</v>
      </c>
      <c r="AB72" s="239">
        <f t="shared" si="73"/>
        <v>0</v>
      </c>
      <c r="AC72" s="239">
        <f t="shared" si="73"/>
        <v>0</v>
      </c>
      <c r="AD72" s="239">
        <f t="shared" si="73"/>
        <v>0</v>
      </c>
      <c r="AE72" s="239">
        <f t="shared" si="73"/>
        <v>0</v>
      </c>
      <c r="AF72" s="239">
        <f t="shared" si="73"/>
        <v>0</v>
      </c>
      <c r="AG72" s="239">
        <f t="shared" si="73"/>
        <v>0</v>
      </c>
      <c r="AH72" s="239">
        <f t="shared" si="73"/>
        <v>0</v>
      </c>
      <c r="AI72" s="239">
        <f t="shared" si="73"/>
        <v>0</v>
      </c>
      <c r="AJ72" s="239">
        <f t="shared" si="73"/>
        <v>0</v>
      </c>
      <c r="AK72" s="239">
        <f t="shared" si="73"/>
        <v>0</v>
      </c>
      <c r="AL72" s="241"/>
      <c r="AM72" s="240"/>
      <c r="AN72" s="240" t="s">
        <v>203</v>
      </c>
      <c r="AO72" s="229"/>
      <c r="AP72" s="239">
        <f t="shared" ref="AP72:BA72" si="74">ROUND($I43*AP$17/SUM($Q$17:$V$17,$AA$17:$AK$17,$AP$17:$BA$17)*SUM($Q43:$BA43),0)</f>
        <v>0</v>
      </c>
      <c r="AQ72" s="239">
        <f t="shared" si="74"/>
        <v>0</v>
      </c>
      <c r="AR72" s="239">
        <f t="shared" si="74"/>
        <v>0</v>
      </c>
      <c r="AS72" s="239">
        <f t="shared" si="74"/>
        <v>0</v>
      </c>
      <c r="AT72" s="239">
        <f t="shared" si="74"/>
        <v>0</v>
      </c>
      <c r="AU72" s="239">
        <f t="shared" si="74"/>
        <v>0</v>
      </c>
      <c r="AV72" s="239">
        <f t="shared" si="74"/>
        <v>0</v>
      </c>
      <c r="AW72" s="239">
        <f t="shared" si="74"/>
        <v>0</v>
      </c>
      <c r="AX72" s="239">
        <f t="shared" si="74"/>
        <v>0</v>
      </c>
      <c r="AY72" s="239">
        <f t="shared" si="74"/>
        <v>0</v>
      </c>
      <c r="AZ72" s="239">
        <f t="shared" si="74"/>
        <v>0</v>
      </c>
      <c r="BA72" s="239">
        <f t="shared" si="74"/>
        <v>0</v>
      </c>
      <c r="BB72" s="95"/>
    </row>
    <row r="73" spans="1:54" ht="29.4" hidden="1" thickBot="1" x14ac:dyDescent="0.35">
      <c r="A73" s="268">
        <v>22</v>
      </c>
      <c r="B73" s="269" t="s">
        <v>151</v>
      </c>
      <c r="C73" s="263" t="s">
        <v>156</v>
      </c>
      <c r="D73" s="263" t="s">
        <v>165</v>
      </c>
      <c r="E73" s="257" t="s">
        <v>293</v>
      </c>
      <c r="F73" s="265" t="s">
        <v>171</v>
      </c>
      <c r="G73" s="263" t="s">
        <v>190</v>
      </c>
      <c r="H73" s="266">
        <v>547</v>
      </c>
      <c r="I73" s="260">
        <f t="shared" si="23"/>
        <v>0</v>
      </c>
      <c r="J73" s="17"/>
      <c r="K73" s="17"/>
      <c r="L73" s="17"/>
      <c r="M73" s="17"/>
      <c r="N73" s="17"/>
      <c r="O73" s="96" t="s">
        <v>204</v>
      </c>
      <c r="P73" s="17"/>
      <c r="Q73" s="239">
        <f t="shared" ref="Q73:V73" si="75">ROUND($I44*Q$17/SUM($Q$17:$V$17,$AA$17:$AK$17,$AP$17:$BA$17)*SUM($Q44:$BA44),0)</f>
        <v>0</v>
      </c>
      <c r="R73" s="239">
        <f t="shared" si="75"/>
        <v>0</v>
      </c>
      <c r="S73" s="239">
        <f t="shared" si="75"/>
        <v>0</v>
      </c>
      <c r="T73" s="239">
        <f t="shared" si="75"/>
        <v>0</v>
      </c>
      <c r="U73" s="239">
        <f t="shared" si="75"/>
        <v>0</v>
      </c>
      <c r="V73" s="239">
        <f t="shared" si="75"/>
        <v>0</v>
      </c>
      <c r="W73" s="241"/>
      <c r="X73" s="240"/>
      <c r="Y73" s="240"/>
      <c r="Z73" s="229"/>
      <c r="AA73" s="239">
        <f t="shared" ref="AA73:AK73" si="76">ROUND($I44*AA$17/SUM($Q$17:$V$17,$AA$17:$AK$17,$AP$17:$BA$17)*SUM($Q44:$BA44),0)</f>
        <v>0</v>
      </c>
      <c r="AB73" s="239">
        <f t="shared" si="76"/>
        <v>0</v>
      </c>
      <c r="AC73" s="239">
        <f t="shared" si="76"/>
        <v>0</v>
      </c>
      <c r="AD73" s="239">
        <f t="shared" si="76"/>
        <v>0</v>
      </c>
      <c r="AE73" s="239">
        <f t="shared" si="76"/>
        <v>0</v>
      </c>
      <c r="AF73" s="239">
        <f t="shared" si="76"/>
        <v>0</v>
      </c>
      <c r="AG73" s="239">
        <f t="shared" si="76"/>
        <v>0</v>
      </c>
      <c r="AH73" s="239">
        <f t="shared" si="76"/>
        <v>0</v>
      </c>
      <c r="AI73" s="239">
        <f t="shared" si="76"/>
        <v>0</v>
      </c>
      <c r="AJ73" s="239">
        <f t="shared" si="76"/>
        <v>0</v>
      </c>
      <c r="AK73" s="239">
        <f t="shared" si="76"/>
        <v>0</v>
      </c>
      <c r="AL73" s="241"/>
      <c r="AM73" s="240"/>
      <c r="AN73" s="240" t="s">
        <v>203</v>
      </c>
      <c r="AO73" s="229"/>
      <c r="AP73" s="239">
        <f t="shared" ref="AP73:BA73" si="77">ROUND($I44*AP$17/SUM($Q$17:$V$17,$AA$17:$AK$17,$AP$17:$BA$17)*SUM($Q44:$BA44),0)</f>
        <v>0</v>
      </c>
      <c r="AQ73" s="239">
        <f t="shared" si="77"/>
        <v>0</v>
      </c>
      <c r="AR73" s="239">
        <f t="shared" si="77"/>
        <v>0</v>
      </c>
      <c r="AS73" s="239">
        <f t="shared" si="77"/>
        <v>0</v>
      </c>
      <c r="AT73" s="239">
        <f t="shared" si="77"/>
        <v>0</v>
      </c>
      <c r="AU73" s="239">
        <f t="shared" si="77"/>
        <v>0</v>
      </c>
      <c r="AV73" s="239">
        <f t="shared" si="77"/>
        <v>0</v>
      </c>
      <c r="AW73" s="239">
        <f t="shared" si="77"/>
        <v>0</v>
      </c>
      <c r="AX73" s="239">
        <f t="shared" si="77"/>
        <v>0</v>
      </c>
      <c r="AY73" s="239">
        <f t="shared" si="77"/>
        <v>0</v>
      </c>
      <c r="AZ73" s="239">
        <f t="shared" si="77"/>
        <v>0</v>
      </c>
      <c r="BA73" s="239">
        <f t="shared" si="77"/>
        <v>0</v>
      </c>
      <c r="BB73" s="95"/>
    </row>
    <row r="74" spans="1:54" ht="43.8" hidden="1" thickBot="1" x14ac:dyDescent="0.35">
      <c r="A74" s="255">
        <v>23</v>
      </c>
      <c r="B74" s="267" t="s">
        <v>152</v>
      </c>
      <c r="C74" s="256" t="s">
        <v>156</v>
      </c>
      <c r="D74" s="256" t="s">
        <v>165</v>
      </c>
      <c r="E74" s="264" t="s">
        <v>293</v>
      </c>
      <c r="F74" s="258" t="s">
        <v>171</v>
      </c>
      <c r="G74" s="256" t="s">
        <v>191</v>
      </c>
      <c r="H74" s="259">
        <v>790</v>
      </c>
      <c r="I74" s="260">
        <f t="shared" si="23"/>
        <v>0</v>
      </c>
      <c r="J74" s="17"/>
      <c r="K74" s="17"/>
      <c r="L74" s="17"/>
      <c r="M74" s="17"/>
      <c r="N74" s="17"/>
      <c r="O74" s="96"/>
      <c r="P74" s="17"/>
      <c r="Q74" s="239">
        <f t="shared" ref="Q74:V74" si="78">ROUND($I45*Q$17/SUM($Q$17:$V$17,$AA$17:$AK$17,$AP$17:$BA$17)*SUM($Q45:$BA45),0)</f>
        <v>0</v>
      </c>
      <c r="R74" s="239">
        <f t="shared" si="78"/>
        <v>0</v>
      </c>
      <c r="S74" s="239">
        <f t="shared" si="78"/>
        <v>0</v>
      </c>
      <c r="T74" s="239">
        <f t="shared" si="78"/>
        <v>0</v>
      </c>
      <c r="U74" s="239">
        <f t="shared" si="78"/>
        <v>0</v>
      </c>
      <c r="V74" s="239">
        <f t="shared" si="78"/>
        <v>0</v>
      </c>
      <c r="W74" s="241"/>
      <c r="X74" s="240"/>
      <c r="Y74" s="240" t="s">
        <v>203</v>
      </c>
      <c r="Z74" s="229"/>
      <c r="AA74" s="239">
        <f t="shared" ref="AA74:AK74" si="79">ROUND($I45*AA$17/SUM($Q$17:$V$17,$AA$17:$AK$17,$AP$17:$BA$17)*SUM($Q45:$BA45),0)</f>
        <v>0</v>
      </c>
      <c r="AB74" s="239">
        <f t="shared" si="79"/>
        <v>0</v>
      </c>
      <c r="AC74" s="239">
        <f t="shared" si="79"/>
        <v>0</v>
      </c>
      <c r="AD74" s="239">
        <f t="shared" si="79"/>
        <v>0</v>
      </c>
      <c r="AE74" s="239">
        <f t="shared" si="79"/>
        <v>0</v>
      </c>
      <c r="AF74" s="239">
        <f t="shared" si="79"/>
        <v>0</v>
      </c>
      <c r="AG74" s="239">
        <f t="shared" si="79"/>
        <v>0</v>
      </c>
      <c r="AH74" s="239">
        <f t="shared" si="79"/>
        <v>0</v>
      </c>
      <c r="AI74" s="239">
        <f t="shared" si="79"/>
        <v>0</v>
      </c>
      <c r="AJ74" s="239">
        <f t="shared" si="79"/>
        <v>0</v>
      </c>
      <c r="AK74" s="239">
        <f t="shared" si="79"/>
        <v>0</v>
      </c>
      <c r="AL74" s="241"/>
      <c r="AM74" s="240"/>
      <c r="AN74" s="241" t="s">
        <v>204</v>
      </c>
      <c r="AO74" s="229"/>
      <c r="AP74" s="239">
        <f t="shared" ref="AP74:BA74" si="80">ROUND($I45*AP$17/SUM($Q$17:$V$17,$AA$17:$AK$17,$AP$17:$BA$17)*SUM($Q45:$BA45),0)</f>
        <v>0</v>
      </c>
      <c r="AQ74" s="239">
        <f t="shared" si="80"/>
        <v>0</v>
      </c>
      <c r="AR74" s="239">
        <f t="shared" si="80"/>
        <v>0</v>
      </c>
      <c r="AS74" s="239">
        <f t="shared" si="80"/>
        <v>0</v>
      </c>
      <c r="AT74" s="239">
        <f t="shared" si="80"/>
        <v>0</v>
      </c>
      <c r="AU74" s="239">
        <f t="shared" si="80"/>
        <v>0</v>
      </c>
      <c r="AV74" s="239">
        <f t="shared" si="80"/>
        <v>0</v>
      </c>
      <c r="AW74" s="239">
        <f t="shared" si="80"/>
        <v>0</v>
      </c>
      <c r="AX74" s="239">
        <f t="shared" si="80"/>
        <v>0</v>
      </c>
      <c r="AY74" s="239">
        <f t="shared" si="80"/>
        <v>0</v>
      </c>
      <c r="AZ74" s="239">
        <f t="shared" si="80"/>
        <v>0</v>
      </c>
      <c r="BA74" s="239">
        <f t="shared" si="80"/>
        <v>0</v>
      </c>
      <c r="BB74" s="95"/>
    </row>
    <row r="75" spans="1:54" ht="15" hidden="1" thickBot="1" x14ac:dyDescent="0.35">
      <c r="A75" s="268">
        <v>24</v>
      </c>
      <c r="B75" s="269" t="s">
        <v>153</v>
      </c>
      <c r="C75" s="263" t="s">
        <v>156</v>
      </c>
      <c r="D75" s="263" t="s">
        <v>165</v>
      </c>
      <c r="E75" s="257" t="s">
        <v>293</v>
      </c>
      <c r="F75" s="265" t="s">
        <v>171</v>
      </c>
      <c r="G75" s="263" t="s">
        <v>191</v>
      </c>
      <c r="H75" s="266">
        <v>345</v>
      </c>
      <c r="I75" s="260">
        <f t="shared" si="23"/>
        <v>0</v>
      </c>
      <c r="J75" s="17"/>
      <c r="K75" s="17"/>
      <c r="L75" s="17"/>
      <c r="M75" s="17"/>
      <c r="N75" s="17"/>
      <c r="O75" s="96" t="s">
        <v>204</v>
      </c>
      <c r="P75" s="17"/>
      <c r="Q75" s="239">
        <f t="shared" ref="Q75:V75" si="81">ROUND($I46*Q$17/SUM($Q$17:$V$17,$AA$17:$AK$17,$AP$17:$BA$17)*SUM($Q46:$BA46),0)</f>
        <v>0</v>
      </c>
      <c r="R75" s="239">
        <f t="shared" si="81"/>
        <v>0</v>
      </c>
      <c r="S75" s="239">
        <f t="shared" si="81"/>
        <v>0</v>
      </c>
      <c r="T75" s="239">
        <f t="shared" si="81"/>
        <v>0</v>
      </c>
      <c r="U75" s="239">
        <f t="shared" si="81"/>
        <v>0</v>
      </c>
      <c r="V75" s="239">
        <f t="shared" si="81"/>
        <v>0</v>
      </c>
      <c r="W75" s="241"/>
      <c r="X75" s="240"/>
      <c r="Y75" s="240" t="s">
        <v>205</v>
      </c>
      <c r="Z75" s="229"/>
      <c r="AA75" s="239">
        <f t="shared" ref="AA75:AK75" si="82">ROUND($I46*AA$17/SUM($Q$17:$V$17,$AA$17:$AK$17,$AP$17:$BA$17)*SUM($Q46:$BA46),0)</f>
        <v>0</v>
      </c>
      <c r="AB75" s="239">
        <f t="shared" si="82"/>
        <v>0</v>
      </c>
      <c r="AC75" s="239">
        <f t="shared" si="82"/>
        <v>0</v>
      </c>
      <c r="AD75" s="239">
        <f t="shared" si="82"/>
        <v>0</v>
      </c>
      <c r="AE75" s="239">
        <f t="shared" si="82"/>
        <v>0</v>
      </c>
      <c r="AF75" s="239">
        <f t="shared" si="82"/>
        <v>0</v>
      </c>
      <c r="AG75" s="239">
        <f t="shared" si="82"/>
        <v>0</v>
      </c>
      <c r="AH75" s="239">
        <f t="shared" si="82"/>
        <v>0</v>
      </c>
      <c r="AI75" s="239">
        <f t="shared" si="82"/>
        <v>0</v>
      </c>
      <c r="AJ75" s="239">
        <f t="shared" si="82"/>
        <v>0</v>
      </c>
      <c r="AK75" s="239">
        <f t="shared" si="82"/>
        <v>0</v>
      </c>
      <c r="AL75" s="241"/>
      <c r="AM75" s="240"/>
      <c r="AN75" s="240" t="s">
        <v>203</v>
      </c>
      <c r="AO75" s="229"/>
      <c r="AP75" s="239">
        <f t="shared" ref="AP75:BA75" si="83">ROUND($I46*AP$17/SUM($Q$17:$V$17,$AA$17:$AK$17,$AP$17:$BA$17)*SUM($Q46:$BA46),0)</f>
        <v>0</v>
      </c>
      <c r="AQ75" s="239">
        <f t="shared" si="83"/>
        <v>0</v>
      </c>
      <c r="AR75" s="239">
        <f t="shared" si="83"/>
        <v>0</v>
      </c>
      <c r="AS75" s="239">
        <f t="shared" si="83"/>
        <v>0</v>
      </c>
      <c r="AT75" s="239">
        <f t="shared" si="83"/>
        <v>0</v>
      </c>
      <c r="AU75" s="239">
        <f t="shared" si="83"/>
        <v>0</v>
      </c>
      <c r="AV75" s="239">
        <f t="shared" si="83"/>
        <v>0</v>
      </c>
      <c r="AW75" s="239">
        <f t="shared" si="83"/>
        <v>0</v>
      </c>
      <c r="AX75" s="239">
        <f t="shared" si="83"/>
        <v>0</v>
      </c>
      <c r="AY75" s="239">
        <f t="shared" si="83"/>
        <v>0</v>
      </c>
      <c r="AZ75" s="239">
        <f t="shared" si="83"/>
        <v>0</v>
      </c>
      <c r="BA75" s="239">
        <f t="shared" si="83"/>
        <v>0</v>
      </c>
      <c r="BB75" s="95"/>
    </row>
    <row r="76" spans="1:54" ht="29.4" hidden="1" thickBot="1" x14ac:dyDescent="0.35">
      <c r="A76" s="255">
        <v>25</v>
      </c>
      <c r="B76" s="267" t="s">
        <v>154</v>
      </c>
      <c r="C76" s="256" t="s">
        <v>157</v>
      </c>
      <c r="D76" s="256" t="s">
        <v>165</v>
      </c>
      <c r="E76" s="257" t="s">
        <v>294</v>
      </c>
      <c r="F76" s="258" t="s">
        <v>171</v>
      </c>
      <c r="G76" s="256" t="s">
        <v>188</v>
      </c>
      <c r="H76" s="259">
        <v>274</v>
      </c>
      <c r="I76" s="260">
        <f t="shared" si="23"/>
        <v>0</v>
      </c>
      <c r="J76" s="17"/>
      <c r="K76" s="17"/>
      <c r="L76" s="17"/>
      <c r="M76" s="17"/>
      <c r="N76" s="17"/>
      <c r="O76" s="96" t="s">
        <v>205</v>
      </c>
      <c r="P76" s="17"/>
      <c r="Q76" s="239">
        <f t="shared" ref="Q76:V76" si="84">ROUND($I47*Q$17/SUM($Q$17:$V$17,$AA$17:$AK$17,$AP$17:$BA$17)*SUM($Q47:$BA47),0)</f>
        <v>0</v>
      </c>
      <c r="R76" s="239">
        <f t="shared" si="84"/>
        <v>0</v>
      </c>
      <c r="S76" s="239">
        <f t="shared" si="84"/>
        <v>0</v>
      </c>
      <c r="T76" s="239">
        <f t="shared" si="84"/>
        <v>0</v>
      </c>
      <c r="U76" s="239">
        <f t="shared" si="84"/>
        <v>0</v>
      </c>
      <c r="V76" s="239">
        <f t="shared" si="84"/>
        <v>0</v>
      </c>
      <c r="W76" s="241"/>
      <c r="X76" s="240"/>
      <c r="Y76" s="240" t="s">
        <v>204</v>
      </c>
      <c r="Z76" s="229"/>
      <c r="AA76" s="239">
        <f t="shared" ref="AA76:AK76" si="85">ROUND($I47*AA$17/SUM($Q$17:$V$17,$AA$17:$AK$17,$AP$17:$BA$17)*SUM($Q47:$BA47),0)</f>
        <v>0</v>
      </c>
      <c r="AB76" s="239">
        <f t="shared" si="85"/>
        <v>0</v>
      </c>
      <c r="AC76" s="239">
        <f t="shared" si="85"/>
        <v>0</v>
      </c>
      <c r="AD76" s="239">
        <f t="shared" si="85"/>
        <v>0</v>
      </c>
      <c r="AE76" s="239">
        <f t="shared" si="85"/>
        <v>0</v>
      </c>
      <c r="AF76" s="239">
        <f t="shared" si="85"/>
        <v>0</v>
      </c>
      <c r="AG76" s="239">
        <f t="shared" si="85"/>
        <v>0</v>
      </c>
      <c r="AH76" s="239">
        <f t="shared" si="85"/>
        <v>0</v>
      </c>
      <c r="AI76" s="239">
        <f t="shared" si="85"/>
        <v>0</v>
      </c>
      <c r="AJ76" s="239">
        <f t="shared" si="85"/>
        <v>0</v>
      </c>
      <c r="AK76" s="239">
        <f t="shared" si="85"/>
        <v>0</v>
      </c>
      <c r="AL76" s="241"/>
      <c r="AM76" s="240"/>
      <c r="AN76" s="240" t="s">
        <v>204</v>
      </c>
      <c r="AO76" s="229"/>
      <c r="AP76" s="239">
        <f t="shared" ref="AP76:BA76" si="86">ROUND($I47*AP$17/SUM($Q$17:$V$17,$AA$17:$AK$17,$AP$17:$BA$17)*SUM($Q47:$BA47),0)</f>
        <v>0</v>
      </c>
      <c r="AQ76" s="239">
        <f t="shared" si="86"/>
        <v>0</v>
      </c>
      <c r="AR76" s="239">
        <f t="shared" si="86"/>
        <v>0</v>
      </c>
      <c r="AS76" s="239">
        <f t="shared" si="86"/>
        <v>0</v>
      </c>
      <c r="AT76" s="239">
        <f t="shared" si="86"/>
        <v>0</v>
      </c>
      <c r="AU76" s="239">
        <f t="shared" si="86"/>
        <v>0</v>
      </c>
      <c r="AV76" s="239">
        <f t="shared" si="86"/>
        <v>0</v>
      </c>
      <c r="AW76" s="239">
        <f t="shared" si="86"/>
        <v>0</v>
      </c>
      <c r="AX76" s="239">
        <f t="shared" si="86"/>
        <v>0</v>
      </c>
      <c r="AY76" s="239">
        <f t="shared" si="86"/>
        <v>0</v>
      </c>
      <c r="AZ76" s="239">
        <f t="shared" si="86"/>
        <v>0</v>
      </c>
      <c r="BA76" s="239">
        <f t="shared" si="86"/>
        <v>0</v>
      </c>
      <c r="BB76" s="95"/>
    </row>
    <row r="77" spans="1:54" ht="29.4" hidden="1" thickBot="1" x14ac:dyDescent="0.35">
      <c r="A77" s="268">
        <v>26</v>
      </c>
      <c r="B77" s="269" t="s">
        <v>112</v>
      </c>
      <c r="C77" s="263" t="s">
        <v>157</v>
      </c>
      <c r="D77" s="263" t="s">
        <v>164</v>
      </c>
      <c r="E77" s="264" t="s">
        <v>295</v>
      </c>
      <c r="F77" s="265" t="s">
        <v>168</v>
      </c>
      <c r="G77" s="263" t="s">
        <v>193</v>
      </c>
      <c r="H77" s="266">
        <v>680</v>
      </c>
      <c r="I77" s="260">
        <f t="shared" si="23"/>
        <v>0</v>
      </c>
      <c r="J77" s="17"/>
      <c r="K77" s="17"/>
      <c r="L77" s="17"/>
      <c r="M77" s="17"/>
      <c r="N77" s="17"/>
      <c r="O77" s="96" t="s">
        <v>205</v>
      </c>
      <c r="P77" s="17"/>
      <c r="Q77" s="239">
        <f t="shared" ref="Q77:V77" si="87">ROUND($I48*Q$17/SUM($Q$17:$V$17,$AA$17:$AK$17,$AP$17:$BA$17)*SUM($Q48:$BA48),0)</f>
        <v>0</v>
      </c>
      <c r="R77" s="239">
        <f t="shared" si="87"/>
        <v>0</v>
      </c>
      <c r="S77" s="239">
        <f t="shared" si="87"/>
        <v>0</v>
      </c>
      <c r="T77" s="239">
        <f t="shared" si="87"/>
        <v>0</v>
      </c>
      <c r="U77" s="239">
        <f t="shared" si="87"/>
        <v>0</v>
      </c>
      <c r="V77" s="239">
        <f t="shared" si="87"/>
        <v>0</v>
      </c>
      <c r="W77" s="241"/>
      <c r="X77" s="240"/>
      <c r="Y77" s="240" t="s">
        <v>203</v>
      </c>
      <c r="Z77" s="229"/>
      <c r="AA77" s="239">
        <f t="shared" ref="AA77:AK77" si="88">ROUND($I48*AA$17/SUM($Q$17:$V$17,$AA$17:$AK$17,$AP$17:$BA$17)*SUM($Q48:$BA48),0)</f>
        <v>0</v>
      </c>
      <c r="AB77" s="239">
        <f t="shared" si="88"/>
        <v>0</v>
      </c>
      <c r="AC77" s="239">
        <f t="shared" si="88"/>
        <v>0</v>
      </c>
      <c r="AD77" s="239">
        <f t="shared" si="88"/>
        <v>0</v>
      </c>
      <c r="AE77" s="239">
        <f t="shared" si="88"/>
        <v>0</v>
      </c>
      <c r="AF77" s="239">
        <f t="shared" si="88"/>
        <v>0</v>
      </c>
      <c r="AG77" s="239">
        <f t="shared" si="88"/>
        <v>0</v>
      </c>
      <c r="AH77" s="239">
        <f t="shared" si="88"/>
        <v>0</v>
      </c>
      <c r="AI77" s="239">
        <f t="shared" si="88"/>
        <v>0</v>
      </c>
      <c r="AJ77" s="239">
        <f t="shared" si="88"/>
        <v>0</v>
      </c>
      <c r="AK77" s="239">
        <f t="shared" si="88"/>
        <v>0</v>
      </c>
      <c r="AL77" s="241"/>
      <c r="AM77" s="240"/>
      <c r="AN77" s="240" t="s">
        <v>204</v>
      </c>
      <c r="AO77" s="229"/>
      <c r="AP77" s="239">
        <f t="shared" ref="AP77:BA77" si="89">ROUND($I48*AP$17/SUM($Q$17:$V$17,$AA$17:$AK$17,$AP$17:$BA$17)*SUM($Q48:$BA48),0)</f>
        <v>0</v>
      </c>
      <c r="AQ77" s="239">
        <f t="shared" si="89"/>
        <v>0</v>
      </c>
      <c r="AR77" s="239">
        <f t="shared" si="89"/>
        <v>0</v>
      </c>
      <c r="AS77" s="239">
        <f t="shared" si="89"/>
        <v>0</v>
      </c>
      <c r="AT77" s="239">
        <f t="shared" si="89"/>
        <v>0</v>
      </c>
      <c r="AU77" s="239">
        <f t="shared" si="89"/>
        <v>0</v>
      </c>
      <c r="AV77" s="239">
        <f t="shared" si="89"/>
        <v>0</v>
      </c>
      <c r="AW77" s="239">
        <f t="shared" si="89"/>
        <v>0</v>
      </c>
      <c r="AX77" s="239">
        <f t="shared" si="89"/>
        <v>0</v>
      </c>
      <c r="AY77" s="239">
        <f t="shared" si="89"/>
        <v>0</v>
      </c>
      <c r="AZ77" s="239">
        <f t="shared" si="89"/>
        <v>0</v>
      </c>
      <c r="BA77" s="239">
        <f t="shared" si="89"/>
        <v>0</v>
      </c>
      <c r="BB77" s="95"/>
    </row>
    <row r="78" spans="1:54" ht="29.4" hidden="1" thickBot="1" x14ac:dyDescent="0.35">
      <c r="A78" s="255">
        <v>28</v>
      </c>
      <c r="B78" s="267" t="s">
        <v>155</v>
      </c>
      <c r="C78" s="256" t="s">
        <v>156</v>
      </c>
      <c r="D78" s="256" t="s">
        <v>165</v>
      </c>
      <c r="E78" s="257" t="s">
        <v>293</v>
      </c>
      <c r="F78" s="258" t="s">
        <v>171</v>
      </c>
      <c r="G78" s="256" t="s">
        <v>179</v>
      </c>
      <c r="H78" s="259">
        <v>390</v>
      </c>
      <c r="I78" s="260">
        <f t="shared" si="23"/>
        <v>0</v>
      </c>
      <c r="J78" s="17"/>
      <c r="K78" s="17"/>
      <c r="L78" s="17"/>
      <c r="M78" s="17"/>
      <c r="N78" s="17"/>
      <c r="O78" s="96" t="s">
        <v>205</v>
      </c>
      <c r="P78" s="17"/>
      <c r="Q78" s="239">
        <f t="shared" ref="Q78:V78" si="90">ROUND($I49*Q$17/SUM($Q$17:$V$17,$AA$17:$AK$17,$AP$17:$BA$17)*SUM($Q49:$BA49),0)</f>
        <v>0</v>
      </c>
      <c r="R78" s="239">
        <f t="shared" si="90"/>
        <v>0</v>
      </c>
      <c r="S78" s="239">
        <f t="shared" si="90"/>
        <v>0</v>
      </c>
      <c r="T78" s="239">
        <f t="shared" si="90"/>
        <v>0</v>
      </c>
      <c r="U78" s="239">
        <f t="shared" si="90"/>
        <v>0</v>
      </c>
      <c r="V78" s="239">
        <f t="shared" si="90"/>
        <v>0</v>
      </c>
      <c r="W78" s="241"/>
      <c r="X78" s="240"/>
      <c r="Y78" s="240" t="s">
        <v>203</v>
      </c>
      <c r="Z78" s="229"/>
      <c r="AA78" s="239">
        <f t="shared" ref="AA78:AK78" si="91">ROUND($I49*AA$17/SUM($Q$17:$V$17,$AA$17:$AK$17,$AP$17:$BA$17)*SUM($Q49:$BA49),0)</f>
        <v>0</v>
      </c>
      <c r="AB78" s="239">
        <f t="shared" si="91"/>
        <v>0</v>
      </c>
      <c r="AC78" s="239">
        <f t="shared" si="91"/>
        <v>0</v>
      </c>
      <c r="AD78" s="239">
        <f t="shared" si="91"/>
        <v>0</v>
      </c>
      <c r="AE78" s="239">
        <f t="shared" si="91"/>
        <v>0</v>
      </c>
      <c r="AF78" s="239">
        <f t="shared" si="91"/>
        <v>0</v>
      </c>
      <c r="AG78" s="239">
        <f t="shared" si="91"/>
        <v>0</v>
      </c>
      <c r="AH78" s="239">
        <f t="shared" si="91"/>
        <v>0</v>
      </c>
      <c r="AI78" s="239">
        <f t="shared" si="91"/>
        <v>0</v>
      </c>
      <c r="AJ78" s="239">
        <f t="shared" si="91"/>
        <v>0</v>
      </c>
      <c r="AK78" s="239">
        <f t="shared" si="91"/>
        <v>0</v>
      </c>
      <c r="AL78" s="241"/>
      <c r="AM78" s="240"/>
      <c r="AN78" s="241" t="s">
        <v>204</v>
      </c>
      <c r="AO78" s="229"/>
      <c r="AP78" s="239">
        <f t="shared" ref="AP78:BA78" si="92">ROUND($I49*AP$17/SUM($Q$17:$V$17,$AA$17:$AK$17,$AP$17:$BA$17)*SUM($Q49:$BA49),0)</f>
        <v>0</v>
      </c>
      <c r="AQ78" s="239">
        <f t="shared" si="92"/>
        <v>0</v>
      </c>
      <c r="AR78" s="239">
        <f t="shared" si="92"/>
        <v>0</v>
      </c>
      <c r="AS78" s="239">
        <f t="shared" si="92"/>
        <v>0</v>
      </c>
      <c r="AT78" s="239">
        <f t="shared" si="92"/>
        <v>0</v>
      </c>
      <c r="AU78" s="239">
        <f t="shared" si="92"/>
        <v>0</v>
      </c>
      <c r="AV78" s="239">
        <f t="shared" si="92"/>
        <v>0</v>
      </c>
      <c r="AW78" s="239">
        <f t="shared" si="92"/>
        <v>0</v>
      </c>
      <c r="AX78" s="239">
        <f t="shared" si="92"/>
        <v>0</v>
      </c>
      <c r="AY78" s="239">
        <f t="shared" si="92"/>
        <v>0</v>
      </c>
      <c r="AZ78" s="239">
        <f t="shared" si="92"/>
        <v>0</v>
      </c>
      <c r="BA78" s="239">
        <f t="shared" si="92"/>
        <v>0</v>
      </c>
      <c r="BB78" s="95"/>
    </row>
    <row r="79" spans="1:54" ht="29.4" hidden="1" thickBot="1" x14ac:dyDescent="0.35">
      <c r="A79" s="268">
        <v>32</v>
      </c>
      <c r="B79" s="269" t="s">
        <v>117</v>
      </c>
      <c r="C79" s="263" t="s">
        <v>157</v>
      </c>
      <c r="D79" s="263" t="s">
        <v>164</v>
      </c>
      <c r="E79" s="264" t="s">
        <v>293</v>
      </c>
      <c r="F79" s="265" t="s">
        <v>168</v>
      </c>
      <c r="G79" s="263" t="s">
        <v>194</v>
      </c>
      <c r="H79" s="266">
        <v>40</v>
      </c>
      <c r="I79" s="260">
        <f t="shared" si="23"/>
        <v>0</v>
      </c>
      <c r="J79" s="17"/>
      <c r="K79" s="17"/>
      <c r="L79" s="17"/>
      <c r="M79" s="17"/>
      <c r="N79" s="17"/>
      <c r="O79" s="96" t="s">
        <v>205</v>
      </c>
      <c r="P79" s="17"/>
      <c r="Q79" s="239">
        <f t="shared" ref="Q79:V79" si="93">ROUND($I50*Q$17/SUM($Q$17:$V$17,$AA$17:$AK$17,$AP$17:$BA$17)*SUM($Q50:$BA50),0)</f>
        <v>0</v>
      </c>
      <c r="R79" s="239">
        <f t="shared" si="93"/>
        <v>0</v>
      </c>
      <c r="S79" s="239">
        <f t="shared" si="93"/>
        <v>0</v>
      </c>
      <c r="T79" s="239">
        <f t="shared" si="93"/>
        <v>0</v>
      </c>
      <c r="U79" s="239">
        <f t="shared" si="93"/>
        <v>0</v>
      </c>
      <c r="V79" s="239">
        <f t="shared" si="93"/>
        <v>0</v>
      </c>
      <c r="W79" s="241"/>
      <c r="X79" s="240"/>
      <c r="Y79" s="240"/>
      <c r="Z79" s="229"/>
      <c r="AA79" s="239">
        <f t="shared" ref="AA79:AK79" si="94">ROUND($I50*AA$17/SUM($Q$17:$V$17,$AA$17:$AK$17,$AP$17:$BA$17)*SUM($Q50:$BA50),0)</f>
        <v>0</v>
      </c>
      <c r="AB79" s="239">
        <f t="shared" si="94"/>
        <v>0</v>
      </c>
      <c r="AC79" s="239">
        <f t="shared" si="94"/>
        <v>0</v>
      </c>
      <c r="AD79" s="239">
        <f t="shared" si="94"/>
        <v>0</v>
      </c>
      <c r="AE79" s="239">
        <f t="shared" si="94"/>
        <v>0</v>
      </c>
      <c r="AF79" s="239">
        <f t="shared" si="94"/>
        <v>0</v>
      </c>
      <c r="AG79" s="239">
        <f t="shared" si="94"/>
        <v>0</v>
      </c>
      <c r="AH79" s="239">
        <f t="shared" si="94"/>
        <v>0</v>
      </c>
      <c r="AI79" s="239">
        <f t="shared" si="94"/>
        <v>0</v>
      </c>
      <c r="AJ79" s="239">
        <f t="shared" si="94"/>
        <v>0</v>
      </c>
      <c r="AK79" s="239">
        <f t="shared" si="94"/>
        <v>0</v>
      </c>
      <c r="AL79" s="241"/>
      <c r="AM79" s="240"/>
      <c r="AN79" s="240" t="s">
        <v>204</v>
      </c>
      <c r="AO79" s="229"/>
      <c r="AP79" s="239">
        <f t="shared" ref="AP79:BA79" si="95">ROUND($I50*AP$17/SUM($Q$17:$V$17,$AA$17:$AK$17,$AP$17:$BA$17)*SUM($Q50:$BA50),0)</f>
        <v>0</v>
      </c>
      <c r="AQ79" s="239">
        <f t="shared" si="95"/>
        <v>0</v>
      </c>
      <c r="AR79" s="239">
        <f t="shared" si="95"/>
        <v>0</v>
      </c>
      <c r="AS79" s="239">
        <f t="shared" si="95"/>
        <v>0</v>
      </c>
      <c r="AT79" s="239">
        <f t="shared" si="95"/>
        <v>0</v>
      </c>
      <c r="AU79" s="239">
        <f t="shared" si="95"/>
        <v>0</v>
      </c>
      <c r="AV79" s="239">
        <f t="shared" si="95"/>
        <v>0</v>
      </c>
      <c r="AW79" s="239">
        <f t="shared" si="95"/>
        <v>0</v>
      </c>
      <c r="AX79" s="239">
        <f t="shared" si="95"/>
        <v>0</v>
      </c>
      <c r="AY79" s="239">
        <f t="shared" si="95"/>
        <v>0</v>
      </c>
      <c r="AZ79" s="239">
        <f t="shared" si="95"/>
        <v>0</v>
      </c>
      <c r="BA79" s="239">
        <f t="shared" si="95"/>
        <v>0</v>
      </c>
      <c r="BB79" s="95"/>
    </row>
    <row r="80" spans="1:54" ht="28.8" hidden="1" x14ac:dyDescent="0.3">
      <c r="A80" s="255">
        <v>33</v>
      </c>
      <c r="B80" s="269" t="s">
        <v>118</v>
      </c>
      <c r="C80" s="256" t="s">
        <v>158</v>
      </c>
      <c r="D80" s="256" t="s">
        <v>192</v>
      </c>
      <c r="E80" s="257" t="s">
        <v>293</v>
      </c>
      <c r="F80" s="258" t="s">
        <v>168</v>
      </c>
      <c r="G80" s="256" t="s">
        <v>195</v>
      </c>
      <c r="H80" s="259">
        <v>100</v>
      </c>
      <c r="I80" s="260">
        <f t="shared" si="23"/>
        <v>0</v>
      </c>
      <c r="J80" s="17"/>
      <c r="K80" s="17"/>
      <c r="L80" s="17"/>
      <c r="M80" s="17"/>
      <c r="N80" s="17"/>
      <c r="O80" s="96" t="s">
        <v>205</v>
      </c>
      <c r="P80" s="17"/>
      <c r="Q80" s="239">
        <f t="shared" ref="Q80:V80" si="96">ROUND($I51*Q$17/SUM($Q$17:$V$17,$AA$17:$AK$17,$AP$17:$BA$17)*SUM($Q51:$BA51),0)</f>
        <v>0</v>
      </c>
      <c r="R80" s="239">
        <f t="shared" si="96"/>
        <v>0</v>
      </c>
      <c r="S80" s="239">
        <f t="shared" si="96"/>
        <v>0</v>
      </c>
      <c r="T80" s="239">
        <f t="shared" si="96"/>
        <v>0</v>
      </c>
      <c r="U80" s="239">
        <f t="shared" si="96"/>
        <v>0</v>
      </c>
      <c r="V80" s="239">
        <f t="shared" si="96"/>
        <v>0</v>
      </c>
      <c r="W80" s="241"/>
      <c r="X80" s="240"/>
      <c r="Y80" s="240"/>
      <c r="Z80" s="229"/>
      <c r="AA80" s="239">
        <f t="shared" ref="AA80:AK80" si="97">ROUND($I51*AA$17/SUM($Q$17:$V$17,$AA$17:$AK$17,$AP$17:$BA$17)*SUM($Q51:$BA51),0)</f>
        <v>0</v>
      </c>
      <c r="AB80" s="239">
        <f t="shared" si="97"/>
        <v>0</v>
      </c>
      <c r="AC80" s="239">
        <f t="shared" si="97"/>
        <v>0</v>
      </c>
      <c r="AD80" s="239">
        <f t="shared" si="97"/>
        <v>0</v>
      </c>
      <c r="AE80" s="239">
        <f t="shared" si="97"/>
        <v>0</v>
      </c>
      <c r="AF80" s="239">
        <f t="shared" si="97"/>
        <v>0</v>
      </c>
      <c r="AG80" s="239">
        <f t="shared" si="97"/>
        <v>0</v>
      </c>
      <c r="AH80" s="239">
        <f t="shared" si="97"/>
        <v>0</v>
      </c>
      <c r="AI80" s="239">
        <f t="shared" si="97"/>
        <v>0</v>
      </c>
      <c r="AJ80" s="239">
        <f t="shared" si="97"/>
        <v>0</v>
      </c>
      <c r="AK80" s="239">
        <f t="shared" si="97"/>
        <v>0</v>
      </c>
      <c r="AL80" s="241"/>
      <c r="AM80" s="240"/>
      <c r="AN80" s="240" t="s">
        <v>204</v>
      </c>
      <c r="AO80" s="229"/>
      <c r="AP80" s="239">
        <f t="shared" ref="AP80:BA80" si="98">ROUND($I51*AP$17/SUM($Q$17:$V$17,$AA$17:$AK$17,$AP$17:$BA$17)*SUM($Q51:$BA51),0)</f>
        <v>0</v>
      </c>
      <c r="AQ80" s="239">
        <f t="shared" si="98"/>
        <v>0</v>
      </c>
      <c r="AR80" s="239">
        <f t="shared" si="98"/>
        <v>0</v>
      </c>
      <c r="AS80" s="239">
        <f t="shared" si="98"/>
        <v>0</v>
      </c>
      <c r="AT80" s="239">
        <f t="shared" si="98"/>
        <v>0</v>
      </c>
      <c r="AU80" s="239">
        <f t="shared" si="98"/>
        <v>0</v>
      </c>
      <c r="AV80" s="239">
        <f t="shared" si="98"/>
        <v>0</v>
      </c>
      <c r="AW80" s="239">
        <f t="shared" si="98"/>
        <v>0</v>
      </c>
      <c r="AX80" s="239">
        <f t="shared" si="98"/>
        <v>0</v>
      </c>
      <c r="AY80" s="239">
        <f t="shared" si="98"/>
        <v>0</v>
      </c>
      <c r="AZ80" s="239">
        <f t="shared" si="98"/>
        <v>0</v>
      </c>
      <c r="BA80" s="239">
        <f t="shared" si="98"/>
        <v>0</v>
      </c>
      <c r="BB80" s="95"/>
    </row>
    <row r="82" spans="2:54" s="273" customFormat="1" ht="15.6" x14ac:dyDescent="0.3">
      <c r="I82" s="272">
        <f>I55+I56+I60+I68</f>
        <v>100</v>
      </c>
      <c r="Q82" s="274">
        <f>Q55+Q56+Q60+Q68</f>
        <v>4</v>
      </c>
      <c r="R82" s="273">
        <f t="shared" ref="R82:V82" si="99">R55+R56+R60+R68</f>
        <v>13</v>
      </c>
      <c r="S82" s="273">
        <f t="shared" si="99"/>
        <v>7</v>
      </c>
      <c r="T82" s="273">
        <f t="shared" si="99"/>
        <v>0</v>
      </c>
      <c r="U82" s="273">
        <f t="shared" si="99"/>
        <v>0</v>
      </c>
      <c r="V82" s="273">
        <f t="shared" si="99"/>
        <v>2</v>
      </c>
      <c r="AA82" s="273">
        <f t="shared" ref="AA82:AK82" si="100">AA55+AA56+AA60+AA68</f>
        <v>0</v>
      </c>
      <c r="AB82" s="273">
        <f t="shared" si="100"/>
        <v>0</v>
      </c>
      <c r="AC82" s="273">
        <f t="shared" si="100"/>
        <v>0</v>
      </c>
      <c r="AD82" s="273">
        <f t="shared" si="100"/>
        <v>0</v>
      </c>
      <c r="AE82" s="273">
        <f t="shared" si="100"/>
        <v>0</v>
      </c>
      <c r="AF82" s="273">
        <f t="shared" si="100"/>
        <v>0</v>
      </c>
      <c r="AG82" s="273">
        <f t="shared" si="100"/>
        <v>0</v>
      </c>
      <c r="AH82" s="273">
        <f t="shared" si="100"/>
        <v>0</v>
      </c>
      <c r="AI82" s="273">
        <f t="shared" si="100"/>
        <v>0</v>
      </c>
      <c r="AJ82" s="273">
        <f t="shared" si="100"/>
        <v>0</v>
      </c>
      <c r="AK82" s="273">
        <f t="shared" si="100"/>
        <v>0</v>
      </c>
      <c r="AP82" s="273">
        <f t="shared" ref="AP82:BA82" si="101">AP55+AP56+AP60+AP68</f>
        <v>0</v>
      </c>
      <c r="AQ82" s="273">
        <f t="shared" si="101"/>
        <v>29</v>
      </c>
      <c r="AR82" s="273">
        <f t="shared" si="101"/>
        <v>0</v>
      </c>
      <c r="AS82" s="273">
        <f t="shared" si="101"/>
        <v>8</v>
      </c>
      <c r="AT82" s="273">
        <f t="shared" si="101"/>
        <v>14</v>
      </c>
      <c r="AU82" s="273">
        <f t="shared" si="101"/>
        <v>0</v>
      </c>
      <c r="AV82" s="273">
        <f t="shared" si="101"/>
        <v>0</v>
      </c>
      <c r="AW82" s="273">
        <f t="shared" si="101"/>
        <v>3</v>
      </c>
      <c r="AX82" s="273">
        <f t="shared" si="101"/>
        <v>3</v>
      </c>
      <c r="AY82" s="273">
        <f t="shared" si="101"/>
        <v>3</v>
      </c>
      <c r="AZ82" s="273">
        <f t="shared" si="101"/>
        <v>14</v>
      </c>
      <c r="BA82" s="273">
        <f t="shared" si="101"/>
        <v>0</v>
      </c>
    </row>
    <row r="83" spans="2:54" x14ac:dyDescent="0.3">
      <c r="I83" s="230">
        <f>SUM(I55:I79)</f>
        <v>100</v>
      </c>
      <c r="Q83" s="236">
        <f>Q82-Q17</f>
        <v>-19</v>
      </c>
      <c r="R83" s="236">
        <f t="shared" ref="R83:V83" si="102">R82-R17</f>
        <v>-31</v>
      </c>
      <c r="S83" s="236">
        <f t="shared" si="102"/>
        <v>-2</v>
      </c>
      <c r="T83" s="236">
        <f t="shared" si="102"/>
        <v>0</v>
      </c>
      <c r="U83" s="236">
        <f t="shared" si="102"/>
        <v>-5</v>
      </c>
      <c r="V83" s="236">
        <f t="shared" si="102"/>
        <v>-27</v>
      </c>
      <c r="AA83">
        <f t="shared" ref="AA83" si="103">AA82-AA17</f>
        <v>-17</v>
      </c>
      <c r="AB83">
        <f t="shared" ref="AB83" si="104">AB82-AB17</f>
        <v>-20</v>
      </c>
      <c r="AC83">
        <f t="shared" ref="AC83" si="105">AC82-AC17</f>
        <v>-50</v>
      </c>
      <c r="AD83">
        <f t="shared" ref="AD83" si="106">AD82-AD17</f>
        <v>-31</v>
      </c>
      <c r="AE83">
        <f t="shared" ref="AE83" si="107">AE82-AE17</f>
        <v>-10</v>
      </c>
      <c r="AF83">
        <f t="shared" ref="AF83" si="108">AF82-AF17</f>
        <v>0</v>
      </c>
      <c r="AG83">
        <f t="shared" ref="AG83" si="109">AG82-AG17</f>
        <v>-28</v>
      </c>
      <c r="AH83">
        <f t="shared" ref="AH83" si="110">AH82-AH17</f>
        <v>-24</v>
      </c>
      <c r="AI83">
        <f t="shared" ref="AI83" si="111">AI82-AI17</f>
        <v>-11</v>
      </c>
      <c r="AJ83">
        <f t="shared" ref="AJ83" si="112">AJ82-AJ17</f>
        <v>-18</v>
      </c>
      <c r="AK83">
        <f t="shared" ref="AK83" si="113">AK82-AK17</f>
        <v>-10</v>
      </c>
      <c r="AP83">
        <f t="shared" ref="AP83" si="114">AP82-AP17</f>
        <v>-1</v>
      </c>
      <c r="AQ83">
        <f t="shared" ref="AQ83" si="115">AQ82-AQ17</f>
        <v>-1</v>
      </c>
      <c r="AR83">
        <f t="shared" ref="AR83" si="116">AR82-AR17</f>
        <v>-3</v>
      </c>
      <c r="AS83">
        <f t="shared" ref="AS83" si="117">AS82-AS17</f>
        <v>0</v>
      </c>
      <c r="AT83">
        <f t="shared" ref="AT83" si="118">AT82-AT17</f>
        <v>-1</v>
      </c>
      <c r="AU83">
        <f t="shared" ref="AU83" si="119">AU82-AU17</f>
        <v>0</v>
      </c>
      <c r="AV83">
        <f t="shared" ref="AV83" si="120">AV82-AV17</f>
        <v>-1</v>
      </c>
      <c r="AW83">
        <f t="shared" ref="AW83" si="121">AW82-AW17</f>
        <v>-8</v>
      </c>
      <c r="AX83">
        <f t="shared" ref="AX83" si="122">AX82-AX17</f>
        <v>-17</v>
      </c>
      <c r="AY83">
        <f t="shared" ref="AY83" si="123">AY82-AY17</f>
        <v>-9</v>
      </c>
      <c r="AZ83">
        <f t="shared" ref="AZ83" si="124">AZ82-AZ17</f>
        <v>-35</v>
      </c>
      <c r="BA83">
        <f t="shared" ref="BA83" si="125">BA82-BA17</f>
        <v>0</v>
      </c>
      <c r="BB83" s="236">
        <f>SUM(Q83:BA83)</f>
        <v>-379</v>
      </c>
    </row>
    <row r="85" spans="2:54" x14ac:dyDescent="0.3">
      <c r="B85" s="39"/>
      <c r="C85" s="39" t="s">
        <v>296</v>
      </c>
    </row>
    <row r="86" spans="2:54" x14ac:dyDescent="0.3">
      <c r="B86" s="251" t="s">
        <v>297</v>
      </c>
      <c r="C86" s="39">
        <f>H55+H56+H60+H68</f>
        <v>479</v>
      </c>
    </row>
    <row r="87" spans="2:54" x14ac:dyDescent="0.3">
      <c r="B87" s="271" t="s">
        <v>298</v>
      </c>
      <c r="C87" s="39">
        <f>SUM(H57:H59,H61:H67,H69:H80)</f>
        <v>6121</v>
      </c>
    </row>
  </sheetData>
  <autoFilter ref="A25:BB51" xr:uid="{C736D6FF-41B8-438E-A453-4A422ADC055A}"/>
  <mergeCells count="15">
    <mergeCell ref="AO10:AO11"/>
    <mergeCell ref="K1:M1"/>
    <mergeCell ref="O1:BB1"/>
    <mergeCell ref="E5:G5"/>
    <mergeCell ref="F6:G6"/>
    <mergeCell ref="F7:G7"/>
    <mergeCell ref="F8:G8"/>
    <mergeCell ref="O8:BB8"/>
    <mergeCell ref="A23:H23"/>
    <mergeCell ref="B1:I1"/>
    <mergeCell ref="Y9:Y24"/>
    <mergeCell ref="AN9:AN24"/>
    <mergeCell ref="O10:O25"/>
    <mergeCell ref="P10:P11"/>
    <mergeCell ref="Z10:Z11"/>
  </mergeCells>
  <conditionalFormatting sqref="Q55:V80">
    <cfRule type="cellIs" dxfId="8" priority="4" operator="equal">
      <formula>0</formula>
    </cfRule>
  </conditionalFormatting>
  <conditionalFormatting sqref="Q26:V51">
    <cfRule type="cellIs" dxfId="7" priority="3" operator="equal">
      <formula>0</formula>
    </cfRule>
  </conditionalFormatting>
  <conditionalFormatting sqref="AA55:AK68 AP55:BA68">
    <cfRule type="cellIs" dxfId="6" priority="2" operator="equal">
      <formula>0</formula>
    </cfRule>
  </conditionalFormatting>
  <conditionalFormatting sqref="AA26:AK39 AP26:BA39">
    <cfRule type="cellIs" dxfId="5" priority="1" operator="equal">
      <formula>0</formula>
    </cfRule>
  </conditionalFormatting>
  <dataValidations disablePrompts="1" count="1">
    <dataValidation type="list" allowBlank="1" showInputMessage="1" showErrorMessage="1" sqref="AC20:AK20" xr:uid="{DA584760-26F8-435C-8D07-94A2148C3554}">
      <formula1>$H$10:$H$15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0B904-7D05-474F-94EC-92A1CA945652}">
  <sheetPr codeName="Feuil7">
    <tabColor rgb="FFC00000"/>
  </sheetPr>
  <dimension ref="A1:BG32"/>
  <sheetViews>
    <sheetView tabSelected="1" zoomScale="55" zoomScaleNormal="55" workbookViewId="0">
      <selection activeCell="R38" sqref="R38"/>
    </sheetView>
  </sheetViews>
  <sheetFormatPr baseColWidth="10" defaultRowHeight="14.4" x14ac:dyDescent="0.3"/>
  <cols>
    <col min="2" max="2" width="38.21875" customWidth="1"/>
    <col min="3" max="3" width="22.88671875" style="223" customWidth="1"/>
    <col min="33" max="33" width="13.5546875" customWidth="1"/>
  </cols>
  <sheetData>
    <row r="1" spans="1:33" ht="15" thickBot="1" x14ac:dyDescent="0.35"/>
    <row r="2" spans="1:33" ht="49.2" customHeight="1" thickBot="1" x14ac:dyDescent="0.35">
      <c r="C2" s="301" t="s">
        <v>332</v>
      </c>
      <c r="D2" s="302" t="s">
        <v>20</v>
      </c>
      <c r="E2" s="303" t="s">
        <v>27</v>
      </c>
      <c r="F2" s="303" t="s">
        <v>31</v>
      </c>
      <c r="G2" s="303" t="s">
        <v>35</v>
      </c>
      <c r="H2" s="303" t="s">
        <v>38</v>
      </c>
      <c r="I2" s="304" t="s">
        <v>40</v>
      </c>
      <c r="J2" s="295" t="s">
        <v>44</v>
      </c>
      <c r="K2" s="296" t="s">
        <v>47</v>
      </c>
      <c r="L2" s="296" t="s">
        <v>50</v>
      </c>
      <c r="M2" s="296" t="s">
        <v>52</v>
      </c>
      <c r="N2" s="296" t="s">
        <v>55</v>
      </c>
      <c r="O2" s="296" t="s">
        <v>57</v>
      </c>
      <c r="P2" s="296" t="s">
        <v>60</v>
      </c>
      <c r="Q2" s="296" t="s">
        <v>61</v>
      </c>
      <c r="R2" s="296" t="s">
        <v>62</v>
      </c>
      <c r="S2" s="296" t="s">
        <v>329</v>
      </c>
      <c r="T2" s="297" t="s">
        <v>96</v>
      </c>
      <c r="U2" s="298" t="s">
        <v>67</v>
      </c>
      <c r="V2" s="299" t="s">
        <v>69</v>
      </c>
      <c r="W2" s="299" t="s">
        <v>330</v>
      </c>
      <c r="X2" s="299" t="s">
        <v>72</v>
      </c>
      <c r="Y2" s="299" t="s">
        <v>74</v>
      </c>
      <c r="Z2" s="299" t="s">
        <v>76</v>
      </c>
      <c r="AA2" s="299" t="s">
        <v>80</v>
      </c>
      <c r="AB2" s="299" t="s">
        <v>83</v>
      </c>
      <c r="AC2" s="299" t="s">
        <v>85</v>
      </c>
      <c r="AD2" s="299" t="s">
        <v>87</v>
      </c>
      <c r="AE2" s="299" t="s">
        <v>89</v>
      </c>
      <c r="AF2" s="300" t="s">
        <v>90</v>
      </c>
      <c r="AG2" s="294" t="s">
        <v>334</v>
      </c>
    </row>
    <row r="3" spans="1:33" ht="28.8" x14ac:dyDescent="0.3">
      <c r="C3" s="283" t="s">
        <v>333</v>
      </c>
      <c r="D3" s="287">
        <f>'Tab_Liste plantation'!Q17</f>
        <v>23</v>
      </c>
      <c r="E3" s="287">
        <f>'Tab_Liste plantation'!R17</f>
        <v>44</v>
      </c>
      <c r="F3" s="287">
        <f>'Tab_Liste plantation'!S17</f>
        <v>9</v>
      </c>
      <c r="G3" s="287">
        <f>'Tab_Liste plantation'!T17</f>
        <v>0</v>
      </c>
      <c r="H3" s="287">
        <f>'Tab_Liste plantation'!U17</f>
        <v>5</v>
      </c>
      <c r="I3" s="287">
        <f>'Tab_Liste plantation'!V17</f>
        <v>29</v>
      </c>
      <c r="J3" s="287">
        <f>'Tab_Liste plantation'!AA17</f>
        <v>17</v>
      </c>
      <c r="K3" s="287">
        <f>'Tab_Liste plantation'!AB17</f>
        <v>20</v>
      </c>
      <c r="L3" s="287">
        <f>'Tab_Liste plantation'!AC17</f>
        <v>50</v>
      </c>
      <c r="M3" s="287">
        <f>'Tab_Liste plantation'!AD17</f>
        <v>31</v>
      </c>
      <c r="N3" s="287">
        <f>'Tab_Liste plantation'!AE17</f>
        <v>10</v>
      </c>
      <c r="O3" s="287">
        <f>'Tab_Liste plantation'!AF17</f>
        <v>0</v>
      </c>
      <c r="P3" s="287">
        <f>'Tab_Liste plantation'!AG17</f>
        <v>28</v>
      </c>
      <c r="Q3" s="287">
        <f>'Tab_Liste plantation'!AH17</f>
        <v>24</v>
      </c>
      <c r="R3" s="287">
        <f>'Tab_Liste plantation'!AI17</f>
        <v>11</v>
      </c>
      <c r="S3" s="287">
        <f>'Tab_Liste plantation'!AJ17</f>
        <v>18</v>
      </c>
      <c r="T3" s="287">
        <f>'Tab_Liste plantation'!AK17</f>
        <v>10</v>
      </c>
      <c r="U3" s="287">
        <f>'Tab_Liste plantation'!AP17</f>
        <v>1</v>
      </c>
      <c r="V3" s="287">
        <f>'Tab_Liste plantation'!AQ17</f>
        <v>30</v>
      </c>
      <c r="W3" s="287">
        <f>'Tab_Liste plantation'!AR17</f>
        <v>3</v>
      </c>
      <c r="X3" s="287">
        <f>'Tab_Liste plantation'!AS17</f>
        <v>8</v>
      </c>
      <c r="Y3" s="287">
        <f>'Tab_Liste plantation'!AT17</f>
        <v>15</v>
      </c>
      <c r="Z3" s="287">
        <f>'Tab_Liste plantation'!AU17</f>
        <v>0</v>
      </c>
      <c r="AA3" s="287">
        <f>'Tab_Liste plantation'!AV17</f>
        <v>1</v>
      </c>
      <c r="AB3" s="287">
        <f>'Tab_Liste plantation'!AW17</f>
        <v>11</v>
      </c>
      <c r="AC3" s="287">
        <f>'Tab_Liste plantation'!AX17</f>
        <v>20</v>
      </c>
      <c r="AD3" s="287">
        <f>'Tab_Liste plantation'!AY17</f>
        <v>12</v>
      </c>
      <c r="AE3" s="287">
        <f>'Tab_Liste plantation'!AZ17</f>
        <v>49</v>
      </c>
      <c r="AF3" s="288">
        <f>'Tab_Liste plantation'!BA17</f>
        <v>0</v>
      </c>
      <c r="AG3" s="291">
        <f>SUM(D3:AF3)</f>
        <v>479</v>
      </c>
    </row>
    <row r="4" spans="1:33" s="223" customFormat="1" ht="29.4" thickBot="1" x14ac:dyDescent="0.35">
      <c r="A4" s="277" t="s">
        <v>108</v>
      </c>
      <c r="B4" s="278" t="s">
        <v>109</v>
      </c>
      <c r="C4" s="281" t="s">
        <v>328</v>
      </c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92"/>
    </row>
    <row r="5" spans="1:33" ht="18.600000000000001" customHeight="1" x14ac:dyDescent="0.3">
      <c r="B5" s="44" t="s">
        <v>145</v>
      </c>
      <c r="C5" s="279">
        <v>10</v>
      </c>
      <c r="D5" s="227">
        <f>'Tab_Liste plantation'!Q39</f>
        <v>0</v>
      </c>
      <c r="E5" s="227">
        <f>'Tab_Liste plantation'!R39</f>
        <v>0</v>
      </c>
      <c r="F5" s="227">
        <f>'Tab_Liste plantation'!S39</f>
        <v>1</v>
      </c>
      <c r="G5" s="227">
        <f>'Tab_Liste plantation'!T39</f>
        <v>0</v>
      </c>
      <c r="H5" s="227">
        <f>'Tab_Liste plantation'!U39</f>
        <v>1</v>
      </c>
      <c r="I5" s="227">
        <f>'Tab_Liste plantation'!V39</f>
        <v>0</v>
      </c>
      <c r="J5" s="227">
        <f>'Tab_Liste plantation'!AA39</f>
        <v>1</v>
      </c>
      <c r="K5" s="227">
        <f>'Tab_Liste plantation'!AB39</f>
        <v>1</v>
      </c>
      <c r="L5" s="227">
        <f>'Tab_Liste plantation'!AC39</f>
        <v>0</v>
      </c>
      <c r="M5" s="227">
        <f>'Tab_Liste plantation'!AD39</f>
        <v>0</v>
      </c>
      <c r="N5" s="227">
        <f>'Tab_Liste plantation'!AE39</f>
        <v>1</v>
      </c>
      <c r="O5" s="227">
        <f>'Tab_Liste plantation'!AF39</f>
        <v>0</v>
      </c>
      <c r="P5" s="227">
        <f>'Tab_Liste plantation'!AG39</f>
        <v>0</v>
      </c>
      <c r="Q5" s="227">
        <f>'Tab_Liste plantation'!AH39</f>
        <v>0</v>
      </c>
      <c r="R5" s="227">
        <f>'Tab_Liste plantation'!AI39</f>
        <v>0</v>
      </c>
      <c r="S5" s="227">
        <f>'Tab_Liste plantation'!AJ39</f>
        <v>0</v>
      </c>
      <c r="T5" s="227">
        <f>'Tab_Liste plantation'!AK39</f>
        <v>0</v>
      </c>
      <c r="U5" s="227">
        <f>'Tab_Liste plantation'!AP39</f>
        <v>1</v>
      </c>
      <c r="V5" s="227">
        <f>'Tab_Liste plantation'!AQ39</f>
        <v>1</v>
      </c>
      <c r="W5" s="227">
        <f>'Tab_Liste plantation'!AR39</f>
        <v>0</v>
      </c>
      <c r="X5" s="227">
        <f>'Tab_Liste plantation'!AS39</f>
        <v>0</v>
      </c>
      <c r="Y5" s="227">
        <f>'Tab_Liste plantation'!AT39</f>
        <v>1</v>
      </c>
      <c r="Z5" s="227">
        <f>'Tab_Liste plantation'!AU39</f>
        <v>0</v>
      </c>
      <c r="AA5" s="227">
        <f>'Tab_Liste plantation'!AV39</f>
        <v>0</v>
      </c>
      <c r="AB5" s="227">
        <f>'Tab_Liste plantation'!AW39</f>
        <v>0</v>
      </c>
      <c r="AC5" s="227">
        <f>'Tab_Liste plantation'!AX39</f>
        <v>0</v>
      </c>
      <c r="AD5" s="227">
        <f>'Tab_Liste plantation'!AY39</f>
        <v>0</v>
      </c>
      <c r="AE5" s="227">
        <f>'Tab_Liste plantation'!AZ39</f>
        <v>0</v>
      </c>
      <c r="AF5" s="227">
        <f>'Tab_Liste plantation'!BA39</f>
        <v>0</v>
      </c>
      <c r="AG5" s="293">
        <f>SUM(D5:AF5)</f>
        <v>8</v>
      </c>
    </row>
    <row r="6" spans="1:33" ht="18.600000000000001" customHeight="1" x14ac:dyDescent="0.3">
      <c r="B6" s="27" t="s">
        <v>133</v>
      </c>
      <c r="C6" s="279">
        <v>33</v>
      </c>
      <c r="D6" s="228">
        <f>'Tab_Liste plantation'!Q27</f>
        <v>1</v>
      </c>
      <c r="E6" s="228">
        <f>'Tab_Liste plantation'!R27</f>
        <v>0</v>
      </c>
      <c r="F6" s="228">
        <f>'Tab_Liste plantation'!S27</f>
        <v>1</v>
      </c>
      <c r="G6" s="228">
        <f>'Tab_Liste plantation'!T27</f>
        <v>0</v>
      </c>
      <c r="H6" s="228">
        <f>'Tab_Liste plantation'!U27</f>
        <v>0</v>
      </c>
      <c r="I6" s="228">
        <f>'Tab_Liste plantation'!V27</f>
        <v>0</v>
      </c>
      <c r="J6" s="228">
        <f>'Tab_Liste plantation'!AA27</f>
        <v>0</v>
      </c>
      <c r="K6" s="228">
        <f>'Tab_Liste plantation'!AB27</f>
        <v>0</v>
      </c>
      <c r="L6" s="228">
        <f>'Tab_Liste plantation'!AC27</f>
        <v>1</v>
      </c>
      <c r="M6" s="228">
        <f>'Tab_Liste plantation'!AD27</f>
        <v>0</v>
      </c>
      <c r="N6" s="228">
        <f>'Tab_Liste plantation'!AE27</f>
        <v>0</v>
      </c>
      <c r="O6" s="228">
        <f>'Tab_Liste plantation'!AF27</f>
        <v>0</v>
      </c>
      <c r="P6" s="228">
        <f>'Tab_Liste plantation'!AG27</f>
        <v>0</v>
      </c>
      <c r="Q6" s="228">
        <f>'Tab_Liste plantation'!AH27</f>
        <v>0</v>
      </c>
      <c r="R6" s="228">
        <f>'Tab_Liste plantation'!AI27</f>
        <v>1</v>
      </c>
      <c r="S6" s="228">
        <f>'Tab_Liste plantation'!AJ27</f>
        <v>0</v>
      </c>
      <c r="T6" s="228">
        <f>'Tab_Liste plantation'!AK27</f>
        <v>0</v>
      </c>
      <c r="U6" s="228">
        <f>'Tab_Liste plantation'!AP27</f>
        <v>0</v>
      </c>
      <c r="V6" s="228">
        <f>'Tab_Liste plantation'!AQ27</f>
        <v>0</v>
      </c>
      <c r="W6" s="228">
        <f>'Tab_Liste plantation'!AR27</f>
        <v>1</v>
      </c>
      <c r="X6" s="228">
        <f>'Tab_Liste plantation'!AS27</f>
        <v>0</v>
      </c>
      <c r="Y6" s="228">
        <f>'Tab_Liste plantation'!AT27</f>
        <v>0</v>
      </c>
      <c r="Z6" s="228">
        <f>'Tab_Liste plantation'!AU27</f>
        <v>0</v>
      </c>
      <c r="AA6" s="228">
        <f>'Tab_Liste plantation'!AV27</f>
        <v>0</v>
      </c>
      <c r="AB6" s="228">
        <f>'Tab_Liste plantation'!AW27</f>
        <v>0</v>
      </c>
      <c r="AC6" s="228">
        <f>'Tab_Liste plantation'!AX27</f>
        <v>1</v>
      </c>
      <c r="AD6" s="228">
        <f>'Tab_Liste plantation'!AY27</f>
        <v>0</v>
      </c>
      <c r="AE6" s="228">
        <f>'Tab_Liste plantation'!AZ27</f>
        <v>0</v>
      </c>
      <c r="AF6" s="228">
        <f>'Tab_Liste plantation'!BA27</f>
        <v>0</v>
      </c>
      <c r="AG6" s="293">
        <f>SUM(D6:AF6)</f>
        <v>6</v>
      </c>
    </row>
    <row r="7" spans="1:33" ht="18.600000000000001" customHeight="1" x14ac:dyDescent="0.3">
      <c r="B7" s="76" t="str">
        <f>'Tab_Liste plantation'!B26</f>
        <v>Sophora denudata Bory</v>
      </c>
      <c r="C7" s="279">
        <v>100</v>
      </c>
      <c r="D7" s="65">
        <f>'Tab_Liste plantation'!Q26</f>
        <v>1</v>
      </c>
      <c r="E7" s="65">
        <f>'Tab_Liste plantation'!R26</f>
        <v>1</v>
      </c>
      <c r="F7" s="65">
        <f>'Tab_Liste plantation'!S26</f>
        <v>1</v>
      </c>
      <c r="G7" s="65">
        <f>'Tab_Liste plantation'!T26</f>
        <v>0</v>
      </c>
      <c r="H7" s="65">
        <f>'Tab_Liste plantation'!U26</f>
        <v>1</v>
      </c>
      <c r="I7" s="65">
        <f>'Tab_Liste plantation'!V26</f>
        <v>1</v>
      </c>
      <c r="J7" s="65">
        <f>'Tab_Liste plantation'!AA26</f>
        <v>1</v>
      </c>
      <c r="K7" s="65">
        <f>'Tab_Liste plantation'!AB26</f>
        <v>1</v>
      </c>
      <c r="L7" s="65">
        <f>'Tab_Liste plantation'!AC26</f>
        <v>1</v>
      </c>
      <c r="M7" s="65">
        <f>'Tab_Liste plantation'!AD26</f>
        <v>1</v>
      </c>
      <c r="N7" s="65">
        <f>'Tab_Liste plantation'!AE26</f>
        <v>1</v>
      </c>
      <c r="O7" s="65">
        <f>'Tab_Liste plantation'!AF26</f>
        <v>0</v>
      </c>
      <c r="P7" s="65">
        <f>'Tab_Liste plantation'!AG26</f>
        <v>1</v>
      </c>
      <c r="Q7" s="65">
        <f>'Tab_Liste plantation'!AH26</f>
        <v>1</v>
      </c>
      <c r="R7" s="65">
        <f>'Tab_Liste plantation'!AI26</f>
        <v>0</v>
      </c>
      <c r="S7" s="65">
        <f>'Tab_Liste plantation'!AJ26</f>
        <v>1</v>
      </c>
      <c r="T7" s="65">
        <f>'Tab_Liste plantation'!AK26</f>
        <v>1</v>
      </c>
      <c r="U7" s="65">
        <f>'Tab_Liste plantation'!AP26</f>
        <v>1</v>
      </c>
      <c r="V7" s="65">
        <f>'Tab_Liste plantation'!AQ26</f>
        <v>1</v>
      </c>
      <c r="W7" s="65">
        <f>'Tab_Liste plantation'!AR26</f>
        <v>1</v>
      </c>
      <c r="X7" s="65">
        <f>'Tab_Liste plantation'!AS26</f>
        <v>1</v>
      </c>
      <c r="Y7" s="65">
        <f>'Tab_Liste plantation'!AT26</f>
        <v>1</v>
      </c>
      <c r="Z7" s="65">
        <f>'Tab_Liste plantation'!AU26</f>
        <v>0</v>
      </c>
      <c r="AA7" s="65">
        <f>'Tab_Liste plantation'!AV26</f>
        <v>1</v>
      </c>
      <c r="AB7" s="65">
        <f>'Tab_Liste plantation'!AW26</f>
        <v>1</v>
      </c>
      <c r="AC7" s="65">
        <f>'Tab_Liste plantation'!AX26</f>
        <v>0</v>
      </c>
      <c r="AD7" s="65">
        <f>'Tab_Liste plantation'!AY26</f>
        <v>1</v>
      </c>
      <c r="AE7" s="65">
        <f>'Tab_Liste plantation'!AZ26</f>
        <v>1</v>
      </c>
      <c r="AF7" s="65">
        <f>'Tab_Liste plantation'!BA26</f>
        <v>0</v>
      </c>
      <c r="AG7" s="292">
        <f>SUM(D7:AF7)</f>
        <v>23</v>
      </c>
    </row>
    <row r="8" spans="1:33" ht="18.600000000000001" customHeight="1" thickBot="1" x14ac:dyDescent="0.35">
      <c r="B8" s="44" t="s">
        <v>137</v>
      </c>
      <c r="C8" s="280">
        <v>336</v>
      </c>
      <c r="D8" s="308">
        <f>'Tab_Liste plantation'!Q31</f>
        <v>1</v>
      </c>
      <c r="E8" s="308">
        <f>'Tab_Liste plantation'!R31</f>
        <v>1</v>
      </c>
      <c r="F8" s="308">
        <f>'Tab_Liste plantation'!S31</f>
        <v>0</v>
      </c>
      <c r="G8" s="308">
        <f>'Tab_Liste plantation'!T31</f>
        <v>0</v>
      </c>
      <c r="H8" s="308">
        <f>'Tab_Liste plantation'!U31</f>
        <v>1</v>
      </c>
      <c r="I8" s="308">
        <f>'Tab_Liste plantation'!V31</f>
        <v>1</v>
      </c>
      <c r="J8" s="308">
        <f>'Tab_Liste plantation'!AA31</f>
        <v>1</v>
      </c>
      <c r="K8" s="308">
        <f>'Tab_Liste plantation'!AB31</f>
        <v>0</v>
      </c>
      <c r="L8" s="308">
        <f>'Tab_Liste plantation'!AC31</f>
        <v>1</v>
      </c>
      <c r="M8" s="308">
        <f>'Tab_Liste plantation'!AD31</f>
        <v>0</v>
      </c>
      <c r="N8" s="308">
        <f>'Tab_Liste plantation'!AE31</f>
        <v>0</v>
      </c>
      <c r="O8" s="308">
        <f>'Tab_Liste plantation'!AF31</f>
        <v>0</v>
      </c>
      <c r="P8" s="308">
        <f>'Tab_Liste plantation'!AG31</f>
        <v>1</v>
      </c>
      <c r="Q8" s="308">
        <f>'Tab_Liste plantation'!AH31</f>
        <v>1</v>
      </c>
      <c r="R8" s="308">
        <f>'Tab_Liste plantation'!AI31</f>
        <v>1</v>
      </c>
      <c r="S8" s="308">
        <f>'Tab_Liste plantation'!AJ31</f>
        <v>1</v>
      </c>
      <c r="T8" s="308">
        <f>'Tab_Liste plantation'!AK31</f>
        <v>1</v>
      </c>
      <c r="U8" s="308">
        <f>'Tab_Liste plantation'!AP31</f>
        <v>1</v>
      </c>
      <c r="V8" s="308">
        <f>'Tab_Liste plantation'!AQ31</f>
        <v>0</v>
      </c>
      <c r="W8" s="308">
        <f>'Tab_Liste plantation'!AR31</f>
        <v>1</v>
      </c>
      <c r="X8" s="308">
        <f>'Tab_Liste plantation'!AS31</f>
        <v>0</v>
      </c>
      <c r="Y8" s="308">
        <f>'Tab_Liste plantation'!AT31</f>
        <v>0</v>
      </c>
      <c r="Z8" s="308">
        <f>'Tab_Liste plantation'!AU31</f>
        <v>1</v>
      </c>
      <c r="AA8" s="308">
        <f>'Tab_Liste plantation'!AV31</f>
        <v>1</v>
      </c>
      <c r="AB8" s="308">
        <f>'Tab_Liste plantation'!AW31</f>
        <v>1</v>
      </c>
      <c r="AC8" s="308">
        <f>'Tab_Liste plantation'!AX31</f>
        <v>1</v>
      </c>
      <c r="AD8" s="308">
        <f>'Tab_Liste plantation'!AY31</f>
        <v>1</v>
      </c>
      <c r="AE8" s="308">
        <f>'Tab_Liste plantation'!AZ31</f>
        <v>1</v>
      </c>
      <c r="AF8" s="308">
        <f>'Tab_Liste plantation'!BA31</f>
        <v>0</v>
      </c>
      <c r="AG8" s="293">
        <f>SUM(D8:AF8)</f>
        <v>19</v>
      </c>
    </row>
    <row r="10" spans="1:33" x14ac:dyDescent="0.3">
      <c r="B10" t="s">
        <v>331</v>
      </c>
      <c r="C10" s="282">
        <f>SUM(C5:C8)</f>
        <v>479</v>
      </c>
    </row>
    <row r="17" spans="1:59" ht="15" thickBot="1" x14ac:dyDescent="0.35"/>
    <row r="18" spans="1:59" ht="49.2" customHeight="1" thickBot="1" x14ac:dyDescent="0.35">
      <c r="C18" s="301" t="s">
        <v>332</v>
      </c>
      <c r="D18" s="302" t="s">
        <v>20</v>
      </c>
      <c r="E18" s="303" t="s">
        <v>27</v>
      </c>
      <c r="F18" s="303" t="s">
        <v>31</v>
      </c>
      <c r="G18" s="303" t="s">
        <v>35</v>
      </c>
      <c r="H18" s="303" t="s">
        <v>38</v>
      </c>
      <c r="I18" s="303" t="s">
        <v>40</v>
      </c>
      <c r="J18" s="295" t="s">
        <v>44</v>
      </c>
      <c r="K18" s="296" t="s">
        <v>47</v>
      </c>
      <c r="L18" s="296" t="s">
        <v>50</v>
      </c>
      <c r="M18" s="296" t="s">
        <v>52</v>
      </c>
      <c r="N18" s="296" t="s">
        <v>55</v>
      </c>
      <c r="O18" s="296" t="s">
        <v>57</v>
      </c>
      <c r="P18" s="296" t="s">
        <v>60</v>
      </c>
      <c r="Q18" s="296" t="s">
        <v>61</v>
      </c>
      <c r="R18" s="296" t="s">
        <v>62</v>
      </c>
      <c r="S18" s="296" t="s">
        <v>329</v>
      </c>
      <c r="T18" s="297" t="s">
        <v>96</v>
      </c>
      <c r="U18" s="298" t="s">
        <v>67</v>
      </c>
      <c r="V18" s="299" t="s">
        <v>69</v>
      </c>
      <c r="W18" s="299" t="s">
        <v>330</v>
      </c>
      <c r="X18" s="299" t="s">
        <v>72</v>
      </c>
      <c r="Y18" s="299" t="s">
        <v>74</v>
      </c>
      <c r="Z18" s="299" t="s">
        <v>76</v>
      </c>
      <c r="AA18" s="299" t="s">
        <v>80</v>
      </c>
      <c r="AB18" s="299" t="s">
        <v>83</v>
      </c>
      <c r="AC18" s="299" t="s">
        <v>85</v>
      </c>
      <c r="AD18" s="299" t="s">
        <v>87</v>
      </c>
      <c r="AE18" s="299" t="s">
        <v>89</v>
      </c>
      <c r="AF18" s="300" t="s">
        <v>90</v>
      </c>
      <c r="AG18" s="294" t="s">
        <v>334</v>
      </c>
    </row>
    <row r="19" spans="1:59" ht="29.4" thickBot="1" x14ac:dyDescent="0.35">
      <c r="C19" s="286" t="s">
        <v>333</v>
      </c>
      <c r="D19" s="287">
        <f>'Tab_Liste plantation'!Q17</f>
        <v>23</v>
      </c>
      <c r="E19" s="287">
        <f>'Tab_Liste plantation'!R17</f>
        <v>44</v>
      </c>
      <c r="F19" s="287">
        <f>'Tab_Liste plantation'!S17</f>
        <v>9</v>
      </c>
      <c r="G19" s="287">
        <f>'Tab_Liste plantation'!T17</f>
        <v>0</v>
      </c>
      <c r="H19" s="287">
        <f>'Tab_Liste plantation'!U17</f>
        <v>5</v>
      </c>
      <c r="I19" s="287">
        <f>'Tab_Liste plantation'!V17</f>
        <v>29</v>
      </c>
      <c r="J19" s="287">
        <f>'Tab_Liste plantation'!AA17</f>
        <v>17</v>
      </c>
      <c r="K19" s="287">
        <f>'Tab_Liste plantation'!AB17</f>
        <v>20</v>
      </c>
      <c r="L19" s="287">
        <f>'Tab_Liste plantation'!AC17</f>
        <v>50</v>
      </c>
      <c r="M19" s="287">
        <f>'Tab_Liste plantation'!AD17</f>
        <v>31</v>
      </c>
      <c r="N19" s="287">
        <f>'Tab_Liste plantation'!AE17</f>
        <v>10</v>
      </c>
      <c r="O19" s="287">
        <f>'Tab_Liste plantation'!AF17</f>
        <v>0</v>
      </c>
      <c r="P19" s="287">
        <f>'Tab_Liste plantation'!AG17</f>
        <v>28</v>
      </c>
      <c r="Q19" s="287">
        <f>'Tab_Liste plantation'!AH17</f>
        <v>24</v>
      </c>
      <c r="R19" s="287">
        <f>'Tab_Liste plantation'!AI17</f>
        <v>11</v>
      </c>
      <c r="S19" s="287">
        <f>'Tab_Liste plantation'!AJ17</f>
        <v>18</v>
      </c>
      <c r="T19" s="287">
        <f>'Tab_Liste plantation'!AK17</f>
        <v>10</v>
      </c>
      <c r="U19" s="287">
        <f>'Tab_Liste plantation'!AP17</f>
        <v>1</v>
      </c>
      <c r="V19" s="287">
        <f>'Tab_Liste plantation'!AQ17</f>
        <v>30</v>
      </c>
      <c r="W19" s="287">
        <f>'Tab_Liste plantation'!AR17</f>
        <v>3</v>
      </c>
      <c r="X19" s="287">
        <f>'Tab_Liste plantation'!AS17</f>
        <v>8</v>
      </c>
      <c r="Y19" s="287">
        <f>'Tab_Liste plantation'!AT17</f>
        <v>15</v>
      </c>
      <c r="Z19" s="287">
        <f>'Tab_Liste plantation'!AU17</f>
        <v>0</v>
      </c>
      <c r="AA19" s="287">
        <f>'Tab_Liste plantation'!AV17</f>
        <v>1</v>
      </c>
      <c r="AB19" s="287">
        <f>'Tab_Liste plantation'!AW17</f>
        <v>11</v>
      </c>
      <c r="AC19" s="287">
        <f>'Tab_Liste plantation'!AX17</f>
        <v>20</v>
      </c>
      <c r="AD19" s="287">
        <f>'Tab_Liste plantation'!AY17</f>
        <v>12</v>
      </c>
      <c r="AE19" s="287">
        <f>'Tab_Liste plantation'!AZ17</f>
        <v>49</v>
      </c>
      <c r="AF19" s="288">
        <f>'Tab_Liste plantation'!BA17</f>
        <v>0</v>
      </c>
      <c r="AG19" s="291">
        <f>SUM(D19:AF19)</f>
        <v>479</v>
      </c>
    </row>
    <row r="20" spans="1:59" ht="29.4" thickBot="1" x14ac:dyDescent="0.35">
      <c r="A20" s="277" t="s">
        <v>108</v>
      </c>
      <c r="B20" s="278" t="s">
        <v>109</v>
      </c>
      <c r="C20" s="285" t="s">
        <v>328</v>
      </c>
      <c r="D20" s="289"/>
      <c r="E20" s="289"/>
      <c r="F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90"/>
      <c r="AG20" s="292"/>
    </row>
    <row r="21" spans="1:59" ht="18.600000000000001" customHeight="1" x14ac:dyDescent="0.3">
      <c r="B21" s="44" t="s">
        <v>145</v>
      </c>
      <c r="C21" s="279">
        <v>10</v>
      </c>
      <c r="D21" s="227"/>
      <c r="E21" s="227"/>
      <c r="F21" s="227">
        <v>7</v>
      </c>
      <c r="G21" s="227"/>
      <c r="H21" s="227">
        <v>2</v>
      </c>
      <c r="I21" s="227"/>
      <c r="J21" s="227">
        <v>7</v>
      </c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  <c r="AG21" s="293">
        <f>SUM(D21:AF21)</f>
        <v>16</v>
      </c>
    </row>
    <row r="22" spans="1:59" ht="18.600000000000001" customHeight="1" x14ac:dyDescent="0.3">
      <c r="B22" s="27" t="s">
        <v>133</v>
      </c>
      <c r="C22" s="279">
        <v>33</v>
      </c>
      <c r="D22" s="228">
        <f>'Tab_Liste plantation'!Q43</f>
        <v>1</v>
      </c>
      <c r="E22" s="228">
        <f>'Tab_Liste plantation'!R43</f>
        <v>0</v>
      </c>
      <c r="F22" s="228">
        <f>'Tab_Liste plantation'!S43</f>
        <v>1</v>
      </c>
      <c r="G22" s="228">
        <f>'Tab_Liste plantation'!T43</f>
        <v>0</v>
      </c>
      <c r="H22" s="228">
        <f>'Tab_Liste plantation'!U43</f>
        <v>0</v>
      </c>
      <c r="I22" s="228">
        <f>'Tab_Liste plantation'!V43</f>
        <v>0</v>
      </c>
      <c r="J22" s="228">
        <f>'Tab_Liste plantation'!AA43</f>
        <v>0</v>
      </c>
      <c r="K22" s="228">
        <f>'Tab_Liste plantation'!AB43</f>
        <v>0</v>
      </c>
      <c r="L22" s="228">
        <f>'Tab_Liste plantation'!AC43</f>
        <v>0</v>
      </c>
      <c r="M22" s="228">
        <f>'Tab_Liste plantation'!AD43</f>
        <v>0</v>
      </c>
      <c r="N22" s="228">
        <f>'Tab_Liste plantation'!AE43</f>
        <v>0</v>
      </c>
      <c r="O22" s="228">
        <f>'Tab_Liste plantation'!AF43</f>
        <v>0</v>
      </c>
      <c r="P22" s="228">
        <f>'Tab_Liste plantation'!AG43</f>
        <v>0</v>
      </c>
      <c r="Q22" s="228">
        <f>'Tab_Liste plantation'!AH43</f>
        <v>0</v>
      </c>
      <c r="R22" s="228">
        <f>'Tab_Liste plantation'!AI43</f>
        <v>0</v>
      </c>
      <c r="S22" s="228">
        <f>'Tab_Liste plantation'!AJ43</f>
        <v>0</v>
      </c>
      <c r="T22" s="228">
        <f>'Tab_Liste plantation'!AK43</f>
        <v>0</v>
      </c>
      <c r="U22" s="228">
        <f>'Tab_Liste plantation'!AP43</f>
        <v>0</v>
      </c>
      <c r="V22" s="228">
        <f>'Tab_Liste plantation'!AQ43</f>
        <v>1</v>
      </c>
      <c r="W22" s="228">
        <f>'Tab_Liste plantation'!AR43</f>
        <v>1</v>
      </c>
      <c r="X22" s="228">
        <f>'Tab_Liste plantation'!AS43</f>
        <v>1</v>
      </c>
      <c r="Y22" s="228">
        <f>'Tab_Liste plantation'!AT43</f>
        <v>1</v>
      </c>
      <c r="Z22" s="228">
        <f>'Tab_Liste plantation'!AU43</f>
        <v>0</v>
      </c>
      <c r="AA22" s="228">
        <f>'Tab_Liste plantation'!AV43</f>
        <v>0</v>
      </c>
      <c r="AB22" s="228">
        <f>'Tab_Liste plantation'!AW43</f>
        <v>1</v>
      </c>
      <c r="AC22" s="228">
        <f>'Tab_Liste plantation'!AX43</f>
        <v>1</v>
      </c>
      <c r="AD22" s="228">
        <f>'Tab_Liste plantation'!AY43</f>
        <v>1</v>
      </c>
      <c r="AE22" s="228">
        <f>'Tab_Liste plantation'!AZ43</f>
        <v>1</v>
      </c>
      <c r="AF22" s="228">
        <f>'Tab_Liste plantation'!BA43</f>
        <v>0</v>
      </c>
      <c r="AG22" s="293">
        <f>SUM(D22:AF22)</f>
        <v>10</v>
      </c>
    </row>
    <row r="23" spans="1:59" ht="18.600000000000001" customHeight="1" x14ac:dyDescent="0.3">
      <c r="B23" s="76" t="str">
        <f>'Tab_Liste plantation'!B42</f>
        <v>Hubertia ambavilla Bory var. ambavilla</v>
      </c>
      <c r="C23" s="279">
        <v>100</v>
      </c>
      <c r="D23" s="65">
        <f>'Tab_Liste plantation'!Q42</f>
        <v>0</v>
      </c>
      <c r="E23" s="65">
        <f>'Tab_Liste plantation'!R42</f>
        <v>0</v>
      </c>
      <c r="F23" s="65">
        <f>'Tab_Liste plantation'!S42</f>
        <v>0</v>
      </c>
      <c r="G23" s="65">
        <f>'Tab_Liste plantation'!T42</f>
        <v>0</v>
      </c>
      <c r="H23" s="65">
        <f>'Tab_Liste plantation'!U42</f>
        <v>0</v>
      </c>
      <c r="I23" s="65">
        <f>'Tab_Liste plantation'!V42</f>
        <v>0</v>
      </c>
      <c r="J23" s="65">
        <f>'Tab_Liste plantation'!AA42</f>
        <v>0</v>
      </c>
      <c r="K23" s="65">
        <f>'Tab_Liste plantation'!AB42</f>
        <v>0</v>
      </c>
      <c r="L23" s="65">
        <f>'Tab_Liste plantation'!AC42</f>
        <v>0</v>
      </c>
      <c r="M23" s="65">
        <f>'Tab_Liste plantation'!AD42</f>
        <v>0</v>
      </c>
      <c r="N23" s="65">
        <f>'Tab_Liste plantation'!AE42</f>
        <v>0</v>
      </c>
      <c r="O23" s="65">
        <f>'Tab_Liste plantation'!AF42</f>
        <v>0</v>
      </c>
      <c r="P23" s="65">
        <f>'Tab_Liste plantation'!AG42</f>
        <v>0</v>
      </c>
      <c r="Q23" s="65">
        <f>'Tab_Liste plantation'!AH42</f>
        <v>0</v>
      </c>
      <c r="R23" s="65">
        <f>'Tab_Liste plantation'!AI42</f>
        <v>0</v>
      </c>
      <c r="S23" s="65">
        <f>'Tab_Liste plantation'!AJ42</f>
        <v>0</v>
      </c>
      <c r="T23" s="65">
        <f>'Tab_Liste plantation'!AK42</f>
        <v>0</v>
      </c>
      <c r="U23" s="65">
        <f>'Tab_Liste plantation'!AP42</f>
        <v>0</v>
      </c>
      <c r="V23" s="65">
        <f>'Tab_Liste plantation'!AQ42</f>
        <v>1</v>
      </c>
      <c r="W23" s="65">
        <f>'Tab_Liste plantation'!AR42</f>
        <v>1</v>
      </c>
      <c r="X23" s="65">
        <f>'Tab_Liste plantation'!AS42</f>
        <v>1</v>
      </c>
      <c r="Y23" s="65">
        <f>'Tab_Liste plantation'!AT42</f>
        <v>1</v>
      </c>
      <c r="Z23" s="65">
        <f>'Tab_Liste plantation'!AU42</f>
        <v>0</v>
      </c>
      <c r="AA23" s="65">
        <f>'Tab_Liste plantation'!AV42</f>
        <v>0</v>
      </c>
      <c r="AB23" s="65">
        <f>'Tab_Liste plantation'!AW42</f>
        <v>1</v>
      </c>
      <c r="AC23" s="65">
        <f>'Tab_Liste plantation'!AX42</f>
        <v>1</v>
      </c>
      <c r="AD23" s="65">
        <f>'Tab_Liste plantation'!AY42</f>
        <v>1</v>
      </c>
      <c r="AE23" s="65">
        <f>'Tab_Liste plantation'!AZ42</f>
        <v>1</v>
      </c>
      <c r="AF23" s="65">
        <f>'Tab_Liste plantation'!BA42</f>
        <v>0</v>
      </c>
      <c r="AG23" s="292">
        <f>SUM(D23:AF23)</f>
        <v>8</v>
      </c>
    </row>
    <row r="24" spans="1:59" ht="18.600000000000001" customHeight="1" thickBot="1" x14ac:dyDescent="0.35">
      <c r="B24" s="44" t="s">
        <v>137</v>
      </c>
      <c r="C24" s="280">
        <v>336</v>
      </c>
      <c r="D24" s="308">
        <f>'Tab_Liste plantation'!Q47</f>
        <v>1</v>
      </c>
      <c r="E24" s="308">
        <f>'Tab_Liste plantation'!R47</f>
        <v>0</v>
      </c>
      <c r="F24" s="308">
        <f>'Tab_Liste plantation'!S47</f>
        <v>1</v>
      </c>
      <c r="G24" s="308">
        <f>'Tab_Liste plantation'!T47</f>
        <v>1</v>
      </c>
      <c r="H24" s="308">
        <f>'Tab_Liste plantation'!U47</f>
        <v>0</v>
      </c>
      <c r="I24" s="308">
        <f>'Tab_Liste plantation'!V47</f>
        <v>0</v>
      </c>
      <c r="J24" s="308">
        <f>'Tab_Liste plantation'!AA47</f>
        <v>1</v>
      </c>
      <c r="K24" s="308">
        <f>'Tab_Liste plantation'!AB47</f>
        <v>1</v>
      </c>
      <c r="L24" s="308">
        <f>'Tab_Liste plantation'!AC47</f>
        <v>1</v>
      </c>
      <c r="M24" s="308">
        <f>'Tab_Liste plantation'!AD47</f>
        <v>1</v>
      </c>
      <c r="N24" s="308">
        <f>'Tab_Liste plantation'!AE47</f>
        <v>1</v>
      </c>
      <c r="O24" s="308">
        <f>'Tab_Liste plantation'!AF47</f>
        <v>1</v>
      </c>
      <c r="P24" s="308">
        <f>'Tab_Liste plantation'!AG47</f>
        <v>1</v>
      </c>
      <c r="Q24" s="308">
        <f>'Tab_Liste plantation'!AH47</f>
        <v>1</v>
      </c>
      <c r="R24" s="308">
        <f>'Tab_Liste plantation'!AI47</f>
        <v>1</v>
      </c>
      <c r="S24" s="308">
        <f>'Tab_Liste plantation'!AJ47</f>
        <v>1</v>
      </c>
      <c r="T24" s="308">
        <f>'Tab_Liste plantation'!AK47</f>
        <v>1</v>
      </c>
      <c r="U24" s="308">
        <f>'Tab_Liste plantation'!AP47</f>
        <v>1</v>
      </c>
      <c r="V24" s="308">
        <f>'Tab_Liste plantation'!AQ47</f>
        <v>1</v>
      </c>
      <c r="W24" s="308">
        <f>'Tab_Liste plantation'!AR47</f>
        <v>1</v>
      </c>
      <c r="X24" s="308">
        <f>'Tab_Liste plantation'!AS47</f>
        <v>1</v>
      </c>
      <c r="Y24" s="308">
        <f>'Tab_Liste plantation'!AT47</f>
        <v>1</v>
      </c>
      <c r="Z24" s="308">
        <f>'Tab_Liste plantation'!AU47</f>
        <v>1</v>
      </c>
      <c r="AA24" s="308">
        <f>'Tab_Liste plantation'!AV47</f>
        <v>1</v>
      </c>
      <c r="AB24" s="308">
        <f>'Tab_Liste plantation'!AW47</f>
        <v>1</v>
      </c>
      <c r="AC24" s="308">
        <f>'Tab_Liste plantation'!AX47</f>
        <v>1</v>
      </c>
      <c r="AD24" s="308">
        <f>'Tab_Liste plantation'!AY47</f>
        <v>1</v>
      </c>
      <c r="AE24" s="308">
        <f>'Tab_Liste plantation'!AZ47</f>
        <v>1</v>
      </c>
      <c r="AF24" s="308">
        <f>'Tab_Liste plantation'!BA47</f>
        <v>1</v>
      </c>
      <c r="AG24" s="293">
        <f>SUM(D24:AF24)</f>
        <v>26</v>
      </c>
    </row>
    <row r="25" spans="1:59" x14ac:dyDescent="0.3">
      <c r="B25" s="305" t="s">
        <v>103</v>
      </c>
      <c r="C25" s="306">
        <f>SUM(C21:C24)</f>
        <v>479</v>
      </c>
      <c r="D25" s="306">
        <f>SUM(D21:D24)</f>
        <v>2</v>
      </c>
      <c r="E25" s="306">
        <f t="shared" ref="E25:AF25" si="0">SUM(E21:E24)</f>
        <v>0</v>
      </c>
      <c r="F25" s="306">
        <f t="shared" si="0"/>
        <v>9</v>
      </c>
      <c r="G25" s="306">
        <f t="shared" si="0"/>
        <v>1</v>
      </c>
      <c r="H25" s="306">
        <f t="shared" si="0"/>
        <v>2</v>
      </c>
      <c r="I25" s="306">
        <f t="shared" si="0"/>
        <v>0</v>
      </c>
      <c r="J25" s="306">
        <f t="shared" si="0"/>
        <v>8</v>
      </c>
      <c r="K25" s="306">
        <f t="shared" si="0"/>
        <v>1</v>
      </c>
      <c r="L25" s="306">
        <f t="shared" si="0"/>
        <v>1</v>
      </c>
      <c r="M25" s="306">
        <f t="shared" si="0"/>
        <v>1</v>
      </c>
      <c r="N25" s="306">
        <f t="shared" si="0"/>
        <v>1</v>
      </c>
      <c r="O25" s="306">
        <f t="shared" si="0"/>
        <v>1</v>
      </c>
      <c r="P25" s="306">
        <f t="shared" si="0"/>
        <v>1</v>
      </c>
      <c r="Q25" s="306">
        <f t="shared" si="0"/>
        <v>1</v>
      </c>
      <c r="R25" s="306">
        <f t="shared" si="0"/>
        <v>1</v>
      </c>
      <c r="S25" s="306">
        <f t="shared" si="0"/>
        <v>1</v>
      </c>
      <c r="T25" s="306">
        <f t="shared" si="0"/>
        <v>1</v>
      </c>
      <c r="U25" s="306">
        <f t="shared" si="0"/>
        <v>1</v>
      </c>
      <c r="V25" s="306">
        <f t="shared" si="0"/>
        <v>3</v>
      </c>
      <c r="W25" s="306">
        <f t="shared" si="0"/>
        <v>3</v>
      </c>
      <c r="X25" s="306">
        <f t="shared" si="0"/>
        <v>3</v>
      </c>
      <c r="Y25" s="306">
        <f t="shared" si="0"/>
        <v>3</v>
      </c>
      <c r="Z25" s="306">
        <f t="shared" si="0"/>
        <v>1</v>
      </c>
      <c r="AA25" s="306">
        <f t="shared" si="0"/>
        <v>1</v>
      </c>
      <c r="AB25" s="306">
        <f t="shared" si="0"/>
        <v>3</v>
      </c>
      <c r="AC25" s="306">
        <f t="shared" si="0"/>
        <v>3</v>
      </c>
      <c r="AD25" s="306">
        <f t="shared" si="0"/>
        <v>3</v>
      </c>
      <c r="AE25" s="306">
        <f t="shared" si="0"/>
        <v>3</v>
      </c>
      <c r="AF25" s="306">
        <f t="shared" si="0"/>
        <v>1</v>
      </c>
      <c r="AG25" s="307">
        <f>SUM(AG21:AG24)</f>
        <v>60</v>
      </c>
    </row>
    <row r="32" spans="1:59" s="275" customFormat="1" x14ac:dyDescent="0.3">
      <c r="A32"/>
      <c r="B32"/>
      <c r="C32" s="223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</sheetData>
  <conditionalFormatting sqref="D5:AF8">
    <cfRule type="cellIs" dxfId="4" priority="2" operator="equal">
      <formula>0</formula>
    </cfRule>
  </conditionalFormatting>
  <conditionalFormatting sqref="D21:AF2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herche_Solutions">
                <anchor moveWithCells="1" sizeWithCells="1">
                  <from>
                    <xdr:col>2</xdr:col>
                    <xdr:colOff>1249680</xdr:colOff>
                    <xdr:row>27</xdr:row>
                    <xdr:rowOff>83820</xdr:rowOff>
                  </from>
                  <to>
                    <xdr:col>5</xdr:col>
                    <xdr:colOff>0</xdr:colOff>
                    <xdr:row>31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8436F-3B7C-41DA-9420-0266DD55B536}">
  <sheetPr codeName="Feuil4">
    <tabColor rgb="FFC00000"/>
  </sheetPr>
  <dimension ref="A1:AH58"/>
  <sheetViews>
    <sheetView topLeftCell="A4" zoomScale="55" zoomScaleNormal="55" workbookViewId="0">
      <selection activeCell="A35" sqref="A35"/>
    </sheetView>
  </sheetViews>
  <sheetFormatPr baseColWidth="10" defaultRowHeight="14.4" x14ac:dyDescent="0.3"/>
  <cols>
    <col min="2" max="2" width="59.21875" customWidth="1"/>
    <col min="3" max="3" width="22.88671875" style="223" customWidth="1"/>
    <col min="33" max="33" width="13.5546875" customWidth="1"/>
  </cols>
  <sheetData>
    <row r="1" spans="1:34" ht="15" thickBot="1" x14ac:dyDescent="0.35"/>
    <row r="2" spans="1:34" ht="49.2" customHeight="1" thickBot="1" x14ac:dyDescent="0.35">
      <c r="B2" t="s">
        <v>335</v>
      </c>
      <c r="C2" s="301" t="s">
        <v>332</v>
      </c>
      <c r="D2" s="302" t="s">
        <v>20</v>
      </c>
      <c r="E2" s="303" t="s">
        <v>27</v>
      </c>
      <c r="F2" s="303" t="s">
        <v>31</v>
      </c>
      <c r="G2" s="303" t="s">
        <v>35</v>
      </c>
      <c r="H2" s="303" t="s">
        <v>38</v>
      </c>
      <c r="I2" s="304" t="s">
        <v>40</v>
      </c>
      <c r="J2" s="295" t="s">
        <v>44</v>
      </c>
      <c r="K2" s="296" t="s">
        <v>47</v>
      </c>
      <c r="L2" s="296" t="s">
        <v>50</v>
      </c>
      <c r="M2" s="296" t="s">
        <v>52</v>
      </c>
      <c r="N2" s="296" t="s">
        <v>55</v>
      </c>
      <c r="O2" s="296" t="s">
        <v>57</v>
      </c>
      <c r="P2" s="296" t="s">
        <v>60</v>
      </c>
      <c r="Q2" s="296" t="s">
        <v>61</v>
      </c>
      <c r="R2" s="296" t="s">
        <v>62</v>
      </c>
      <c r="S2" s="296" t="s">
        <v>329</v>
      </c>
      <c r="T2" s="297" t="s">
        <v>96</v>
      </c>
      <c r="U2" s="298" t="s">
        <v>67</v>
      </c>
      <c r="V2" s="299" t="s">
        <v>69</v>
      </c>
      <c r="W2" s="299" t="s">
        <v>330</v>
      </c>
      <c r="X2" s="299" t="s">
        <v>72</v>
      </c>
      <c r="Y2" s="299" t="s">
        <v>74</v>
      </c>
      <c r="Z2" s="299" t="s">
        <v>76</v>
      </c>
      <c r="AA2" s="299" t="s">
        <v>80</v>
      </c>
      <c r="AB2" s="299" t="s">
        <v>83</v>
      </c>
      <c r="AC2" s="299" t="s">
        <v>85</v>
      </c>
      <c r="AD2" s="299" t="s">
        <v>87</v>
      </c>
      <c r="AE2" s="299" t="s">
        <v>89</v>
      </c>
      <c r="AF2" s="300" t="s">
        <v>90</v>
      </c>
      <c r="AG2" s="294" t="s">
        <v>334</v>
      </c>
    </row>
    <row r="3" spans="1:34" ht="28.8" x14ac:dyDescent="0.3">
      <c r="C3" s="283" t="s">
        <v>333</v>
      </c>
      <c r="D3" s="287">
        <f>'Tab_Liste plantation'!Q23</f>
        <v>136</v>
      </c>
      <c r="E3" s="287">
        <f>'Tab_Liste plantation'!R23</f>
        <v>252</v>
      </c>
      <c r="F3" s="287">
        <f>'Tab_Liste plantation'!S23</f>
        <v>96</v>
      </c>
      <c r="G3" s="287">
        <f>'Tab_Liste plantation'!T23</f>
        <v>164</v>
      </c>
      <c r="H3" s="287">
        <f>'Tab_Liste plantation'!U23</f>
        <v>56</v>
      </c>
      <c r="I3" s="287">
        <f>'Tab_Liste plantation'!V23</f>
        <v>219</v>
      </c>
      <c r="AG3" s="291">
        <f>SUM(D33:AF33)</f>
        <v>6121</v>
      </c>
    </row>
    <row r="4" spans="1:34" s="223" customFormat="1" ht="28.8" x14ac:dyDescent="0.3">
      <c r="A4" s="277" t="s">
        <v>108</v>
      </c>
      <c r="B4" s="278" t="s">
        <v>109</v>
      </c>
      <c r="C4" s="281" t="s">
        <v>328</v>
      </c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92"/>
    </row>
    <row r="5" spans="1:34" ht="18.600000000000001" customHeight="1" x14ac:dyDescent="0.3">
      <c r="A5" s="44">
        <f>'Tab_Liste plantation'!A28</f>
        <v>3</v>
      </c>
      <c r="B5" s="44" t="str">
        <f>'Tab_Liste plantation'!B28</f>
        <v>Agarista buxifolia (Comm. ex Lam.) G. Don</v>
      </c>
      <c r="C5" s="279">
        <f>'Tab_Liste plantation'!H28</f>
        <v>370</v>
      </c>
      <c r="D5" s="65">
        <f>'Tab_Liste plantation'!Q28</f>
        <v>1</v>
      </c>
      <c r="E5" s="65">
        <f>'Tab_Liste plantation'!R28</f>
        <v>0</v>
      </c>
      <c r="F5" s="65">
        <f>'Tab_Liste plantation'!S28</f>
        <v>1</v>
      </c>
      <c r="G5" s="65">
        <f>'Tab_Liste plantation'!T28</f>
        <v>0</v>
      </c>
      <c r="H5" s="65">
        <f>'Tab_Liste plantation'!U28</f>
        <v>0</v>
      </c>
      <c r="I5" s="65">
        <f>'Tab_Liste plantation'!V28</f>
        <v>0</v>
      </c>
      <c r="J5" s="65">
        <f>'Tab_Liste plantation'!AA28</f>
        <v>0</v>
      </c>
      <c r="K5" s="65">
        <f>'Tab_Liste plantation'!AB28</f>
        <v>0</v>
      </c>
      <c r="L5" s="65">
        <f>'Tab_Liste plantation'!AC28</f>
        <v>1</v>
      </c>
      <c r="M5" s="65">
        <f>'Tab_Liste plantation'!AD28</f>
        <v>1</v>
      </c>
      <c r="N5" s="65">
        <f>'Tab_Liste plantation'!AE28</f>
        <v>0</v>
      </c>
      <c r="O5" s="65">
        <f>'Tab_Liste plantation'!AF28</f>
        <v>0</v>
      </c>
      <c r="P5" s="65">
        <f>'Tab_Liste plantation'!AG28</f>
        <v>0</v>
      </c>
      <c r="Q5" s="65">
        <f>'Tab_Liste plantation'!AH28</f>
        <v>0</v>
      </c>
      <c r="R5" s="65">
        <f>'Tab_Liste plantation'!AI28</f>
        <v>1</v>
      </c>
      <c r="S5" s="65">
        <f>'Tab_Liste plantation'!AJ28</f>
        <v>0</v>
      </c>
      <c r="T5" s="65">
        <f>'Tab_Liste plantation'!AK28</f>
        <v>0</v>
      </c>
      <c r="U5" s="65">
        <f>'Tab_Liste plantation'!AP28</f>
        <v>0</v>
      </c>
      <c r="V5" s="65">
        <f>'Tab_Liste plantation'!AQ28</f>
        <v>1</v>
      </c>
      <c r="W5" s="65">
        <f>'Tab_Liste plantation'!AR28</f>
        <v>1</v>
      </c>
      <c r="X5" s="65">
        <f>'Tab_Liste plantation'!AS28</f>
        <v>1</v>
      </c>
      <c r="Y5" s="65">
        <f>'Tab_Liste plantation'!AT28</f>
        <v>1</v>
      </c>
      <c r="Z5" s="65">
        <f>'Tab_Liste plantation'!AU28</f>
        <v>0</v>
      </c>
      <c r="AA5" s="65">
        <f>'Tab_Liste plantation'!AV28</f>
        <v>0</v>
      </c>
      <c r="AB5" s="65">
        <f>'Tab_Liste plantation'!AW28</f>
        <v>1</v>
      </c>
      <c r="AC5" s="65">
        <f>'Tab_Liste plantation'!AX28</f>
        <v>1</v>
      </c>
      <c r="AD5" s="65">
        <f>'Tab_Liste plantation'!AY28</f>
        <v>1</v>
      </c>
      <c r="AE5" s="65">
        <f>'Tab_Liste plantation'!AZ28</f>
        <v>1</v>
      </c>
      <c r="AF5" s="65">
        <f>'Tab_Liste plantation'!BA28</f>
        <v>0</v>
      </c>
      <c r="AG5" s="293">
        <f>SUM(D5:AF5)</f>
        <v>13</v>
      </c>
      <c r="AH5">
        <f t="shared" ref="AH5:AH8" si="0">C5*100</f>
        <v>37000</v>
      </c>
    </row>
    <row r="6" spans="1:34" ht="18.600000000000001" customHeight="1" x14ac:dyDescent="0.3">
      <c r="A6" s="44" t="str">
        <f>'Tab_Liste plantation'!A29</f>
        <v>04 bis</v>
      </c>
      <c r="B6" s="44" t="str">
        <f>'Tab_Liste plantation'!B29</f>
        <v>Alsophila glauca</v>
      </c>
      <c r="C6" s="279">
        <f>'Tab_Liste plantation'!H29</f>
        <v>5</v>
      </c>
      <c r="D6" s="65">
        <f>'Tab_Liste plantation'!Q29</f>
        <v>1</v>
      </c>
      <c r="E6" s="65">
        <f>'Tab_Liste plantation'!R29</f>
        <v>0</v>
      </c>
      <c r="F6" s="65">
        <f>'Tab_Liste plantation'!S29</f>
        <v>1</v>
      </c>
      <c r="G6" s="65">
        <f>'Tab_Liste plantation'!T29</f>
        <v>1</v>
      </c>
      <c r="H6" s="65">
        <f>'Tab_Liste plantation'!U29</f>
        <v>0</v>
      </c>
      <c r="I6" s="65">
        <f>'Tab_Liste plantation'!V29</f>
        <v>0</v>
      </c>
      <c r="J6" s="65">
        <f>'Tab_Liste plantation'!AA29</f>
        <v>0</v>
      </c>
      <c r="K6" s="65">
        <f>'Tab_Liste plantation'!AB29</f>
        <v>0</v>
      </c>
      <c r="L6" s="65">
        <f>'Tab_Liste plantation'!AC29</f>
        <v>0</v>
      </c>
      <c r="M6" s="65">
        <f>'Tab_Liste plantation'!AD29</f>
        <v>1</v>
      </c>
      <c r="N6" s="65">
        <f>'Tab_Liste plantation'!AE29</f>
        <v>0</v>
      </c>
      <c r="O6" s="65">
        <f>'Tab_Liste plantation'!AF29</f>
        <v>0</v>
      </c>
      <c r="P6" s="65">
        <f>'Tab_Liste plantation'!AG29</f>
        <v>0</v>
      </c>
      <c r="Q6" s="65">
        <f>'Tab_Liste plantation'!AH29</f>
        <v>0</v>
      </c>
      <c r="R6" s="65">
        <f>'Tab_Liste plantation'!AI29</f>
        <v>1</v>
      </c>
      <c r="S6" s="65">
        <f>'Tab_Liste plantation'!AJ29</f>
        <v>0</v>
      </c>
      <c r="T6" s="65">
        <f>'Tab_Liste plantation'!AK29</f>
        <v>0</v>
      </c>
      <c r="U6" s="65">
        <f>'Tab_Liste plantation'!AP27</f>
        <v>0</v>
      </c>
      <c r="V6" s="65">
        <f>'Tab_Liste plantation'!AQ27</f>
        <v>0</v>
      </c>
      <c r="W6" s="65">
        <f>'Tab_Liste plantation'!AR27</f>
        <v>1</v>
      </c>
      <c r="X6" s="65">
        <f>'Tab_Liste plantation'!AS27</f>
        <v>0</v>
      </c>
      <c r="Y6" s="65">
        <f>'Tab_Liste plantation'!AT27</f>
        <v>0</v>
      </c>
      <c r="Z6" s="65">
        <f>'Tab_Liste plantation'!AU27</f>
        <v>0</v>
      </c>
      <c r="AA6" s="65">
        <f>'Tab_Liste plantation'!AV27</f>
        <v>0</v>
      </c>
      <c r="AB6" s="65">
        <f>'Tab_Liste plantation'!AW27</f>
        <v>0</v>
      </c>
      <c r="AC6" s="65">
        <f>'Tab_Liste plantation'!AX27</f>
        <v>1</v>
      </c>
      <c r="AD6" s="65">
        <f>'Tab_Liste plantation'!AY27</f>
        <v>0</v>
      </c>
      <c r="AE6" s="65">
        <f>'Tab_Liste plantation'!AZ27</f>
        <v>0</v>
      </c>
      <c r="AF6" s="65">
        <f>'Tab_Liste plantation'!BA27</f>
        <v>0</v>
      </c>
      <c r="AG6" s="293">
        <f>SUM(D6:AF6)</f>
        <v>7</v>
      </c>
      <c r="AH6">
        <f t="shared" si="0"/>
        <v>500</v>
      </c>
    </row>
    <row r="7" spans="1:34" ht="18.600000000000001" customHeight="1" x14ac:dyDescent="0.3">
      <c r="A7" s="44">
        <f>'Tab_Liste plantation'!A30</f>
        <v>4</v>
      </c>
      <c r="B7" s="44" t="str">
        <f>'Tab_Liste plantation'!B30</f>
        <v>Alsophila celsa R.M. Tryon</v>
      </c>
      <c r="C7" s="279">
        <f>'Tab_Liste plantation'!H30</f>
        <v>5</v>
      </c>
      <c r="D7" s="65">
        <f>'Tab_Liste plantation'!Q30</f>
        <v>0</v>
      </c>
      <c r="E7" s="65">
        <f>'Tab_Liste plantation'!R30</f>
        <v>0</v>
      </c>
      <c r="F7" s="65">
        <f>'Tab_Liste plantation'!S30</f>
        <v>0</v>
      </c>
      <c r="G7" s="65">
        <f>'Tab_Liste plantation'!T30</f>
        <v>0</v>
      </c>
      <c r="H7" s="65">
        <f>'Tab_Liste plantation'!U30</f>
        <v>0</v>
      </c>
      <c r="I7" s="65">
        <f>'Tab_Liste plantation'!V30</f>
        <v>1</v>
      </c>
      <c r="J7" s="65">
        <f>'Tab_Liste plantation'!AA30</f>
        <v>0</v>
      </c>
      <c r="K7" s="65">
        <f>'Tab_Liste plantation'!AB30</f>
        <v>0</v>
      </c>
      <c r="L7" s="65">
        <f>'Tab_Liste plantation'!AC30</f>
        <v>0</v>
      </c>
      <c r="M7" s="65">
        <f>'Tab_Liste plantation'!AD30</f>
        <v>0</v>
      </c>
      <c r="N7" s="65">
        <f>'Tab_Liste plantation'!AE30</f>
        <v>1</v>
      </c>
      <c r="O7" s="65">
        <f>'Tab_Liste plantation'!AF30</f>
        <v>1</v>
      </c>
      <c r="P7" s="65">
        <f>'Tab_Liste plantation'!AG30</f>
        <v>1</v>
      </c>
      <c r="Q7" s="65">
        <f>'Tab_Liste plantation'!AH30</f>
        <v>1</v>
      </c>
      <c r="R7" s="65">
        <f>'Tab_Liste plantation'!AI30</f>
        <v>0</v>
      </c>
      <c r="S7" s="65">
        <f>'Tab_Liste plantation'!AJ30</f>
        <v>1</v>
      </c>
      <c r="T7" s="65">
        <f>'Tab_Liste plantation'!AK30</f>
        <v>1</v>
      </c>
      <c r="U7" s="65">
        <f>'Tab_Liste plantation'!AP26</f>
        <v>1</v>
      </c>
      <c r="V7" s="65">
        <f>'Tab_Liste plantation'!AQ26</f>
        <v>1</v>
      </c>
      <c r="W7" s="65">
        <f>'Tab_Liste plantation'!AR26</f>
        <v>1</v>
      </c>
      <c r="X7" s="65">
        <f>'Tab_Liste plantation'!AS26</f>
        <v>1</v>
      </c>
      <c r="Y7" s="65">
        <f>'Tab_Liste plantation'!AT26</f>
        <v>1</v>
      </c>
      <c r="Z7" s="65">
        <f>'Tab_Liste plantation'!AU26</f>
        <v>0</v>
      </c>
      <c r="AA7" s="65">
        <f>'Tab_Liste plantation'!AV26</f>
        <v>1</v>
      </c>
      <c r="AB7" s="65">
        <f>'Tab_Liste plantation'!AW26</f>
        <v>1</v>
      </c>
      <c r="AC7" s="65">
        <f>'Tab_Liste plantation'!AX26</f>
        <v>0</v>
      </c>
      <c r="AD7" s="65">
        <f>'Tab_Liste plantation'!AY26</f>
        <v>1</v>
      </c>
      <c r="AE7" s="65">
        <f>'Tab_Liste plantation'!AZ26</f>
        <v>1</v>
      </c>
      <c r="AF7" s="65">
        <f>'Tab_Liste plantation'!BA26</f>
        <v>0</v>
      </c>
      <c r="AG7" s="292">
        <f>SUM(D7:AF7)</f>
        <v>16</v>
      </c>
      <c r="AH7">
        <f t="shared" si="0"/>
        <v>500</v>
      </c>
    </row>
    <row r="8" spans="1:34" ht="18.600000000000001" customHeight="1" x14ac:dyDescent="0.3">
      <c r="A8" s="44">
        <f>'Tab_Liste plantation'!A32</f>
        <v>7</v>
      </c>
      <c r="B8" s="44" t="str">
        <f>'Tab_Liste plantation'!B32</f>
        <v>Clematis mauritiana Lam.</v>
      </c>
      <c r="C8" s="280">
        <f>'Tab_Liste plantation'!H32</f>
        <v>80</v>
      </c>
      <c r="D8" s="65">
        <f>'Tab_Liste plantation'!Q32</f>
        <v>1</v>
      </c>
      <c r="E8" s="65">
        <f>'Tab_Liste plantation'!R32</f>
        <v>1</v>
      </c>
      <c r="F8" s="65">
        <f>'Tab_Liste plantation'!S32</f>
        <v>1</v>
      </c>
      <c r="G8" s="65">
        <f>'Tab_Liste plantation'!T32</f>
        <v>0</v>
      </c>
      <c r="H8" s="65">
        <f>'Tab_Liste plantation'!U32</f>
        <v>1</v>
      </c>
      <c r="I8" s="65">
        <f>'Tab_Liste plantation'!V32</f>
        <v>1</v>
      </c>
      <c r="J8" s="65">
        <f>'Tab_Liste plantation'!AA32</f>
        <v>1</v>
      </c>
      <c r="K8" s="65">
        <f>'Tab_Liste plantation'!AB32</f>
        <v>1</v>
      </c>
      <c r="L8" s="65">
        <f>'Tab_Liste plantation'!AC32</f>
        <v>1</v>
      </c>
      <c r="M8" s="65">
        <f>'Tab_Liste plantation'!AD32</f>
        <v>1</v>
      </c>
      <c r="N8" s="65">
        <f>'Tab_Liste plantation'!AE32</f>
        <v>1</v>
      </c>
      <c r="O8" s="65">
        <f>'Tab_Liste plantation'!AF32</f>
        <v>1</v>
      </c>
      <c r="P8" s="65">
        <f>'Tab_Liste plantation'!AG32</f>
        <v>1</v>
      </c>
      <c r="Q8" s="65">
        <f>'Tab_Liste plantation'!AH32</f>
        <v>1</v>
      </c>
      <c r="R8" s="65">
        <f>'Tab_Liste plantation'!AI32</f>
        <v>1</v>
      </c>
      <c r="S8" s="65">
        <f>'Tab_Liste plantation'!AJ32</f>
        <v>1</v>
      </c>
      <c r="T8" s="65">
        <f>'Tab_Liste plantation'!AK32</f>
        <v>1</v>
      </c>
      <c r="U8" s="65">
        <f>'Tab_Liste plantation'!AP32</f>
        <v>0</v>
      </c>
      <c r="V8" s="65">
        <f>'Tab_Liste plantation'!AQ32</f>
        <v>0</v>
      </c>
      <c r="W8" s="65">
        <f>'Tab_Liste plantation'!AR32</f>
        <v>0</v>
      </c>
      <c r="X8" s="65">
        <f>'Tab_Liste plantation'!AS32</f>
        <v>0</v>
      </c>
      <c r="Y8" s="65">
        <f>'Tab_Liste plantation'!AT32</f>
        <v>0</v>
      </c>
      <c r="Z8" s="65">
        <f>'Tab_Liste plantation'!AU32</f>
        <v>0</v>
      </c>
      <c r="AA8" s="65">
        <f>'Tab_Liste plantation'!AV32</f>
        <v>0</v>
      </c>
      <c r="AB8" s="65">
        <f>'Tab_Liste plantation'!AW32</f>
        <v>0</v>
      </c>
      <c r="AC8" s="65">
        <f>'Tab_Liste plantation'!AX32</f>
        <v>0</v>
      </c>
      <c r="AD8" s="65">
        <f>'Tab_Liste plantation'!AY32</f>
        <v>0</v>
      </c>
      <c r="AE8" s="65">
        <f>'Tab_Liste plantation'!AZ32</f>
        <v>0</v>
      </c>
      <c r="AF8" s="65">
        <f>'Tab_Liste plantation'!BA32</f>
        <v>0</v>
      </c>
      <c r="AG8" s="293">
        <f>SUM(D8:AF8)</f>
        <v>16</v>
      </c>
      <c r="AH8">
        <f t="shared" si="0"/>
        <v>8000</v>
      </c>
    </row>
    <row r="9" spans="1:34" x14ac:dyDescent="0.3">
      <c r="A9" s="44">
        <f>'Tab_Liste plantation'!A33</f>
        <v>8</v>
      </c>
      <c r="B9" s="44" t="str">
        <f>'Tab_Liste plantation'!B33</f>
        <v>Cordyline mauritiana (Lam.) J.F. Macbr.</v>
      </c>
      <c r="C9" s="280">
        <f>'Tab_Liste plantation'!H33</f>
        <v>150</v>
      </c>
      <c r="D9" s="65">
        <f>'Tab_Liste plantation'!Q33</f>
        <v>0</v>
      </c>
      <c r="E9" s="65">
        <f>'Tab_Liste plantation'!R33</f>
        <v>1</v>
      </c>
      <c r="F9" s="65">
        <f>'Tab_Liste plantation'!S33</f>
        <v>0</v>
      </c>
      <c r="G9" s="65">
        <f>'Tab_Liste plantation'!T33</f>
        <v>0</v>
      </c>
      <c r="H9" s="65">
        <f>'Tab_Liste plantation'!U33</f>
        <v>1</v>
      </c>
      <c r="I9" s="65">
        <f>'Tab_Liste plantation'!V33</f>
        <v>1</v>
      </c>
      <c r="J9" s="65">
        <f>'Tab_Liste plantation'!AA33</f>
        <v>1</v>
      </c>
      <c r="K9" s="65">
        <f>'Tab_Liste plantation'!AB33</f>
        <v>1</v>
      </c>
      <c r="L9" s="65">
        <f>'Tab_Liste plantation'!AC33</f>
        <v>1</v>
      </c>
      <c r="M9" s="65">
        <f>'Tab_Liste plantation'!AD33</f>
        <v>1</v>
      </c>
      <c r="N9" s="65">
        <f>'Tab_Liste plantation'!AE33</f>
        <v>1</v>
      </c>
      <c r="O9" s="65">
        <f>'Tab_Liste plantation'!AF33</f>
        <v>1</v>
      </c>
      <c r="P9" s="65">
        <f>'Tab_Liste plantation'!AG33</f>
        <v>1</v>
      </c>
      <c r="Q9" s="65">
        <f>'Tab_Liste plantation'!AH33</f>
        <v>1</v>
      </c>
      <c r="R9" s="65">
        <f>'Tab_Liste plantation'!AI33</f>
        <v>1</v>
      </c>
      <c r="S9" s="65">
        <f>'Tab_Liste plantation'!AJ33</f>
        <v>1</v>
      </c>
      <c r="T9" s="65">
        <f>'Tab_Liste plantation'!AK33</f>
        <v>1</v>
      </c>
      <c r="U9" s="65">
        <f>'Tab_Liste plantation'!AP33</f>
        <v>0</v>
      </c>
      <c r="V9" s="65">
        <f>'Tab_Liste plantation'!AQ33</f>
        <v>0</v>
      </c>
      <c r="W9" s="65">
        <f>'Tab_Liste plantation'!AR33</f>
        <v>0</v>
      </c>
      <c r="X9" s="65">
        <f>'Tab_Liste plantation'!AS33</f>
        <v>0</v>
      </c>
      <c r="Y9" s="65">
        <f>'Tab_Liste plantation'!AT33</f>
        <v>0</v>
      </c>
      <c r="Z9" s="65">
        <f>'Tab_Liste plantation'!AU33</f>
        <v>0</v>
      </c>
      <c r="AA9" s="65">
        <f>'Tab_Liste plantation'!AV33</f>
        <v>0</v>
      </c>
      <c r="AB9" s="65">
        <f>'Tab_Liste plantation'!AW33</f>
        <v>0</v>
      </c>
      <c r="AC9" s="65">
        <f>'Tab_Liste plantation'!AX33</f>
        <v>0</v>
      </c>
      <c r="AD9" s="65">
        <f>'Tab_Liste plantation'!AY33</f>
        <v>0</v>
      </c>
      <c r="AE9" s="65">
        <f>'Tab_Liste plantation'!AZ33</f>
        <v>0</v>
      </c>
      <c r="AF9" s="65">
        <f>'Tab_Liste plantation'!BA33</f>
        <v>0</v>
      </c>
    </row>
    <row r="10" spans="1:34" x14ac:dyDescent="0.3">
      <c r="A10" s="44">
        <f>'Tab_Liste plantation'!A34</f>
        <v>10</v>
      </c>
      <c r="B10" s="44" t="str">
        <f>'Tab_Liste plantation'!B34</f>
        <v>Embelia demissa Cordem.</v>
      </c>
      <c r="C10" s="280">
        <f>'Tab_Liste plantation'!H34</f>
        <v>110</v>
      </c>
      <c r="D10" s="65">
        <f>'Tab_Liste plantation'!Q34</f>
        <v>0</v>
      </c>
      <c r="E10" s="65">
        <f>'Tab_Liste plantation'!R34</f>
        <v>1</v>
      </c>
      <c r="F10" s="65">
        <f>'Tab_Liste plantation'!S34</f>
        <v>0</v>
      </c>
      <c r="G10" s="65">
        <f>'Tab_Liste plantation'!T34</f>
        <v>0</v>
      </c>
      <c r="H10" s="65">
        <f>'Tab_Liste plantation'!U34</f>
        <v>0</v>
      </c>
      <c r="I10" s="65">
        <f>'Tab_Liste plantation'!V34</f>
        <v>1</v>
      </c>
      <c r="J10" s="65">
        <f>'Tab_Liste plantation'!AA34</f>
        <v>1</v>
      </c>
      <c r="K10" s="65">
        <f>'Tab_Liste plantation'!AB34</f>
        <v>0</v>
      </c>
      <c r="L10" s="65">
        <f>'Tab_Liste plantation'!AC34</f>
        <v>0</v>
      </c>
      <c r="M10" s="65">
        <f>'Tab_Liste plantation'!AD34</f>
        <v>0</v>
      </c>
      <c r="N10" s="65">
        <f>'Tab_Liste plantation'!AE34</f>
        <v>0</v>
      </c>
      <c r="O10" s="65">
        <f>'Tab_Liste plantation'!AF34</f>
        <v>1</v>
      </c>
      <c r="P10" s="65">
        <f>'Tab_Liste plantation'!AG34</f>
        <v>0</v>
      </c>
      <c r="Q10" s="65">
        <f>'Tab_Liste plantation'!AH34</f>
        <v>0</v>
      </c>
      <c r="R10" s="65">
        <f>'Tab_Liste plantation'!AI34</f>
        <v>0</v>
      </c>
      <c r="S10" s="65">
        <f>'Tab_Liste plantation'!AJ34</f>
        <v>0</v>
      </c>
      <c r="T10" s="65">
        <f>'Tab_Liste plantation'!AK34</f>
        <v>0</v>
      </c>
      <c r="U10" s="65">
        <f>'Tab_Liste plantation'!AP34</f>
        <v>1</v>
      </c>
      <c r="V10" s="65">
        <f>'Tab_Liste plantation'!AQ34</f>
        <v>0</v>
      </c>
      <c r="W10" s="65">
        <f>'Tab_Liste plantation'!AR34</f>
        <v>0</v>
      </c>
      <c r="X10" s="65">
        <f>'Tab_Liste plantation'!AS34</f>
        <v>0</v>
      </c>
      <c r="Y10" s="65">
        <f>'Tab_Liste plantation'!AT34</f>
        <v>0</v>
      </c>
      <c r="Z10" s="65">
        <f>'Tab_Liste plantation'!AU34</f>
        <v>0</v>
      </c>
      <c r="AA10" s="65">
        <f>'Tab_Liste plantation'!AV34</f>
        <v>1</v>
      </c>
      <c r="AB10" s="65">
        <f>'Tab_Liste plantation'!AW34</f>
        <v>0</v>
      </c>
      <c r="AC10" s="65">
        <f>'Tab_Liste plantation'!AX34</f>
        <v>0</v>
      </c>
      <c r="AD10" s="65">
        <f>'Tab_Liste plantation'!AY34</f>
        <v>0</v>
      </c>
      <c r="AE10" s="65">
        <f>'Tab_Liste plantation'!AZ34</f>
        <v>0</v>
      </c>
      <c r="AF10" s="65">
        <f>'Tab_Liste plantation'!BA34</f>
        <v>1</v>
      </c>
    </row>
    <row r="11" spans="1:34" x14ac:dyDescent="0.3">
      <c r="A11" s="44">
        <f>'Tab_Liste plantation'!A35</f>
        <v>11</v>
      </c>
      <c r="B11" s="44" t="str">
        <f>'Tab_Liste plantation'!B35</f>
        <v>Erica reunionensis E.G.H. Oliv.</v>
      </c>
      <c r="C11" s="280">
        <f>'Tab_Liste plantation'!H35</f>
        <v>977</v>
      </c>
      <c r="D11" s="65">
        <f>'Tab_Liste plantation'!Q35</f>
        <v>1</v>
      </c>
      <c r="E11" s="65">
        <f>'Tab_Liste plantation'!R35</f>
        <v>1</v>
      </c>
      <c r="F11" s="65">
        <f>'Tab_Liste plantation'!S35</f>
        <v>1</v>
      </c>
      <c r="G11" s="65">
        <f>'Tab_Liste plantation'!T35</f>
        <v>0</v>
      </c>
      <c r="H11" s="65">
        <f>'Tab_Liste plantation'!U35</f>
        <v>1</v>
      </c>
      <c r="I11" s="65">
        <f>'Tab_Liste plantation'!V35</f>
        <v>1</v>
      </c>
      <c r="J11" s="65">
        <f>'Tab_Liste plantation'!AA35</f>
        <v>0</v>
      </c>
      <c r="K11" s="65">
        <f>'Tab_Liste plantation'!AB35</f>
        <v>0</v>
      </c>
      <c r="L11" s="65">
        <f>'Tab_Liste plantation'!AC35</f>
        <v>1</v>
      </c>
      <c r="M11" s="65">
        <f>'Tab_Liste plantation'!AD35</f>
        <v>0</v>
      </c>
      <c r="N11" s="65">
        <f>'Tab_Liste plantation'!AE35</f>
        <v>1</v>
      </c>
      <c r="O11" s="65">
        <f>'Tab_Liste plantation'!AF35</f>
        <v>0</v>
      </c>
      <c r="P11" s="65">
        <f>'Tab_Liste plantation'!AG35</f>
        <v>0</v>
      </c>
      <c r="Q11" s="65">
        <f>'Tab_Liste plantation'!AH35</f>
        <v>1</v>
      </c>
      <c r="R11" s="65">
        <f>'Tab_Liste plantation'!AI35</f>
        <v>0</v>
      </c>
      <c r="S11" s="65">
        <f>'Tab_Liste plantation'!AJ35</f>
        <v>1</v>
      </c>
      <c r="T11" s="65">
        <f>'Tab_Liste plantation'!AK35</f>
        <v>1</v>
      </c>
      <c r="U11" s="65">
        <f>'Tab_Liste plantation'!AP35</f>
        <v>1</v>
      </c>
      <c r="V11" s="65">
        <f>'Tab_Liste plantation'!AQ35</f>
        <v>1</v>
      </c>
      <c r="W11" s="65">
        <f>'Tab_Liste plantation'!AR35</f>
        <v>1</v>
      </c>
      <c r="X11" s="65">
        <f>'Tab_Liste plantation'!AS35</f>
        <v>1</v>
      </c>
      <c r="Y11" s="65">
        <f>'Tab_Liste plantation'!AT35</f>
        <v>1</v>
      </c>
      <c r="Z11" s="65">
        <f>'Tab_Liste plantation'!AU35</f>
        <v>1</v>
      </c>
      <c r="AA11" s="65">
        <f>'Tab_Liste plantation'!AV35</f>
        <v>1</v>
      </c>
      <c r="AB11" s="65">
        <f>'Tab_Liste plantation'!AW35</f>
        <v>1</v>
      </c>
      <c r="AC11" s="65">
        <f>'Tab_Liste plantation'!AX35</f>
        <v>1</v>
      </c>
      <c r="AD11" s="65">
        <f>'Tab_Liste plantation'!AY35</f>
        <v>1</v>
      </c>
      <c r="AE11" s="65">
        <f>'Tab_Liste plantation'!AZ35</f>
        <v>1</v>
      </c>
      <c r="AF11" s="65">
        <f>'Tab_Liste plantation'!BA35</f>
        <v>1</v>
      </c>
    </row>
    <row r="12" spans="1:34" x14ac:dyDescent="0.3">
      <c r="A12" s="44">
        <f>'Tab_Liste plantation'!A36</f>
        <v>12</v>
      </c>
      <c r="B12" s="44" t="str">
        <f>'Tab_Liste plantation'!B36</f>
        <v>Faujasia cadetiana C. Jeffrey</v>
      </c>
      <c r="C12" s="280">
        <f>'Tab_Liste plantation'!H36</f>
        <v>10</v>
      </c>
      <c r="D12" s="65">
        <f>'Tab_Liste plantation'!Q36</f>
        <v>1</v>
      </c>
      <c r="E12" s="65">
        <f>'Tab_Liste plantation'!R36</f>
        <v>0</v>
      </c>
      <c r="F12" s="65">
        <f>'Tab_Liste plantation'!S36</f>
        <v>1</v>
      </c>
      <c r="G12" s="65">
        <f>'Tab_Liste plantation'!T36</f>
        <v>0</v>
      </c>
      <c r="H12" s="65">
        <f>'Tab_Liste plantation'!U36</f>
        <v>0</v>
      </c>
      <c r="I12" s="65">
        <f>'Tab_Liste plantation'!V36</f>
        <v>0</v>
      </c>
      <c r="J12" s="65">
        <f>'Tab_Liste plantation'!AA36</f>
        <v>0</v>
      </c>
      <c r="K12" s="65">
        <f>'Tab_Liste plantation'!AB36</f>
        <v>0</v>
      </c>
      <c r="L12" s="65">
        <f>'Tab_Liste plantation'!AC36</f>
        <v>0</v>
      </c>
      <c r="M12" s="65">
        <f>'Tab_Liste plantation'!AD36</f>
        <v>0</v>
      </c>
      <c r="N12" s="65">
        <f>'Tab_Liste plantation'!AE36</f>
        <v>0</v>
      </c>
      <c r="O12" s="65">
        <f>'Tab_Liste plantation'!AF36</f>
        <v>0</v>
      </c>
      <c r="P12" s="65">
        <f>'Tab_Liste plantation'!AG36</f>
        <v>0</v>
      </c>
      <c r="Q12" s="65">
        <f>'Tab_Liste plantation'!AH36</f>
        <v>0</v>
      </c>
      <c r="R12" s="65">
        <f>'Tab_Liste plantation'!AI36</f>
        <v>0</v>
      </c>
      <c r="S12" s="65">
        <f>'Tab_Liste plantation'!AJ36</f>
        <v>0</v>
      </c>
      <c r="T12" s="65">
        <f>'Tab_Liste plantation'!AK36</f>
        <v>0</v>
      </c>
      <c r="U12" s="65">
        <f>'Tab_Liste plantation'!AP36</f>
        <v>0</v>
      </c>
      <c r="V12" s="65">
        <f>'Tab_Liste plantation'!AQ36</f>
        <v>1</v>
      </c>
      <c r="W12" s="65">
        <f>'Tab_Liste plantation'!AR36</f>
        <v>1</v>
      </c>
      <c r="X12" s="65">
        <f>'Tab_Liste plantation'!AS36</f>
        <v>1</v>
      </c>
      <c r="Y12" s="65">
        <f>'Tab_Liste plantation'!AT36</f>
        <v>1</v>
      </c>
      <c r="Z12" s="65">
        <f>'Tab_Liste plantation'!AU36</f>
        <v>0</v>
      </c>
      <c r="AA12" s="65">
        <f>'Tab_Liste plantation'!AV36</f>
        <v>0</v>
      </c>
      <c r="AB12" s="65">
        <f>'Tab_Liste plantation'!AW36</f>
        <v>1</v>
      </c>
      <c r="AC12" s="65">
        <f>'Tab_Liste plantation'!AX36</f>
        <v>1</v>
      </c>
      <c r="AD12" s="65">
        <f>'Tab_Liste plantation'!AY36</f>
        <v>1</v>
      </c>
      <c r="AE12" s="65">
        <f>'Tab_Liste plantation'!AZ36</f>
        <v>1</v>
      </c>
      <c r="AF12" s="65">
        <f>'Tab_Liste plantation'!BA36</f>
        <v>0</v>
      </c>
    </row>
    <row r="13" spans="1:34" x14ac:dyDescent="0.3">
      <c r="A13" s="44">
        <f>'Tab_Liste plantation'!A37</f>
        <v>13</v>
      </c>
      <c r="B13" s="44" t="str">
        <f>'Tab_Liste plantation'!B37</f>
        <v>Faujasia pinifolia Cass.</v>
      </c>
      <c r="C13" s="280">
        <f>'Tab_Liste plantation'!H37</f>
        <v>216</v>
      </c>
      <c r="D13" s="65">
        <f>'Tab_Liste plantation'!Q37</f>
        <v>1</v>
      </c>
      <c r="E13" s="65">
        <f>'Tab_Liste plantation'!R37</f>
        <v>0</v>
      </c>
      <c r="F13" s="65">
        <f>'Tab_Liste plantation'!S37</f>
        <v>1</v>
      </c>
      <c r="G13" s="65">
        <f>'Tab_Liste plantation'!T37</f>
        <v>0</v>
      </c>
      <c r="H13" s="65">
        <f>'Tab_Liste plantation'!U37</f>
        <v>0</v>
      </c>
      <c r="I13" s="65">
        <f>'Tab_Liste plantation'!V37</f>
        <v>0</v>
      </c>
      <c r="J13" s="65">
        <f>'Tab_Liste plantation'!AA37</f>
        <v>0</v>
      </c>
      <c r="K13" s="65">
        <f>'Tab_Liste plantation'!AB37</f>
        <v>0</v>
      </c>
      <c r="L13" s="65">
        <f>'Tab_Liste plantation'!AC37</f>
        <v>0</v>
      </c>
      <c r="M13" s="65">
        <f>'Tab_Liste plantation'!AD37</f>
        <v>0</v>
      </c>
      <c r="N13" s="65">
        <f>'Tab_Liste plantation'!AE37</f>
        <v>0</v>
      </c>
      <c r="O13" s="65">
        <f>'Tab_Liste plantation'!AF37</f>
        <v>0</v>
      </c>
      <c r="P13" s="65">
        <f>'Tab_Liste plantation'!AG37</f>
        <v>0</v>
      </c>
      <c r="Q13" s="65">
        <f>'Tab_Liste plantation'!AH37</f>
        <v>0</v>
      </c>
      <c r="R13" s="65">
        <f>'Tab_Liste plantation'!AI37</f>
        <v>0</v>
      </c>
      <c r="S13" s="65">
        <f>'Tab_Liste plantation'!AJ37</f>
        <v>0</v>
      </c>
      <c r="T13" s="65">
        <f>'Tab_Liste plantation'!AK37</f>
        <v>0</v>
      </c>
      <c r="U13" s="65">
        <f>'Tab_Liste plantation'!AP37</f>
        <v>0</v>
      </c>
      <c r="V13" s="65">
        <f>'Tab_Liste plantation'!AQ37</f>
        <v>1</v>
      </c>
      <c r="W13" s="65">
        <f>'Tab_Liste plantation'!AR37</f>
        <v>1</v>
      </c>
      <c r="X13" s="65">
        <f>'Tab_Liste plantation'!AS37</f>
        <v>1</v>
      </c>
      <c r="Y13" s="65">
        <f>'Tab_Liste plantation'!AT37</f>
        <v>1</v>
      </c>
      <c r="Z13" s="65">
        <f>'Tab_Liste plantation'!AU37</f>
        <v>0</v>
      </c>
      <c r="AA13" s="65">
        <f>'Tab_Liste plantation'!AV37</f>
        <v>0</v>
      </c>
      <c r="AB13" s="65">
        <f>'Tab_Liste plantation'!AW37</f>
        <v>1</v>
      </c>
      <c r="AC13" s="65">
        <f>'Tab_Liste plantation'!AX37</f>
        <v>1</v>
      </c>
      <c r="AD13" s="65">
        <f>'Tab_Liste plantation'!AY37</f>
        <v>1</v>
      </c>
      <c r="AE13" s="65">
        <f>'Tab_Liste plantation'!AZ37</f>
        <v>1</v>
      </c>
      <c r="AF13" s="65">
        <f>'Tab_Liste plantation'!BA37</f>
        <v>0</v>
      </c>
    </row>
    <row r="14" spans="1:34" x14ac:dyDescent="0.3">
      <c r="A14" s="44">
        <f>'Tab_Liste plantation'!A38</f>
        <v>14</v>
      </c>
      <c r="B14" s="44" t="str">
        <f>'Tab_Liste plantation'!B38</f>
        <v>Faujasia salicifolia (Pers.) C. Jeffrey</v>
      </c>
      <c r="C14" s="280">
        <f>'Tab_Liste plantation'!H38</f>
        <v>256</v>
      </c>
      <c r="D14" s="65">
        <f>'Tab_Liste plantation'!Q38</f>
        <v>1</v>
      </c>
      <c r="E14" s="65">
        <f>'Tab_Liste plantation'!R38</f>
        <v>0</v>
      </c>
      <c r="F14" s="65">
        <f>'Tab_Liste plantation'!S38</f>
        <v>1</v>
      </c>
      <c r="G14" s="65">
        <f>'Tab_Liste plantation'!T38</f>
        <v>0</v>
      </c>
      <c r="H14" s="65">
        <f>'Tab_Liste plantation'!U38</f>
        <v>0</v>
      </c>
      <c r="I14" s="65">
        <f>'Tab_Liste plantation'!V38</f>
        <v>0</v>
      </c>
      <c r="J14" s="65">
        <f>'Tab_Liste plantation'!AA38</f>
        <v>0</v>
      </c>
      <c r="K14" s="65">
        <f>'Tab_Liste plantation'!AB38</f>
        <v>1</v>
      </c>
      <c r="L14" s="65">
        <f>'Tab_Liste plantation'!AC38</f>
        <v>1</v>
      </c>
      <c r="M14" s="65">
        <f>'Tab_Liste plantation'!AD38</f>
        <v>1</v>
      </c>
      <c r="N14" s="65">
        <f>'Tab_Liste plantation'!AE38</f>
        <v>1</v>
      </c>
      <c r="O14" s="65">
        <f>'Tab_Liste plantation'!AF38</f>
        <v>0</v>
      </c>
      <c r="P14" s="65">
        <f>'Tab_Liste plantation'!AG38</f>
        <v>0</v>
      </c>
      <c r="Q14" s="65">
        <f>'Tab_Liste plantation'!AH38</f>
        <v>0</v>
      </c>
      <c r="R14" s="65">
        <f>'Tab_Liste plantation'!AI38</f>
        <v>1</v>
      </c>
      <c r="S14" s="65">
        <f>'Tab_Liste plantation'!AJ38</f>
        <v>0</v>
      </c>
      <c r="T14" s="65">
        <f>'Tab_Liste plantation'!AK38</f>
        <v>0</v>
      </c>
      <c r="U14" s="65">
        <f>'Tab_Liste plantation'!AP38</f>
        <v>0</v>
      </c>
      <c r="V14" s="65">
        <f>'Tab_Liste plantation'!AQ38</f>
        <v>1</v>
      </c>
      <c r="W14" s="65">
        <f>'Tab_Liste plantation'!AR38</f>
        <v>1</v>
      </c>
      <c r="X14" s="65">
        <f>'Tab_Liste plantation'!AS38</f>
        <v>1</v>
      </c>
      <c r="Y14" s="65">
        <f>'Tab_Liste plantation'!AT38</f>
        <v>1</v>
      </c>
      <c r="Z14" s="65">
        <f>'Tab_Liste plantation'!AU38</f>
        <v>0</v>
      </c>
      <c r="AA14" s="65">
        <f>'Tab_Liste plantation'!AV38</f>
        <v>0</v>
      </c>
      <c r="AB14" s="65">
        <f>'Tab_Liste plantation'!AW38</f>
        <v>1</v>
      </c>
      <c r="AC14" s="65">
        <f>'Tab_Liste plantation'!AX38</f>
        <v>1</v>
      </c>
      <c r="AD14" s="65">
        <f>'Tab_Liste plantation'!AY38</f>
        <v>1</v>
      </c>
      <c r="AE14" s="65">
        <f>'Tab_Liste plantation'!AZ38</f>
        <v>1</v>
      </c>
      <c r="AF14" s="65">
        <f>'Tab_Liste plantation'!BA38</f>
        <v>0</v>
      </c>
    </row>
    <row r="15" spans="1:34" x14ac:dyDescent="0.3">
      <c r="A15" s="44">
        <f>'Tab_Liste plantation'!A40</f>
        <v>17</v>
      </c>
      <c r="B15" s="44" t="str">
        <f>'Tab_Liste plantation'!B40</f>
        <v>Geniostoma pedunculatum Bojer ex DC.</v>
      </c>
      <c r="C15" s="280">
        <f>'Tab_Liste plantation'!H40</f>
        <v>140</v>
      </c>
      <c r="D15" s="65">
        <f>'Tab_Liste plantation'!Q40</f>
        <v>0</v>
      </c>
      <c r="E15" s="65">
        <f>'Tab_Liste plantation'!R40</f>
        <v>1</v>
      </c>
      <c r="F15" s="65">
        <f>'Tab_Liste plantation'!S40</f>
        <v>0</v>
      </c>
      <c r="G15" s="65">
        <f>'Tab_Liste plantation'!T40</f>
        <v>0</v>
      </c>
      <c r="H15" s="65">
        <f>'Tab_Liste plantation'!U40</f>
        <v>1</v>
      </c>
      <c r="I15" s="65">
        <f>'Tab_Liste plantation'!V40</f>
        <v>1</v>
      </c>
      <c r="J15" s="65">
        <f>'Tab_Liste plantation'!AA40</f>
        <v>1</v>
      </c>
      <c r="K15" s="65">
        <f>'Tab_Liste plantation'!AB40</f>
        <v>0</v>
      </c>
      <c r="L15" s="65">
        <f>'Tab_Liste plantation'!AC40</f>
        <v>0</v>
      </c>
      <c r="M15" s="65">
        <f>'Tab_Liste plantation'!AD40</f>
        <v>0</v>
      </c>
      <c r="N15" s="65">
        <f>'Tab_Liste plantation'!AE40</f>
        <v>0</v>
      </c>
      <c r="O15" s="65">
        <f>'Tab_Liste plantation'!AF40</f>
        <v>1</v>
      </c>
      <c r="P15" s="65">
        <f>'Tab_Liste plantation'!AG40</f>
        <v>0</v>
      </c>
      <c r="Q15" s="65">
        <f>'Tab_Liste plantation'!AH40</f>
        <v>1</v>
      </c>
      <c r="R15" s="65">
        <f>'Tab_Liste plantation'!AI40</f>
        <v>0</v>
      </c>
      <c r="S15" s="65">
        <f>'Tab_Liste plantation'!AJ40</f>
        <v>0</v>
      </c>
      <c r="T15" s="65">
        <f>'Tab_Liste plantation'!AK40</f>
        <v>1</v>
      </c>
      <c r="U15" s="65">
        <f>'Tab_Liste plantation'!AP40</f>
        <v>1</v>
      </c>
      <c r="V15" s="65">
        <f>'Tab_Liste plantation'!AQ40</f>
        <v>0</v>
      </c>
      <c r="W15" s="65">
        <f>'Tab_Liste plantation'!AR40</f>
        <v>0</v>
      </c>
      <c r="X15" s="65">
        <f>'Tab_Liste plantation'!AS40</f>
        <v>0</v>
      </c>
      <c r="Y15" s="65">
        <f>'Tab_Liste plantation'!AT40</f>
        <v>0</v>
      </c>
      <c r="Z15" s="65">
        <f>'Tab_Liste plantation'!AU40</f>
        <v>1</v>
      </c>
      <c r="AA15" s="65">
        <f>'Tab_Liste plantation'!AV40</f>
        <v>1</v>
      </c>
      <c r="AB15" s="65">
        <f>'Tab_Liste plantation'!AW40</f>
        <v>0</v>
      </c>
      <c r="AC15" s="65">
        <f>'Tab_Liste plantation'!AX40</f>
        <v>0</v>
      </c>
      <c r="AD15" s="65">
        <f>'Tab_Liste plantation'!AY40</f>
        <v>0</v>
      </c>
      <c r="AE15" s="65">
        <f>'Tab_Liste plantation'!AZ40</f>
        <v>0</v>
      </c>
      <c r="AF15" s="65">
        <f>'Tab_Liste plantation'!BA40</f>
        <v>1</v>
      </c>
    </row>
    <row r="16" spans="1:34" x14ac:dyDescent="0.3">
      <c r="A16" s="44">
        <f>'Tab_Liste plantation'!A41</f>
        <v>19</v>
      </c>
      <c r="B16" s="44" t="str">
        <f>'Tab_Liste plantation'!B41</f>
        <v>Helichrysum heliotropifolium (Lam.) DC.</v>
      </c>
      <c r="C16" s="280">
        <f>'Tab_Liste plantation'!H41</f>
        <v>130</v>
      </c>
      <c r="D16" s="65">
        <f>'Tab_Liste plantation'!Q41</f>
        <v>1</v>
      </c>
      <c r="E16" s="65">
        <f>'Tab_Liste plantation'!R41</f>
        <v>0</v>
      </c>
      <c r="F16" s="65">
        <f>'Tab_Liste plantation'!S41</f>
        <v>1</v>
      </c>
      <c r="G16" s="65">
        <f>'Tab_Liste plantation'!T41</f>
        <v>0</v>
      </c>
      <c r="H16" s="65">
        <f>'Tab_Liste plantation'!U41</f>
        <v>0</v>
      </c>
      <c r="I16" s="65">
        <f>'Tab_Liste plantation'!V41</f>
        <v>0</v>
      </c>
      <c r="J16" s="65">
        <f>'Tab_Liste plantation'!AA41</f>
        <v>0</v>
      </c>
      <c r="K16" s="65">
        <f>'Tab_Liste plantation'!AB41</f>
        <v>0</v>
      </c>
      <c r="L16" s="65">
        <f>'Tab_Liste plantation'!AC41</f>
        <v>1</v>
      </c>
      <c r="M16" s="65">
        <f>'Tab_Liste plantation'!AD41</f>
        <v>1</v>
      </c>
      <c r="N16" s="65">
        <f>'Tab_Liste plantation'!AE41</f>
        <v>0</v>
      </c>
      <c r="O16" s="65">
        <f>'Tab_Liste plantation'!AF41</f>
        <v>0</v>
      </c>
      <c r="P16" s="65">
        <f>'Tab_Liste plantation'!AG41</f>
        <v>0</v>
      </c>
      <c r="Q16" s="65">
        <f>'Tab_Liste plantation'!AH41</f>
        <v>0</v>
      </c>
      <c r="R16" s="65">
        <f>'Tab_Liste plantation'!AI41</f>
        <v>1</v>
      </c>
      <c r="S16" s="65">
        <f>'Tab_Liste plantation'!AJ41</f>
        <v>0</v>
      </c>
      <c r="T16" s="65">
        <f>'Tab_Liste plantation'!AK41</f>
        <v>0</v>
      </c>
      <c r="U16" s="65">
        <f>'Tab_Liste plantation'!AP41</f>
        <v>0</v>
      </c>
      <c r="V16" s="65">
        <f>'Tab_Liste plantation'!AQ41</f>
        <v>1</v>
      </c>
      <c r="W16" s="65">
        <f>'Tab_Liste plantation'!AR41</f>
        <v>1</v>
      </c>
      <c r="X16" s="65">
        <f>'Tab_Liste plantation'!AS41</f>
        <v>1</v>
      </c>
      <c r="Y16" s="65">
        <f>'Tab_Liste plantation'!AT41</f>
        <v>1</v>
      </c>
      <c r="Z16" s="65">
        <f>'Tab_Liste plantation'!AU41</f>
        <v>0</v>
      </c>
      <c r="AA16" s="65">
        <f>'Tab_Liste plantation'!AV41</f>
        <v>0</v>
      </c>
      <c r="AB16" s="65">
        <f>'Tab_Liste plantation'!AW41</f>
        <v>1</v>
      </c>
      <c r="AC16" s="65">
        <f>'Tab_Liste plantation'!AX41</f>
        <v>1</v>
      </c>
      <c r="AD16" s="65">
        <f>'Tab_Liste plantation'!AY41</f>
        <v>1</v>
      </c>
      <c r="AE16" s="65">
        <f>'Tab_Liste plantation'!AZ41</f>
        <v>1</v>
      </c>
      <c r="AF16" s="65">
        <f>'Tab_Liste plantation'!BA41</f>
        <v>0</v>
      </c>
    </row>
    <row r="17" spans="1:33" x14ac:dyDescent="0.3">
      <c r="A17" s="44">
        <f>'Tab_Liste plantation'!A42</f>
        <v>20</v>
      </c>
      <c r="B17" s="44" t="str">
        <f>'Tab_Liste plantation'!B42</f>
        <v>Hubertia ambavilla Bory var. ambavilla</v>
      </c>
      <c r="C17" s="280">
        <f>'Tab_Liste plantation'!H42</f>
        <v>10</v>
      </c>
      <c r="D17" s="65">
        <f>'Tab_Liste plantation'!Q42</f>
        <v>0</v>
      </c>
      <c r="E17" s="65">
        <f>'Tab_Liste plantation'!R42</f>
        <v>0</v>
      </c>
      <c r="F17" s="65">
        <f>'Tab_Liste plantation'!S42</f>
        <v>0</v>
      </c>
      <c r="G17" s="65">
        <f>'Tab_Liste plantation'!T42</f>
        <v>0</v>
      </c>
      <c r="H17" s="65">
        <f>'Tab_Liste plantation'!U42</f>
        <v>0</v>
      </c>
      <c r="I17" s="65">
        <f>'Tab_Liste plantation'!V42</f>
        <v>0</v>
      </c>
      <c r="J17" s="65">
        <f>'Tab_Liste plantation'!AA42</f>
        <v>0</v>
      </c>
      <c r="K17" s="65">
        <f>'Tab_Liste plantation'!AB42</f>
        <v>0</v>
      </c>
      <c r="L17" s="65">
        <f>'Tab_Liste plantation'!AC42</f>
        <v>0</v>
      </c>
      <c r="M17" s="65">
        <f>'Tab_Liste plantation'!AD42</f>
        <v>0</v>
      </c>
      <c r="N17" s="65">
        <f>'Tab_Liste plantation'!AE42</f>
        <v>0</v>
      </c>
      <c r="O17" s="65">
        <f>'Tab_Liste plantation'!AF42</f>
        <v>0</v>
      </c>
      <c r="P17" s="65">
        <f>'Tab_Liste plantation'!AG42</f>
        <v>0</v>
      </c>
      <c r="Q17" s="65">
        <f>'Tab_Liste plantation'!AH42</f>
        <v>0</v>
      </c>
      <c r="R17" s="65">
        <f>'Tab_Liste plantation'!AI42</f>
        <v>0</v>
      </c>
      <c r="S17" s="65">
        <f>'Tab_Liste plantation'!AJ42</f>
        <v>0</v>
      </c>
      <c r="T17" s="65">
        <f>'Tab_Liste plantation'!AK42</f>
        <v>0</v>
      </c>
      <c r="U17" s="65">
        <f>'Tab_Liste plantation'!AP42</f>
        <v>0</v>
      </c>
      <c r="V17" s="65">
        <f>'Tab_Liste plantation'!AQ42</f>
        <v>1</v>
      </c>
      <c r="W17" s="65">
        <f>'Tab_Liste plantation'!AR42</f>
        <v>1</v>
      </c>
      <c r="X17" s="65">
        <f>'Tab_Liste plantation'!AS42</f>
        <v>1</v>
      </c>
      <c r="Y17" s="65">
        <f>'Tab_Liste plantation'!AT42</f>
        <v>1</v>
      </c>
      <c r="Z17" s="65">
        <f>'Tab_Liste plantation'!AU42</f>
        <v>0</v>
      </c>
      <c r="AA17" s="65">
        <f>'Tab_Liste plantation'!AV42</f>
        <v>0</v>
      </c>
      <c r="AB17" s="65">
        <f>'Tab_Liste plantation'!AW42</f>
        <v>1</v>
      </c>
      <c r="AC17" s="65">
        <f>'Tab_Liste plantation'!AX42</f>
        <v>1</v>
      </c>
      <c r="AD17" s="65">
        <f>'Tab_Liste plantation'!AY42</f>
        <v>1</v>
      </c>
      <c r="AE17" s="65">
        <f>'Tab_Liste plantation'!AZ42</f>
        <v>1</v>
      </c>
      <c r="AF17" s="65">
        <f>'Tab_Liste plantation'!BA42</f>
        <v>0</v>
      </c>
    </row>
    <row r="18" spans="1:33" x14ac:dyDescent="0.3">
      <c r="A18" s="44">
        <f>'Tab_Liste plantation'!A43</f>
        <v>21</v>
      </c>
      <c r="B18" s="44" t="str">
        <f>'Tab_Liste plantation'!B43</f>
        <v>Hubertia ambavilla Bory var. taxifolia (Poir.) C. Jeffrey</v>
      </c>
      <c r="C18" s="280">
        <f>'Tab_Liste plantation'!H43</f>
        <v>496</v>
      </c>
      <c r="D18" s="65">
        <f>'Tab_Liste plantation'!Q43</f>
        <v>1</v>
      </c>
      <c r="E18" s="65">
        <f>'Tab_Liste plantation'!R43</f>
        <v>0</v>
      </c>
      <c r="F18" s="65">
        <f>'Tab_Liste plantation'!S43</f>
        <v>1</v>
      </c>
      <c r="G18" s="65">
        <f>'Tab_Liste plantation'!T43</f>
        <v>0</v>
      </c>
      <c r="H18" s="65">
        <f>'Tab_Liste plantation'!U43</f>
        <v>0</v>
      </c>
      <c r="I18" s="65">
        <f>'Tab_Liste plantation'!V43</f>
        <v>0</v>
      </c>
      <c r="J18" s="65">
        <f>'Tab_Liste plantation'!AA43</f>
        <v>0</v>
      </c>
      <c r="K18" s="65">
        <f>'Tab_Liste plantation'!AB43</f>
        <v>0</v>
      </c>
      <c r="L18" s="65">
        <f>'Tab_Liste plantation'!AC43</f>
        <v>0</v>
      </c>
      <c r="M18" s="65">
        <f>'Tab_Liste plantation'!AD43</f>
        <v>0</v>
      </c>
      <c r="N18" s="65">
        <f>'Tab_Liste plantation'!AE43</f>
        <v>0</v>
      </c>
      <c r="O18" s="65">
        <f>'Tab_Liste plantation'!AF43</f>
        <v>0</v>
      </c>
      <c r="P18" s="65">
        <f>'Tab_Liste plantation'!AG43</f>
        <v>0</v>
      </c>
      <c r="Q18" s="65">
        <f>'Tab_Liste plantation'!AH43</f>
        <v>0</v>
      </c>
      <c r="R18" s="65">
        <f>'Tab_Liste plantation'!AI43</f>
        <v>0</v>
      </c>
      <c r="S18" s="65">
        <f>'Tab_Liste plantation'!AJ43</f>
        <v>0</v>
      </c>
      <c r="T18" s="65">
        <f>'Tab_Liste plantation'!AK43</f>
        <v>0</v>
      </c>
      <c r="U18" s="65">
        <f>'Tab_Liste plantation'!AP43</f>
        <v>0</v>
      </c>
      <c r="V18" s="65">
        <f>'Tab_Liste plantation'!AQ43</f>
        <v>1</v>
      </c>
      <c r="W18" s="65">
        <f>'Tab_Liste plantation'!AR43</f>
        <v>1</v>
      </c>
      <c r="X18" s="65">
        <f>'Tab_Liste plantation'!AS43</f>
        <v>1</v>
      </c>
      <c r="Y18" s="65">
        <f>'Tab_Liste plantation'!AT43</f>
        <v>1</v>
      </c>
      <c r="Z18" s="65">
        <f>'Tab_Liste plantation'!AU43</f>
        <v>0</v>
      </c>
      <c r="AA18" s="65">
        <f>'Tab_Liste plantation'!AV43</f>
        <v>0</v>
      </c>
      <c r="AB18" s="65">
        <f>'Tab_Liste plantation'!AW43</f>
        <v>1</v>
      </c>
      <c r="AC18" s="65">
        <f>'Tab_Liste plantation'!AX43</f>
        <v>1</v>
      </c>
      <c r="AD18" s="65">
        <f>'Tab_Liste plantation'!AY43</f>
        <v>1</v>
      </c>
      <c r="AE18" s="65">
        <f>'Tab_Liste plantation'!AZ43</f>
        <v>1</v>
      </c>
      <c r="AF18" s="65">
        <f>'Tab_Liste plantation'!BA43</f>
        <v>0</v>
      </c>
    </row>
    <row r="19" spans="1:33" x14ac:dyDescent="0.3">
      <c r="A19" s="44">
        <f>'Tab_Liste plantation'!A44</f>
        <v>22</v>
      </c>
      <c r="B19" s="44" t="str">
        <f>'Tab_Liste plantation'!B44</f>
        <v>Hubertia tomentosa Bory</v>
      </c>
      <c r="C19" s="280">
        <f>'Tab_Liste plantation'!H44</f>
        <v>547</v>
      </c>
      <c r="D19" s="65">
        <f>'Tab_Liste plantation'!Q44</f>
        <v>1</v>
      </c>
      <c r="E19" s="65">
        <f>'Tab_Liste plantation'!R44</f>
        <v>0</v>
      </c>
      <c r="F19" s="65">
        <f>'Tab_Liste plantation'!S44</f>
        <v>1</v>
      </c>
      <c r="G19" s="65">
        <f>'Tab_Liste plantation'!T44</f>
        <v>0</v>
      </c>
      <c r="H19" s="65">
        <f>'Tab_Liste plantation'!U44</f>
        <v>0</v>
      </c>
      <c r="I19" s="65">
        <f>'Tab_Liste plantation'!V44</f>
        <v>0</v>
      </c>
      <c r="J19" s="65">
        <f>'Tab_Liste plantation'!AA44</f>
        <v>0</v>
      </c>
      <c r="K19" s="65">
        <f>'Tab_Liste plantation'!AB44</f>
        <v>0</v>
      </c>
      <c r="L19" s="65">
        <f>'Tab_Liste plantation'!AC44</f>
        <v>0</v>
      </c>
      <c r="M19" s="65">
        <f>'Tab_Liste plantation'!AD44</f>
        <v>0</v>
      </c>
      <c r="N19" s="65">
        <f>'Tab_Liste plantation'!AE44</f>
        <v>0</v>
      </c>
      <c r="O19" s="65">
        <f>'Tab_Liste plantation'!AF44</f>
        <v>0</v>
      </c>
      <c r="P19" s="65">
        <f>'Tab_Liste plantation'!AG44</f>
        <v>0</v>
      </c>
      <c r="Q19" s="65">
        <f>'Tab_Liste plantation'!AH44</f>
        <v>0</v>
      </c>
      <c r="R19" s="65">
        <f>'Tab_Liste plantation'!AI44</f>
        <v>0</v>
      </c>
      <c r="S19" s="65">
        <f>'Tab_Liste plantation'!AJ44</f>
        <v>0</v>
      </c>
      <c r="T19" s="65">
        <f>'Tab_Liste plantation'!AK44</f>
        <v>0</v>
      </c>
      <c r="U19" s="65">
        <f>'Tab_Liste plantation'!AP44</f>
        <v>0</v>
      </c>
      <c r="V19" s="65">
        <f>'Tab_Liste plantation'!AQ44</f>
        <v>1</v>
      </c>
      <c r="W19" s="65">
        <f>'Tab_Liste plantation'!AR44</f>
        <v>1</v>
      </c>
      <c r="X19" s="65">
        <f>'Tab_Liste plantation'!AS44</f>
        <v>1</v>
      </c>
      <c r="Y19" s="65">
        <f>'Tab_Liste plantation'!AT44</f>
        <v>1</v>
      </c>
      <c r="Z19" s="65">
        <f>'Tab_Liste plantation'!AU44</f>
        <v>0</v>
      </c>
      <c r="AA19" s="65">
        <f>'Tab_Liste plantation'!AV44</f>
        <v>0</v>
      </c>
      <c r="AB19" s="65">
        <f>'Tab_Liste plantation'!AW44</f>
        <v>1</v>
      </c>
      <c r="AC19" s="65">
        <f>'Tab_Liste plantation'!AX44</f>
        <v>1</v>
      </c>
      <c r="AD19" s="65">
        <f>'Tab_Liste plantation'!AY44</f>
        <v>1</v>
      </c>
      <c r="AE19" s="65">
        <f>'Tab_Liste plantation'!AZ44</f>
        <v>1</v>
      </c>
      <c r="AF19" s="65">
        <f>'Tab_Liste plantation'!BA44</f>
        <v>0</v>
      </c>
    </row>
    <row r="20" spans="1:33" x14ac:dyDescent="0.3">
      <c r="A20" s="44">
        <f>'Tab_Liste plantation'!A45</f>
        <v>23</v>
      </c>
      <c r="B20" s="44" t="str">
        <f>'Tab_Liste plantation'!B45</f>
        <v>Hypericum lanceolatum Lam. subsp. angustifolium (Lam.) N. Robson</v>
      </c>
      <c r="C20" s="280">
        <f>'Tab_Liste plantation'!H45</f>
        <v>790</v>
      </c>
      <c r="D20" s="65">
        <f>'Tab_Liste plantation'!Q45</f>
        <v>1</v>
      </c>
      <c r="E20" s="65">
        <f>'Tab_Liste plantation'!R45</f>
        <v>0</v>
      </c>
      <c r="F20" s="65">
        <f>'Tab_Liste plantation'!S45</f>
        <v>1</v>
      </c>
      <c r="G20" s="65">
        <f>'Tab_Liste plantation'!T45</f>
        <v>1</v>
      </c>
      <c r="H20" s="65">
        <f>'Tab_Liste plantation'!U45</f>
        <v>0</v>
      </c>
      <c r="I20" s="65">
        <f>'Tab_Liste plantation'!V45</f>
        <v>0</v>
      </c>
      <c r="J20" s="65">
        <f>'Tab_Liste plantation'!AA45</f>
        <v>0</v>
      </c>
      <c r="K20" s="65">
        <f>'Tab_Liste plantation'!AB45</f>
        <v>0</v>
      </c>
      <c r="L20" s="65">
        <f>'Tab_Liste plantation'!AC45</f>
        <v>1</v>
      </c>
      <c r="M20" s="65">
        <f>'Tab_Liste plantation'!AD45</f>
        <v>1</v>
      </c>
      <c r="N20" s="65">
        <f>'Tab_Liste plantation'!AE45</f>
        <v>0</v>
      </c>
      <c r="O20" s="65">
        <f>'Tab_Liste plantation'!AF45</f>
        <v>0</v>
      </c>
      <c r="P20" s="65">
        <f>'Tab_Liste plantation'!AG45</f>
        <v>0</v>
      </c>
      <c r="Q20" s="65">
        <f>'Tab_Liste plantation'!AH45</f>
        <v>0</v>
      </c>
      <c r="R20" s="65">
        <f>'Tab_Liste plantation'!AI45</f>
        <v>0</v>
      </c>
      <c r="S20" s="65">
        <f>'Tab_Liste plantation'!AJ45</f>
        <v>0</v>
      </c>
      <c r="T20" s="65">
        <f>'Tab_Liste plantation'!AK45</f>
        <v>0</v>
      </c>
      <c r="U20" s="65">
        <f>'Tab_Liste plantation'!AP45</f>
        <v>0</v>
      </c>
      <c r="V20" s="65">
        <f>'Tab_Liste plantation'!AQ45</f>
        <v>1</v>
      </c>
      <c r="W20" s="65">
        <f>'Tab_Liste plantation'!AR45</f>
        <v>1</v>
      </c>
      <c r="X20" s="65">
        <f>'Tab_Liste plantation'!AS45</f>
        <v>1</v>
      </c>
      <c r="Y20" s="65">
        <f>'Tab_Liste plantation'!AT45</f>
        <v>1</v>
      </c>
      <c r="Z20" s="65">
        <f>'Tab_Liste plantation'!AU45</f>
        <v>1</v>
      </c>
      <c r="AA20" s="65">
        <f>'Tab_Liste plantation'!AV45</f>
        <v>0</v>
      </c>
      <c r="AB20" s="65">
        <f>'Tab_Liste plantation'!AW45</f>
        <v>1</v>
      </c>
      <c r="AC20" s="65">
        <f>'Tab_Liste plantation'!AX45</f>
        <v>1</v>
      </c>
      <c r="AD20" s="65">
        <f>'Tab_Liste plantation'!AY45</f>
        <v>1</v>
      </c>
      <c r="AE20" s="65">
        <f>'Tab_Liste plantation'!AZ45</f>
        <v>1</v>
      </c>
      <c r="AF20" s="65">
        <f>'Tab_Liste plantation'!BA45</f>
        <v>0</v>
      </c>
    </row>
    <row r="21" spans="1:33" x14ac:dyDescent="0.3">
      <c r="A21" s="44">
        <f>'Tab_Liste plantation'!A46</f>
        <v>24</v>
      </c>
      <c r="B21" s="44" t="str">
        <f>'Tab_Liste plantation'!B46</f>
        <v>Phylica nitida Lam.</v>
      </c>
      <c r="C21" s="280">
        <f>'Tab_Liste plantation'!H46</f>
        <v>345</v>
      </c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</row>
    <row r="22" spans="1:33" x14ac:dyDescent="0.3">
      <c r="A22" s="44">
        <f>'Tab_Liste plantation'!A47</f>
        <v>25</v>
      </c>
      <c r="B22" s="44" t="str">
        <f>'Tab_Liste plantation'!B47</f>
        <v>Psiadia anchusifolia (Poir.) Cordem.</v>
      </c>
      <c r="C22" s="280">
        <f>'Tab_Liste plantation'!H47</f>
        <v>274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</row>
    <row r="23" spans="1:33" x14ac:dyDescent="0.3">
      <c r="A23" s="44">
        <f>'Tab_Liste plantation'!A48</f>
        <v>26</v>
      </c>
      <c r="B23" s="44" t="str">
        <f>'Tab_Liste plantation'!B48</f>
        <v>Psiadia argentea (Lam.) Cordem.</v>
      </c>
      <c r="C23" s="280">
        <f>'Tab_Liste plantation'!H48</f>
        <v>680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</row>
    <row r="24" spans="1:33" x14ac:dyDescent="0.3">
      <c r="A24" s="44">
        <f>'Tab_Liste plantation'!A49</f>
        <v>28</v>
      </c>
      <c r="B24" s="44" t="str">
        <f>'Tab_Liste plantation'!B49</f>
        <v>Stoebe passerinoides (Lam.) Willd.</v>
      </c>
      <c r="C24" s="280">
        <f>'Tab_Liste plantation'!H49</f>
        <v>390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</row>
    <row r="25" spans="1:33" x14ac:dyDescent="0.3">
      <c r="A25" s="44">
        <f>'Tab_Liste plantation'!A50</f>
        <v>32</v>
      </c>
      <c r="B25" s="44" t="str">
        <f>'Tab_Liste plantation'!B50</f>
        <v>Hubertia tomentosa Bory var. conyzoides (Bory) C. Jeffrey</v>
      </c>
      <c r="C25" s="280">
        <f>'Tab_Liste plantation'!H50</f>
        <v>40</v>
      </c>
      <c r="D25" s="65">
        <f>'Tab_Liste plantation'!Q50</f>
        <v>1</v>
      </c>
      <c r="E25" s="65">
        <f>'Tab_Liste plantation'!R50</f>
        <v>0</v>
      </c>
      <c r="F25" s="65">
        <f>'Tab_Liste plantation'!S50</f>
        <v>0</v>
      </c>
      <c r="G25" s="65">
        <f>'Tab_Liste plantation'!T50</f>
        <v>0</v>
      </c>
      <c r="H25" s="65">
        <f>'Tab_Liste plantation'!U50</f>
        <v>0</v>
      </c>
      <c r="I25" s="65">
        <f>'Tab_Liste plantation'!V50</f>
        <v>1</v>
      </c>
      <c r="J25" s="65">
        <f>'Tab_Liste plantation'!AA50</f>
        <v>1</v>
      </c>
      <c r="K25" s="65">
        <f>'Tab_Liste plantation'!AB50</f>
        <v>1</v>
      </c>
      <c r="L25" s="65">
        <f>'Tab_Liste plantation'!AC50</f>
        <v>1</v>
      </c>
      <c r="M25" s="65">
        <f>'Tab_Liste plantation'!AD50</f>
        <v>1</v>
      </c>
      <c r="N25" s="65">
        <f>'Tab_Liste plantation'!AE50</f>
        <v>0</v>
      </c>
      <c r="O25" s="65">
        <f>'Tab_Liste plantation'!AF50</f>
        <v>0</v>
      </c>
      <c r="P25" s="65">
        <f>'Tab_Liste plantation'!AG50</f>
        <v>0</v>
      </c>
      <c r="Q25" s="65">
        <f>'Tab_Liste plantation'!AH50</f>
        <v>0</v>
      </c>
      <c r="R25" s="65">
        <f>'Tab_Liste plantation'!AI50</f>
        <v>0</v>
      </c>
      <c r="S25" s="65">
        <f>'Tab_Liste plantation'!AJ50</f>
        <v>0</v>
      </c>
      <c r="T25" s="65">
        <f>'Tab_Liste plantation'!AK50</f>
        <v>0</v>
      </c>
      <c r="U25" s="65">
        <f>'Tab_Liste plantation'!AP50</f>
        <v>0</v>
      </c>
      <c r="V25" s="65">
        <f>'Tab_Liste plantation'!AQ50</f>
        <v>0</v>
      </c>
      <c r="W25" s="65">
        <f>'Tab_Liste plantation'!AR50</f>
        <v>0</v>
      </c>
      <c r="X25" s="65">
        <f>'Tab_Liste plantation'!AS50</f>
        <v>0</v>
      </c>
      <c r="Y25" s="65">
        <f>'Tab_Liste plantation'!AT50</f>
        <v>0</v>
      </c>
      <c r="Z25" s="65">
        <f>'Tab_Liste plantation'!AU50</f>
        <v>0</v>
      </c>
      <c r="AA25" s="65">
        <f>'Tab_Liste plantation'!AV50</f>
        <v>0</v>
      </c>
      <c r="AB25" s="65">
        <f>'Tab_Liste plantation'!AW50</f>
        <v>0</v>
      </c>
      <c r="AC25" s="65">
        <f>'Tab_Liste plantation'!AX50</f>
        <v>0</v>
      </c>
      <c r="AD25" s="65">
        <f>'Tab_Liste plantation'!AY50</f>
        <v>0</v>
      </c>
      <c r="AE25" s="65">
        <f>'Tab_Liste plantation'!AZ50</f>
        <v>0</v>
      </c>
      <c r="AF25" s="65">
        <f>'Tab_Liste plantation'!BA50</f>
        <v>0</v>
      </c>
    </row>
    <row r="26" spans="1:33" x14ac:dyDescent="0.3">
      <c r="A26" s="44">
        <f>'Tab_Liste plantation'!A51</f>
        <v>33</v>
      </c>
      <c r="B26" s="44" t="str">
        <f>'Tab_Liste plantation'!B51</f>
        <v>Erica galioides Lam.</v>
      </c>
      <c r="C26" s="280">
        <f>'Tab_Liste plantation'!H51</f>
        <v>100</v>
      </c>
      <c r="D26" s="65">
        <f>'Tab_Liste plantation'!Q51</f>
        <v>0</v>
      </c>
      <c r="E26" s="65">
        <f>'Tab_Liste plantation'!R51</f>
        <v>0</v>
      </c>
      <c r="F26" s="65">
        <f>'Tab_Liste plantation'!S51</f>
        <v>0</v>
      </c>
      <c r="G26" s="65">
        <f>'Tab_Liste plantation'!T51</f>
        <v>0</v>
      </c>
      <c r="H26" s="65">
        <f>'Tab_Liste plantation'!U51</f>
        <v>0</v>
      </c>
      <c r="I26" s="65">
        <f>'Tab_Liste plantation'!V51</f>
        <v>0</v>
      </c>
      <c r="J26" s="65">
        <f>'Tab_Liste plantation'!AA51</f>
        <v>1</v>
      </c>
      <c r="K26" s="65">
        <f>'Tab_Liste plantation'!AB51</f>
        <v>1</v>
      </c>
      <c r="L26" s="65">
        <f>'Tab_Liste plantation'!AC51</f>
        <v>1</v>
      </c>
      <c r="M26" s="65">
        <f>'Tab_Liste plantation'!AD51</f>
        <v>1</v>
      </c>
      <c r="N26" s="65">
        <f>'Tab_Liste plantation'!AE51</f>
        <v>0</v>
      </c>
      <c r="O26" s="65">
        <f>'Tab_Liste plantation'!AF51</f>
        <v>0</v>
      </c>
      <c r="P26" s="65">
        <f>'Tab_Liste plantation'!AG51</f>
        <v>0</v>
      </c>
      <c r="Q26" s="65">
        <f>'Tab_Liste plantation'!AH51</f>
        <v>0</v>
      </c>
      <c r="R26" s="65">
        <f>'Tab_Liste plantation'!AI51</f>
        <v>0</v>
      </c>
      <c r="S26" s="65">
        <f>'Tab_Liste plantation'!AJ51</f>
        <v>0</v>
      </c>
      <c r="T26" s="65">
        <f>'Tab_Liste plantation'!AK51</f>
        <v>0</v>
      </c>
      <c r="U26" s="65">
        <f>'Tab_Liste plantation'!AP51</f>
        <v>0</v>
      </c>
      <c r="V26" s="65">
        <f>'Tab_Liste plantation'!AQ51</f>
        <v>0</v>
      </c>
      <c r="W26" s="65">
        <f>'Tab_Liste plantation'!AR51</f>
        <v>0</v>
      </c>
      <c r="X26" s="65">
        <f>'Tab_Liste plantation'!AS51</f>
        <v>0</v>
      </c>
      <c r="Y26" s="65">
        <f>'Tab_Liste plantation'!AT51</f>
        <v>0</v>
      </c>
      <c r="Z26" s="65">
        <f>'Tab_Liste plantation'!AU51</f>
        <v>0</v>
      </c>
      <c r="AA26" s="65">
        <f>'Tab_Liste plantation'!AV51</f>
        <v>0</v>
      </c>
      <c r="AB26" s="65">
        <f>'Tab_Liste plantation'!AW51</f>
        <v>0</v>
      </c>
      <c r="AC26" s="65">
        <f>'Tab_Liste plantation'!AX51</f>
        <v>0</v>
      </c>
      <c r="AD26" s="65">
        <f>'Tab_Liste plantation'!AY51</f>
        <v>0</v>
      </c>
      <c r="AE26" s="65">
        <f>'Tab_Liste plantation'!AZ51</f>
        <v>0</v>
      </c>
      <c r="AF26" s="65">
        <f>'Tab_Liste plantation'!BA51</f>
        <v>0</v>
      </c>
    </row>
    <row r="27" spans="1:33" x14ac:dyDescent="0.3">
      <c r="C27"/>
    </row>
    <row r="28" spans="1:33" x14ac:dyDescent="0.3">
      <c r="C28" s="282"/>
    </row>
    <row r="31" spans="1:33" ht="15" thickBot="1" x14ac:dyDescent="0.35"/>
    <row r="32" spans="1:33" ht="49.2" customHeight="1" thickBot="1" x14ac:dyDescent="0.35">
      <c r="B32" t="s">
        <v>336</v>
      </c>
      <c r="C32" s="301" t="s">
        <v>332</v>
      </c>
      <c r="D32" s="302" t="s">
        <v>20</v>
      </c>
      <c r="E32" s="303" t="s">
        <v>27</v>
      </c>
      <c r="F32" s="303" t="s">
        <v>31</v>
      </c>
      <c r="G32" s="303" t="s">
        <v>35</v>
      </c>
      <c r="H32" s="303" t="s">
        <v>38</v>
      </c>
      <c r="I32" s="303" t="s">
        <v>40</v>
      </c>
      <c r="J32" s="295" t="s">
        <v>44</v>
      </c>
      <c r="K32" s="296" t="s">
        <v>47</v>
      </c>
      <c r="L32" s="296" t="s">
        <v>50</v>
      </c>
      <c r="M32" s="296" t="s">
        <v>52</v>
      </c>
      <c r="N32" s="296" t="s">
        <v>55</v>
      </c>
      <c r="O32" s="296" t="s">
        <v>57</v>
      </c>
      <c r="P32" s="296" t="s">
        <v>60</v>
      </c>
      <c r="Q32" s="296" t="s">
        <v>61</v>
      </c>
      <c r="R32" s="296" t="s">
        <v>62</v>
      </c>
      <c r="S32" s="296" t="s">
        <v>329</v>
      </c>
      <c r="T32" s="297" t="s">
        <v>96</v>
      </c>
      <c r="U32" s="298" t="s">
        <v>67</v>
      </c>
      <c r="V32" s="299" t="s">
        <v>69</v>
      </c>
      <c r="W32" s="299" t="s">
        <v>330</v>
      </c>
      <c r="X32" s="299" t="s">
        <v>72</v>
      </c>
      <c r="Y32" s="299" t="s">
        <v>74</v>
      </c>
      <c r="Z32" s="299" t="s">
        <v>76</v>
      </c>
      <c r="AA32" s="299" t="s">
        <v>80</v>
      </c>
      <c r="AB32" s="299" t="s">
        <v>83</v>
      </c>
      <c r="AC32" s="299" t="s">
        <v>85</v>
      </c>
      <c r="AD32" s="299" t="s">
        <v>87</v>
      </c>
      <c r="AE32" s="299" t="s">
        <v>89</v>
      </c>
      <c r="AF32" s="300" t="s">
        <v>90</v>
      </c>
      <c r="AG32" s="294" t="s">
        <v>334</v>
      </c>
    </row>
    <row r="33" spans="1:33" ht="29.4" thickBot="1" x14ac:dyDescent="0.35">
      <c r="C33" s="286" t="s">
        <v>333</v>
      </c>
      <c r="D33" s="287">
        <f>'Tab_Liste plantation'!Q23</f>
        <v>136</v>
      </c>
      <c r="E33" s="287">
        <f>'Tab_Liste plantation'!R23</f>
        <v>252</v>
      </c>
      <c r="F33" s="287">
        <f>'Tab_Liste plantation'!S23</f>
        <v>96</v>
      </c>
      <c r="G33" s="287">
        <f>'Tab_Liste plantation'!T23</f>
        <v>164</v>
      </c>
      <c r="H33" s="287">
        <f>'Tab_Liste plantation'!U23</f>
        <v>56</v>
      </c>
      <c r="I33" s="287">
        <f>'Tab_Liste plantation'!V23</f>
        <v>219</v>
      </c>
      <c r="J33" s="287">
        <f>'Tab_Liste plantation'!AA23</f>
        <v>378</v>
      </c>
      <c r="K33" s="287">
        <f>'Tab_Liste plantation'!AB23</f>
        <v>113</v>
      </c>
      <c r="L33" s="287">
        <f>'Tab_Liste plantation'!AC23</f>
        <v>289</v>
      </c>
      <c r="M33" s="287">
        <f>'Tab_Liste plantation'!AD23</f>
        <v>176</v>
      </c>
      <c r="N33" s="287">
        <f>'Tab_Liste plantation'!AE23</f>
        <v>56</v>
      </c>
      <c r="O33" s="287">
        <f>'Tab_Liste plantation'!AF23</f>
        <v>388</v>
      </c>
      <c r="P33" s="287">
        <f>'Tab_Liste plantation'!AG23</f>
        <v>217</v>
      </c>
      <c r="Q33" s="287">
        <f>'Tab_Liste plantation'!AH23</f>
        <v>271</v>
      </c>
      <c r="R33" s="287">
        <f>'Tab_Liste plantation'!AI23</f>
        <v>118</v>
      </c>
      <c r="S33" s="287">
        <f>'Tab_Liste plantation'!AJ23</f>
        <v>134</v>
      </c>
      <c r="T33" s="287">
        <f>'Tab_Liste plantation'!AK23</f>
        <v>219</v>
      </c>
      <c r="U33" s="287">
        <f>'Tab_Liste plantation'!AP23</f>
        <v>64</v>
      </c>
      <c r="V33" s="287">
        <f>'Tab_Liste plantation'!AQ23</f>
        <v>694</v>
      </c>
      <c r="W33" s="287">
        <f>'Tab_Liste plantation'!AR23</f>
        <v>66</v>
      </c>
      <c r="X33" s="287">
        <f>'Tab_Liste plantation'!AS23</f>
        <v>208</v>
      </c>
      <c r="Y33" s="287">
        <f>'Tab_Liste plantation'!AT23</f>
        <v>415</v>
      </c>
      <c r="Z33" s="287">
        <f>'Tab_Liste plantation'!AU23</f>
        <v>232</v>
      </c>
      <c r="AA33" s="287">
        <f>'Tab_Liste plantation'!AV23</f>
        <v>271</v>
      </c>
      <c r="AB33" s="287">
        <f>'Tab_Liste plantation'!AW23</f>
        <v>119</v>
      </c>
      <c r="AC33" s="287">
        <f>'Tab_Liste plantation'!AX23</f>
        <v>231</v>
      </c>
      <c r="AD33" s="287">
        <f>'Tab_Liste plantation'!AY23</f>
        <v>139</v>
      </c>
      <c r="AE33" s="287">
        <f>'Tab_Liste plantation'!AZ23</f>
        <v>377</v>
      </c>
      <c r="AF33" s="287">
        <f>'Tab_Liste plantation'!BA23</f>
        <v>23</v>
      </c>
      <c r="AG33" s="291">
        <f>SUM(D33:AF33)</f>
        <v>6121</v>
      </c>
    </row>
    <row r="34" spans="1:33" ht="28.8" x14ac:dyDescent="0.3">
      <c r="A34" s="277" t="s">
        <v>108</v>
      </c>
      <c r="B34" s="278" t="s">
        <v>109</v>
      </c>
      <c r="C34" s="285" t="s">
        <v>328</v>
      </c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90"/>
      <c r="AG34" s="292"/>
    </row>
    <row r="35" spans="1:33" ht="18.600000000000001" customHeight="1" x14ac:dyDescent="0.3">
      <c r="A35" s="44">
        <v>3</v>
      </c>
      <c r="B35" s="44" t="s">
        <v>134</v>
      </c>
      <c r="C35" s="279">
        <v>370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293">
        <f>SUM(D35:AF35)</f>
        <v>0</v>
      </c>
    </row>
    <row r="36" spans="1:33" ht="18.600000000000001" customHeight="1" x14ac:dyDescent="0.3">
      <c r="A36" s="44" t="s">
        <v>131</v>
      </c>
      <c r="B36" s="44" t="s">
        <v>135</v>
      </c>
      <c r="C36" s="279">
        <v>5</v>
      </c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293">
        <f t="shared" ref="AG36:AG56" si="1">SUM(D36:AF36)</f>
        <v>0</v>
      </c>
    </row>
    <row r="37" spans="1:33" ht="18.600000000000001" customHeight="1" x14ac:dyDescent="0.3">
      <c r="A37" s="44">
        <v>4</v>
      </c>
      <c r="B37" s="44" t="s">
        <v>136</v>
      </c>
      <c r="C37" s="279">
        <v>5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293">
        <f t="shared" si="1"/>
        <v>0</v>
      </c>
    </row>
    <row r="38" spans="1:33" ht="18.600000000000001" customHeight="1" x14ac:dyDescent="0.3">
      <c r="A38" s="44">
        <v>7</v>
      </c>
      <c r="B38" s="44" t="s">
        <v>138</v>
      </c>
      <c r="C38" s="280">
        <v>80</v>
      </c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293">
        <f t="shared" si="1"/>
        <v>0</v>
      </c>
    </row>
    <row r="39" spans="1:33" x14ac:dyDescent="0.3">
      <c r="A39" s="44">
        <v>8</v>
      </c>
      <c r="B39" s="44" t="s">
        <v>139</v>
      </c>
      <c r="C39" s="280">
        <v>150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293">
        <f t="shared" si="1"/>
        <v>0</v>
      </c>
    </row>
    <row r="40" spans="1:33" x14ac:dyDescent="0.3">
      <c r="A40" s="44">
        <v>10</v>
      </c>
      <c r="B40" s="44" t="s">
        <v>140</v>
      </c>
      <c r="C40" s="280">
        <v>110</v>
      </c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293">
        <f t="shared" si="1"/>
        <v>0</v>
      </c>
    </row>
    <row r="41" spans="1:33" x14ac:dyDescent="0.3">
      <c r="A41" s="44">
        <v>11</v>
      </c>
      <c r="B41" s="44" t="s">
        <v>141</v>
      </c>
      <c r="C41" s="280">
        <v>977</v>
      </c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293">
        <f t="shared" si="1"/>
        <v>0</v>
      </c>
    </row>
    <row r="42" spans="1:33" x14ac:dyDescent="0.3">
      <c r="A42" s="44">
        <v>12</v>
      </c>
      <c r="B42" s="44" t="s">
        <v>142</v>
      </c>
      <c r="C42" s="280">
        <v>10</v>
      </c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293">
        <f t="shared" si="1"/>
        <v>0</v>
      </c>
    </row>
    <row r="43" spans="1:33" x14ac:dyDescent="0.3">
      <c r="A43" s="44">
        <v>13</v>
      </c>
      <c r="B43" s="44" t="s">
        <v>143</v>
      </c>
      <c r="C43" s="280">
        <v>216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293">
        <f t="shared" si="1"/>
        <v>0</v>
      </c>
    </row>
    <row r="44" spans="1:33" x14ac:dyDescent="0.3">
      <c r="A44" s="44">
        <v>14</v>
      </c>
      <c r="B44" s="44" t="s">
        <v>144</v>
      </c>
      <c r="C44" s="280">
        <v>256</v>
      </c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293">
        <f t="shared" si="1"/>
        <v>0</v>
      </c>
    </row>
    <row r="45" spans="1:33" x14ac:dyDescent="0.3">
      <c r="A45" s="44">
        <v>17</v>
      </c>
      <c r="B45" s="44" t="s">
        <v>146</v>
      </c>
      <c r="C45" s="280">
        <v>140</v>
      </c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293">
        <f t="shared" si="1"/>
        <v>0</v>
      </c>
    </row>
    <row r="46" spans="1:33" x14ac:dyDescent="0.3">
      <c r="A46" s="44">
        <v>19</v>
      </c>
      <c r="B46" s="44" t="s">
        <v>148</v>
      </c>
      <c r="C46" s="280">
        <v>130</v>
      </c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293">
        <f t="shared" si="1"/>
        <v>0</v>
      </c>
    </row>
    <row r="47" spans="1:33" x14ac:dyDescent="0.3">
      <c r="A47" s="44">
        <v>20</v>
      </c>
      <c r="B47" s="44" t="s">
        <v>149</v>
      </c>
      <c r="C47" s="280">
        <v>10</v>
      </c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293">
        <f t="shared" si="1"/>
        <v>0</v>
      </c>
    </row>
    <row r="48" spans="1:33" x14ac:dyDescent="0.3">
      <c r="A48" s="44">
        <v>21</v>
      </c>
      <c r="B48" s="44" t="s">
        <v>150</v>
      </c>
      <c r="C48" s="280">
        <v>496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293">
        <f t="shared" si="1"/>
        <v>0</v>
      </c>
    </row>
    <row r="49" spans="1:33" x14ac:dyDescent="0.3">
      <c r="A49" s="44">
        <v>22</v>
      </c>
      <c r="B49" s="44" t="s">
        <v>151</v>
      </c>
      <c r="C49" s="280">
        <v>547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293">
        <f t="shared" si="1"/>
        <v>0</v>
      </c>
    </row>
    <row r="50" spans="1:33" x14ac:dyDescent="0.3">
      <c r="A50" s="44">
        <v>23</v>
      </c>
      <c r="B50" s="44" t="s">
        <v>152</v>
      </c>
      <c r="C50" s="280">
        <v>790</v>
      </c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293">
        <f t="shared" si="1"/>
        <v>0</v>
      </c>
    </row>
    <row r="51" spans="1:33" x14ac:dyDescent="0.3">
      <c r="A51" s="44">
        <v>24</v>
      </c>
      <c r="B51" s="44" t="s">
        <v>153</v>
      </c>
      <c r="C51" s="280">
        <v>345</v>
      </c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293">
        <f t="shared" si="1"/>
        <v>0</v>
      </c>
    </row>
    <row r="52" spans="1:33" x14ac:dyDescent="0.3">
      <c r="A52" s="44">
        <v>25</v>
      </c>
      <c r="B52" s="44" t="s">
        <v>154</v>
      </c>
      <c r="C52" s="280">
        <v>274</v>
      </c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293">
        <f t="shared" si="1"/>
        <v>0</v>
      </c>
    </row>
    <row r="53" spans="1:33" x14ac:dyDescent="0.3">
      <c r="A53" s="44">
        <v>26</v>
      </c>
      <c r="B53" s="44" t="s">
        <v>112</v>
      </c>
      <c r="C53" s="280">
        <v>680</v>
      </c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293">
        <f t="shared" si="1"/>
        <v>0</v>
      </c>
    </row>
    <row r="54" spans="1:33" x14ac:dyDescent="0.3">
      <c r="A54" s="44">
        <v>28</v>
      </c>
      <c r="B54" s="44" t="s">
        <v>155</v>
      </c>
      <c r="C54" s="280">
        <v>390</v>
      </c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293">
        <f t="shared" si="1"/>
        <v>0</v>
      </c>
    </row>
    <row r="55" spans="1:33" x14ac:dyDescent="0.3">
      <c r="A55" s="44">
        <v>32</v>
      </c>
      <c r="B55" s="44" t="s">
        <v>117</v>
      </c>
      <c r="C55" s="280">
        <v>40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293">
        <f t="shared" si="1"/>
        <v>0</v>
      </c>
    </row>
    <row r="56" spans="1:33" x14ac:dyDescent="0.3">
      <c r="A56" s="44">
        <v>33</v>
      </c>
      <c r="B56" s="44" t="s">
        <v>118</v>
      </c>
      <c r="C56" s="280">
        <v>100</v>
      </c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293">
        <f t="shared" si="1"/>
        <v>0</v>
      </c>
    </row>
    <row r="57" spans="1:33" x14ac:dyDescent="0.3">
      <c r="B57" s="305" t="s">
        <v>103</v>
      </c>
      <c r="C57" s="306">
        <f>SUM(C35:C56)</f>
        <v>6121</v>
      </c>
      <c r="D57" s="306">
        <f>SUM(D35:D56)</f>
        <v>0</v>
      </c>
      <c r="E57" s="306">
        <f t="shared" ref="E57:AF57" si="2">SUM(E35:E56)</f>
        <v>0</v>
      </c>
      <c r="F57" s="306">
        <f t="shared" si="2"/>
        <v>0</v>
      </c>
      <c r="G57" s="306">
        <f t="shared" si="2"/>
        <v>0</v>
      </c>
      <c r="H57" s="306">
        <f t="shared" si="2"/>
        <v>0</v>
      </c>
      <c r="I57" s="306">
        <f t="shared" si="2"/>
        <v>0</v>
      </c>
      <c r="J57" s="306">
        <f t="shared" si="2"/>
        <v>0</v>
      </c>
      <c r="K57" s="306">
        <f t="shared" si="2"/>
        <v>0</v>
      </c>
      <c r="L57" s="306">
        <f t="shared" si="2"/>
        <v>0</v>
      </c>
      <c r="M57" s="306">
        <f t="shared" si="2"/>
        <v>0</v>
      </c>
      <c r="N57" s="306">
        <f t="shared" si="2"/>
        <v>0</v>
      </c>
      <c r="O57" s="306">
        <f t="shared" si="2"/>
        <v>0</v>
      </c>
      <c r="P57" s="306">
        <f t="shared" si="2"/>
        <v>0</v>
      </c>
      <c r="Q57" s="306">
        <f t="shared" si="2"/>
        <v>0</v>
      </c>
      <c r="R57" s="306">
        <f t="shared" si="2"/>
        <v>0</v>
      </c>
      <c r="S57" s="306">
        <f t="shared" si="2"/>
        <v>0</v>
      </c>
      <c r="T57" s="306">
        <f t="shared" si="2"/>
        <v>0</v>
      </c>
      <c r="U57" s="306">
        <f t="shared" si="2"/>
        <v>0</v>
      </c>
      <c r="V57" s="306">
        <f t="shared" si="2"/>
        <v>0</v>
      </c>
      <c r="W57" s="306">
        <f t="shared" si="2"/>
        <v>0</v>
      </c>
      <c r="X57" s="306">
        <f t="shared" si="2"/>
        <v>0</v>
      </c>
      <c r="Y57" s="306">
        <f t="shared" si="2"/>
        <v>0</v>
      </c>
      <c r="Z57" s="306">
        <f t="shared" si="2"/>
        <v>0</v>
      </c>
      <c r="AA57" s="306">
        <f t="shared" si="2"/>
        <v>0</v>
      </c>
      <c r="AB57" s="306">
        <f t="shared" si="2"/>
        <v>0</v>
      </c>
      <c r="AC57" s="306">
        <f t="shared" si="2"/>
        <v>0</v>
      </c>
      <c r="AD57" s="306">
        <f t="shared" si="2"/>
        <v>0</v>
      </c>
      <c r="AE57" s="306">
        <f t="shared" si="2"/>
        <v>0</v>
      </c>
      <c r="AF57" s="306">
        <f t="shared" si="2"/>
        <v>0</v>
      </c>
      <c r="AG57" s="307">
        <f>SUM(AG35:AG56)</f>
        <v>0</v>
      </c>
    </row>
    <row r="58" spans="1:33" x14ac:dyDescent="0.3">
      <c r="B58" t="s">
        <v>331</v>
      </c>
      <c r="C58" s="282">
        <f>SUM(C35:C56)</f>
        <v>6121</v>
      </c>
    </row>
  </sheetData>
  <sortState xmlns:xlrd2="http://schemas.microsoft.com/office/spreadsheetml/2017/richdata2" ref="B5:AH8">
    <sortCondition ref="AH5:AH8"/>
  </sortState>
  <conditionalFormatting sqref="D5:AF26">
    <cfRule type="cellIs" dxfId="2" priority="14" operator="equal">
      <formula>0</formula>
    </cfRule>
  </conditionalFormatting>
  <conditionalFormatting sqref="D35:AF5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cherche_Solutions">
                <anchor moveWithCells="1" sizeWithCells="1">
                  <from>
                    <xdr:col>1</xdr:col>
                    <xdr:colOff>1615440</xdr:colOff>
                    <xdr:row>59</xdr:row>
                    <xdr:rowOff>30480</xdr:rowOff>
                  </from>
                  <to>
                    <xdr:col>1</xdr:col>
                    <xdr:colOff>3535680</xdr:colOff>
                    <xdr:row>63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Tab_Toitures végétalisées</vt:lpstr>
      <vt:lpstr>Tab_Abords-Arboretum-Aval</vt:lpstr>
      <vt:lpstr>Rapport de faisabilité 1</vt:lpstr>
      <vt:lpstr>Rapport de faisabilité 2</vt:lpstr>
      <vt:lpstr>Tab_Liste plantation</vt:lpstr>
      <vt:lpstr>RESULTAT_1</vt:lpstr>
      <vt:lpstr>RESULTAT_2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BONIN</dc:creator>
  <cp:lastModifiedBy>TEAM UVD MAYOTTE</cp:lastModifiedBy>
  <cp:lastPrinted>2022-02-16T11:09:48Z</cp:lastPrinted>
  <dcterms:created xsi:type="dcterms:W3CDTF">2022-01-25T04:27:43Z</dcterms:created>
  <dcterms:modified xsi:type="dcterms:W3CDTF">2022-07-20T05:22:21Z</dcterms:modified>
</cp:coreProperties>
</file>