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oicbonne/Documents/TOURNOI 11 NOVEMBRE /2022/"/>
    </mc:Choice>
  </mc:AlternateContent>
  <xr:revisionPtr revIDLastSave="0" documentId="13_ncr:1_{183B1B3E-5E41-C649-8BD0-13F7B8CE77A3}" xr6:coauthVersionLast="47" xr6:coauthVersionMax="47" xr10:uidLastSave="{00000000-0000-0000-0000-000000000000}"/>
  <bookViews>
    <workbookView xWindow="0" yWindow="500" windowWidth="28800" windowHeight="16380" activeTab="1" xr2:uid="{F3AEE4E9-2450-3046-A0A0-9C3810822A94}"/>
  </bookViews>
  <sheets>
    <sheet name="j" sheetId="1" state="hidden" r:id="rId1"/>
    <sheet name="Poule A" sheetId="3" r:id="rId2"/>
    <sheet name="POULE B" sheetId="5" r:id="rId3"/>
    <sheet name="Feuil4" sheetId="4" state="hidden" r:id="rId4"/>
    <sheet name="h" sheetId="2" state="hidden" r:id="rId5"/>
  </sheets>
  <definedNames>
    <definedName name="_xlnm._FilterDatabase" localSheetId="0" hidden="1">j!$A$20:$E$109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2" i="3" l="1"/>
  <c r="N18" i="5"/>
  <c r="N19" i="3"/>
  <c r="N18" i="3"/>
  <c r="N17" i="3"/>
  <c r="N16" i="3"/>
  <c r="N15" i="3"/>
  <c r="N14" i="3"/>
  <c r="N13" i="3"/>
  <c r="N19" i="5"/>
  <c r="N20" i="5"/>
  <c r="N21" i="5"/>
  <c r="N22" i="5"/>
  <c r="N23" i="5"/>
  <c r="N24" i="5"/>
  <c r="N25" i="5"/>
  <c r="I26" i="5"/>
  <c r="H26" i="5"/>
  <c r="G26" i="5"/>
  <c r="J25" i="5"/>
  <c r="I25" i="5"/>
  <c r="H25" i="5"/>
  <c r="G25" i="5"/>
  <c r="J24" i="5"/>
  <c r="I24" i="5"/>
  <c r="H24" i="5"/>
  <c r="G24" i="5"/>
  <c r="J23" i="5"/>
  <c r="I23" i="5"/>
  <c r="H23" i="5"/>
  <c r="G23" i="5"/>
  <c r="J22" i="5"/>
  <c r="I22" i="5"/>
  <c r="H22" i="5"/>
  <c r="G22" i="5"/>
  <c r="I21" i="5"/>
  <c r="H21" i="5"/>
  <c r="G21" i="5"/>
  <c r="J20" i="5"/>
  <c r="I20" i="5"/>
  <c r="H20" i="5"/>
  <c r="G20" i="5"/>
  <c r="J19" i="5"/>
  <c r="I19" i="5"/>
  <c r="H19" i="5"/>
  <c r="G19" i="5"/>
  <c r="T38" i="5"/>
  <c r="U38" i="5"/>
  <c r="V38" i="5"/>
  <c r="H7" i="5"/>
  <c r="S38" i="5"/>
  <c r="J7" i="5"/>
  <c r="R38" i="5"/>
  <c r="Q38" i="5"/>
  <c r="P38" i="5"/>
  <c r="O38" i="5"/>
  <c r="N38" i="5"/>
  <c r="J18" i="5"/>
  <c r="I18" i="5"/>
  <c r="H18" i="5"/>
  <c r="G18" i="5"/>
  <c r="T40" i="5"/>
  <c r="U40" i="5"/>
  <c r="V40" i="5"/>
  <c r="G10" i="5"/>
  <c r="S40" i="5"/>
  <c r="I10" i="5"/>
  <c r="R40" i="5"/>
  <c r="Q40" i="5"/>
  <c r="P40" i="5"/>
  <c r="O40" i="5"/>
  <c r="N40" i="5"/>
  <c r="J17" i="5"/>
  <c r="I17" i="5"/>
  <c r="H17" i="5"/>
  <c r="G17" i="5"/>
  <c r="T35" i="5"/>
  <c r="U35" i="5"/>
  <c r="V35" i="5"/>
  <c r="G9" i="5"/>
  <c r="S35" i="5"/>
  <c r="I9" i="5"/>
  <c r="R35" i="5"/>
  <c r="Q35" i="5"/>
  <c r="P35" i="5"/>
  <c r="O35" i="5"/>
  <c r="N35" i="5"/>
  <c r="I16" i="5"/>
  <c r="H16" i="5"/>
  <c r="G16" i="5"/>
  <c r="T39" i="5"/>
  <c r="U39" i="5"/>
  <c r="V39" i="5"/>
  <c r="H8" i="5"/>
  <c r="S39" i="5"/>
  <c r="J8" i="5"/>
  <c r="R39" i="5"/>
  <c r="Q39" i="5"/>
  <c r="P39" i="5"/>
  <c r="O39" i="5"/>
  <c r="N39" i="5"/>
  <c r="J15" i="5"/>
  <c r="I15" i="5"/>
  <c r="H15" i="5"/>
  <c r="G15" i="5"/>
  <c r="T36" i="5"/>
  <c r="U36" i="5"/>
  <c r="V36" i="5"/>
  <c r="G8" i="5"/>
  <c r="S36" i="5"/>
  <c r="I8" i="5"/>
  <c r="R36" i="5"/>
  <c r="Q36" i="5"/>
  <c r="P36" i="5"/>
  <c r="O36" i="5"/>
  <c r="N36" i="5"/>
  <c r="J14" i="5"/>
  <c r="I14" i="5"/>
  <c r="H14" i="5"/>
  <c r="G14" i="5"/>
  <c r="T41" i="5"/>
  <c r="U41" i="5"/>
  <c r="V41" i="5"/>
  <c r="H10" i="5"/>
  <c r="S41" i="5"/>
  <c r="J10" i="5"/>
  <c r="R41" i="5"/>
  <c r="Q41" i="5"/>
  <c r="P41" i="5"/>
  <c r="O41" i="5"/>
  <c r="N41" i="5"/>
  <c r="J13" i="5"/>
  <c r="I13" i="5"/>
  <c r="H13" i="5"/>
  <c r="G13" i="5"/>
  <c r="T37" i="5"/>
  <c r="U37" i="5"/>
  <c r="V37" i="5"/>
  <c r="H9" i="5"/>
  <c r="S37" i="5"/>
  <c r="J9" i="5"/>
  <c r="R37" i="5"/>
  <c r="Q37" i="5"/>
  <c r="P37" i="5"/>
  <c r="O37" i="5"/>
  <c r="N37" i="5"/>
  <c r="J12" i="5"/>
  <c r="I12" i="5"/>
  <c r="H12" i="5"/>
  <c r="G12" i="5"/>
  <c r="T34" i="5"/>
  <c r="U34" i="5"/>
  <c r="V34" i="5"/>
  <c r="G7" i="5"/>
  <c r="S34" i="5"/>
  <c r="I7" i="5"/>
  <c r="R34" i="5"/>
  <c r="Q34" i="5"/>
  <c r="P34" i="5"/>
  <c r="O34" i="5"/>
  <c r="N34" i="5"/>
  <c r="I11" i="5"/>
  <c r="H11" i="5"/>
  <c r="G11" i="5"/>
  <c r="H9" i="3"/>
  <c r="H7" i="3"/>
  <c r="P28" i="3"/>
  <c r="Q28" i="3"/>
  <c r="S28" i="3"/>
  <c r="J9" i="3"/>
  <c r="J7" i="3"/>
  <c r="R28" i="3"/>
  <c r="N28" i="3"/>
  <c r="H10" i="3"/>
  <c r="G8" i="3"/>
  <c r="P29" i="3"/>
  <c r="Q29" i="3"/>
  <c r="S29" i="3"/>
  <c r="J10" i="3"/>
  <c r="I8" i="3"/>
  <c r="R29" i="3"/>
  <c r="N29" i="3"/>
  <c r="H8" i="3"/>
  <c r="P30" i="3"/>
  <c r="Q30" i="3"/>
  <c r="S30" i="3"/>
  <c r="J8" i="3"/>
  <c r="R30" i="3"/>
  <c r="N30" i="3"/>
  <c r="G9" i="3"/>
  <c r="P31" i="3"/>
  <c r="Q31" i="3"/>
  <c r="S31" i="3"/>
  <c r="I9" i="3"/>
  <c r="R31" i="3"/>
  <c r="N31" i="3"/>
  <c r="P32" i="3"/>
  <c r="Q32" i="3"/>
  <c r="S32" i="3"/>
  <c r="R32" i="3"/>
  <c r="N32" i="3"/>
  <c r="G10" i="3"/>
  <c r="P33" i="3"/>
  <c r="Q33" i="3"/>
  <c r="S33" i="3"/>
  <c r="I10" i="3"/>
  <c r="R33" i="3"/>
  <c r="N33" i="3"/>
  <c r="P34" i="3"/>
  <c r="Q34" i="3"/>
  <c r="S34" i="3"/>
  <c r="R34" i="3"/>
  <c r="N34" i="3"/>
  <c r="G7" i="3"/>
  <c r="P27" i="3"/>
  <c r="Q27" i="3"/>
  <c r="S27" i="3"/>
  <c r="I7" i="3"/>
  <c r="R27" i="3"/>
  <c r="N27" i="3"/>
  <c r="G11" i="3"/>
  <c r="H11" i="3"/>
  <c r="I11" i="3"/>
  <c r="G12" i="3"/>
  <c r="H12" i="3"/>
  <c r="I12" i="3"/>
  <c r="J12" i="3"/>
  <c r="G13" i="3"/>
  <c r="H13" i="3"/>
  <c r="I13" i="3"/>
  <c r="J13" i="3"/>
  <c r="G14" i="3"/>
  <c r="H14" i="3"/>
  <c r="I14" i="3"/>
  <c r="J14" i="3"/>
  <c r="G15" i="3"/>
  <c r="H15" i="3"/>
  <c r="I15" i="3"/>
  <c r="J15" i="3"/>
  <c r="G16" i="3"/>
  <c r="H16" i="3"/>
  <c r="I16" i="3"/>
  <c r="G17" i="3"/>
  <c r="H17" i="3"/>
  <c r="I17" i="3"/>
  <c r="J17" i="3"/>
  <c r="G18" i="3"/>
  <c r="H18" i="3"/>
  <c r="I18" i="3"/>
  <c r="J18" i="3"/>
  <c r="G19" i="3"/>
  <c r="H19" i="3"/>
  <c r="I19" i="3"/>
  <c r="J19" i="3"/>
  <c r="G20" i="3"/>
  <c r="H20" i="3"/>
  <c r="I20" i="3"/>
  <c r="J20" i="3"/>
  <c r="G21" i="3"/>
  <c r="H21" i="3"/>
  <c r="I21" i="3"/>
  <c r="G22" i="3"/>
  <c r="H22" i="3"/>
  <c r="I22" i="3"/>
  <c r="J22" i="3"/>
  <c r="G23" i="3"/>
  <c r="H23" i="3"/>
  <c r="I23" i="3"/>
  <c r="J23" i="3"/>
  <c r="G24" i="3"/>
  <c r="H24" i="3"/>
  <c r="I24" i="3"/>
  <c r="J24" i="3"/>
  <c r="G25" i="3"/>
  <c r="H25" i="3"/>
  <c r="I25" i="3"/>
  <c r="J25" i="3"/>
  <c r="G26" i="3"/>
  <c r="H26" i="3"/>
  <c r="I26" i="3"/>
  <c r="T29" i="3"/>
  <c r="U29" i="3"/>
  <c r="V29" i="3"/>
  <c r="T34" i="3"/>
  <c r="U34" i="3"/>
  <c r="V34" i="3"/>
  <c r="T30" i="3"/>
  <c r="U30" i="3"/>
  <c r="V30" i="3"/>
  <c r="T31" i="3"/>
  <c r="U31" i="3"/>
  <c r="V31" i="3"/>
  <c r="T32" i="3"/>
  <c r="U32" i="3"/>
  <c r="V32" i="3"/>
  <c r="T28" i="3"/>
  <c r="U28" i="3"/>
  <c r="V28" i="3"/>
  <c r="T33" i="3"/>
  <c r="U33" i="3"/>
  <c r="V33" i="3"/>
  <c r="O34" i="3"/>
  <c r="O30" i="3"/>
  <c r="O31" i="3"/>
  <c r="O32" i="3"/>
  <c r="O28" i="3"/>
  <c r="O33" i="3"/>
  <c r="O29" i="3"/>
  <c r="T27" i="3"/>
  <c r="U27" i="3"/>
  <c r="V27" i="3"/>
  <c r="O27" i="3"/>
  <c r="C9" i="4"/>
  <c r="C13" i="4"/>
  <c r="C11" i="4"/>
  <c r="C10" i="4"/>
  <c r="C12" i="4"/>
  <c r="C6" i="4"/>
  <c r="C5" i="4"/>
  <c r="C8" i="4"/>
  <c r="C7" i="4"/>
  <c r="C4" i="4"/>
  <c r="B6" i="4"/>
  <c r="B7" i="4"/>
  <c r="B10" i="4"/>
  <c r="B12" i="4"/>
  <c r="B13" i="4"/>
  <c r="B8" i="4"/>
  <c r="B7" i="2"/>
  <c r="F22" i="1"/>
  <c r="F23" i="1"/>
  <c r="F24" i="1"/>
  <c r="F25" i="1"/>
  <c r="B10" i="2"/>
  <c r="F26" i="1"/>
  <c r="F27" i="1"/>
  <c r="B11" i="2"/>
  <c r="F28" i="1"/>
  <c r="B13" i="2"/>
  <c r="F29" i="1"/>
  <c r="B14" i="2"/>
  <c r="F30" i="1"/>
  <c r="F31" i="1"/>
  <c r="F32" i="1"/>
  <c r="F33" i="1"/>
  <c r="F34" i="1"/>
  <c r="F35" i="1"/>
  <c r="B9" i="2"/>
  <c r="F36" i="1"/>
  <c r="F37" i="1"/>
  <c r="F38" i="1"/>
  <c r="F39" i="1"/>
  <c r="B15" i="2"/>
  <c r="F41" i="1"/>
  <c r="F42" i="1"/>
  <c r="F43" i="1"/>
  <c r="F44" i="1"/>
  <c r="F45" i="1"/>
  <c r="G22" i="1"/>
  <c r="G23" i="1"/>
  <c r="G24" i="1"/>
  <c r="G25" i="1"/>
  <c r="G26" i="1"/>
  <c r="G27" i="1"/>
  <c r="G28" i="1"/>
  <c r="C10" i="2"/>
  <c r="G29" i="1"/>
  <c r="C7" i="2"/>
  <c r="G30" i="1"/>
  <c r="C9" i="2"/>
  <c r="G31" i="1"/>
  <c r="C6" i="2"/>
  <c r="G32" i="1"/>
  <c r="G33" i="1"/>
  <c r="C11" i="2"/>
  <c r="G34" i="1"/>
  <c r="G35" i="1"/>
  <c r="G36" i="1"/>
  <c r="G37" i="1"/>
  <c r="G38" i="1"/>
  <c r="G39" i="1"/>
  <c r="C12" i="2"/>
  <c r="G41" i="1"/>
  <c r="G42" i="1"/>
  <c r="C8" i="2"/>
  <c r="G43" i="1"/>
  <c r="G44" i="1"/>
  <c r="G45" i="1"/>
  <c r="F21" i="1"/>
  <c r="G21" i="1"/>
  <c r="C13" i="2"/>
  <c r="C15" i="2"/>
  <c r="B12" i="2"/>
  <c r="B8" i="2"/>
  <c r="B9" i="4"/>
  <c r="D9" i="4"/>
  <c r="B5" i="4"/>
  <c r="D5" i="4"/>
  <c r="B11" i="4"/>
  <c r="D11" i="4"/>
  <c r="B4" i="4"/>
  <c r="D4" i="4"/>
  <c r="C14" i="2"/>
  <c r="D10" i="4"/>
  <c r="D7" i="4"/>
  <c r="D12" i="4"/>
  <c r="D6" i="4"/>
  <c r="D8" i="4"/>
  <c r="D13" i="4"/>
  <c r="E7" i="4"/>
  <c r="E12" i="4"/>
  <c r="E11" i="4"/>
  <c r="E13" i="4"/>
  <c r="E5" i="4"/>
  <c r="E4" i="4"/>
  <c r="E6" i="4"/>
  <c r="E8" i="4"/>
  <c r="E10" i="4"/>
  <c r="E9" i="4"/>
</calcChain>
</file>

<file path=xl/sharedStrings.xml><?xml version="1.0" encoding="utf-8"?>
<sst xmlns="http://schemas.openxmlformats.org/spreadsheetml/2006/main" count="318" uniqueCount="90">
  <si>
    <t xml:space="preserve">CHAMPIONNAT ELITE REGIONALE U15 </t>
  </si>
  <si>
    <t>POULE A</t>
  </si>
  <si>
    <t>AS BRETAGNE</t>
  </si>
  <si>
    <t>BAGATELLE STE SUZANNE</t>
  </si>
  <si>
    <t>FC RIVIERE DES ROCHES</t>
  </si>
  <si>
    <t>JS SAINTE ANNOISE</t>
  </si>
  <si>
    <t>JS SAINTE ROSIENNE</t>
  </si>
  <si>
    <t>US SAINTE MARIENNE</t>
  </si>
  <si>
    <t>SC CHAUDRON</t>
  </si>
  <si>
    <t>FC PARFIN</t>
  </si>
  <si>
    <t>FC MOUFIA</t>
  </si>
  <si>
    <t>COSMOS SAINT BENOIT</t>
  </si>
  <si>
    <t>Résultats du Championnat ELITE REGIONALE U15 ( POULE A)</t>
  </si>
  <si>
    <t>Journée</t>
  </si>
  <si>
    <t>Equipe Domicile</t>
  </si>
  <si>
    <t xml:space="preserve">Equipe Exterieur </t>
  </si>
  <si>
    <t>Resultats</t>
  </si>
  <si>
    <t>Score Domicile</t>
  </si>
  <si>
    <t>Score Exterieur</t>
  </si>
  <si>
    <t>Calendrier</t>
  </si>
  <si>
    <t>POINTS</t>
  </si>
  <si>
    <t>Domicile</t>
  </si>
  <si>
    <t>Exterieur</t>
  </si>
  <si>
    <t>Classement du Championnat U15 Regionale 1 ( Poule A) - Saison 2022</t>
  </si>
  <si>
    <t>EQUIPES</t>
  </si>
  <si>
    <t>Points Extérieur</t>
  </si>
  <si>
    <t>Points Domicile</t>
  </si>
  <si>
    <t xml:space="preserve">Journée </t>
  </si>
  <si>
    <t>Equipe Extérieur</t>
  </si>
  <si>
    <t xml:space="preserve">Score Domicile </t>
  </si>
  <si>
    <t>Score Extérieur</t>
  </si>
  <si>
    <t xml:space="preserve">Pts Extérieur </t>
  </si>
  <si>
    <t>Pts Domicile</t>
  </si>
  <si>
    <t>SAINTE ROSE FC</t>
  </si>
  <si>
    <t>COSMOS ST BENOIT</t>
  </si>
  <si>
    <t>FC BAGATELLE STE SUZANNE</t>
  </si>
  <si>
    <t>US SAINTE MARIE</t>
  </si>
  <si>
    <t>Points Total</t>
  </si>
  <si>
    <t>Classement</t>
  </si>
  <si>
    <t>Equipes</t>
  </si>
  <si>
    <t>G</t>
  </si>
  <si>
    <t>N</t>
  </si>
  <si>
    <t>P</t>
  </si>
  <si>
    <t>Bp</t>
  </si>
  <si>
    <t>Bc</t>
  </si>
  <si>
    <t>B+/-</t>
  </si>
  <si>
    <t>J</t>
  </si>
  <si>
    <t>Points</t>
  </si>
  <si>
    <t>CALENDRIER ET RESULTATS</t>
  </si>
  <si>
    <t>Saison 2022</t>
  </si>
  <si>
    <t>CLASSEMENT GÉNÉRAL</t>
  </si>
  <si>
    <t>Heure</t>
  </si>
  <si>
    <t>AS STE SUZANNE</t>
  </si>
  <si>
    <t>EF ST GILLES</t>
  </si>
  <si>
    <t>9h00</t>
  </si>
  <si>
    <t>9H20</t>
  </si>
  <si>
    <t>9h20</t>
  </si>
  <si>
    <t>10H20</t>
  </si>
  <si>
    <t>10H40</t>
  </si>
  <si>
    <t>11h40</t>
  </si>
  <si>
    <t>11H40</t>
  </si>
  <si>
    <t>12h00</t>
  </si>
  <si>
    <t>14H45</t>
  </si>
  <si>
    <t>14H25</t>
  </si>
  <si>
    <t>TOURNOI U11/U12 DU 11 NOVEMBRE 2022</t>
  </si>
  <si>
    <t>B.O</t>
  </si>
  <si>
    <t>Bonus Offensif Exterieur</t>
  </si>
  <si>
    <t xml:space="preserve">Bonus Offensif Domicile </t>
  </si>
  <si>
    <t>C</t>
  </si>
  <si>
    <t>Temps</t>
  </si>
  <si>
    <t>CLASSEMENT MATCHS</t>
  </si>
  <si>
    <t>CLASSEMENT DEFI JONGLERIE</t>
  </si>
  <si>
    <t>QUIZZ</t>
  </si>
  <si>
    <t>Total</t>
  </si>
  <si>
    <t>M</t>
  </si>
  <si>
    <t>CLASSEMENT FINAL</t>
  </si>
  <si>
    <t>SDFC 2</t>
  </si>
  <si>
    <t>JSSP 1</t>
  </si>
  <si>
    <t>SS JEANNE D'ARC 1</t>
  </si>
  <si>
    <t>SDEFA 2</t>
  </si>
  <si>
    <t>AJ PETITE ILE</t>
  </si>
  <si>
    <t>RC AUSTRAL 2</t>
  </si>
  <si>
    <t>DEFI CONDUITE</t>
  </si>
  <si>
    <t>RJ</t>
  </si>
  <si>
    <t>RV</t>
  </si>
  <si>
    <t>RC AUSTRAL 1</t>
  </si>
  <si>
    <t>SDEFA 1</t>
  </si>
  <si>
    <t>AS CAPRICORNE</t>
  </si>
  <si>
    <t>JSSP 2</t>
  </si>
  <si>
    <t>SDFC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</si>
</sst>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1"/>
      <name val="Chalkboard"/>
      <family val="4"/>
    </font>
    <font>
      <sz val="12"/>
      <color rgb="FFFF0000"/>
      <name val="Chalkboard"/>
      <family val="4"/>
    </font>
    <font>
      <sz val="12"/>
      <color theme="0"/>
      <name val="Chalkboard"/>
      <family val="4"/>
    </font>
    <font>
      <sz val="12"/>
      <color rgb="FF00B050"/>
      <name val="Chalkboard"/>
      <family val="4"/>
    </font>
    <font>
      <sz val="12"/>
      <color theme="4"/>
      <name val="Chalkboard"/>
      <family val="4"/>
    </font>
    <font>
      <b/>
      <u/>
      <sz val="12"/>
      <color theme="1"/>
      <name val="Calibri (Corps)"/>
    </font>
    <font>
      <sz val="12"/>
      <name val="Chalkboard"/>
      <family val="4"/>
    </font>
    <font>
      <sz val="8"/>
      <name val="Calibri"/>
      <family val="2"/>
      <scheme val="minor"/>
    </font>
    <font>
      <sz val="22"/>
      <color theme="1"/>
      <name val="Chalkboard"/>
      <family val="4"/>
    </font>
    <font>
      <sz val="20"/>
      <color theme="1"/>
      <name val="Chalkboard"/>
      <family val="4"/>
    </font>
    <font>
      <sz val="12"/>
      <color rgb="FF005493"/>
      <name val="Chalkboard"/>
      <family val="4"/>
    </font>
    <font>
      <sz val="12"/>
      <color theme="9" tint="0.39997558519241921"/>
      <name val="Chalkboard"/>
      <family val="4"/>
    </font>
    <font>
      <sz val="12"/>
      <color theme="9" tint="0.59999389629810485"/>
      <name val="Chalkboard"/>
      <family val="4"/>
    </font>
    <font>
      <sz val="16"/>
      <color theme="1"/>
      <name val="Chalkboard"/>
      <family val="4"/>
    </font>
    <font>
      <sz val="12"/>
      <color rgb="FF0070C0"/>
      <name val="Chalkboard"/>
      <family val="4"/>
    </font>
    <font>
      <sz val="12"/>
      <color theme="8" tint="-0.249977111117893"/>
      <name val="Chalkboard"/>
      <family val="4"/>
    </font>
  </fonts>
  <fills count="21">
    <fill>
      <patternFill patternType="none"/>
    </fill>
    <fill>
      <patternFill patternType="gray125"/>
    </fill>
    <fill>
      <patternFill patternType="solid">
        <fgColor rgb="FFFFFC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theme="5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/>
      <bottom style="thick">
        <color rgb="FF000000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7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3" borderId="0" xfId="0" applyFont="1" applyFill="1"/>
    <xf numFmtId="0" fontId="4" fillId="4" borderId="0" xfId="0" applyFont="1" applyFill="1"/>
    <xf numFmtId="0" fontId="5" fillId="5" borderId="0" xfId="0" applyFont="1" applyFill="1"/>
    <xf numFmtId="0" fontId="6" fillId="4" borderId="0" xfId="0" applyFont="1" applyFill="1"/>
    <xf numFmtId="0" fontId="3" fillId="6" borderId="0" xfId="0" applyFont="1" applyFill="1"/>
    <xf numFmtId="0" fontId="4" fillId="7" borderId="0" xfId="0" applyFont="1" applyFill="1"/>
    <xf numFmtId="0" fontId="4" fillId="8" borderId="0" xfId="0" applyFont="1" applyFill="1"/>
    <xf numFmtId="0" fontId="2" fillId="9" borderId="0" xfId="0" applyFont="1" applyFill="1"/>
    <xf numFmtId="0" fontId="5" fillId="10" borderId="0" xfId="0" applyFont="1" applyFill="1"/>
    <xf numFmtId="0" fontId="0" fillId="0" borderId="1" xfId="0" applyBorder="1"/>
    <xf numFmtId="0" fontId="0" fillId="0" borderId="1" xfId="0" applyFill="1" applyBorder="1"/>
    <xf numFmtId="0" fontId="7" fillId="0" borderId="0" xfId="0" applyFont="1"/>
    <xf numFmtId="0" fontId="0" fillId="0" borderId="4" xfId="0" applyBorder="1" applyAlignment="1">
      <alignment vertical="center"/>
    </xf>
    <xf numFmtId="0" fontId="0" fillId="0" borderId="0" xfId="0" applyFill="1"/>
    <xf numFmtId="0" fontId="0" fillId="0" borderId="0" xfId="0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8" fillId="0" borderId="1" xfId="0" applyFont="1" applyFill="1" applyBorder="1"/>
    <xf numFmtId="0" fontId="8" fillId="11" borderId="1" xfId="0" applyFont="1" applyFill="1" applyBorder="1"/>
    <xf numFmtId="0" fontId="8" fillId="0" borderId="1" xfId="0" applyFont="1" applyBorder="1"/>
    <xf numFmtId="0" fontId="8" fillId="11" borderId="5" xfId="0" applyFont="1" applyFill="1" applyBorder="1"/>
    <xf numFmtId="0" fontId="8" fillId="11" borderId="2" xfId="0" applyFont="1" applyFill="1" applyBorder="1"/>
    <xf numFmtId="0" fontId="8" fillId="11" borderId="3" xfId="0" applyFont="1" applyFill="1" applyBorder="1"/>
    <xf numFmtId="0" fontId="8" fillId="11" borderId="0" xfId="0" applyFont="1" applyFill="1"/>
    <xf numFmtId="0" fontId="0" fillId="0" borderId="0" xfId="0" applyNumberFormat="1"/>
    <xf numFmtId="0" fontId="10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6" fillId="12" borderId="9" xfId="0" applyFont="1" applyFill="1" applyBorder="1" applyAlignment="1">
      <alignment horizontal="center"/>
    </xf>
    <xf numFmtId="0" fontId="16" fillId="12" borderId="10" xfId="0" applyFont="1" applyFill="1" applyBorder="1" applyAlignment="1">
      <alignment horizontal="center"/>
    </xf>
    <xf numFmtId="0" fontId="16" fillId="12" borderId="10" xfId="0" applyFont="1" applyFill="1" applyBorder="1" applyAlignment="1">
      <alignment horizontal="center" wrapText="1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14" fontId="2" fillId="5" borderId="7" xfId="0" applyNumberFormat="1" applyFont="1" applyFill="1" applyBorder="1" applyAlignment="1">
      <alignment horizontal="center"/>
    </xf>
    <xf numFmtId="0" fontId="14" fillId="5" borderId="7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2" fillId="0" borderId="0" xfId="0" applyFont="1" applyFill="1"/>
    <xf numFmtId="0" fontId="2" fillId="5" borderId="0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6" fillId="0" borderId="0" xfId="0" applyFont="1" applyBorder="1" applyAlignment="1">
      <alignment vertical="center"/>
    </xf>
    <xf numFmtId="0" fontId="16" fillId="12" borderId="0" xfId="0" applyFont="1" applyFill="1" applyBorder="1" applyAlignment="1">
      <alignment horizontal="center"/>
    </xf>
    <xf numFmtId="0" fontId="17" fillId="0" borderId="8" xfId="0" applyFont="1" applyBorder="1"/>
    <xf numFmtId="0" fontId="17" fillId="0" borderId="8" xfId="0" applyFont="1" applyBorder="1" applyAlignment="1">
      <alignment horizontal="center"/>
    </xf>
    <xf numFmtId="0" fontId="16" fillId="12" borderId="8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7" fillId="0" borderId="8" xfId="0" applyFont="1" applyBorder="1" applyAlignment="1">
      <alignment horizontal="center"/>
    </xf>
    <xf numFmtId="0" fontId="2" fillId="13" borderId="8" xfId="0" applyFont="1" applyFill="1" applyBorder="1" applyAlignment="1">
      <alignment horizontal="center"/>
    </xf>
    <xf numFmtId="0" fontId="2" fillId="0" borderId="8" xfId="0" applyFont="1" applyBorder="1"/>
    <xf numFmtId="0" fontId="17" fillId="0" borderId="10" xfId="0" applyFont="1" applyBorder="1" applyAlignment="1">
      <alignment horizontal="center"/>
    </xf>
    <xf numFmtId="0" fontId="2" fillId="0" borderId="0" xfId="0" applyFont="1" applyBorder="1"/>
    <xf numFmtId="0" fontId="2" fillId="0" borderId="8" xfId="0" applyFont="1" applyFill="1" applyBorder="1"/>
    <xf numFmtId="0" fontId="2" fillId="13" borderId="0" xfId="0" applyFont="1" applyFill="1" applyBorder="1" applyAlignment="1">
      <alignment horizontal="center"/>
    </xf>
    <xf numFmtId="0" fontId="0" fillId="0" borderId="0" xfId="0" applyAlignment="1"/>
    <xf numFmtId="0" fontId="0" fillId="0" borderId="17" xfId="0" applyBorder="1" applyAlignment="1"/>
    <xf numFmtId="0" fontId="17" fillId="0" borderId="10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/>
    </xf>
    <xf numFmtId="0" fontId="17" fillId="0" borderId="16" xfId="0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7" fillId="0" borderId="9" xfId="0" applyFont="1" applyBorder="1" applyAlignment="1">
      <alignment horizontal="center"/>
    </xf>
    <xf numFmtId="0" fontId="17" fillId="0" borderId="15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16" fillId="0" borderId="8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6" fillId="0" borderId="15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2" fillId="14" borderId="8" xfId="0" applyFont="1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14" borderId="19" xfId="0" applyFont="1" applyFill="1" applyBorder="1" applyAlignment="1">
      <alignment horizontal="center"/>
    </xf>
    <xf numFmtId="0" fontId="2" fillId="14" borderId="20" xfId="0" applyFont="1" applyFill="1" applyBorder="1" applyAlignment="1">
      <alignment horizontal="center"/>
    </xf>
    <xf numFmtId="0" fontId="2" fillId="14" borderId="12" xfId="0" applyFont="1" applyFill="1" applyBorder="1" applyAlignment="1">
      <alignment horizontal="center"/>
    </xf>
    <xf numFmtId="0" fontId="17" fillId="15" borderId="10" xfId="0" applyFont="1" applyFill="1" applyBorder="1" applyAlignment="1">
      <alignment horizontal="center"/>
    </xf>
    <xf numFmtId="0" fontId="2" fillId="15" borderId="8" xfId="0" applyFont="1" applyFill="1" applyBorder="1"/>
    <xf numFmtId="0" fontId="13" fillId="15" borderId="8" xfId="0" applyFont="1" applyFill="1" applyBorder="1" applyAlignment="1">
      <alignment horizontal="center"/>
    </xf>
    <xf numFmtId="0" fontId="4" fillId="15" borderId="8" xfId="0" applyFont="1" applyFill="1" applyBorder="1" applyAlignment="1">
      <alignment horizontal="center"/>
    </xf>
    <xf numFmtId="0" fontId="16" fillId="15" borderId="10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0" fontId="17" fillId="16" borderId="10" xfId="0" applyFont="1" applyFill="1" applyBorder="1" applyAlignment="1">
      <alignment horizontal="center"/>
    </xf>
    <xf numFmtId="0" fontId="2" fillId="16" borderId="8" xfId="0" applyFont="1" applyFill="1" applyBorder="1"/>
    <xf numFmtId="0" fontId="13" fillId="16" borderId="8" xfId="0" applyFont="1" applyFill="1" applyBorder="1" applyAlignment="1">
      <alignment horizontal="center"/>
    </xf>
    <xf numFmtId="0" fontId="4" fillId="16" borderId="8" xfId="0" applyFont="1" applyFill="1" applyBorder="1" applyAlignment="1">
      <alignment horizontal="center"/>
    </xf>
    <xf numFmtId="0" fontId="16" fillId="16" borderId="19" xfId="0" applyFont="1" applyFill="1" applyBorder="1" applyAlignment="1">
      <alignment horizontal="center"/>
    </xf>
    <xf numFmtId="0" fontId="16" fillId="16" borderId="12" xfId="0" applyFont="1" applyFill="1" applyBorder="1" applyAlignment="1">
      <alignment horizontal="center"/>
    </xf>
    <xf numFmtId="0" fontId="2" fillId="16" borderId="19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horizontal="center" vertical="center"/>
    </xf>
    <xf numFmtId="0" fontId="2" fillId="16" borderId="19" xfId="0" applyFont="1" applyFill="1" applyBorder="1" applyAlignment="1">
      <alignment horizontal="center"/>
    </xf>
    <xf numFmtId="0" fontId="2" fillId="16" borderId="12" xfId="0" applyFont="1" applyFill="1" applyBorder="1" applyAlignment="1">
      <alignment horizontal="center"/>
    </xf>
    <xf numFmtId="0" fontId="17" fillId="17" borderId="10" xfId="0" applyFont="1" applyFill="1" applyBorder="1" applyAlignment="1">
      <alignment horizontal="center"/>
    </xf>
    <xf numFmtId="0" fontId="2" fillId="17" borderId="8" xfId="0" applyFont="1" applyFill="1" applyBorder="1"/>
    <xf numFmtId="0" fontId="13" fillId="17" borderId="8" xfId="0" applyFont="1" applyFill="1" applyBorder="1" applyAlignment="1">
      <alignment horizontal="center"/>
    </xf>
    <xf numFmtId="0" fontId="4" fillId="17" borderId="8" xfId="0" applyFont="1" applyFill="1" applyBorder="1" applyAlignment="1">
      <alignment horizontal="center"/>
    </xf>
    <xf numFmtId="0" fontId="16" fillId="17" borderId="19" xfId="0" applyFont="1" applyFill="1" applyBorder="1" applyAlignment="1">
      <alignment horizontal="center"/>
    </xf>
    <xf numFmtId="0" fontId="16" fillId="17" borderId="12" xfId="0" applyFont="1" applyFill="1" applyBorder="1" applyAlignment="1">
      <alignment horizontal="center"/>
    </xf>
    <xf numFmtId="0" fontId="2" fillId="17" borderId="19" xfId="0" applyFont="1" applyFill="1" applyBorder="1" applyAlignment="1">
      <alignment horizontal="center" vertical="center"/>
    </xf>
    <xf numFmtId="0" fontId="2" fillId="17" borderId="12" xfId="0" applyFont="1" applyFill="1" applyBorder="1" applyAlignment="1">
      <alignment horizontal="center" vertical="center"/>
    </xf>
    <xf numFmtId="0" fontId="2" fillId="17" borderId="19" xfId="0" applyFont="1" applyFill="1" applyBorder="1" applyAlignment="1">
      <alignment horizontal="center"/>
    </xf>
    <xf numFmtId="0" fontId="2" fillId="17" borderId="12" xfId="0" applyFont="1" applyFill="1" applyBorder="1" applyAlignment="1">
      <alignment horizontal="center"/>
    </xf>
    <xf numFmtId="0" fontId="17" fillId="18" borderId="10" xfId="0" applyFont="1" applyFill="1" applyBorder="1" applyAlignment="1">
      <alignment horizontal="center"/>
    </xf>
    <xf numFmtId="0" fontId="2" fillId="18" borderId="8" xfId="0" applyFont="1" applyFill="1" applyBorder="1"/>
    <xf numFmtId="0" fontId="13" fillId="18" borderId="8" xfId="0" applyFont="1" applyFill="1" applyBorder="1" applyAlignment="1">
      <alignment horizontal="center"/>
    </xf>
    <xf numFmtId="0" fontId="4" fillId="18" borderId="8" xfId="0" applyFont="1" applyFill="1" applyBorder="1" applyAlignment="1">
      <alignment horizontal="center"/>
    </xf>
    <xf numFmtId="0" fontId="17" fillId="18" borderId="8" xfId="0" applyFont="1" applyFill="1" applyBorder="1" applyAlignment="1">
      <alignment horizontal="center"/>
    </xf>
    <xf numFmtId="0" fontId="17" fillId="19" borderId="10" xfId="0" applyFont="1" applyFill="1" applyBorder="1" applyAlignment="1">
      <alignment horizontal="center"/>
    </xf>
    <xf numFmtId="0" fontId="0" fillId="19" borderId="8" xfId="0" applyFill="1" applyBorder="1"/>
    <xf numFmtId="0" fontId="13" fillId="19" borderId="8" xfId="0" applyFont="1" applyFill="1" applyBorder="1" applyAlignment="1">
      <alignment horizontal="center"/>
    </xf>
    <xf numFmtId="0" fontId="6" fillId="19" borderId="8" xfId="0" applyFont="1" applyFill="1" applyBorder="1" applyAlignment="1">
      <alignment horizontal="center"/>
    </xf>
    <xf numFmtId="0" fontId="17" fillId="20" borderId="10" xfId="0" applyFont="1" applyFill="1" applyBorder="1" applyAlignment="1">
      <alignment horizontal="center"/>
    </xf>
    <xf numFmtId="0" fontId="2" fillId="20" borderId="8" xfId="0" applyFont="1" applyFill="1" applyBorder="1"/>
    <xf numFmtId="0" fontId="13" fillId="20" borderId="8" xfId="0" applyFont="1" applyFill="1" applyBorder="1" applyAlignment="1">
      <alignment horizontal="center"/>
    </xf>
    <xf numFmtId="0" fontId="4" fillId="20" borderId="8" xfId="0" applyFont="1" applyFill="1" applyBorder="1" applyAlignment="1">
      <alignment horizontal="center"/>
    </xf>
    <xf numFmtId="0" fontId="16" fillId="20" borderId="10" xfId="0" applyFont="1" applyFill="1" applyBorder="1" applyAlignment="1">
      <alignment horizontal="center"/>
    </xf>
    <xf numFmtId="0" fontId="2" fillId="20" borderId="8" xfId="0" applyFont="1" applyFill="1" applyBorder="1" applyAlignment="1">
      <alignment horizontal="center"/>
    </xf>
    <xf numFmtId="0" fontId="6" fillId="19" borderId="8" xfId="0" applyFont="1" applyFill="1" applyBorder="1"/>
    <xf numFmtId="0" fontId="2" fillId="19" borderId="8" xfId="0" applyFont="1" applyFill="1" applyBorder="1"/>
    <xf numFmtId="0" fontId="4" fillId="19" borderId="8" xfId="0" applyFont="1" applyFill="1" applyBorder="1" applyAlignment="1">
      <alignment horizontal="center"/>
    </xf>
  </cellXfs>
  <cellStyles count="1">
    <cellStyle name="Normal" xfId="0" builtinId="0"/>
  </cellStyles>
  <dxfs count="75"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fill>
        <patternFill>
          <fgColor indexed="64"/>
          <bgColor theme="5" tint="0.79998168889431442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fill>
        <patternFill>
          <fgColor indexed="64"/>
          <bgColor theme="5" tint="0.59999389629810485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alignment horizontal="center" vertical="bottom" textRotation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rgb="FF0070C0"/>
        <name val="Chalkboard"/>
        <family val="4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rgb="FF0070C0"/>
        <name val="Chalkboard"/>
        <family val="4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7E79"/>
      <color rgb="FF005493"/>
      <color rgb="FF0096FF"/>
      <color rgb="FF000000"/>
      <color rgb="FFFA083C"/>
      <color rgb="FFFF2600"/>
      <color rgb="FFFFF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844550</xdr:colOff>
      <xdr:row>0</xdr:row>
      <xdr:rowOff>12700</xdr:rowOff>
    </xdr:from>
    <xdr:to>
      <xdr:col>13</xdr:col>
      <xdr:colOff>215900</xdr:colOff>
      <xdr:row>3</xdr:row>
      <xdr:rowOff>63500</xdr:rowOff>
    </xdr:to>
    <xdr:sp macro="[0]!Macro1" textlink="">
      <xdr:nvSpPr>
        <xdr:cNvPr id="2" name="Rectangle 1">
          <a:extLst>
            <a:ext uri="{FF2B5EF4-FFF2-40B4-BE49-F238E27FC236}">
              <a16:creationId xmlns:a16="http://schemas.microsoft.com/office/drawing/2014/main" id="{8329C186-A59F-45D9-94B4-57A27720FB18}"/>
            </a:ext>
          </a:extLst>
        </xdr:cNvPr>
        <xdr:cNvSpPr/>
      </xdr:nvSpPr>
      <xdr:spPr>
        <a:xfrm>
          <a:off x="12642850" y="12700"/>
          <a:ext cx="1225550" cy="444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Classement</a:t>
          </a: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844550</xdr:colOff>
      <xdr:row>0</xdr:row>
      <xdr:rowOff>12700</xdr:rowOff>
    </xdr:from>
    <xdr:to>
      <xdr:col>12</xdr:col>
      <xdr:colOff>215900</xdr:colOff>
      <xdr:row>3</xdr:row>
      <xdr:rowOff>63500</xdr:rowOff>
    </xdr:to>
    <xdr:sp macro="[0]!Macro1" textlink="">
      <xdr:nvSpPr>
        <xdr:cNvPr id="2" name="Rectangle 1">
          <a:extLst>
            <a:ext uri="{FF2B5EF4-FFF2-40B4-BE49-F238E27FC236}">
              <a16:creationId xmlns:a16="http://schemas.microsoft.com/office/drawing/2014/main" id="{EF14B163-D85D-6B4C-8FB9-A4ED2B8AC313}"/>
            </a:ext>
          </a:extLst>
        </xdr:cNvPr>
        <xdr:cNvSpPr/>
      </xdr:nvSpPr>
      <xdr:spPr>
        <a:xfrm>
          <a:off x="13442950" y="12700"/>
          <a:ext cx="1619250" cy="1003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Classement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844550</xdr:colOff>
      <xdr:row>0</xdr:row>
      <xdr:rowOff>12700</xdr:rowOff>
    </xdr:from>
    <xdr:to>
      <xdr:col>13</xdr:col>
      <xdr:colOff>215900</xdr:colOff>
      <xdr:row>3</xdr:row>
      <xdr:rowOff>63500</xdr:rowOff>
    </xdr:to>
    <xdr:sp macro="[0]!Macro1" textlink="">
      <xdr:nvSpPr>
        <xdr:cNvPr id="3" name="Rectangle 2">
          <a:extLst>
            <a:ext uri="{FF2B5EF4-FFF2-40B4-BE49-F238E27FC236}">
              <a16:creationId xmlns:a16="http://schemas.microsoft.com/office/drawing/2014/main" id="{F46CD2A0-23D6-E943-8A36-C89E51EF2CE5}"/>
            </a:ext>
          </a:extLst>
        </xdr:cNvPr>
        <xdr:cNvSpPr/>
      </xdr:nvSpPr>
      <xdr:spPr>
        <a:xfrm>
          <a:off x="14954250" y="12700"/>
          <a:ext cx="1619250" cy="990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Classement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DE3883-2CE1-6344-A217-ADCD70C997D9}" name="Tableau3" displayName="Tableau3" ref="A20:G109" totalsRowShown="0" headerRowDxfId="74" tableBorderDxfId="73">
  <autoFilter ref="A20:G109" xr:uid="{A8DE3883-2CE1-6344-A217-ADCD70C997D9}"/>
  <tableColumns count="7">
    <tableColumn id="1" xr3:uid="{48F5DF9A-618E-5145-9635-1E6131C57459}" name="Journée" dataDxfId="72"/>
    <tableColumn id="2" xr3:uid="{96094E03-BF2D-164D-8E2A-5E8926ADBAAF}" name="Equipe Domicile" dataDxfId="71"/>
    <tableColumn id="3" xr3:uid="{9F20F5FE-F579-7D4B-BC33-D76D0BA36BC8}" name="Equipe Exterieur " dataDxfId="70"/>
    <tableColumn id="4" xr3:uid="{65955AB6-03D1-C04E-827B-FF779F73A5BB}" name="Score Domicile" dataDxfId="69"/>
    <tableColumn id="5" xr3:uid="{EB7D08E9-37AE-1740-9FEE-FFD40D95765E}" name="Score Exterieur" dataDxfId="68"/>
    <tableColumn id="6" xr3:uid="{FFF5D216-3D58-0148-93B4-0227D7330C6D}" name="Domicile" dataDxfId="67"/>
    <tableColumn id="7" xr3:uid="{D2C4686D-C12C-C84A-89E4-B72E84B0326D}" name="Exterieur" dataDxfId="6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C9A6E9-BBF6-6645-A875-C8721E02827F}" name="Tableau1" displayName="Tableau1" ref="M26:V34" totalsRowShown="0" headerRowDxfId="65" dataDxfId="63" headerRowBorderDxfId="64" tableBorderDxfId="62" totalsRowBorderDxfId="61">
  <sortState xmlns:xlrd2="http://schemas.microsoft.com/office/spreadsheetml/2017/richdata2" ref="M27:V36">
    <sortCondition descending="1" ref="N27:N36"/>
    <sortCondition descending="1" ref="V27:V36"/>
  </sortState>
  <tableColumns count="10">
    <tableColumn id="1" xr3:uid="{E8D382D5-8229-9D45-9A38-6D56330BEEDB}" name="Equipes" dataDxfId="5"/>
    <tableColumn id="10" xr3:uid="{FC769378-09A5-6144-A6DF-EA34C83CC4E7}" name="Points" dataDxfId="3">
      <calculatedColumnFormula>Tableau1[[#This Row],[G]]*48+Tableau1[[#This Row],[N]]*24+Tableau1[[#This Row],[P]]*12+Tableau1[[#This Row],[B.O]]*12</calculatedColumnFormula>
    </tableColumn>
    <tableColumn id="11" xr3:uid="{6E1D5164-E8F7-DB42-81D3-5A913E038338}" name="J" dataDxfId="4">
      <calculatedColumnFormula>COUNTIFS($C:$C,Tableau1[[#This Row],[Equipes]],$D:$D,"&lt;&gt;")+COUNTIFS($F:$F,Tableau1[[#This Row],[Equipes]],$E:$E,"&lt;&gt;")</calculatedColumnFormula>
    </tableColumn>
    <tableColumn id="2" xr3:uid="{FE039092-18EC-6C42-BC66-86A8E4419614}" name="G" dataDxfId="60">
      <calculatedColumnFormula>COUNTIFS(C:C,Tableau1[[#This Row],[Equipes]],G:G,48)+COUNTIFS(F:F,Tableau1[[#This Row],[Equipes]],H:H,48)</calculatedColumnFormula>
    </tableColumn>
    <tableColumn id="3" xr3:uid="{D9591AB8-9F23-DC44-9AEF-2275232B9305}" name="N" dataDxfId="59">
      <calculatedColumnFormula>COUNTIFS(C:C,Tableau1[[#This Row],[Equipes]],G:G,24)+COUNTIFS(F:F,Tableau1[[#This Row],[Equipes]],H:H,24)</calculatedColumnFormula>
    </tableColumn>
    <tableColumn id="8" xr3:uid="{3D1CD665-B176-4840-8FD2-131B131C9C36}" name="B.O" dataDxfId="58">
      <calculatedColumnFormula>COUNTIFS(C:C,Tableau1[[#This Row],[Equipes]],I:I,12)+COUNTIFS(F:F,Tableau1[[#This Row],[Equipes]],J:J,12)</calculatedColumnFormula>
    </tableColumn>
    <tableColumn id="4" xr3:uid="{AB67129D-C4A5-D84E-B09E-062AD2A099BD}" name="P" dataDxfId="57">
      <calculatedColumnFormula>COUNTIFS(C:C,Tableau1[[#This Row],[Equipes]],G:G,12)+COUNTIFS(F:F,Tableau1[[#This Row],[Equipes]],H:H,12)</calculatedColumnFormula>
    </tableColumn>
    <tableColumn id="5" xr3:uid="{8E4CC06B-5AD9-CE45-9ECF-681553EBB9B2}" name="Bp" dataDxfId="56">
      <calculatedColumnFormula>SUMIF(C:C,Tableau1[[#This Row],[Equipes]],D:D)+SUMIF(F:F,Tableau1[[#This Row],[Equipes]],E:E)</calculatedColumnFormula>
    </tableColumn>
    <tableColumn id="6" xr3:uid="{5837F1A0-53EB-8642-8D81-304A393C3A24}" name="Bc" dataDxfId="55">
      <calculatedColumnFormula>SUMIF(C:C,Tableau1[[#This Row],[Equipes]],E:E)+SUMIF(F:F,Tableau1[[#This Row],[Equipes]],D:D)</calculatedColumnFormula>
    </tableColumn>
    <tableColumn id="7" xr3:uid="{39975E94-C5A6-C54A-A6AA-EEB3C1B421AE}" name="B+/-" dataDxfId="54">
      <calculatedColumnFormula>Tableau1[[#This Row],[Bp]]-Tableau1[[#This Row],[Bc]]</calculatedColumnFormula>
    </tableColumn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34B505D-5D9A-0249-A509-769F649636E2}" name="Tableau6" displayName="Tableau6" ref="A6:J26" totalsRowShown="0" headerRowDxfId="53" dataDxfId="52" tableBorderDxfId="51">
  <tableColumns count="10">
    <tableColumn id="1" xr3:uid="{E09403C9-8FA6-4348-9FB8-430612F7B97F}" name="Journée " dataDxfId="50"/>
    <tableColumn id="8" xr3:uid="{91235E5A-3BAC-3F4A-A6C7-FB269C67C9B9}" name="Heure" dataDxfId="49"/>
    <tableColumn id="2" xr3:uid="{F8B2966E-16E9-5A44-A5B8-AD6E40A2B86A}" name="Equipe Domicile" dataDxfId="48"/>
    <tableColumn id="4" xr3:uid="{B41DA274-11DE-1541-A669-11041D9F28E6}" name="Score Domicile " dataDxfId="47"/>
    <tableColumn id="5" xr3:uid="{8168BB7A-BDFD-7B4E-A6EB-05121C8CC02C}" name="Score Extérieur" dataDxfId="46"/>
    <tableColumn id="6" xr3:uid="{9EE50179-1DA4-6B46-8797-03FD09C4B1AA}" name="Equipe Extérieur" dataDxfId="45"/>
    <tableColumn id="3" xr3:uid="{9F6ADCFC-C07C-C249-A8F4-C4206B8719BF}" name="Pts Domicile" dataDxfId="44">
      <calculatedColumnFormula>IF(Tableau6[[#This Row],[Score Domicile ]]="","",IF(Tableau6[[#This Row],[Score Domicile ]]&gt;Tableau6[[#This Row],[Score Extérieur]],4,IF(Tableau6[[#This Row],[Score Domicile ]]=Tableau6[[#This Row],[Score Extérieur]],2,1)))</calculatedColumnFormula>
    </tableColumn>
    <tableColumn id="7" xr3:uid="{E637C11A-3141-9143-9B4D-9EA89D91566E}" name="Pts Extérieur " dataDxfId="43">
      <calculatedColumnFormula>IF(Tableau6[[#This Row],[Score Extérieur]]="","",IF(Tableau6[[#This Row],[Score Extérieur]]&gt;Tableau6[[#This Row],[Score Domicile ]],4,IF(Tableau6[[#This Row],[Score Extérieur]]=Tableau6[[#This Row],[Score Domicile ]],2,1)))</calculatedColumnFormula>
    </tableColumn>
    <tableColumn id="9" xr3:uid="{7732CE3E-951A-5C4A-BB86-789B74B3DBE1}" name="Bonus Offensif Domicile " dataDxfId="42">
      <calculatedColumnFormula>IF(D7&gt;=2,12,)</calculatedColumnFormula>
    </tableColumn>
    <tableColumn id="10" xr3:uid="{9EF2AFCB-4632-384B-AE9C-F18DFD336562}" name="Bonus Offensif Exterieur" dataDxfId="41">
      <calculatedColumnFormula>IF(E7&gt;=2,12,)</calculatedColumnFormula>
    </tableColumn>
  </tableColumns>
  <tableStyleInfo name="TableStyleMedium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73C1C3B-D4F9-504C-9125-AA92CA33316C}" name="Tableau19" displayName="Tableau19" ref="M33:V41" totalsRowShown="0" headerRowDxfId="40" dataDxfId="38" headerRowBorderDxfId="39" tableBorderDxfId="37" totalsRowBorderDxfId="36">
  <sortState xmlns:xlrd2="http://schemas.microsoft.com/office/spreadsheetml/2017/richdata2" ref="M34:V41">
    <sortCondition ref="M34:M41"/>
  </sortState>
  <tableColumns count="10">
    <tableColumn id="1" xr3:uid="{0C8636DD-5B3B-6248-B574-C94BC911D1CD}" name="Equipes" dataDxfId="2"/>
    <tableColumn id="10" xr3:uid="{7B9DF7F2-2564-9347-9620-49DCA01B3DD3}" name="Points" dataDxfId="0">
      <calculatedColumnFormula>Tableau19[[#This Row],[G]]*48+Tableau19[[#This Row],[N]]*24+Tableau19[[#This Row],[P]]*12+Tableau19[[#This Row],[B.O]]*12</calculatedColumnFormula>
    </tableColumn>
    <tableColumn id="11" xr3:uid="{D09D01F2-ED36-B244-81A5-7C4479534D01}" name="J" dataDxfId="1">
      <calculatedColumnFormula>COUNTIFS($C:$C,Tableau19[[#This Row],[Equipes]],$D:$D,"&lt;&gt;")+COUNTIFS($F:$F,Tableau19[[#This Row],[Equipes]],$E:$E,"&lt;&gt;")</calculatedColumnFormula>
    </tableColumn>
    <tableColumn id="2" xr3:uid="{4D9574A7-63FF-3645-A05C-6551922B68F3}" name="G" dataDxfId="35">
      <calculatedColumnFormula>COUNTIFS(C:C,Tableau19[[#This Row],[Equipes]],G:G,48)+COUNTIFS(F:F,Tableau19[[#This Row],[Equipes]],H:H,48)</calculatedColumnFormula>
    </tableColumn>
    <tableColumn id="3" xr3:uid="{95E09828-E169-694A-9644-93055E7D97DD}" name="N" dataDxfId="34">
      <calculatedColumnFormula>COUNTIFS(C:C,Tableau19[[#This Row],[Equipes]],G:G,24)+COUNTIFS(F:F,Tableau19[[#This Row],[Equipes]],H:H,24)</calculatedColumnFormula>
    </tableColumn>
    <tableColumn id="8" xr3:uid="{75A5607A-4645-CD4E-AFBB-6298732A4651}" name="B.O" dataDxfId="33">
      <calculatedColumnFormula>COUNTIFS(C:C,Tableau19[[#This Row],[Equipes]],I:I,12)+COUNTIFS(F:F,Tableau19[[#This Row],[Equipes]],J:J,12)</calculatedColumnFormula>
    </tableColumn>
    <tableColumn id="4" xr3:uid="{B97EFDC8-843E-5847-82CA-5BEA3F4D8659}" name="P" dataDxfId="32">
      <calculatedColumnFormula>COUNTIFS(C:C,Tableau19[[#This Row],[Equipes]],G:G,12)+COUNTIFS(F:F,Tableau19[[#This Row],[Equipes]],H:H,12)</calculatedColumnFormula>
    </tableColumn>
    <tableColumn id="5" xr3:uid="{85366B61-5AA1-4249-8734-A261186764E4}" name="Bp" dataDxfId="31">
      <calculatedColumnFormula>SUMIF(C:C,Tableau19[[#This Row],[Equipes]],D:D)+SUMIF(F:F,Tableau19[[#This Row],[Equipes]],E:E)</calculatedColumnFormula>
    </tableColumn>
    <tableColumn id="6" xr3:uid="{6EF8C4B1-20EF-0549-BD6A-A63282A7AE35}" name="Bc" dataDxfId="30">
      <calculatedColumnFormula>SUMIF(C:C,Tableau19[[#This Row],[Equipes]],E:E)+SUMIF(F:F,Tableau19[[#This Row],[Equipes]],D:D)</calculatedColumnFormula>
    </tableColumn>
    <tableColumn id="7" xr3:uid="{F8CE6210-17BC-8E4F-81CB-F97DD6CCC1A6}" name="B+/-" dataDxfId="29">
      <calculatedColumnFormula>Tableau19[[#This Row],[Bp]]-Tableau19[[#This Row],[Bc]]</calculatedColumnFormula>
    </tableColumn>
  </tableColumns>
  <tableStyleInfo name="TableStyleMedium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35A4080-5A6E-554D-B1AA-E3CF086EFB8B}" name="Tableau610" displayName="Tableau610" ref="A6:J26" totalsRowShown="0" headerRowDxfId="28" dataDxfId="27" tableBorderDxfId="26">
  <tableColumns count="10">
    <tableColumn id="1" xr3:uid="{24F11A78-168C-1A47-9F6A-48FAD3F45811}" name="Journée " dataDxfId="25"/>
    <tableColumn id="8" xr3:uid="{3361781E-7C13-A04F-874F-0E31A92154C1}" name="Heure" dataDxfId="24"/>
    <tableColumn id="2" xr3:uid="{02768203-8022-8541-AA87-0019C7547573}" name="Equipe Domicile" dataDxfId="23"/>
    <tableColumn id="4" xr3:uid="{1327B1C4-7D6D-944A-9D8C-910E1A2ACC7D}" name="Score Domicile " dataDxfId="22"/>
    <tableColumn id="5" xr3:uid="{1FB747E9-2B70-D347-A98F-4B89B74FB52D}" name="Score Extérieur" dataDxfId="21"/>
    <tableColumn id="6" xr3:uid="{01A94A58-947E-D745-9521-63F225C1CA27}" name="Equipe Extérieur" dataDxfId="20"/>
    <tableColumn id="3" xr3:uid="{CB23D0F5-84F3-E345-8E92-B63BDB0CABBF}" name="Pts Domicile" dataDxfId="19">
      <calculatedColumnFormula>IF(Tableau610[[#This Row],[Score Domicile ]]="","",IF(Tableau610[[#This Row],[Score Domicile ]]&gt;Tableau610[[#This Row],[Score Extérieur]],4,IF(Tableau610[[#This Row],[Score Domicile ]]=Tableau610[[#This Row],[Score Extérieur]],2,1)))</calculatedColumnFormula>
    </tableColumn>
    <tableColumn id="7" xr3:uid="{1487AA3C-7C5A-5D44-8372-4DEFFCCF443C}" name="Pts Extérieur " dataDxfId="18">
      <calculatedColumnFormula>IF(Tableau610[[#This Row],[Score Extérieur]]="","",IF(Tableau610[[#This Row],[Score Extérieur]]&gt;Tableau610[[#This Row],[Score Domicile ]],4,IF(Tableau610[[#This Row],[Score Extérieur]]=Tableau610[[#This Row],[Score Domicile ]],2,1)))</calculatedColumnFormula>
    </tableColumn>
    <tableColumn id="9" xr3:uid="{3ECF9707-3884-8B45-99D9-19C2D7A1DDF2}" name="Bonus Offensif Domicile " dataDxfId="17">
      <calculatedColumnFormula>IF(D7&gt;=2,12,)</calculatedColumnFormula>
    </tableColumn>
    <tableColumn id="10" xr3:uid="{0F5094F3-1272-D347-8991-9B3BECDDB296}" name="Bonus Offensif Exterieur" dataDxfId="16">
      <calculatedColumnFormula>IF(E7&gt;=2,12,)</calculatedColumnFormula>
    </tableColumn>
  </tableColumns>
  <tableStyleInfo name="TableStyleMedium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582E472-C1BA-DD42-88A6-36BA9C5C18B6}" name="Tableau7" displayName="Tableau7" ref="A3:E13" totalsRowShown="0">
  <autoFilter ref="A3:E13" xr:uid="{8582E472-C1BA-DD42-88A6-36BA9C5C18B6}"/>
  <tableColumns count="5">
    <tableColumn id="1" xr3:uid="{F1304D7F-090C-6943-8538-1B1B3805C2B9}" name="EQUIPES"/>
    <tableColumn id="2" xr3:uid="{1A4BA4F2-F46C-834E-BCB1-EB1EC90D357A}" name="Points Domicile" dataDxfId="15">
      <calculatedColumnFormula>SUMIF('Poule A'!C7:C26,Feuil4!A4,'Poule A'!F7:F26)</calculatedColumnFormula>
    </tableColumn>
    <tableColumn id="3" xr3:uid="{E8F994C1-8E07-C742-82AC-7BD0E43E8FAD}" name="Points Extérieur" dataDxfId="14">
      <calculatedColumnFormula>SUMIF(#REF!,Tableau7[[#This Row],[EQUIPES]],#REF!)</calculatedColumnFormula>
    </tableColumn>
    <tableColumn id="4" xr3:uid="{CE0246BF-3563-6E41-8B5E-67243FA74713}" name="Points Total" dataDxfId="13">
      <calculatedColumnFormula>Tableau7[[#This Row],[Points Domicile]]+Tableau7[[#This Row],[Points Extérieur]]</calculatedColumnFormula>
    </tableColumn>
    <tableColumn id="5" xr3:uid="{47EFE684-5104-B94D-A6B5-99ABFB79DD2B}" name="Classement" dataDxfId="12">
      <calculatedColumnFormula>RANK(Tableau7[[#This Row],[Points Total]],Tableau7[Points Total])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ED73022-C300-394E-83A7-F93855599293}" name="Tableau5" displayName="Tableau5" ref="A5:C15" totalsRowShown="0" headerRowDxfId="11" dataDxfId="10" tableBorderDxfId="9">
  <autoFilter ref="A5:C15" xr:uid="{7ED73022-C300-394E-83A7-F93855599293}"/>
  <tableColumns count="3">
    <tableColumn id="1" xr3:uid="{28B0BA2E-754B-2D4A-ACF6-054FE28C6143}" name="EQUIPES" dataDxfId="8"/>
    <tableColumn id="2" xr3:uid="{EE6BB34C-48CB-6841-B757-38A772FAF1ED}" name="Points Domicile" dataDxfId="7">
      <calculatedColumnFormula>SUMIF(j!B21:B45,Tableau5[[#This Row],[EQUIPES]],j!F21:F45)</calculatedColumnFormula>
    </tableColumn>
    <tableColumn id="3" xr3:uid="{5931FA88-D0AF-9C4D-A5AE-5F5CF45BF9D9}" name="Points Extérieur" dataDxfId="6">
      <calculatedColumnFormula>SUMIF(j!C21:C45,Tableau5[[#This Row],[EQUIPES]],j!G21:G45)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4E226-86AE-9F41-A840-92A1263F21AF}">
  <sheetPr codeName="Feuil1"/>
  <dimension ref="A2:G109"/>
  <sheetViews>
    <sheetView topLeftCell="A31" zoomScale="98" workbookViewId="0">
      <selection activeCell="G47" sqref="G47"/>
    </sheetView>
  </sheetViews>
  <sheetFormatPr baseColWidth="10" defaultRowHeight="16" x14ac:dyDescent="0.2"/>
  <cols>
    <col min="1" max="1" width="10" customWidth="1"/>
    <col min="2" max="2" width="33.83203125" bestFit="1" customWidth="1"/>
    <col min="3" max="3" width="33.83203125" customWidth="1"/>
    <col min="4" max="4" width="16.1640625" customWidth="1"/>
    <col min="5" max="5" width="16.33203125" customWidth="1"/>
    <col min="6" max="6" width="11" customWidth="1"/>
    <col min="7" max="7" width="11.1640625" customWidth="1"/>
  </cols>
  <sheetData>
    <row r="2" spans="1:5" x14ac:dyDescent="0.2">
      <c r="B2" t="s">
        <v>0</v>
      </c>
    </row>
    <row r="3" spans="1:5" x14ac:dyDescent="0.2">
      <c r="B3" t="s">
        <v>1</v>
      </c>
    </row>
    <row r="5" spans="1:5" x14ac:dyDescent="0.2">
      <c r="A5">
        <v>1</v>
      </c>
      <c r="B5" s="2" t="s">
        <v>2</v>
      </c>
    </row>
    <row r="6" spans="1:5" x14ac:dyDescent="0.2">
      <c r="A6">
        <v>2</v>
      </c>
      <c r="B6" s="3" t="s">
        <v>3</v>
      </c>
    </row>
    <row r="7" spans="1:5" x14ac:dyDescent="0.2">
      <c r="A7">
        <v>3</v>
      </c>
      <c r="B7" s="4" t="s">
        <v>4</v>
      </c>
    </row>
    <row r="8" spans="1:5" x14ac:dyDescent="0.2">
      <c r="A8">
        <v>4</v>
      </c>
      <c r="B8" s="5" t="s">
        <v>5</v>
      </c>
    </row>
    <row r="9" spans="1:5" x14ac:dyDescent="0.2">
      <c r="A9">
        <v>5</v>
      </c>
      <c r="B9" s="6" t="s">
        <v>6</v>
      </c>
    </row>
    <row r="10" spans="1:5" x14ac:dyDescent="0.2">
      <c r="A10">
        <v>6</v>
      </c>
      <c r="B10" s="7" t="s">
        <v>7</v>
      </c>
    </row>
    <row r="11" spans="1:5" x14ac:dyDescent="0.2">
      <c r="A11">
        <v>7</v>
      </c>
      <c r="B11" s="8" t="s">
        <v>8</v>
      </c>
    </row>
    <row r="12" spans="1:5" x14ac:dyDescent="0.2">
      <c r="A12">
        <v>8</v>
      </c>
      <c r="B12" s="9" t="s">
        <v>11</v>
      </c>
    </row>
    <row r="13" spans="1:5" x14ac:dyDescent="0.2">
      <c r="A13">
        <v>9</v>
      </c>
      <c r="B13" s="10" t="s">
        <v>9</v>
      </c>
      <c r="E13" s="1"/>
    </row>
    <row r="14" spans="1:5" x14ac:dyDescent="0.2">
      <c r="A14">
        <v>10</v>
      </c>
      <c r="B14" s="11" t="s">
        <v>10</v>
      </c>
    </row>
    <row r="17" spans="1:7" x14ac:dyDescent="0.2">
      <c r="A17" s="79" t="s">
        <v>12</v>
      </c>
      <c r="B17" s="79"/>
      <c r="C17" s="79"/>
      <c r="D17" s="79"/>
      <c r="E17" s="79"/>
    </row>
    <row r="19" spans="1:7" x14ac:dyDescent="0.2">
      <c r="B19" s="78" t="s">
        <v>19</v>
      </c>
      <c r="C19" s="78"/>
      <c r="D19" s="78" t="s">
        <v>16</v>
      </c>
      <c r="E19" s="78"/>
      <c r="F19" s="78" t="s">
        <v>20</v>
      </c>
      <c r="G19" s="78"/>
    </row>
    <row r="20" spans="1:7" x14ac:dyDescent="0.2">
      <c r="A20" s="15" t="s">
        <v>13</v>
      </c>
      <c r="B20" s="12" t="s">
        <v>14</v>
      </c>
      <c r="C20" s="12" t="s">
        <v>15</v>
      </c>
      <c r="D20" s="12" t="s">
        <v>17</v>
      </c>
      <c r="E20" s="12" t="s">
        <v>18</v>
      </c>
      <c r="F20" s="12" t="s">
        <v>21</v>
      </c>
      <c r="G20" s="12" t="s">
        <v>22</v>
      </c>
    </row>
    <row r="21" spans="1:7" x14ac:dyDescent="0.2">
      <c r="A21" s="12">
        <v>1</v>
      </c>
      <c r="B21" s="20" t="s">
        <v>6</v>
      </c>
      <c r="C21" s="20" t="s">
        <v>11</v>
      </c>
      <c r="D21" s="12">
        <v>1</v>
      </c>
      <c r="E21" s="12">
        <v>0</v>
      </c>
      <c r="F21" s="12">
        <f>IF(D21&gt;E21,4,IF(D21=E21,2,1))</f>
        <v>4</v>
      </c>
      <c r="G21" s="12">
        <f>IF(E21&gt;D21,4,IF(E21=D21,2,1))</f>
        <v>1</v>
      </c>
    </row>
    <row r="22" spans="1:7" x14ac:dyDescent="0.2">
      <c r="A22" s="12">
        <v>1</v>
      </c>
      <c r="B22" s="20" t="s">
        <v>4</v>
      </c>
      <c r="C22" s="20" t="s">
        <v>5</v>
      </c>
      <c r="D22" s="12">
        <v>1</v>
      </c>
      <c r="E22" s="12">
        <v>0</v>
      </c>
      <c r="F22" s="12">
        <f t="shared" ref="F22:F45" si="0">IF(D22&gt;E22,4,IF(D22=E22,2,1))</f>
        <v>4</v>
      </c>
      <c r="G22" s="12">
        <f t="shared" ref="G22:G45" si="1">IF(E22&gt;D22,4,IF(E22=D22,2,1))</f>
        <v>1</v>
      </c>
    </row>
    <row r="23" spans="1:7" x14ac:dyDescent="0.2">
      <c r="A23" s="12">
        <v>1</v>
      </c>
      <c r="B23" s="20" t="s">
        <v>9</v>
      </c>
      <c r="C23" s="20" t="s">
        <v>8</v>
      </c>
      <c r="D23" s="12">
        <v>3</v>
      </c>
      <c r="E23" s="12">
        <v>3</v>
      </c>
      <c r="F23" s="12">
        <f t="shared" si="0"/>
        <v>2</v>
      </c>
      <c r="G23" s="12">
        <f t="shared" si="1"/>
        <v>2</v>
      </c>
    </row>
    <row r="24" spans="1:7" x14ac:dyDescent="0.2">
      <c r="A24" s="12">
        <v>1</v>
      </c>
      <c r="B24" s="20" t="s">
        <v>3</v>
      </c>
      <c r="C24" s="20" t="s">
        <v>2</v>
      </c>
      <c r="D24" s="12">
        <v>0</v>
      </c>
      <c r="E24" s="12">
        <v>1</v>
      </c>
      <c r="F24" s="12">
        <f t="shared" si="0"/>
        <v>1</v>
      </c>
      <c r="G24" s="12">
        <f t="shared" si="1"/>
        <v>4</v>
      </c>
    </row>
    <row r="25" spans="1:7" x14ac:dyDescent="0.2">
      <c r="A25" s="12">
        <v>1</v>
      </c>
      <c r="B25" s="20" t="s">
        <v>10</v>
      </c>
      <c r="C25" s="20" t="s">
        <v>7</v>
      </c>
      <c r="D25" s="12">
        <v>2</v>
      </c>
      <c r="E25" s="12">
        <v>3</v>
      </c>
      <c r="F25" s="12">
        <f t="shared" si="0"/>
        <v>1</v>
      </c>
      <c r="G25" s="12">
        <f t="shared" si="1"/>
        <v>4</v>
      </c>
    </row>
    <row r="26" spans="1:7" x14ac:dyDescent="0.2">
      <c r="A26" s="12">
        <v>2</v>
      </c>
      <c r="B26" s="20" t="s">
        <v>6</v>
      </c>
      <c r="C26" s="20" t="s">
        <v>5</v>
      </c>
      <c r="D26" s="12">
        <v>2</v>
      </c>
      <c r="E26" s="12">
        <v>1</v>
      </c>
      <c r="F26" s="12">
        <f t="shared" si="0"/>
        <v>4</v>
      </c>
      <c r="G26" s="12">
        <f t="shared" si="1"/>
        <v>1</v>
      </c>
    </row>
    <row r="27" spans="1:7" x14ac:dyDescent="0.2">
      <c r="A27" s="12">
        <v>2</v>
      </c>
      <c r="B27" s="20" t="s">
        <v>11</v>
      </c>
      <c r="C27" s="20" t="s">
        <v>9</v>
      </c>
      <c r="D27" s="12">
        <v>2</v>
      </c>
      <c r="E27" s="12">
        <v>7</v>
      </c>
      <c r="F27" s="12">
        <f t="shared" si="0"/>
        <v>1</v>
      </c>
      <c r="G27" s="12">
        <f t="shared" si="1"/>
        <v>4</v>
      </c>
    </row>
    <row r="28" spans="1:7" x14ac:dyDescent="0.2">
      <c r="A28" s="12">
        <v>2</v>
      </c>
      <c r="B28" s="20" t="s">
        <v>8</v>
      </c>
      <c r="C28" s="20" t="s">
        <v>10</v>
      </c>
      <c r="D28" s="12">
        <v>6</v>
      </c>
      <c r="E28" s="12">
        <v>1</v>
      </c>
      <c r="F28" s="12">
        <f t="shared" si="0"/>
        <v>4</v>
      </c>
      <c r="G28" s="12">
        <f t="shared" si="1"/>
        <v>1</v>
      </c>
    </row>
    <row r="29" spans="1:7" x14ac:dyDescent="0.2">
      <c r="A29" s="12">
        <v>2</v>
      </c>
      <c r="B29" s="20" t="s">
        <v>2</v>
      </c>
      <c r="C29" s="20" t="s">
        <v>4</v>
      </c>
      <c r="D29" s="12">
        <v>2</v>
      </c>
      <c r="E29" s="12">
        <v>1</v>
      </c>
      <c r="F29" s="12">
        <f t="shared" si="0"/>
        <v>4</v>
      </c>
      <c r="G29" s="12">
        <f t="shared" si="1"/>
        <v>1</v>
      </c>
    </row>
    <row r="30" spans="1:7" x14ac:dyDescent="0.2">
      <c r="A30" s="12">
        <v>2</v>
      </c>
      <c r="B30" s="20" t="s">
        <v>7</v>
      </c>
      <c r="C30" s="20" t="s">
        <v>3</v>
      </c>
      <c r="D30" s="12">
        <v>0</v>
      </c>
      <c r="E30" s="12">
        <v>3</v>
      </c>
      <c r="F30" s="12">
        <f t="shared" si="0"/>
        <v>1</v>
      </c>
      <c r="G30" s="12">
        <f t="shared" si="1"/>
        <v>4</v>
      </c>
    </row>
    <row r="31" spans="1:7" x14ac:dyDescent="0.2">
      <c r="A31" s="12">
        <v>3</v>
      </c>
      <c r="B31" s="20" t="s">
        <v>9</v>
      </c>
      <c r="C31" s="20" t="s">
        <v>6</v>
      </c>
      <c r="D31" s="12">
        <v>4</v>
      </c>
      <c r="E31" s="12">
        <v>2</v>
      </c>
      <c r="F31" s="12">
        <f t="shared" si="0"/>
        <v>4</v>
      </c>
      <c r="G31" s="12">
        <f t="shared" si="1"/>
        <v>1</v>
      </c>
    </row>
    <row r="32" spans="1:7" x14ac:dyDescent="0.2">
      <c r="A32" s="12">
        <v>3</v>
      </c>
      <c r="B32" s="20" t="s">
        <v>5</v>
      </c>
      <c r="C32" s="20" t="s">
        <v>2</v>
      </c>
      <c r="D32" s="12">
        <v>1</v>
      </c>
      <c r="E32" s="12">
        <v>5</v>
      </c>
      <c r="F32" s="12">
        <f t="shared" si="0"/>
        <v>1</v>
      </c>
      <c r="G32" s="12">
        <f t="shared" si="1"/>
        <v>4</v>
      </c>
    </row>
    <row r="33" spans="1:7" x14ac:dyDescent="0.2">
      <c r="A33" s="12">
        <v>3</v>
      </c>
      <c r="B33" s="20" t="s">
        <v>10</v>
      </c>
      <c r="C33" s="20" t="s">
        <v>11</v>
      </c>
      <c r="D33" s="12">
        <v>5</v>
      </c>
      <c r="E33" s="12">
        <v>2</v>
      </c>
      <c r="F33" s="12">
        <f t="shared" si="0"/>
        <v>4</v>
      </c>
      <c r="G33" s="12">
        <f t="shared" si="1"/>
        <v>1</v>
      </c>
    </row>
    <row r="34" spans="1:7" x14ac:dyDescent="0.2">
      <c r="A34" s="12">
        <v>3</v>
      </c>
      <c r="B34" s="20" t="s">
        <v>4</v>
      </c>
      <c r="C34" s="20" t="s">
        <v>7</v>
      </c>
      <c r="D34" s="12">
        <v>2</v>
      </c>
      <c r="E34" s="12">
        <v>0</v>
      </c>
      <c r="F34" s="12">
        <f t="shared" si="0"/>
        <v>4</v>
      </c>
      <c r="G34" s="12">
        <f t="shared" si="1"/>
        <v>1</v>
      </c>
    </row>
    <row r="35" spans="1:7" x14ac:dyDescent="0.2">
      <c r="A35" s="12">
        <v>3</v>
      </c>
      <c r="B35" s="20" t="s">
        <v>3</v>
      </c>
      <c r="C35" s="20" t="s">
        <v>8</v>
      </c>
      <c r="D35" s="12">
        <v>8</v>
      </c>
      <c r="E35" s="12">
        <v>2</v>
      </c>
      <c r="F35" s="12">
        <f t="shared" si="0"/>
        <v>4</v>
      </c>
      <c r="G35" s="12">
        <f t="shared" si="1"/>
        <v>1</v>
      </c>
    </row>
    <row r="36" spans="1:7" x14ac:dyDescent="0.2">
      <c r="A36" s="12">
        <v>4</v>
      </c>
      <c r="B36" s="20" t="s">
        <v>9</v>
      </c>
      <c r="C36" s="20" t="s">
        <v>10</v>
      </c>
      <c r="D36" s="12">
        <v>3</v>
      </c>
      <c r="E36" s="12">
        <v>3</v>
      </c>
      <c r="F36" s="12">
        <f t="shared" si="0"/>
        <v>2</v>
      </c>
      <c r="G36" s="12">
        <f t="shared" si="1"/>
        <v>2</v>
      </c>
    </row>
    <row r="37" spans="1:7" x14ac:dyDescent="0.2">
      <c r="A37" s="12">
        <v>4</v>
      </c>
      <c r="B37" s="20" t="s">
        <v>11</v>
      </c>
      <c r="C37" s="20" t="s">
        <v>3</v>
      </c>
      <c r="D37" s="12">
        <v>1</v>
      </c>
      <c r="E37" s="12">
        <v>4</v>
      </c>
      <c r="F37" s="12">
        <f t="shared" si="0"/>
        <v>1</v>
      </c>
      <c r="G37" s="12">
        <f t="shared" si="1"/>
        <v>4</v>
      </c>
    </row>
    <row r="38" spans="1:7" x14ac:dyDescent="0.2">
      <c r="A38" s="12">
        <v>4</v>
      </c>
      <c r="B38" s="20" t="s">
        <v>8</v>
      </c>
      <c r="C38" s="20" t="s">
        <v>4</v>
      </c>
      <c r="D38" s="12">
        <v>1</v>
      </c>
      <c r="E38" s="12">
        <v>6</v>
      </c>
      <c r="F38" s="12">
        <f t="shared" si="0"/>
        <v>1</v>
      </c>
      <c r="G38" s="12">
        <f t="shared" si="1"/>
        <v>4</v>
      </c>
    </row>
    <row r="39" spans="1:7" x14ac:dyDescent="0.2">
      <c r="A39" s="12">
        <v>4</v>
      </c>
      <c r="B39" s="20" t="s">
        <v>7</v>
      </c>
      <c r="C39" s="20" t="s">
        <v>5</v>
      </c>
      <c r="D39" s="12">
        <v>4</v>
      </c>
      <c r="E39" s="12">
        <v>0</v>
      </c>
      <c r="F39" s="12">
        <f t="shared" si="0"/>
        <v>4</v>
      </c>
      <c r="G39" s="12">
        <f t="shared" si="1"/>
        <v>1</v>
      </c>
    </row>
    <row r="40" spans="1:7" x14ac:dyDescent="0.2">
      <c r="A40" s="12">
        <v>4</v>
      </c>
      <c r="B40" s="20" t="s">
        <v>6</v>
      </c>
      <c r="C40" s="20" t="s">
        <v>2</v>
      </c>
      <c r="D40" s="12"/>
      <c r="E40" s="12"/>
      <c r="F40" s="12"/>
      <c r="G40" s="12"/>
    </row>
    <row r="41" spans="1:7" x14ac:dyDescent="0.2">
      <c r="A41" s="12">
        <v>5</v>
      </c>
      <c r="B41" s="20" t="s">
        <v>2</v>
      </c>
      <c r="C41" s="20" t="s">
        <v>7</v>
      </c>
      <c r="D41" s="12">
        <v>4</v>
      </c>
      <c r="E41" s="12">
        <v>2</v>
      </c>
      <c r="F41" s="12">
        <f t="shared" si="0"/>
        <v>4</v>
      </c>
      <c r="G41" s="12">
        <f t="shared" si="1"/>
        <v>1</v>
      </c>
    </row>
    <row r="42" spans="1:7" x14ac:dyDescent="0.2">
      <c r="A42" s="12">
        <v>5</v>
      </c>
      <c r="B42" s="20" t="s">
        <v>3</v>
      </c>
      <c r="C42" s="20" t="s">
        <v>9</v>
      </c>
      <c r="D42" s="12">
        <v>1</v>
      </c>
      <c r="E42" s="12">
        <v>0</v>
      </c>
      <c r="F42" s="12">
        <f t="shared" si="0"/>
        <v>4</v>
      </c>
      <c r="G42" s="12">
        <f t="shared" si="1"/>
        <v>1</v>
      </c>
    </row>
    <row r="43" spans="1:7" x14ac:dyDescent="0.2">
      <c r="A43" s="12">
        <v>5</v>
      </c>
      <c r="B43" s="20" t="s">
        <v>4</v>
      </c>
      <c r="C43" s="20" t="s">
        <v>11</v>
      </c>
      <c r="D43" s="12">
        <v>3</v>
      </c>
      <c r="E43" s="12">
        <v>0</v>
      </c>
      <c r="F43" s="12">
        <f t="shared" si="0"/>
        <v>4</v>
      </c>
      <c r="G43" s="12">
        <f t="shared" si="1"/>
        <v>1</v>
      </c>
    </row>
    <row r="44" spans="1:7" x14ac:dyDescent="0.2">
      <c r="A44" s="12">
        <v>5</v>
      </c>
      <c r="B44" s="20" t="s">
        <v>10</v>
      </c>
      <c r="C44" s="20" t="s">
        <v>6</v>
      </c>
      <c r="D44" s="12">
        <v>0</v>
      </c>
      <c r="E44" s="12">
        <v>2</v>
      </c>
      <c r="F44" s="12">
        <f t="shared" si="0"/>
        <v>1</v>
      </c>
      <c r="G44" s="12">
        <f t="shared" si="1"/>
        <v>4</v>
      </c>
    </row>
    <row r="45" spans="1:7" x14ac:dyDescent="0.2">
      <c r="A45" s="12">
        <v>5</v>
      </c>
      <c r="B45" s="20" t="s">
        <v>5</v>
      </c>
      <c r="C45" s="20" t="s">
        <v>8</v>
      </c>
      <c r="D45" s="12">
        <v>1</v>
      </c>
      <c r="E45" s="12">
        <v>0</v>
      </c>
      <c r="F45" s="12">
        <f t="shared" si="0"/>
        <v>4</v>
      </c>
      <c r="G45" s="12">
        <f t="shared" si="1"/>
        <v>1</v>
      </c>
    </row>
    <row r="46" spans="1:7" x14ac:dyDescent="0.2">
      <c r="A46" s="13">
        <v>6</v>
      </c>
      <c r="B46" s="12"/>
      <c r="C46" s="12"/>
      <c r="D46" s="12"/>
      <c r="E46" s="12"/>
      <c r="F46" s="12"/>
      <c r="G46" s="12"/>
    </row>
    <row r="47" spans="1:7" x14ac:dyDescent="0.2">
      <c r="A47" s="13">
        <v>6</v>
      </c>
      <c r="B47" s="12"/>
      <c r="C47" s="12"/>
      <c r="D47" s="12"/>
      <c r="E47" s="12"/>
      <c r="F47" s="12"/>
    </row>
    <row r="48" spans="1:7" x14ac:dyDescent="0.2">
      <c r="A48" s="13">
        <v>6</v>
      </c>
      <c r="B48" s="12"/>
      <c r="C48" s="12"/>
      <c r="D48" s="12"/>
      <c r="E48" s="12"/>
      <c r="F48" s="12"/>
      <c r="G48" s="12"/>
    </row>
    <row r="49" spans="1:7" x14ac:dyDescent="0.2">
      <c r="A49" s="13">
        <v>6</v>
      </c>
      <c r="B49" s="12"/>
      <c r="C49" s="12"/>
      <c r="D49" s="12"/>
      <c r="E49" s="12"/>
      <c r="F49" s="12"/>
      <c r="G49" s="12"/>
    </row>
    <row r="50" spans="1:7" x14ac:dyDescent="0.2">
      <c r="A50" s="13">
        <v>7</v>
      </c>
      <c r="B50" s="12"/>
      <c r="C50" s="12"/>
      <c r="D50" s="12"/>
      <c r="E50" s="12"/>
      <c r="F50" s="12"/>
      <c r="G50" s="12"/>
    </row>
    <row r="51" spans="1:7" x14ac:dyDescent="0.2">
      <c r="A51" s="13">
        <v>7</v>
      </c>
      <c r="B51" s="12"/>
      <c r="C51" s="12"/>
      <c r="D51" s="12"/>
      <c r="E51" s="12"/>
      <c r="F51" s="12"/>
      <c r="G51" s="12"/>
    </row>
    <row r="52" spans="1:7" x14ac:dyDescent="0.2">
      <c r="A52" s="13">
        <v>7</v>
      </c>
      <c r="B52" s="12"/>
      <c r="C52" s="12"/>
      <c r="D52" s="12"/>
      <c r="E52" s="12"/>
      <c r="F52" s="12"/>
      <c r="G52" s="12"/>
    </row>
    <row r="53" spans="1:7" x14ac:dyDescent="0.2">
      <c r="A53" s="13">
        <v>7</v>
      </c>
      <c r="B53" s="12"/>
      <c r="C53" s="12"/>
      <c r="D53" s="12"/>
      <c r="E53" s="12"/>
      <c r="F53" s="12"/>
      <c r="G53" s="12"/>
    </row>
    <row r="54" spans="1:7" x14ac:dyDescent="0.2">
      <c r="A54" s="13">
        <v>7</v>
      </c>
      <c r="B54" s="12"/>
      <c r="C54" s="12"/>
      <c r="D54" s="12"/>
      <c r="E54" s="12"/>
      <c r="F54" s="12"/>
      <c r="G54" s="12"/>
    </row>
    <row r="55" spans="1:7" x14ac:dyDescent="0.2">
      <c r="A55" s="13">
        <v>8</v>
      </c>
      <c r="B55" s="12"/>
      <c r="C55" s="12"/>
      <c r="D55" s="12"/>
      <c r="E55" s="12"/>
      <c r="F55" s="12"/>
      <c r="G55" s="12"/>
    </row>
    <row r="56" spans="1:7" x14ac:dyDescent="0.2">
      <c r="A56" s="13">
        <v>8</v>
      </c>
      <c r="B56" s="12"/>
      <c r="C56" s="12"/>
      <c r="D56" s="12"/>
      <c r="E56" s="12"/>
      <c r="F56" s="12"/>
      <c r="G56" s="12"/>
    </row>
    <row r="57" spans="1:7" x14ac:dyDescent="0.2">
      <c r="A57" s="13">
        <v>8</v>
      </c>
      <c r="B57" s="12"/>
      <c r="C57" s="12"/>
      <c r="D57" s="12"/>
      <c r="E57" s="12"/>
      <c r="F57" s="12"/>
      <c r="G57" s="12"/>
    </row>
    <row r="58" spans="1:7" x14ac:dyDescent="0.2">
      <c r="A58" s="13">
        <v>8</v>
      </c>
      <c r="B58" s="12"/>
      <c r="C58" s="12"/>
      <c r="D58" s="12"/>
      <c r="E58" s="12"/>
      <c r="F58" s="12"/>
      <c r="G58" s="12"/>
    </row>
    <row r="59" spans="1:7" x14ac:dyDescent="0.2">
      <c r="A59" s="13">
        <v>8</v>
      </c>
      <c r="B59" s="12"/>
      <c r="C59" s="12"/>
      <c r="D59" s="12"/>
      <c r="E59" s="12"/>
      <c r="F59" s="12"/>
      <c r="G59" s="12"/>
    </row>
    <row r="60" spans="1:7" x14ac:dyDescent="0.2">
      <c r="A60" s="13">
        <v>9</v>
      </c>
      <c r="B60" s="12"/>
      <c r="C60" s="12"/>
      <c r="D60" s="12"/>
      <c r="E60" s="12"/>
      <c r="F60" s="12"/>
      <c r="G60" s="12"/>
    </row>
    <row r="61" spans="1:7" x14ac:dyDescent="0.2">
      <c r="A61" s="13">
        <v>9</v>
      </c>
      <c r="B61" s="12"/>
      <c r="C61" s="12"/>
      <c r="D61" s="12"/>
      <c r="E61" s="12"/>
      <c r="F61" s="12"/>
      <c r="G61" s="12"/>
    </row>
    <row r="62" spans="1:7" x14ac:dyDescent="0.2">
      <c r="A62" s="13">
        <v>9</v>
      </c>
      <c r="B62" s="12"/>
      <c r="C62" s="12"/>
      <c r="D62" s="12"/>
      <c r="E62" s="12"/>
      <c r="F62" s="12"/>
      <c r="G62" s="12"/>
    </row>
    <row r="63" spans="1:7" x14ac:dyDescent="0.2">
      <c r="A63" s="13">
        <v>9</v>
      </c>
      <c r="B63" s="12"/>
      <c r="C63" s="12"/>
      <c r="D63" s="12"/>
      <c r="E63" s="12"/>
      <c r="F63" s="12"/>
      <c r="G63" s="12"/>
    </row>
    <row r="64" spans="1:7" x14ac:dyDescent="0.2">
      <c r="A64" s="13">
        <v>9</v>
      </c>
      <c r="B64" s="12"/>
      <c r="C64" s="12"/>
      <c r="D64" s="12"/>
      <c r="E64" s="12"/>
      <c r="F64" s="12"/>
      <c r="G64" s="12"/>
    </row>
    <row r="65" spans="1:7" x14ac:dyDescent="0.2">
      <c r="A65" s="13">
        <v>10</v>
      </c>
      <c r="B65" s="12"/>
      <c r="C65" s="12"/>
      <c r="D65" s="12"/>
      <c r="E65" s="12"/>
      <c r="F65" s="12"/>
      <c r="G65" s="12"/>
    </row>
    <row r="66" spans="1:7" x14ac:dyDescent="0.2">
      <c r="A66" s="13">
        <v>10</v>
      </c>
      <c r="B66" s="12"/>
      <c r="C66" s="12"/>
      <c r="D66" s="12"/>
      <c r="E66" s="12"/>
      <c r="F66" s="12"/>
      <c r="G66" s="12"/>
    </row>
    <row r="67" spans="1:7" x14ac:dyDescent="0.2">
      <c r="A67" s="13">
        <v>10</v>
      </c>
      <c r="B67" s="12"/>
      <c r="C67" s="12"/>
      <c r="D67" s="12"/>
      <c r="E67" s="12"/>
      <c r="F67" s="12"/>
      <c r="G67" s="12"/>
    </row>
    <row r="68" spans="1:7" x14ac:dyDescent="0.2">
      <c r="A68" s="13">
        <v>10</v>
      </c>
      <c r="B68" s="12"/>
      <c r="C68" s="12"/>
      <c r="D68" s="12"/>
      <c r="E68" s="12"/>
      <c r="F68" s="12"/>
      <c r="G68" s="12"/>
    </row>
    <row r="69" spans="1:7" x14ac:dyDescent="0.2">
      <c r="A69" s="13">
        <v>10</v>
      </c>
      <c r="B69" s="12"/>
      <c r="C69" s="12"/>
      <c r="D69" s="12"/>
      <c r="E69" s="12"/>
      <c r="F69" s="12"/>
      <c r="G69" s="12"/>
    </row>
    <row r="70" spans="1:7" x14ac:dyDescent="0.2">
      <c r="A70" s="13">
        <v>11</v>
      </c>
      <c r="B70" s="12"/>
      <c r="C70" s="12"/>
      <c r="D70" s="12"/>
      <c r="E70" s="12"/>
      <c r="F70" s="12"/>
      <c r="G70" s="12"/>
    </row>
    <row r="71" spans="1:7" x14ac:dyDescent="0.2">
      <c r="A71" s="13">
        <v>11</v>
      </c>
      <c r="B71" s="12"/>
      <c r="C71" s="12"/>
      <c r="D71" s="12"/>
      <c r="E71" s="12"/>
      <c r="F71" s="12"/>
      <c r="G71" s="12"/>
    </row>
    <row r="72" spans="1:7" x14ac:dyDescent="0.2">
      <c r="A72" s="13">
        <v>11</v>
      </c>
      <c r="B72" s="12"/>
      <c r="C72" s="12"/>
      <c r="D72" s="12"/>
      <c r="E72" s="12"/>
      <c r="F72" s="12"/>
      <c r="G72" s="12"/>
    </row>
    <row r="73" spans="1:7" x14ac:dyDescent="0.2">
      <c r="A73" s="13">
        <v>11</v>
      </c>
      <c r="B73" s="12"/>
      <c r="C73" s="12"/>
      <c r="D73" s="12"/>
      <c r="E73" s="12"/>
      <c r="F73" s="12"/>
      <c r="G73" s="12"/>
    </row>
    <row r="74" spans="1:7" x14ac:dyDescent="0.2">
      <c r="A74" s="13">
        <v>11</v>
      </c>
      <c r="B74" s="12"/>
      <c r="C74" s="12"/>
      <c r="D74" s="12"/>
      <c r="E74" s="12"/>
      <c r="F74" s="12"/>
      <c r="G74" s="12"/>
    </row>
    <row r="75" spans="1:7" x14ac:dyDescent="0.2">
      <c r="A75" s="13">
        <v>12</v>
      </c>
      <c r="B75" s="12"/>
      <c r="C75" s="12"/>
      <c r="D75" s="12"/>
      <c r="E75" s="12"/>
      <c r="F75" s="12"/>
      <c r="G75" s="12"/>
    </row>
    <row r="76" spans="1:7" x14ac:dyDescent="0.2">
      <c r="A76" s="13">
        <v>12</v>
      </c>
      <c r="B76" s="12"/>
      <c r="C76" s="12"/>
      <c r="D76" s="12"/>
      <c r="E76" s="12"/>
      <c r="F76" s="12"/>
      <c r="G76" s="12"/>
    </row>
    <row r="77" spans="1:7" x14ac:dyDescent="0.2">
      <c r="A77" s="13">
        <v>12</v>
      </c>
      <c r="B77" s="12"/>
      <c r="C77" s="12"/>
      <c r="D77" s="12"/>
      <c r="E77" s="12"/>
      <c r="F77" s="12"/>
      <c r="G77" s="12"/>
    </row>
    <row r="78" spans="1:7" x14ac:dyDescent="0.2">
      <c r="A78" s="13">
        <v>12</v>
      </c>
      <c r="B78" s="12"/>
      <c r="C78" s="12"/>
      <c r="D78" s="12"/>
      <c r="E78" s="12"/>
      <c r="F78" s="12"/>
      <c r="G78" s="12"/>
    </row>
    <row r="79" spans="1:7" x14ac:dyDescent="0.2">
      <c r="A79" s="13">
        <v>12</v>
      </c>
      <c r="B79" s="12"/>
      <c r="C79" s="12"/>
      <c r="D79" s="12"/>
      <c r="E79" s="12"/>
      <c r="F79" s="12"/>
      <c r="G79" s="12"/>
    </row>
    <row r="80" spans="1:7" x14ac:dyDescent="0.2">
      <c r="A80" s="13">
        <v>13</v>
      </c>
      <c r="B80" s="12"/>
      <c r="C80" s="12"/>
      <c r="D80" s="12"/>
      <c r="E80" s="12"/>
      <c r="F80" s="12"/>
      <c r="G80" s="12"/>
    </row>
    <row r="81" spans="1:7" x14ac:dyDescent="0.2">
      <c r="A81" s="13">
        <v>13</v>
      </c>
      <c r="B81" s="12"/>
      <c r="C81" s="12"/>
      <c r="D81" s="12"/>
      <c r="E81" s="12"/>
      <c r="F81" s="12"/>
      <c r="G81" s="12"/>
    </row>
    <row r="82" spans="1:7" x14ac:dyDescent="0.2">
      <c r="A82" s="13">
        <v>13</v>
      </c>
      <c r="B82" s="12"/>
      <c r="C82" s="12"/>
      <c r="D82" s="12"/>
      <c r="E82" s="12"/>
      <c r="F82" s="12"/>
      <c r="G82" s="12"/>
    </row>
    <row r="83" spans="1:7" x14ac:dyDescent="0.2">
      <c r="A83" s="13">
        <v>13</v>
      </c>
      <c r="B83" s="12"/>
      <c r="C83" s="12"/>
      <c r="D83" s="12"/>
      <c r="E83" s="12"/>
      <c r="F83" s="12"/>
      <c r="G83" s="12"/>
    </row>
    <row r="84" spans="1:7" x14ac:dyDescent="0.2">
      <c r="A84" s="13">
        <v>13</v>
      </c>
      <c r="B84" s="12"/>
      <c r="C84" s="12"/>
      <c r="D84" s="12"/>
      <c r="E84" s="12"/>
      <c r="F84" s="12"/>
      <c r="G84" s="12"/>
    </row>
    <row r="85" spans="1:7" x14ac:dyDescent="0.2">
      <c r="A85" s="13">
        <v>14</v>
      </c>
      <c r="B85" s="12"/>
      <c r="C85" s="12"/>
      <c r="D85" s="12"/>
      <c r="E85" s="12"/>
      <c r="F85" s="12"/>
      <c r="G85" s="12"/>
    </row>
    <row r="86" spans="1:7" x14ac:dyDescent="0.2">
      <c r="A86" s="13">
        <v>14</v>
      </c>
      <c r="B86" s="12"/>
      <c r="C86" s="12"/>
      <c r="D86" s="12"/>
      <c r="E86" s="12"/>
      <c r="F86" s="12"/>
      <c r="G86" s="12"/>
    </row>
    <row r="87" spans="1:7" x14ac:dyDescent="0.2">
      <c r="A87" s="13">
        <v>14</v>
      </c>
      <c r="B87" s="12"/>
      <c r="C87" s="12"/>
      <c r="D87" s="12"/>
      <c r="E87" s="12"/>
      <c r="F87" s="12"/>
      <c r="G87" s="12"/>
    </row>
    <row r="88" spans="1:7" x14ac:dyDescent="0.2">
      <c r="A88" s="13">
        <v>14</v>
      </c>
      <c r="B88" s="12"/>
      <c r="C88" s="12"/>
      <c r="D88" s="12"/>
      <c r="E88" s="12"/>
      <c r="F88" s="12"/>
      <c r="G88" s="12"/>
    </row>
    <row r="89" spans="1:7" x14ac:dyDescent="0.2">
      <c r="A89" s="13">
        <v>14</v>
      </c>
      <c r="B89" s="12"/>
      <c r="C89" s="12"/>
      <c r="D89" s="12"/>
      <c r="E89" s="12"/>
      <c r="F89" s="12"/>
      <c r="G89" s="12"/>
    </row>
    <row r="90" spans="1:7" x14ac:dyDescent="0.2">
      <c r="A90" s="13">
        <v>15</v>
      </c>
      <c r="B90" s="12"/>
      <c r="C90" s="12"/>
      <c r="D90" s="12"/>
      <c r="E90" s="12"/>
      <c r="F90" s="12"/>
      <c r="G90" s="12"/>
    </row>
    <row r="91" spans="1:7" x14ac:dyDescent="0.2">
      <c r="A91" s="13">
        <v>15</v>
      </c>
      <c r="B91" s="12"/>
      <c r="C91" s="12"/>
      <c r="D91" s="12"/>
      <c r="E91" s="12"/>
      <c r="F91" s="12"/>
      <c r="G91" s="12"/>
    </row>
    <row r="92" spans="1:7" x14ac:dyDescent="0.2">
      <c r="A92" s="13">
        <v>15</v>
      </c>
      <c r="B92" s="12"/>
      <c r="C92" s="12"/>
      <c r="D92" s="12"/>
      <c r="E92" s="12"/>
      <c r="F92" s="12"/>
      <c r="G92" s="12"/>
    </row>
    <row r="93" spans="1:7" x14ac:dyDescent="0.2">
      <c r="A93" s="13">
        <v>15</v>
      </c>
      <c r="B93" s="12"/>
      <c r="C93" s="12"/>
      <c r="D93" s="12"/>
      <c r="E93" s="12"/>
      <c r="F93" s="12"/>
      <c r="G93" s="12"/>
    </row>
    <row r="94" spans="1:7" x14ac:dyDescent="0.2">
      <c r="A94" s="13">
        <v>15</v>
      </c>
      <c r="B94" s="12"/>
      <c r="C94" s="12"/>
      <c r="D94" s="12"/>
      <c r="E94" s="12"/>
      <c r="F94" s="12"/>
      <c r="G94" s="12"/>
    </row>
    <row r="95" spans="1:7" x14ac:dyDescent="0.2">
      <c r="A95" s="13">
        <v>16</v>
      </c>
      <c r="B95" s="12"/>
      <c r="C95" s="12"/>
      <c r="D95" s="12"/>
      <c r="E95" s="12"/>
      <c r="F95" s="12"/>
      <c r="G95" s="12"/>
    </row>
    <row r="96" spans="1:7" x14ac:dyDescent="0.2">
      <c r="A96" s="13">
        <v>16</v>
      </c>
      <c r="B96" s="12"/>
      <c r="C96" s="12"/>
      <c r="D96" s="12"/>
      <c r="E96" s="12"/>
      <c r="F96" s="12"/>
      <c r="G96" s="12"/>
    </row>
    <row r="97" spans="1:7" x14ac:dyDescent="0.2">
      <c r="A97" s="13">
        <v>16</v>
      </c>
      <c r="B97" s="12"/>
      <c r="C97" s="12"/>
      <c r="D97" s="12"/>
      <c r="E97" s="12"/>
      <c r="F97" s="12"/>
      <c r="G97" s="12"/>
    </row>
    <row r="98" spans="1:7" x14ac:dyDescent="0.2">
      <c r="A98" s="13">
        <v>16</v>
      </c>
      <c r="B98" s="12"/>
      <c r="C98" s="12"/>
      <c r="D98" s="12"/>
      <c r="E98" s="12"/>
      <c r="F98" s="12"/>
      <c r="G98" s="12"/>
    </row>
    <row r="99" spans="1:7" x14ac:dyDescent="0.2">
      <c r="A99" s="13">
        <v>16</v>
      </c>
      <c r="B99" s="12"/>
      <c r="C99" s="12"/>
      <c r="D99" s="12"/>
      <c r="E99" s="12"/>
      <c r="F99" s="12"/>
      <c r="G99" s="12"/>
    </row>
    <row r="100" spans="1:7" x14ac:dyDescent="0.2">
      <c r="A100" s="13">
        <v>17</v>
      </c>
      <c r="B100" s="12"/>
      <c r="C100" s="12"/>
      <c r="D100" s="12"/>
      <c r="E100" s="12"/>
      <c r="F100" s="12"/>
      <c r="G100" s="12"/>
    </row>
    <row r="101" spans="1:7" x14ac:dyDescent="0.2">
      <c r="A101" s="13">
        <v>17</v>
      </c>
      <c r="B101" s="12"/>
      <c r="C101" s="12"/>
      <c r="D101" s="12"/>
      <c r="E101" s="12"/>
      <c r="F101" s="12"/>
      <c r="G101" s="12"/>
    </row>
    <row r="102" spans="1:7" x14ac:dyDescent="0.2">
      <c r="A102" s="13">
        <v>17</v>
      </c>
      <c r="B102" s="12"/>
      <c r="C102" s="12"/>
      <c r="D102" s="12"/>
      <c r="E102" s="12"/>
      <c r="F102" s="12"/>
      <c r="G102" s="12"/>
    </row>
    <row r="103" spans="1:7" x14ac:dyDescent="0.2">
      <c r="A103" s="13">
        <v>17</v>
      </c>
      <c r="B103" s="12"/>
      <c r="C103" s="12"/>
      <c r="D103" s="12"/>
      <c r="E103" s="12"/>
      <c r="F103" s="12"/>
      <c r="G103" s="12"/>
    </row>
    <row r="104" spans="1:7" x14ac:dyDescent="0.2">
      <c r="A104" s="13">
        <v>17</v>
      </c>
      <c r="B104" s="12"/>
      <c r="C104" s="12"/>
      <c r="D104" s="12"/>
      <c r="E104" s="12"/>
      <c r="F104" s="12"/>
      <c r="G104" s="12"/>
    </row>
    <row r="105" spans="1:7" x14ac:dyDescent="0.2">
      <c r="A105" s="13">
        <v>18</v>
      </c>
      <c r="B105" s="12"/>
      <c r="C105" s="12"/>
      <c r="D105" s="12"/>
      <c r="E105" s="12"/>
      <c r="F105" s="12"/>
      <c r="G105" s="12"/>
    </row>
    <row r="106" spans="1:7" x14ac:dyDescent="0.2">
      <c r="A106" s="13">
        <v>18</v>
      </c>
      <c r="B106" s="12"/>
      <c r="C106" s="12"/>
      <c r="D106" s="12"/>
      <c r="E106" s="12"/>
      <c r="F106" s="12"/>
      <c r="G106" s="12"/>
    </row>
    <row r="107" spans="1:7" x14ac:dyDescent="0.2">
      <c r="A107" s="13">
        <v>18</v>
      </c>
      <c r="B107" s="12"/>
      <c r="C107" s="12"/>
      <c r="D107" s="12"/>
      <c r="E107" s="12"/>
      <c r="F107" s="12"/>
      <c r="G107" s="12"/>
    </row>
    <row r="108" spans="1:7" x14ac:dyDescent="0.2">
      <c r="A108" s="13">
        <v>18</v>
      </c>
      <c r="B108" s="12"/>
      <c r="C108" s="12"/>
      <c r="D108" s="12"/>
      <c r="E108" s="12"/>
      <c r="F108" s="12"/>
      <c r="G108" s="12"/>
    </row>
    <row r="109" spans="1:7" x14ac:dyDescent="0.2">
      <c r="A109" s="13">
        <v>18</v>
      </c>
      <c r="B109" s="12"/>
      <c r="C109" s="12"/>
      <c r="D109" s="12"/>
      <c r="E109" s="12"/>
      <c r="F109" s="12"/>
      <c r="G109" s="12"/>
    </row>
  </sheetData>
  <mergeCells count="4">
    <mergeCell ref="D19:E19"/>
    <mergeCell ref="A17:E17"/>
    <mergeCell ref="B19:C19"/>
    <mergeCell ref="F19:G19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2A5B-312E-1E46-89E1-A2F030497733}">
  <sheetPr codeName="Feuil2"/>
  <dimension ref="A1:AA62"/>
  <sheetViews>
    <sheetView tabSelected="1" topLeftCell="K4" zoomScaleNormal="100" workbookViewId="0">
      <selection activeCell="M27" sqref="M27:V34"/>
    </sheetView>
  </sheetViews>
  <sheetFormatPr baseColWidth="10" defaultRowHeight="16" x14ac:dyDescent="0.2"/>
  <cols>
    <col min="2" max="2" width="12.83203125" bestFit="1" customWidth="1"/>
    <col min="3" max="3" width="29.5" bestFit="1" customWidth="1"/>
    <col min="4" max="4" width="16.33203125" customWidth="1"/>
    <col min="5" max="5" width="16" customWidth="1"/>
    <col min="6" max="6" width="29.5" bestFit="1" customWidth="1"/>
    <col min="7" max="7" width="14" bestFit="1" customWidth="1"/>
    <col min="8" max="8" width="14.5" customWidth="1"/>
    <col min="9" max="9" width="14.6640625" bestFit="1" customWidth="1"/>
    <col min="10" max="10" width="16" customWidth="1"/>
    <col min="11" max="11" width="7" customWidth="1"/>
    <col min="12" max="12" width="4" customWidth="1"/>
    <col min="13" max="13" width="29.5" bestFit="1" customWidth="1"/>
    <col min="14" max="14" width="9.1640625" bestFit="1" customWidth="1"/>
    <col min="15" max="22" width="5.33203125" customWidth="1"/>
    <col min="24" max="24" width="2.33203125" bestFit="1" customWidth="1"/>
    <col min="25" max="25" width="30" customWidth="1"/>
  </cols>
  <sheetData>
    <row r="1" spans="1:23" ht="29" x14ac:dyDescent="0.35">
      <c r="A1" s="104" t="s">
        <v>64</v>
      </c>
      <c r="B1" s="104"/>
      <c r="C1" s="104"/>
      <c r="D1" s="104"/>
      <c r="E1" s="104"/>
      <c r="F1" s="104"/>
      <c r="G1" s="104"/>
      <c r="H1" s="104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</row>
    <row r="2" spans="1:23" ht="29" x14ac:dyDescent="0.35">
      <c r="A2" s="28"/>
      <c r="B2" s="28"/>
      <c r="C2" s="29"/>
      <c r="D2" s="105" t="s">
        <v>49</v>
      </c>
      <c r="E2" s="105"/>
      <c r="F2" s="105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</row>
    <row r="3" spans="1:23" x14ac:dyDescent="0.2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</row>
    <row r="4" spans="1:23" ht="17" customHeight="1" x14ac:dyDescent="0.2">
      <c r="A4" s="112" t="s">
        <v>48</v>
      </c>
      <c r="B4" s="113"/>
      <c r="C4" s="113"/>
      <c r="D4" s="113"/>
      <c r="E4" s="113"/>
      <c r="F4" s="113"/>
      <c r="G4" s="113"/>
      <c r="H4" s="113"/>
      <c r="I4" s="113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</row>
    <row r="5" spans="1:23" ht="17" customHeight="1" x14ac:dyDescent="0.2">
      <c r="A5" s="112"/>
      <c r="B5" s="113"/>
      <c r="C5" s="113"/>
      <c r="D5" s="113"/>
      <c r="E5" s="113"/>
      <c r="F5" s="113"/>
      <c r="G5" s="113"/>
      <c r="H5" s="113"/>
      <c r="I5" s="113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</row>
    <row r="6" spans="1:23" ht="34" x14ac:dyDescent="0.2">
      <c r="A6" s="31" t="s">
        <v>27</v>
      </c>
      <c r="B6" s="31" t="s">
        <v>51</v>
      </c>
      <c r="C6" s="60" t="s">
        <v>14</v>
      </c>
      <c r="D6" s="60" t="s">
        <v>29</v>
      </c>
      <c r="E6" s="60" t="s">
        <v>30</v>
      </c>
      <c r="F6" s="60" t="s">
        <v>28</v>
      </c>
      <c r="G6" s="60" t="s">
        <v>32</v>
      </c>
      <c r="H6" s="60" t="s">
        <v>31</v>
      </c>
      <c r="I6" s="61" t="s">
        <v>67</v>
      </c>
      <c r="J6" s="61" t="s">
        <v>66</v>
      </c>
      <c r="K6" s="30"/>
    </row>
    <row r="7" spans="1:23" x14ac:dyDescent="0.2">
      <c r="A7" s="31">
        <v>1</v>
      </c>
      <c r="B7" s="36" t="s">
        <v>54</v>
      </c>
      <c r="C7" s="37" t="s">
        <v>53</v>
      </c>
      <c r="D7" s="31">
        <v>1</v>
      </c>
      <c r="E7" s="31">
        <v>0</v>
      </c>
      <c r="F7" s="37" t="s">
        <v>76</v>
      </c>
      <c r="G7" s="31">
        <f>IF(Tableau6[[#This Row],[Score Domicile ]]="","",IF(Tableau6[[#This Row],[Score Domicile ]]&gt;Tableau6[[#This Row],[Score Extérieur]],48,IF(Tableau6[[#This Row],[Score Domicile ]]=Tableau6[[#This Row],[Score Extérieur]],24,12)))</f>
        <v>48</v>
      </c>
      <c r="H7" s="31">
        <f>IF(Tableau6[[#This Row],[Score Extérieur]]="","",IF(Tableau6[[#This Row],[Score Extérieur]]&gt;Tableau6[[#This Row],[Score Domicile ]],48,IF(Tableau6[[#This Row],[Score Extérieur]]=Tableau6[[#This Row],[Score Domicile ]],24,12)))</f>
        <v>12</v>
      </c>
      <c r="I7" s="30">
        <f t="shared" ref="I7:J26" si="0">IF(D7&gt;=2,12,)</f>
        <v>0</v>
      </c>
      <c r="J7" s="30">
        <f t="shared" si="0"/>
        <v>0</v>
      </c>
      <c r="K7" s="30"/>
    </row>
    <row r="8" spans="1:23" ht="17" thickBot="1" x14ac:dyDescent="0.25">
      <c r="A8" s="31">
        <v>1</v>
      </c>
      <c r="B8" s="36" t="s">
        <v>54</v>
      </c>
      <c r="C8" s="37" t="s">
        <v>78</v>
      </c>
      <c r="D8" s="31">
        <v>2</v>
      </c>
      <c r="E8" s="31">
        <v>1</v>
      </c>
      <c r="F8" s="37" t="s">
        <v>77</v>
      </c>
      <c r="G8" s="31">
        <f>IF(Tableau6[[#This Row],[Score Domicile ]]="","",IF(Tableau6[[#This Row],[Score Domicile ]]&gt;Tableau6[[#This Row],[Score Extérieur]],48,IF(Tableau6[[#This Row],[Score Domicile ]]=Tableau6[[#This Row],[Score Extérieur]],24,12)))</f>
        <v>48</v>
      </c>
      <c r="H8" s="31">
        <f>IF(Tableau6[[#This Row],[Score Extérieur]]="","",IF(Tableau6[[#This Row],[Score Extérieur]]&gt;Tableau6[[#This Row],[Score Domicile ]],48,IF(Tableau6[[#This Row],[Score Extérieur]]=Tableau6[[#This Row],[Score Domicile ]],24,12)))</f>
        <v>12</v>
      </c>
      <c r="I8" s="30">
        <f t="shared" si="0"/>
        <v>12</v>
      </c>
      <c r="J8" s="30">
        <f t="shared" si="0"/>
        <v>0</v>
      </c>
      <c r="K8" s="30"/>
    </row>
    <row r="9" spans="1:23" x14ac:dyDescent="0.2">
      <c r="A9" s="31">
        <v>1</v>
      </c>
      <c r="B9" s="36" t="s">
        <v>55</v>
      </c>
      <c r="C9" s="37" t="s">
        <v>79</v>
      </c>
      <c r="D9" s="31">
        <v>3</v>
      </c>
      <c r="E9" s="31">
        <v>3</v>
      </c>
      <c r="F9" s="37" t="s">
        <v>2</v>
      </c>
      <c r="G9" s="31">
        <f>IF(Tableau6[[#This Row],[Score Domicile ]]="","",IF(Tableau6[[#This Row],[Score Domicile ]]&gt;Tableau6[[#This Row],[Score Extérieur]],48,IF(Tableau6[[#This Row],[Score Domicile ]]=Tableau6[[#This Row],[Score Extérieur]],24,12)))</f>
        <v>24</v>
      </c>
      <c r="H9" s="31">
        <f>IF(Tableau6[[#This Row],[Score Extérieur]]="","",IF(Tableau6[[#This Row],[Score Extérieur]]&gt;Tableau6[[#This Row],[Score Domicile ]],48,IF(Tableau6[[#This Row],[Score Extérieur]]=Tableau6[[#This Row],[Score Domicile ]],24,12)))</f>
        <v>24</v>
      </c>
      <c r="I9" s="30">
        <f t="shared" si="0"/>
        <v>12</v>
      </c>
      <c r="J9" s="30">
        <f t="shared" si="0"/>
        <v>12</v>
      </c>
      <c r="K9" s="30"/>
      <c r="L9" s="89" t="s">
        <v>75</v>
      </c>
      <c r="M9" s="90"/>
      <c r="N9" s="90"/>
      <c r="O9" s="90"/>
      <c r="P9" s="90"/>
      <c r="Q9" s="90"/>
      <c r="R9" s="90"/>
      <c r="S9" s="91"/>
    </row>
    <row r="10" spans="1:23" ht="17" thickBot="1" x14ac:dyDescent="0.25">
      <c r="A10" s="31">
        <v>1</v>
      </c>
      <c r="B10" s="36" t="s">
        <v>56</v>
      </c>
      <c r="C10" s="37" t="s">
        <v>80</v>
      </c>
      <c r="D10" s="31">
        <v>0</v>
      </c>
      <c r="E10" s="31">
        <v>1</v>
      </c>
      <c r="F10" s="37" t="s">
        <v>81</v>
      </c>
      <c r="G10" s="31">
        <f>IF(Tableau6[[#This Row],[Score Domicile ]]="","",IF(Tableau6[[#This Row],[Score Domicile ]]&gt;Tableau6[[#This Row],[Score Extérieur]],48,IF(Tableau6[[#This Row],[Score Domicile ]]=Tableau6[[#This Row],[Score Extérieur]],24,12)))</f>
        <v>12</v>
      </c>
      <c r="H10" s="31">
        <f>IF(Tableau6[[#This Row],[Score Extérieur]]="","",IF(Tableau6[[#This Row],[Score Extérieur]]&gt;Tableau6[[#This Row],[Score Domicile ]],48,IF(Tableau6[[#This Row],[Score Extérieur]]=Tableau6[[#This Row],[Score Domicile ]],24,12)))</f>
        <v>48</v>
      </c>
      <c r="I10" s="30">
        <f>IF(D10&gt;=2,12,)</f>
        <v>0</v>
      </c>
      <c r="J10" s="30">
        <f t="shared" si="0"/>
        <v>0</v>
      </c>
      <c r="K10" s="30"/>
      <c r="L10" s="92"/>
      <c r="M10" s="93"/>
      <c r="N10" s="93"/>
      <c r="O10" s="93"/>
      <c r="P10" s="93"/>
      <c r="Q10" s="93"/>
      <c r="R10" s="93"/>
      <c r="S10" s="94"/>
    </row>
    <row r="11" spans="1:23" ht="17" thickBot="1" x14ac:dyDescent="0.25">
      <c r="A11" s="41"/>
      <c r="B11" s="42"/>
      <c r="C11" s="43"/>
      <c r="D11" s="44"/>
      <c r="E11" s="44"/>
      <c r="F11" s="45"/>
      <c r="G11" s="5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1" s="5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1" s="59">
        <f t="shared" si="0"/>
        <v>0</v>
      </c>
      <c r="J11" s="59"/>
      <c r="K11" s="30"/>
      <c r="L11" s="77"/>
      <c r="M11" s="71" t="s">
        <v>39</v>
      </c>
      <c r="N11" s="71" t="s">
        <v>73</v>
      </c>
      <c r="O11" s="123" t="s">
        <v>74</v>
      </c>
      <c r="P11" s="129" t="s">
        <v>68</v>
      </c>
      <c r="Q11" s="139" t="s">
        <v>46</v>
      </c>
      <c r="R11" s="149" t="s">
        <v>83</v>
      </c>
      <c r="S11" s="154" t="s">
        <v>84</v>
      </c>
    </row>
    <row r="12" spans="1:23" ht="18" thickTop="1" thickBot="1" x14ac:dyDescent="0.25">
      <c r="A12" s="31">
        <v>2</v>
      </c>
      <c r="B12" s="36" t="s">
        <v>57</v>
      </c>
      <c r="C12" s="49"/>
      <c r="D12" s="31"/>
      <c r="E12" s="31"/>
      <c r="F12" s="38"/>
      <c r="G12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2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2" s="30">
        <f t="shared" si="0"/>
        <v>0</v>
      </c>
      <c r="J12" s="30">
        <f t="shared" si="0"/>
        <v>0</v>
      </c>
      <c r="K12" s="30"/>
      <c r="L12" s="67">
        <v>1</v>
      </c>
      <c r="M12" s="69" t="s">
        <v>53</v>
      </c>
      <c r="N12" s="70">
        <f>O12+P12+Q12+R12+S12</f>
        <v>0</v>
      </c>
      <c r="O12" s="124"/>
      <c r="P12" s="130"/>
      <c r="Q12" s="140"/>
      <c r="R12" s="150"/>
      <c r="S12" s="155"/>
    </row>
    <row r="13" spans="1:23" ht="17" thickBot="1" x14ac:dyDescent="0.25">
      <c r="A13" s="31">
        <v>2</v>
      </c>
      <c r="B13" s="36" t="s">
        <v>57</v>
      </c>
      <c r="C13" s="39"/>
      <c r="D13" s="31"/>
      <c r="E13" s="31"/>
      <c r="F13" s="37"/>
      <c r="G13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3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3" s="30">
        <f t="shared" si="0"/>
        <v>0</v>
      </c>
      <c r="J13" s="30">
        <f t="shared" si="0"/>
        <v>0</v>
      </c>
      <c r="K13" s="30"/>
      <c r="L13" s="51">
        <v>2</v>
      </c>
      <c r="M13" s="67" t="s">
        <v>76</v>
      </c>
      <c r="N13" s="70">
        <f>O13+P13+Q13+R13</f>
        <v>0</v>
      </c>
      <c r="O13" s="125"/>
      <c r="P13" s="131"/>
      <c r="Q13" s="141"/>
      <c r="R13" s="151"/>
      <c r="S13" s="155"/>
      <c r="W13" s="16"/>
    </row>
    <row r="14" spans="1:23" ht="17" thickBot="1" x14ac:dyDescent="0.25">
      <c r="A14" s="31">
        <v>2</v>
      </c>
      <c r="B14" s="36" t="s">
        <v>58</v>
      </c>
      <c r="C14" s="37"/>
      <c r="D14" s="31"/>
      <c r="E14" s="31"/>
      <c r="F14" s="37"/>
      <c r="G14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4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4" s="30">
        <f t="shared" si="0"/>
        <v>0</v>
      </c>
      <c r="J14" s="30">
        <f t="shared" si="0"/>
        <v>0</v>
      </c>
      <c r="K14" s="30"/>
      <c r="L14" s="51">
        <v>3</v>
      </c>
      <c r="M14" s="69" t="s">
        <v>78</v>
      </c>
      <c r="N14" s="70">
        <f t="shared" ref="N14:N19" si="1">O14+P14+Q14+R14</f>
        <v>0</v>
      </c>
      <c r="O14" s="126"/>
      <c r="P14" s="132"/>
      <c r="Q14" s="142"/>
      <c r="R14" s="152"/>
      <c r="S14" s="155"/>
    </row>
    <row r="15" spans="1:23" ht="17" thickBot="1" x14ac:dyDescent="0.25">
      <c r="A15" s="31">
        <v>2</v>
      </c>
      <c r="B15" s="36" t="s">
        <v>58</v>
      </c>
      <c r="C15" s="39"/>
      <c r="D15" s="31"/>
      <c r="E15" s="31"/>
      <c r="F15" s="48"/>
      <c r="G15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5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5" s="30">
        <f t="shared" si="0"/>
        <v>0</v>
      </c>
      <c r="J15" s="30">
        <f t="shared" si="0"/>
        <v>0</v>
      </c>
      <c r="K15" s="30"/>
      <c r="L15" s="67">
        <v>4</v>
      </c>
      <c r="M15" s="67" t="s">
        <v>77</v>
      </c>
      <c r="N15" s="70">
        <f t="shared" si="1"/>
        <v>0</v>
      </c>
      <c r="O15" s="124"/>
      <c r="P15" s="130"/>
      <c r="Q15" s="140"/>
      <c r="R15" s="150"/>
      <c r="S15" s="155"/>
    </row>
    <row r="16" spans="1:23" s="16" customFormat="1" ht="17" thickBot="1" x14ac:dyDescent="0.25">
      <c r="A16" s="41">
        <v>2</v>
      </c>
      <c r="B16" s="42">
        <v>44688</v>
      </c>
      <c r="C16" s="46"/>
      <c r="D16" s="41"/>
      <c r="E16" s="41"/>
      <c r="F16" s="46"/>
      <c r="G16" s="5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6" s="5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6" s="59">
        <f t="shared" si="0"/>
        <v>0</v>
      </c>
      <c r="J16" s="59"/>
      <c r="K16" s="58"/>
      <c r="L16" s="51">
        <v>5</v>
      </c>
      <c r="M16" s="69" t="s">
        <v>79</v>
      </c>
      <c r="N16" s="70">
        <f t="shared" si="1"/>
        <v>0</v>
      </c>
      <c r="O16" s="124"/>
      <c r="P16" s="130"/>
      <c r="Q16" s="140"/>
      <c r="R16" s="150"/>
      <c r="S16" s="155"/>
    </row>
    <row r="17" spans="1:22" ht="18" thickTop="1" thickBot="1" x14ac:dyDescent="0.25">
      <c r="A17" s="31">
        <v>3</v>
      </c>
      <c r="B17" s="36" t="s">
        <v>59</v>
      </c>
      <c r="C17" s="37"/>
      <c r="D17" s="31"/>
      <c r="E17" s="31"/>
      <c r="F17" s="49"/>
      <c r="G17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7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7" s="30">
        <f t="shared" si="0"/>
        <v>0</v>
      </c>
      <c r="J17" s="30">
        <f t="shared" si="0"/>
        <v>0</v>
      </c>
      <c r="K17" s="30"/>
      <c r="L17" s="51">
        <v>6</v>
      </c>
      <c r="M17" s="67" t="s">
        <v>2</v>
      </c>
      <c r="N17" s="70">
        <f t="shared" si="1"/>
        <v>0</v>
      </c>
      <c r="O17" s="124"/>
      <c r="P17" s="130"/>
      <c r="Q17" s="140"/>
      <c r="R17" s="150"/>
      <c r="S17" s="155"/>
    </row>
    <row r="18" spans="1:22" ht="17" thickBot="1" x14ac:dyDescent="0.25">
      <c r="A18" s="31">
        <v>3</v>
      </c>
      <c r="B18" s="36" t="s">
        <v>60</v>
      </c>
      <c r="C18" s="38"/>
      <c r="D18" s="31"/>
      <c r="E18" s="31"/>
      <c r="F18" s="37"/>
      <c r="G18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8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8" s="30">
        <f t="shared" si="0"/>
        <v>0</v>
      </c>
      <c r="J18" s="30">
        <f t="shared" si="0"/>
        <v>0</v>
      </c>
      <c r="K18" s="30"/>
      <c r="L18" s="67">
        <v>7</v>
      </c>
      <c r="M18" s="69" t="s">
        <v>80</v>
      </c>
      <c r="N18" s="70">
        <f t="shared" si="1"/>
        <v>0</v>
      </c>
      <c r="O18" s="124"/>
      <c r="P18" s="130"/>
      <c r="Q18" s="140"/>
      <c r="R18" s="150"/>
      <c r="S18" s="155"/>
    </row>
    <row r="19" spans="1:22" ht="17" thickBot="1" x14ac:dyDescent="0.25">
      <c r="A19" s="31">
        <v>3</v>
      </c>
      <c r="B19" s="36" t="s">
        <v>61</v>
      </c>
      <c r="C19" s="48"/>
      <c r="D19" s="31"/>
      <c r="E19" s="31"/>
      <c r="F19" s="39"/>
      <c r="G19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9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9" s="30">
        <f t="shared" si="0"/>
        <v>0</v>
      </c>
      <c r="J19" s="30">
        <f t="shared" si="0"/>
        <v>0</v>
      </c>
      <c r="K19" s="30"/>
      <c r="L19" s="51">
        <v>8</v>
      </c>
      <c r="M19" s="67" t="s">
        <v>81</v>
      </c>
      <c r="N19" s="70">
        <f t="shared" si="1"/>
        <v>0</v>
      </c>
      <c r="O19" s="124"/>
      <c r="P19" s="130"/>
      <c r="Q19" s="140"/>
      <c r="R19" s="150"/>
      <c r="S19" s="156"/>
      <c r="T19" s="38"/>
      <c r="U19" s="38"/>
      <c r="V19" s="38"/>
    </row>
    <row r="20" spans="1:22" x14ac:dyDescent="0.2">
      <c r="A20" s="31">
        <v>3</v>
      </c>
      <c r="B20" s="36" t="s">
        <v>61</v>
      </c>
      <c r="C20" s="37"/>
      <c r="D20" s="31"/>
      <c r="E20" s="31"/>
      <c r="F20" s="50"/>
      <c r="G20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0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0" s="30">
        <f t="shared" si="0"/>
        <v>0</v>
      </c>
      <c r="J20" s="30">
        <f t="shared" si="0"/>
        <v>0</v>
      </c>
      <c r="K20" s="30"/>
      <c r="L20" s="37"/>
      <c r="M20" s="39"/>
      <c r="N20" s="39"/>
      <c r="O20" s="39"/>
      <c r="P20" s="39"/>
      <c r="Q20" s="39"/>
      <c r="R20" s="39"/>
      <c r="S20" s="39"/>
      <c r="T20" s="39"/>
      <c r="U20" s="39"/>
      <c r="V20" s="39"/>
    </row>
    <row r="21" spans="1:22" ht="17" thickBot="1" x14ac:dyDescent="0.25">
      <c r="A21" s="41">
        <v>3</v>
      </c>
      <c r="B21" s="42">
        <v>44695</v>
      </c>
      <c r="C21" s="46"/>
      <c r="D21" s="41"/>
      <c r="E21" s="41"/>
      <c r="F21" s="47"/>
      <c r="G21" s="5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1" s="5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1" s="59">
        <f t="shared" si="0"/>
        <v>0</v>
      </c>
      <c r="J21" s="59"/>
      <c r="K21" s="30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</row>
    <row r="22" spans="1:22" ht="17" thickTop="1" x14ac:dyDescent="0.2">
      <c r="A22" s="31">
        <v>4</v>
      </c>
      <c r="B22" s="36" t="s">
        <v>63</v>
      </c>
      <c r="C22" s="49"/>
      <c r="D22" s="31"/>
      <c r="E22" s="31"/>
      <c r="F22" s="37"/>
      <c r="G22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2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2" s="30">
        <f t="shared" si="0"/>
        <v>0</v>
      </c>
      <c r="J22" s="30">
        <f t="shared" si="0"/>
        <v>0</v>
      </c>
      <c r="K22" s="30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</row>
    <row r="23" spans="1:22" ht="17" thickBot="1" x14ac:dyDescent="0.25">
      <c r="A23" s="31">
        <v>4</v>
      </c>
      <c r="B23" s="36" t="s">
        <v>63</v>
      </c>
      <c r="C23" s="37"/>
      <c r="D23" s="31"/>
      <c r="E23" s="31"/>
      <c r="F23" s="48"/>
      <c r="G23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3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3" s="30">
        <f t="shared" si="0"/>
        <v>0</v>
      </c>
      <c r="J23" s="30">
        <f t="shared" si="0"/>
        <v>0</v>
      </c>
      <c r="K23" s="30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</row>
    <row r="24" spans="1:22" x14ac:dyDescent="0.2">
      <c r="A24" s="31">
        <v>4</v>
      </c>
      <c r="B24" s="36" t="s">
        <v>62</v>
      </c>
      <c r="C24" s="50"/>
      <c r="D24" s="31"/>
      <c r="E24" s="31"/>
      <c r="F24" s="38"/>
      <c r="G24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4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4" s="30">
        <f t="shared" si="0"/>
        <v>0</v>
      </c>
      <c r="J24" s="30">
        <f t="shared" si="0"/>
        <v>0</v>
      </c>
      <c r="K24" s="30"/>
      <c r="M24" s="106" t="s">
        <v>50</v>
      </c>
      <c r="N24" s="107"/>
      <c r="O24" s="107"/>
      <c r="P24" s="107"/>
      <c r="Q24" s="107"/>
      <c r="R24" s="107"/>
      <c r="S24" s="107"/>
      <c r="T24" s="107"/>
      <c r="U24" s="107"/>
      <c r="V24" s="108"/>
    </row>
    <row r="25" spans="1:22" ht="17" thickBot="1" x14ac:dyDescent="0.25">
      <c r="A25" s="31">
        <v>4</v>
      </c>
      <c r="B25" s="36" t="s">
        <v>62</v>
      </c>
      <c r="C25" s="39"/>
      <c r="D25" s="31"/>
      <c r="E25" s="31"/>
      <c r="F25" s="50"/>
      <c r="G25" s="31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5" s="31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5" s="30">
        <f t="shared" si="0"/>
        <v>0</v>
      </c>
      <c r="J25" s="30">
        <f t="shared" si="0"/>
        <v>0</v>
      </c>
      <c r="K25" s="30"/>
      <c r="M25" s="109"/>
      <c r="N25" s="110"/>
      <c r="O25" s="110"/>
      <c r="P25" s="110"/>
      <c r="Q25" s="110"/>
      <c r="R25" s="110"/>
      <c r="S25" s="110"/>
      <c r="T25" s="110"/>
      <c r="U25" s="110"/>
      <c r="V25" s="111"/>
    </row>
    <row r="26" spans="1:22" ht="18" thickBot="1" x14ac:dyDescent="0.25">
      <c r="A26" s="41">
        <v>4</v>
      </c>
      <c r="B26" s="42">
        <v>44702</v>
      </c>
      <c r="C26" s="47"/>
      <c r="D26" s="41"/>
      <c r="E26" s="41"/>
      <c r="F26" s="41"/>
      <c r="G26" s="4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H26" s="4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I26" s="59">
        <f t="shared" si="0"/>
        <v>0</v>
      </c>
      <c r="J26" s="59"/>
      <c r="K26" s="30"/>
      <c r="L26" s="30"/>
      <c r="M26" s="33" t="s">
        <v>39</v>
      </c>
      <c r="N26" s="127" t="s">
        <v>47</v>
      </c>
      <c r="O26" s="35" t="s">
        <v>46</v>
      </c>
      <c r="P26" s="34" t="s">
        <v>40</v>
      </c>
      <c r="Q26" s="34" t="s">
        <v>41</v>
      </c>
      <c r="R26" s="34" t="s">
        <v>65</v>
      </c>
      <c r="S26" s="34" t="s">
        <v>42</v>
      </c>
      <c r="T26" s="34" t="s">
        <v>43</v>
      </c>
      <c r="U26" s="34" t="s">
        <v>44</v>
      </c>
      <c r="V26" s="34" t="s">
        <v>45</v>
      </c>
    </row>
    <row r="27" spans="1:22" ht="18" thickTop="1" thickBot="1" x14ac:dyDescent="0.25">
      <c r="L27" s="32">
        <v>1</v>
      </c>
      <c r="M27" s="40" t="s">
        <v>53</v>
      </c>
      <c r="N27" s="128">
        <f>Tableau1[[#This Row],[G]]*48+Tableau1[[#This Row],[N]]*24+Tableau1[[#This Row],[P]]*12+Tableau1[[#This Row],[B.O]]*12</f>
        <v>48</v>
      </c>
      <c r="O27" s="51">
        <f>COUNTIFS($C:$C,Tableau1[[#This Row],[Equipes]],$D:$D,"&lt;&gt;")+COUNTIFS($F:$F,Tableau1[[#This Row],[Equipes]],$E:$E,"&lt;&gt;")</f>
        <v>1</v>
      </c>
      <c r="P27" s="51">
        <f>COUNTIFS(C:C,Tableau1[[#This Row],[Equipes]],G:G,48)+COUNTIFS(F:F,Tableau1[[#This Row],[Equipes]],H:H,48)</f>
        <v>1</v>
      </c>
      <c r="Q27" s="51">
        <f>COUNTIFS(C:C,Tableau1[[#This Row],[Equipes]],G:G,24)+COUNTIFS(F:F,Tableau1[[#This Row],[Equipes]],H:H,24)</f>
        <v>0</v>
      </c>
      <c r="R27" s="51">
        <f>COUNTIFS(C:C,Tableau1[[#This Row],[Equipes]],I:I,12)+COUNTIFS(F:F,Tableau1[[#This Row],[Equipes]],J:J,12)</f>
        <v>0</v>
      </c>
      <c r="S27" s="51">
        <f>COUNTIFS(C:C,Tableau1[[#This Row],[Equipes]],G:G,12)+COUNTIFS(F:F,Tableau1[[#This Row],[Equipes]],H:H,12)</f>
        <v>0</v>
      </c>
      <c r="T27" s="51">
        <f>SUMIF(C:C,Tableau1[[#This Row],[Equipes]],D:D)+SUMIF(F:F,Tableau1[[#This Row],[Equipes]],E:E)</f>
        <v>1</v>
      </c>
      <c r="U27" s="51">
        <f>SUMIF(C:C,Tableau1[[#This Row],[Equipes]],E:E)+SUMIF(F:F,Tableau1[[#This Row],[Equipes]],D:D)</f>
        <v>0</v>
      </c>
      <c r="V27" s="51">
        <f>Tableau1[[#This Row],[Bp]]-Tableau1[[#This Row],[Bc]]</f>
        <v>1</v>
      </c>
    </row>
    <row r="28" spans="1:22" ht="17" thickBot="1" x14ac:dyDescent="0.25">
      <c r="L28" s="32">
        <v>2</v>
      </c>
      <c r="M28" s="40" t="s">
        <v>76</v>
      </c>
      <c r="N28" s="128">
        <f>Tableau1[[#This Row],[G]]*48+Tableau1[[#This Row],[N]]*24+Tableau1[[#This Row],[P]]*12+Tableau1[[#This Row],[B.O]]*12</f>
        <v>12</v>
      </c>
      <c r="O28" s="51">
        <f>COUNTIFS($C:$C,Tableau1[[#This Row],[Equipes]],$D:$D,"&lt;&gt;")+COUNTIFS($F:$F,Tableau1[[#This Row],[Equipes]],$E:$E,"&lt;&gt;")</f>
        <v>1</v>
      </c>
      <c r="P28" s="51">
        <f>COUNTIFS(C:C,Tableau1[[#This Row],[Equipes]],G:G,48)+COUNTIFS(F:F,Tableau1[[#This Row],[Equipes]],H:H,48)</f>
        <v>0</v>
      </c>
      <c r="Q28" s="51">
        <f>COUNTIFS(C:C,Tableau1[[#This Row],[Equipes]],G:G,24)+COUNTIFS(F:F,Tableau1[[#This Row],[Equipes]],H:H,24)</f>
        <v>0</v>
      </c>
      <c r="R28" s="51">
        <f>COUNTIFS(C:C,Tableau1[[#This Row],[Equipes]],I:I,12)+COUNTIFS(F:F,Tableau1[[#This Row],[Equipes]],J:J,12)</f>
        <v>0</v>
      </c>
      <c r="S28" s="51">
        <f>COUNTIFS(C:C,Tableau1[[#This Row],[Equipes]],G:G,12)+COUNTIFS(F:F,Tableau1[[#This Row],[Equipes]],H:H,12)</f>
        <v>1</v>
      </c>
      <c r="T28" s="51">
        <f>SUMIF(C:C,Tableau1[[#This Row],[Equipes]],D:D)+SUMIF(F:F,Tableau1[[#This Row],[Equipes]],E:E)</f>
        <v>0</v>
      </c>
      <c r="U28" s="51">
        <f>SUMIF(C:C,Tableau1[[#This Row],[Equipes]],E:E)+SUMIF(F:F,Tableau1[[#This Row],[Equipes]],D:D)</f>
        <v>1</v>
      </c>
      <c r="V28" s="51">
        <f>Tableau1[[#This Row],[Bp]]-Tableau1[[#This Row],[Bc]]</f>
        <v>-1</v>
      </c>
    </row>
    <row r="29" spans="1:22" ht="17" thickBot="1" x14ac:dyDescent="0.25">
      <c r="L29" s="32">
        <v>3</v>
      </c>
      <c r="M29" s="40" t="s">
        <v>78</v>
      </c>
      <c r="N29" s="128">
        <f>Tableau1[[#This Row],[G]]*48+Tableau1[[#This Row],[N]]*24+Tableau1[[#This Row],[P]]*12+Tableau1[[#This Row],[B.O]]*12</f>
        <v>60</v>
      </c>
      <c r="O29" s="51">
        <f>COUNTIFS($C:$C,Tableau1[[#This Row],[Equipes]],$D:$D,"&lt;&gt;")+COUNTIFS($F:$F,Tableau1[[#This Row],[Equipes]],$E:$E,"&lt;&gt;")</f>
        <v>1</v>
      </c>
      <c r="P29" s="51">
        <f>COUNTIFS(C:C,Tableau1[[#This Row],[Equipes]],G:G,48)+COUNTIFS(F:F,Tableau1[[#This Row],[Equipes]],H:H,48)</f>
        <v>1</v>
      </c>
      <c r="Q29" s="51">
        <f>COUNTIFS(C:C,Tableau1[[#This Row],[Equipes]],G:G,24)+COUNTIFS(F:F,Tableau1[[#This Row],[Equipes]],H:H,24)</f>
        <v>0</v>
      </c>
      <c r="R29" s="51">
        <f>COUNTIFS(C:C,Tableau1[[#This Row],[Equipes]],I:I,12)+COUNTIFS(F:F,Tableau1[[#This Row],[Equipes]],J:J,12)</f>
        <v>1</v>
      </c>
      <c r="S29" s="51">
        <f>COUNTIFS(C:C,Tableau1[[#This Row],[Equipes]],G:G,12)+COUNTIFS(F:F,Tableau1[[#This Row],[Equipes]],H:H,12)</f>
        <v>0</v>
      </c>
      <c r="T29" s="51">
        <f>SUMIF(C:C,Tableau1[[#This Row],[Equipes]],D:D)+SUMIF(F:F,Tableau1[[#This Row],[Equipes]],E:E)</f>
        <v>2</v>
      </c>
      <c r="U29" s="51">
        <f>SUMIF(C:C,Tableau1[[#This Row],[Equipes]],E:E)+SUMIF(F:F,Tableau1[[#This Row],[Equipes]],D:D)</f>
        <v>1</v>
      </c>
      <c r="V29" s="51">
        <f>Tableau1[[#This Row],[Bp]]-Tableau1[[#This Row],[Bc]]</f>
        <v>1</v>
      </c>
    </row>
    <row r="30" spans="1:22" ht="17" thickBot="1" x14ac:dyDescent="0.25">
      <c r="L30" s="32">
        <v>4</v>
      </c>
      <c r="M30" s="40" t="s">
        <v>77</v>
      </c>
      <c r="N30" s="128">
        <f>Tableau1[[#This Row],[G]]*48+Tableau1[[#This Row],[N]]*24+Tableau1[[#This Row],[P]]*12+Tableau1[[#This Row],[B.O]]*12</f>
        <v>12</v>
      </c>
      <c r="O30" s="51">
        <f>COUNTIFS($C:$C,Tableau1[[#This Row],[Equipes]],$D:$D,"&lt;&gt;")+COUNTIFS($F:$F,Tableau1[[#This Row],[Equipes]],$E:$E,"&lt;&gt;")</f>
        <v>1</v>
      </c>
      <c r="P30" s="51">
        <f>COUNTIFS(C:C,Tableau1[[#This Row],[Equipes]],G:G,48)+COUNTIFS(F:F,Tableau1[[#This Row],[Equipes]],H:H,48)</f>
        <v>0</v>
      </c>
      <c r="Q30" s="51">
        <f>COUNTIFS(C:C,Tableau1[[#This Row],[Equipes]],G:G,24)+COUNTIFS(F:F,Tableau1[[#This Row],[Equipes]],H:H,24)</f>
        <v>0</v>
      </c>
      <c r="R30" s="51">
        <f>COUNTIFS(C:C,Tableau1[[#This Row],[Equipes]],I:I,12)+COUNTIFS(F:F,Tableau1[[#This Row],[Equipes]],J:J,12)</f>
        <v>0</v>
      </c>
      <c r="S30" s="51">
        <f>COUNTIFS(C:C,Tableau1[[#This Row],[Equipes]],G:G,12)+COUNTIFS(F:F,Tableau1[[#This Row],[Equipes]],H:H,12)</f>
        <v>1</v>
      </c>
      <c r="T30" s="51">
        <f>SUMIF(C:C,Tableau1[[#This Row],[Equipes]],D:D)+SUMIF(F:F,Tableau1[[#This Row],[Equipes]],E:E)</f>
        <v>1</v>
      </c>
      <c r="U30" s="51">
        <f>SUMIF(C:C,Tableau1[[#This Row],[Equipes]],E:E)+SUMIF(F:F,Tableau1[[#This Row],[Equipes]],D:D)</f>
        <v>2</v>
      </c>
      <c r="V30" s="51">
        <f>Tableau1[[#This Row],[Bp]]-Tableau1[[#This Row],[Bc]]</f>
        <v>-1</v>
      </c>
    </row>
    <row r="31" spans="1:22" ht="17" thickBot="1" x14ac:dyDescent="0.25">
      <c r="L31" s="32">
        <v>5</v>
      </c>
      <c r="M31" s="40" t="s">
        <v>79</v>
      </c>
      <c r="N31" s="128">
        <f>Tableau1[[#This Row],[G]]*48+Tableau1[[#This Row],[N]]*24+Tableau1[[#This Row],[P]]*12+Tableau1[[#This Row],[B.O]]*12</f>
        <v>36</v>
      </c>
      <c r="O31" s="51">
        <f>COUNTIFS($C:$C,Tableau1[[#This Row],[Equipes]],$D:$D,"&lt;&gt;")+COUNTIFS($F:$F,Tableau1[[#This Row],[Equipes]],$E:$E,"&lt;&gt;")</f>
        <v>1</v>
      </c>
      <c r="P31" s="51">
        <f>COUNTIFS(C:C,Tableau1[[#This Row],[Equipes]],G:G,48)+COUNTIFS(F:F,Tableau1[[#This Row],[Equipes]],H:H,48)</f>
        <v>0</v>
      </c>
      <c r="Q31" s="51">
        <f>COUNTIFS(C:C,Tableau1[[#This Row],[Equipes]],G:G,24)+COUNTIFS(F:F,Tableau1[[#This Row],[Equipes]],H:H,24)</f>
        <v>1</v>
      </c>
      <c r="R31" s="51">
        <f>COUNTIFS(C:C,Tableau1[[#This Row],[Equipes]],I:I,12)+COUNTIFS(F:F,Tableau1[[#This Row],[Equipes]],J:J,12)</f>
        <v>1</v>
      </c>
      <c r="S31" s="51">
        <f>COUNTIFS(C:C,Tableau1[[#This Row],[Equipes]],G:G,12)+COUNTIFS(F:F,Tableau1[[#This Row],[Equipes]],H:H,12)</f>
        <v>0</v>
      </c>
      <c r="T31" s="51">
        <f>SUMIF(C:C,Tableau1[[#This Row],[Equipes]],D:D)+SUMIF(F:F,Tableau1[[#This Row],[Equipes]],E:E)</f>
        <v>3</v>
      </c>
      <c r="U31" s="51">
        <f>SUMIF(C:C,Tableau1[[#This Row],[Equipes]],E:E)+SUMIF(F:F,Tableau1[[#This Row],[Equipes]],D:D)</f>
        <v>3</v>
      </c>
      <c r="V31" s="51">
        <f>Tableau1[[#This Row],[Bp]]-Tableau1[[#This Row],[Bc]]</f>
        <v>0</v>
      </c>
    </row>
    <row r="32" spans="1:22" ht="17" thickBot="1" x14ac:dyDescent="0.25">
      <c r="L32" s="51">
        <v>6</v>
      </c>
      <c r="M32" s="40" t="s">
        <v>2</v>
      </c>
      <c r="N32" s="128">
        <f>Tableau1[[#This Row],[G]]*48+Tableau1[[#This Row],[N]]*24+Tableau1[[#This Row],[P]]*12+Tableau1[[#This Row],[B.O]]*12</f>
        <v>36</v>
      </c>
      <c r="O32" s="51">
        <f>COUNTIFS($C:$C,Tableau1[[#This Row],[Equipes]],$D:$D,"&lt;&gt;")+COUNTIFS($F:$F,Tableau1[[#This Row],[Equipes]],$E:$E,"&lt;&gt;")</f>
        <v>1</v>
      </c>
      <c r="P32" s="51">
        <f>COUNTIFS(C:C,Tableau1[[#This Row],[Equipes]],G:G,48)+COUNTIFS(F:F,Tableau1[[#This Row],[Equipes]],H:H,48)</f>
        <v>0</v>
      </c>
      <c r="Q32" s="51">
        <f>COUNTIFS(C:C,Tableau1[[#This Row],[Equipes]],G:G,24)+COUNTIFS(F:F,Tableau1[[#This Row],[Equipes]],H:H,24)</f>
        <v>1</v>
      </c>
      <c r="R32" s="51">
        <f>COUNTIFS(C:C,Tableau1[[#This Row],[Equipes]],I:I,12)+COUNTIFS(F:F,Tableau1[[#This Row],[Equipes]],J:J,12)</f>
        <v>1</v>
      </c>
      <c r="S32" s="51">
        <f>COUNTIFS(C:C,Tableau1[[#This Row],[Equipes]],G:G,12)+COUNTIFS(F:F,Tableau1[[#This Row],[Equipes]],H:H,12)</f>
        <v>0</v>
      </c>
      <c r="T32" s="51">
        <f>SUMIF(C:C,Tableau1[[#This Row],[Equipes]],D:D)+SUMIF(F:F,Tableau1[[#This Row],[Equipes]],E:E)</f>
        <v>3</v>
      </c>
      <c r="U32" s="51">
        <f>SUMIF(C:C,Tableau1[[#This Row],[Equipes]],E:E)+SUMIF(F:F,Tableau1[[#This Row],[Equipes]],D:D)</f>
        <v>3</v>
      </c>
      <c r="V32" s="51">
        <f>Tableau1[[#This Row],[Bp]]-Tableau1[[#This Row],[Bc]]</f>
        <v>0</v>
      </c>
    </row>
    <row r="33" spans="12:27" ht="17" thickBot="1" x14ac:dyDescent="0.25">
      <c r="L33" s="32">
        <v>7</v>
      </c>
      <c r="M33" s="40" t="s">
        <v>80</v>
      </c>
      <c r="N33" s="128">
        <f>Tableau1[[#This Row],[G]]*48+Tableau1[[#This Row],[N]]*24+Tableau1[[#This Row],[P]]*12+Tableau1[[#This Row],[B.O]]*12</f>
        <v>12</v>
      </c>
      <c r="O33" s="51">
        <f>COUNTIFS($C:$C,Tableau1[[#This Row],[Equipes]],$D:$D,"&lt;&gt;")+COUNTIFS($F:$F,Tableau1[[#This Row],[Equipes]],$E:$E,"&lt;&gt;")</f>
        <v>1</v>
      </c>
      <c r="P33" s="51">
        <f>COUNTIFS(C:C,Tableau1[[#This Row],[Equipes]],G:G,48)+COUNTIFS(F:F,Tableau1[[#This Row],[Equipes]],H:H,48)</f>
        <v>0</v>
      </c>
      <c r="Q33" s="51">
        <f>COUNTIFS(C:C,Tableau1[[#This Row],[Equipes]],G:G,24)+COUNTIFS(F:F,Tableau1[[#This Row],[Equipes]],H:H,24)</f>
        <v>0</v>
      </c>
      <c r="R33" s="51">
        <f>COUNTIFS(C:C,Tableau1[[#This Row],[Equipes]],I:I,12)+COUNTIFS(F:F,Tableau1[[#This Row],[Equipes]],J:J,12)</f>
        <v>0</v>
      </c>
      <c r="S33" s="51">
        <f>COUNTIFS(C:C,Tableau1[[#This Row],[Equipes]],G:G,12)+COUNTIFS(F:F,Tableau1[[#This Row],[Equipes]],H:H,12)</f>
        <v>1</v>
      </c>
      <c r="T33" s="51">
        <f>SUMIF(C:C,Tableau1[[#This Row],[Equipes]],D:D)+SUMIF(F:F,Tableau1[[#This Row],[Equipes]],E:E)</f>
        <v>0</v>
      </c>
      <c r="U33" s="51">
        <f>SUMIF(C:C,Tableau1[[#This Row],[Equipes]],E:E)+SUMIF(F:F,Tableau1[[#This Row],[Equipes]],D:D)</f>
        <v>1</v>
      </c>
      <c r="V33" s="51">
        <f>Tableau1[[#This Row],[Bp]]-Tableau1[[#This Row],[Bc]]</f>
        <v>-1</v>
      </c>
    </row>
    <row r="34" spans="12:27" ht="17" thickBot="1" x14ac:dyDescent="0.25">
      <c r="L34" s="32">
        <v>8</v>
      </c>
      <c r="M34" s="52" t="s">
        <v>81</v>
      </c>
      <c r="N34" s="128">
        <f>Tableau1[[#This Row],[G]]*48+Tableau1[[#This Row],[N]]*24+Tableau1[[#This Row],[P]]*12+Tableau1[[#This Row],[B.O]]*12</f>
        <v>48</v>
      </c>
      <c r="O34" s="55">
        <f>COUNTIFS($C:$C,Tableau1[[#This Row],[Equipes]],$D:$D,"&lt;&gt;")+COUNTIFS($F:$F,Tableau1[[#This Row],[Equipes]],$E:$E,"&lt;&gt;")</f>
        <v>1</v>
      </c>
      <c r="P34" s="55">
        <f>COUNTIFS(C:C,Tableau1[[#This Row],[Equipes]],G:G,48)+COUNTIFS(F:F,Tableau1[[#This Row],[Equipes]],H:H,48)</f>
        <v>1</v>
      </c>
      <c r="Q34" s="55">
        <f>COUNTIFS(C:C,Tableau1[[#This Row],[Equipes]],G:G,24)+COUNTIFS(F:F,Tableau1[[#This Row],[Equipes]],H:H,24)</f>
        <v>0</v>
      </c>
      <c r="R34" s="55">
        <f>COUNTIFS(C:C,Tableau1[[#This Row],[Equipes]],I:I,12)+COUNTIFS(F:F,Tableau1[[#This Row],[Equipes]],J:J,12)</f>
        <v>0</v>
      </c>
      <c r="S34" s="55">
        <f>COUNTIFS(C:C,Tableau1[[#This Row],[Equipes]],G:G,12)+COUNTIFS(F:F,Tableau1[[#This Row],[Equipes]],H:H,12)</f>
        <v>0</v>
      </c>
      <c r="T34" s="55">
        <f>SUMIF(C:C,Tableau1[[#This Row],[Equipes]],D:D)+SUMIF(F:F,Tableau1[[#This Row],[Equipes]],E:E)</f>
        <v>1</v>
      </c>
      <c r="U34" s="55">
        <f>SUMIF(C:C,Tableau1[[#This Row],[Equipes]],E:E)+SUMIF(F:F,Tableau1[[#This Row],[Equipes]],D:D)</f>
        <v>0</v>
      </c>
      <c r="V34" s="55">
        <f>Tableau1[[#This Row],[Bp]]-Tableau1[[#This Row],[Bc]]</f>
        <v>1</v>
      </c>
    </row>
    <row r="37" spans="12:27" ht="17" thickBot="1" x14ac:dyDescent="0.25"/>
    <row r="38" spans="12:27" x14ac:dyDescent="0.2">
      <c r="M38" s="83" t="s">
        <v>82</v>
      </c>
      <c r="N38" s="84"/>
      <c r="O38" s="84"/>
      <c r="P38" s="84"/>
      <c r="Q38" s="84"/>
      <c r="R38" s="85"/>
      <c r="S38" s="75"/>
      <c r="T38" s="75"/>
      <c r="X38" s="95" t="s">
        <v>72</v>
      </c>
      <c r="Y38" s="96"/>
      <c r="Z38" s="96"/>
      <c r="AA38" s="97"/>
    </row>
    <row r="39" spans="12:27" ht="17" thickBot="1" x14ac:dyDescent="0.25">
      <c r="M39" s="86"/>
      <c r="N39" s="87"/>
      <c r="O39" s="87"/>
      <c r="P39" s="87"/>
      <c r="Q39" s="87"/>
      <c r="R39" s="88"/>
      <c r="S39" s="76"/>
      <c r="T39" s="76"/>
      <c r="X39" s="98"/>
      <c r="Y39" s="99"/>
      <c r="Z39" s="99"/>
      <c r="AA39" s="100"/>
    </row>
    <row r="40" spans="12:27" ht="17" thickBot="1" x14ac:dyDescent="0.25">
      <c r="L40" s="57"/>
      <c r="M40" s="66" t="s">
        <v>39</v>
      </c>
      <c r="N40" s="103" t="s">
        <v>69</v>
      </c>
      <c r="O40" s="103"/>
      <c r="P40" s="103"/>
      <c r="Q40" s="103"/>
      <c r="R40" s="103"/>
      <c r="S40" s="133" t="s">
        <v>47</v>
      </c>
      <c r="T40" s="134"/>
      <c r="X40" s="64"/>
      <c r="Y40" s="68" t="s">
        <v>39</v>
      </c>
      <c r="Z40" s="153" t="s">
        <v>83</v>
      </c>
      <c r="AA40" s="157" t="s">
        <v>84</v>
      </c>
    </row>
    <row r="41" spans="12:27" ht="17" thickBot="1" x14ac:dyDescent="0.25">
      <c r="L41" s="73">
        <v>1</v>
      </c>
      <c r="M41" s="69" t="s">
        <v>53</v>
      </c>
      <c r="N41" s="101"/>
      <c r="O41" s="101"/>
      <c r="P41" s="101"/>
      <c r="Q41" s="101"/>
      <c r="R41" s="101"/>
      <c r="S41" s="135"/>
      <c r="T41" s="136"/>
      <c r="X41" s="70">
        <v>1</v>
      </c>
      <c r="Y41" s="69" t="s">
        <v>53</v>
      </c>
      <c r="Z41" s="150"/>
      <c r="AA41" s="155"/>
    </row>
    <row r="42" spans="12:27" ht="17" thickBot="1" x14ac:dyDescent="0.25">
      <c r="L42" s="70">
        <v>2</v>
      </c>
      <c r="M42" s="67" t="s">
        <v>76</v>
      </c>
      <c r="N42" s="101"/>
      <c r="O42" s="101"/>
      <c r="P42" s="101"/>
      <c r="Q42" s="101"/>
      <c r="R42" s="101"/>
      <c r="S42" s="137"/>
      <c r="T42" s="138"/>
      <c r="X42" s="70">
        <v>2</v>
      </c>
      <c r="Y42" s="67" t="s">
        <v>76</v>
      </c>
      <c r="Z42" s="150"/>
      <c r="AA42" s="155"/>
    </row>
    <row r="43" spans="12:27" ht="17" thickBot="1" x14ac:dyDescent="0.25">
      <c r="L43" s="73">
        <v>3</v>
      </c>
      <c r="M43" s="69" t="s">
        <v>78</v>
      </c>
      <c r="N43" s="101"/>
      <c r="O43" s="101"/>
      <c r="P43" s="101"/>
      <c r="Q43" s="101"/>
      <c r="R43" s="101"/>
      <c r="S43" s="137"/>
      <c r="T43" s="138"/>
      <c r="X43" s="70">
        <v>3</v>
      </c>
      <c r="Y43" s="69" t="s">
        <v>78</v>
      </c>
      <c r="Z43" s="150"/>
      <c r="AA43" s="155"/>
    </row>
    <row r="44" spans="12:27" ht="17" thickBot="1" x14ac:dyDescent="0.25">
      <c r="L44" s="70">
        <v>4</v>
      </c>
      <c r="M44" s="67" t="s">
        <v>77</v>
      </c>
      <c r="N44" s="101"/>
      <c r="O44" s="101"/>
      <c r="P44" s="101"/>
      <c r="Q44" s="101"/>
      <c r="R44" s="101"/>
      <c r="S44" s="137"/>
      <c r="T44" s="138"/>
      <c r="X44" s="70">
        <v>4</v>
      </c>
      <c r="Y44" s="67" t="s">
        <v>77</v>
      </c>
      <c r="Z44" s="150"/>
      <c r="AA44" s="155"/>
    </row>
    <row r="45" spans="12:27" ht="17" thickBot="1" x14ac:dyDescent="0.25">
      <c r="L45" s="73">
        <v>5</v>
      </c>
      <c r="M45" s="69" t="s">
        <v>79</v>
      </c>
      <c r="N45" s="101"/>
      <c r="O45" s="101"/>
      <c r="P45" s="101"/>
      <c r="Q45" s="101"/>
      <c r="R45" s="101"/>
      <c r="S45" s="137"/>
      <c r="T45" s="138"/>
      <c r="X45" s="70">
        <v>5</v>
      </c>
      <c r="Y45" s="69" t="s">
        <v>79</v>
      </c>
      <c r="Z45" s="150"/>
      <c r="AA45" s="155"/>
    </row>
    <row r="46" spans="12:27" ht="17" thickBot="1" x14ac:dyDescent="0.25">
      <c r="L46" s="70">
        <v>6</v>
      </c>
      <c r="M46" s="67" t="s">
        <v>2</v>
      </c>
      <c r="N46" s="80"/>
      <c r="O46" s="81"/>
      <c r="P46" s="81"/>
      <c r="Q46" s="81"/>
      <c r="R46" s="82"/>
      <c r="S46" s="137"/>
      <c r="T46" s="138"/>
      <c r="X46" s="70">
        <v>6</v>
      </c>
      <c r="Y46" s="67" t="s">
        <v>2</v>
      </c>
      <c r="Z46" s="150"/>
      <c r="AA46" s="155"/>
    </row>
    <row r="47" spans="12:27" ht="17" thickBot="1" x14ac:dyDescent="0.25">
      <c r="L47" s="73">
        <v>7</v>
      </c>
      <c r="M47" s="69" t="s">
        <v>80</v>
      </c>
      <c r="N47" s="80"/>
      <c r="O47" s="81"/>
      <c r="P47" s="81"/>
      <c r="Q47" s="81"/>
      <c r="R47" s="82"/>
      <c r="S47" s="137"/>
      <c r="T47" s="138"/>
      <c r="X47" s="70">
        <v>7</v>
      </c>
      <c r="Y47" s="69" t="s">
        <v>80</v>
      </c>
      <c r="Z47" s="150"/>
      <c r="AA47" s="155"/>
    </row>
    <row r="48" spans="12:27" ht="17" thickBot="1" x14ac:dyDescent="0.25">
      <c r="L48" s="70">
        <v>8</v>
      </c>
      <c r="M48" s="67" t="s">
        <v>81</v>
      </c>
      <c r="N48" s="80"/>
      <c r="O48" s="81"/>
      <c r="P48" s="81"/>
      <c r="Q48" s="81"/>
      <c r="R48" s="82"/>
      <c r="S48" s="137"/>
      <c r="T48" s="138"/>
      <c r="X48" s="70">
        <v>8</v>
      </c>
      <c r="Y48" s="67" t="s">
        <v>81</v>
      </c>
      <c r="Z48" s="150"/>
      <c r="AA48" s="155"/>
    </row>
    <row r="51" spans="12:20" ht="17" thickBot="1" x14ac:dyDescent="0.25"/>
    <row r="52" spans="12:20" ht="17" thickBot="1" x14ac:dyDescent="0.25">
      <c r="L52" s="18"/>
      <c r="M52" s="102" t="s">
        <v>71</v>
      </c>
      <c r="N52" s="102"/>
      <c r="O52" s="102"/>
      <c r="P52" s="102"/>
      <c r="Q52" s="102"/>
      <c r="R52" s="102"/>
      <c r="S52" s="62"/>
      <c r="T52" s="62"/>
    </row>
    <row r="53" spans="12:20" ht="17" thickBot="1" x14ac:dyDescent="0.25">
      <c r="L53" s="57"/>
      <c r="M53" s="102"/>
      <c r="N53" s="102"/>
      <c r="O53" s="102"/>
      <c r="P53" s="102"/>
      <c r="Q53" s="102"/>
      <c r="R53" s="102"/>
      <c r="S53" s="62"/>
      <c r="T53" s="62"/>
    </row>
    <row r="54" spans="12:20" ht="17" thickBot="1" x14ac:dyDescent="0.25">
      <c r="L54" s="57"/>
      <c r="M54" s="66" t="s">
        <v>39</v>
      </c>
      <c r="N54" s="103" t="s">
        <v>69</v>
      </c>
      <c r="O54" s="103"/>
      <c r="P54" s="103"/>
      <c r="Q54" s="103"/>
      <c r="R54" s="103"/>
      <c r="S54" s="143" t="s">
        <v>47</v>
      </c>
      <c r="T54" s="144"/>
    </row>
    <row r="55" spans="12:20" ht="17" thickBot="1" x14ac:dyDescent="0.25">
      <c r="L55" s="73">
        <v>1</v>
      </c>
      <c r="M55" s="69" t="s">
        <v>53</v>
      </c>
      <c r="N55" s="101"/>
      <c r="O55" s="101"/>
      <c r="P55" s="101"/>
      <c r="Q55" s="101"/>
      <c r="R55" s="101"/>
      <c r="S55" s="145"/>
      <c r="T55" s="146"/>
    </row>
    <row r="56" spans="12:20" ht="17" thickBot="1" x14ac:dyDescent="0.25">
      <c r="L56" s="70">
        <v>2</v>
      </c>
      <c r="M56" s="67" t="s">
        <v>76</v>
      </c>
      <c r="N56" s="101"/>
      <c r="O56" s="101"/>
      <c r="P56" s="101"/>
      <c r="Q56" s="101"/>
      <c r="R56" s="101"/>
      <c r="S56" s="147"/>
      <c r="T56" s="148"/>
    </row>
    <row r="57" spans="12:20" ht="17" thickBot="1" x14ac:dyDescent="0.25">
      <c r="L57" s="73">
        <v>3</v>
      </c>
      <c r="M57" s="69" t="s">
        <v>78</v>
      </c>
      <c r="N57" s="101"/>
      <c r="O57" s="101"/>
      <c r="P57" s="101"/>
      <c r="Q57" s="101"/>
      <c r="R57" s="101"/>
      <c r="S57" s="147"/>
      <c r="T57" s="148"/>
    </row>
    <row r="58" spans="12:20" ht="17" thickBot="1" x14ac:dyDescent="0.25">
      <c r="L58" s="70">
        <v>4</v>
      </c>
      <c r="M58" s="67" t="s">
        <v>77</v>
      </c>
      <c r="N58" s="101"/>
      <c r="O58" s="101"/>
      <c r="P58" s="101"/>
      <c r="Q58" s="101"/>
      <c r="R58" s="101"/>
      <c r="S58" s="147"/>
      <c r="T58" s="148"/>
    </row>
    <row r="59" spans="12:20" ht="17" thickBot="1" x14ac:dyDescent="0.25">
      <c r="L59" s="73">
        <v>5</v>
      </c>
      <c r="M59" s="69" t="s">
        <v>79</v>
      </c>
      <c r="N59" s="80"/>
      <c r="O59" s="81"/>
      <c r="P59" s="81"/>
      <c r="Q59" s="81"/>
      <c r="R59" s="82"/>
      <c r="S59" s="147"/>
      <c r="T59" s="148"/>
    </row>
    <row r="60" spans="12:20" ht="17" thickBot="1" x14ac:dyDescent="0.25">
      <c r="L60" s="70">
        <v>6</v>
      </c>
      <c r="M60" s="67" t="s">
        <v>2</v>
      </c>
      <c r="N60" s="80"/>
      <c r="O60" s="81"/>
      <c r="P60" s="81"/>
      <c r="Q60" s="81"/>
      <c r="R60" s="82"/>
      <c r="S60" s="147"/>
      <c r="T60" s="148"/>
    </row>
    <row r="61" spans="12:20" ht="17" thickBot="1" x14ac:dyDescent="0.25">
      <c r="L61" s="73">
        <v>7</v>
      </c>
      <c r="M61" s="69" t="s">
        <v>80</v>
      </c>
      <c r="N61" s="80"/>
      <c r="O61" s="81"/>
      <c r="P61" s="81"/>
      <c r="Q61" s="81"/>
      <c r="R61" s="82"/>
      <c r="S61" s="147"/>
      <c r="T61" s="148"/>
    </row>
    <row r="62" spans="12:20" ht="17" thickBot="1" x14ac:dyDescent="0.25">
      <c r="L62" s="70">
        <v>8</v>
      </c>
      <c r="M62" s="67" t="s">
        <v>81</v>
      </c>
      <c r="N62" s="80"/>
      <c r="O62" s="81"/>
      <c r="P62" s="81"/>
      <c r="Q62" s="81"/>
      <c r="R62" s="82"/>
      <c r="S62" s="147"/>
      <c r="T62" s="148"/>
    </row>
  </sheetData>
  <mergeCells count="44">
    <mergeCell ref="A1:H1"/>
    <mergeCell ref="D2:F2"/>
    <mergeCell ref="M24:V25"/>
    <mergeCell ref="A4:I5"/>
    <mergeCell ref="N40:R40"/>
    <mergeCell ref="S40:T40"/>
    <mergeCell ref="N41:R41"/>
    <mergeCell ref="S41:T41"/>
    <mergeCell ref="N42:R42"/>
    <mergeCell ref="S42:T42"/>
    <mergeCell ref="N43:R43"/>
    <mergeCell ref="S43:T43"/>
    <mergeCell ref="N44:R44"/>
    <mergeCell ref="S44:T44"/>
    <mergeCell ref="N45:R45"/>
    <mergeCell ref="S45:T45"/>
    <mergeCell ref="N46:R46"/>
    <mergeCell ref="S46:T46"/>
    <mergeCell ref="N47:R47"/>
    <mergeCell ref="S47:T47"/>
    <mergeCell ref="N48:R48"/>
    <mergeCell ref="S48:T48"/>
    <mergeCell ref="S58:T58"/>
    <mergeCell ref="M52:R53"/>
    <mergeCell ref="N54:R54"/>
    <mergeCell ref="S54:T54"/>
    <mergeCell ref="N55:R55"/>
    <mergeCell ref="S55:T55"/>
    <mergeCell ref="N62:R62"/>
    <mergeCell ref="S62:T62"/>
    <mergeCell ref="M38:R39"/>
    <mergeCell ref="L9:S10"/>
    <mergeCell ref="X38:AA39"/>
    <mergeCell ref="N59:R59"/>
    <mergeCell ref="S59:T59"/>
    <mergeCell ref="N60:R60"/>
    <mergeCell ref="S60:T60"/>
    <mergeCell ref="N61:R61"/>
    <mergeCell ref="S61:T61"/>
    <mergeCell ref="N56:R56"/>
    <mergeCell ref="S56:T56"/>
    <mergeCell ref="N57:R57"/>
    <mergeCell ref="S57:T57"/>
    <mergeCell ref="N58:R58"/>
  </mergeCells>
  <phoneticPr fontId="9" type="noConversion"/>
  <pageMargins left="0.7" right="0.7" top="0.75" bottom="0.75" header="0.3" footer="0.3"/>
  <pageSetup paperSize="9" orientation="landscape" horizontalDpi="0" verticalDpi="0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6A47A-F7EA-314E-8900-A26F7957D8DA}">
  <dimension ref="A1:AA73"/>
  <sheetViews>
    <sheetView topLeftCell="F10" workbookViewId="0">
      <selection activeCell="L15" sqref="L15:S16"/>
    </sheetView>
  </sheetViews>
  <sheetFormatPr baseColWidth="10" defaultRowHeight="16" x14ac:dyDescent="0.2"/>
  <cols>
    <col min="2" max="2" width="12.83203125" bestFit="1" customWidth="1"/>
    <col min="3" max="3" width="29.5" bestFit="1" customWidth="1"/>
    <col min="4" max="4" width="16.33203125" customWidth="1"/>
    <col min="5" max="5" width="16" customWidth="1"/>
    <col min="6" max="6" width="29.5" bestFit="1" customWidth="1"/>
    <col min="7" max="7" width="14" bestFit="1" customWidth="1"/>
    <col min="8" max="8" width="14.5" customWidth="1"/>
    <col min="9" max="9" width="14.6640625" bestFit="1" customWidth="1"/>
    <col min="10" max="10" width="16" customWidth="1"/>
    <col min="11" max="11" width="7" customWidth="1"/>
    <col min="12" max="12" width="4" customWidth="1"/>
    <col min="13" max="13" width="29.5" bestFit="1" customWidth="1"/>
    <col min="14" max="14" width="9.1640625" bestFit="1" customWidth="1"/>
    <col min="15" max="22" width="5.33203125" customWidth="1"/>
    <col min="24" max="24" width="3.5" customWidth="1"/>
    <col min="25" max="25" width="29.83203125" customWidth="1"/>
  </cols>
  <sheetData>
    <row r="1" spans="1:26" ht="29" x14ac:dyDescent="0.35">
      <c r="A1" s="104" t="s">
        <v>64</v>
      </c>
      <c r="B1" s="104"/>
      <c r="C1" s="104"/>
      <c r="D1" s="104"/>
      <c r="E1" s="104"/>
      <c r="F1" s="104"/>
      <c r="G1" s="104"/>
      <c r="H1" s="104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</row>
    <row r="2" spans="1:26" ht="29" x14ac:dyDescent="0.35">
      <c r="A2" s="28"/>
      <c r="B2" s="28"/>
      <c r="C2" s="29"/>
      <c r="D2" s="105" t="s">
        <v>49</v>
      </c>
      <c r="E2" s="105"/>
      <c r="F2" s="105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</row>
    <row r="3" spans="1:26" x14ac:dyDescent="0.2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</row>
    <row r="4" spans="1:26" ht="17" customHeight="1" x14ac:dyDescent="0.2">
      <c r="A4" s="112" t="s">
        <v>48</v>
      </c>
      <c r="B4" s="113"/>
      <c r="C4" s="113"/>
      <c r="D4" s="113"/>
      <c r="E4" s="113"/>
      <c r="F4" s="113"/>
      <c r="G4" s="113"/>
      <c r="H4" s="113"/>
      <c r="I4" s="113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</row>
    <row r="5" spans="1:26" ht="17" customHeight="1" x14ac:dyDescent="0.2">
      <c r="A5" s="112"/>
      <c r="B5" s="113"/>
      <c r="C5" s="113"/>
      <c r="D5" s="113"/>
      <c r="E5" s="113"/>
      <c r="F5" s="113"/>
      <c r="G5" s="113"/>
      <c r="H5" s="113"/>
      <c r="I5" s="113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</row>
    <row r="6" spans="1:26" ht="34" x14ac:dyDescent="0.2">
      <c r="A6" s="31" t="s">
        <v>27</v>
      </c>
      <c r="B6" s="31" t="s">
        <v>51</v>
      </c>
      <c r="C6" s="60" t="s">
        <v>14</v>
      </c>
      <c r="D6" s="60" t="s">
        <v>29</v>
      </c>
      <c r="E6" s="60" t="s">
        <v>30</v>
      </c>
      <c r="F6" s="60" t="s">
        <v>28</v>
      </c>
      <c r="G6" s="60" t="s">
        <v>32</v>
      </c>
      <c r="H6" s="60" t="s">
        <v>31</v>
      </c>
      <c r="I6" s="61" t="s">
        <v>67</v>
      </c>
      <c r="J6" s="61" t="s">
        <v>66</v>
      </c>
      <c r="K6" s="30"/>
    </row>
    <row r="7" spans="1:26" x14ac:dyDescent="0.2">
      <c r="A7" s="31">
        <v>1</v>
      </c>
      <c r="B7" s="36" t="s">
        <v>54</v>
      </c>
      <c r="C7" s="74" t="s">
        <v>52</v>
      </c>
      <c r="D7" s="31">
        <v>2</v>
      </c>
      <c r="E7" s="31">
        <v>1</v>
      </c>
      <c r="F7" s="31" t="s">
        <v>85</v>
      </c>
      <c r="G7" s="31">
        <f>IF(Tableau610[[#This Row],[Score Domicile ]]="","",IF(Tableau610[[#This Row],[Score Domicile ]]&gt;Tableau610[[#This Row],[Score Extérieur]],48,IF(Tableau610[[#This Row],[Score Domicile ]]=Tableau610[[#This Row],[Score Extérieur]],24,12)))</f>
        <v>48</v>
      </c>
      <c r="H7" s="31">
        <f>IF(Tableau610[[#This Row],[Score Extérieur]]="","",IF(Tableau610[[#This Row],[Score Extérieur]]&gt;Tableau610[[#This Row],[Score Domicile ]],48,IF(Tableau610[[#This Row],[Score Extérieur]]=Tableau610[[#This Row],[Score Domicile ]],24,12)))</f>
        <v>12</v>
      </c>
      <c r="I7" s="30">
        <f t="shared" ref="I7:J26" si="0">IF(D7&gt;=2,12,)</f>
        <v>12</v>
      </c>
      <c r="J7" s="30">
        <f t="shared" si="0"/>
        <v>0</v>
      </c>
      <c r="K7" s="30"/>
    </row>
    <row r="8" spans="1:26" x14ac:dyDescent="0.2">
      <c r="A8" s="31">
        <v>1</v>
      </c>
      <c r="B8" s="36" t="s">
        <v>54</v>
      </c>
      <c r="C8" s="74" t="s">
        <v>86</v>
      </c>
      <c r="D8" s="31">
        <v>0</v>
      </c>
      <c r="E8" s="31">
        <v>2</v>
      </c>
      <c r="F8" s="31" t="s">
        <v>87</v>
      </c>
      <c r="G8" s="31">
        <f>IF(Tableau610[[#This Row],[Score Domicile ]]="","",IF(Tableau610[[#This Row],[Score Domicile ]]&gt;Tableau610[[#This Row],[Score Extérieur]],48,IF(Tableau610[[#This Row],[Score Domicile ]]=Tableau610[[#This Row],[Score Extérieur]],24,12)))</f>
        <v>12</v>
      </c>
      <c r="H8" s="31">
        <f>IF(Tableau610[[#This Row],[Score Extérieur]]="","",IF(Tableau610[[#This Row],[Score Extérieur]]&gt;Tableau610[[#This Row],[Score Domicile ]],48,IF(Tableau610[[#This Row],[Score Extérieur]]=Tableau610[[#This Row],[Score Domicile ]],24,12)))</f>
        <v>48</v>
      </c>
      <c r="I8" s="30">
        <f t="shared" si="0"/>
        <v>0</v>
      </c>
      <c r="J8" s="30">
        <f t="shared" si="0"/>
        <v>12</v>
      </c>
      <c r="K8" s="30"/>
    </row>
    <row r="9" spans="1:26" x14ac:dyDescent="0.2">
      <c r="A9" s="31">
        <v>1</v>
      </c>
      <c r="B9" s="36" t="s">
        <v>55</v>
      </c>
      <c r="C9" s="74" t="s">
        <v>88</v>
      </c>
      <c r="D9" s="31">
        <v>1</v>
      </c>
      <c r="E9" s="31">
        <v>1</v>
      </c>
      <c r="F9" s="31" t="s">
        <v>89</v>
      </c>
      <c r="G9" s="31">
        <f>IF(Tableau610[[#This Row],[Score Domicile ]]="","",IF(Tableau610[[#This Row],[Score Domicile ]]&gt;Tableau610[[#This Row],[Score Extérieur]],48,IF(Tableau610[[#This Row],[Score Domicile ]]=Tableau610[[#This Row],[Score Extérieur]],24,12)))</f>
        <v>24</v>
      </c>
      <c r="H9" s="31">
        <f>IF(Tableau610[[#This Row],[Score Extérieur]]="","",IF(Tableau610[[#This Row],[Score Extérieur]]&gt;Tableau610[[#This Row],[Score Domicile ]],48,IF(Tableau610[[#This Row],[Score Extérieur]]=Tableau610[[#This Row],[Score Domicile ]],24,12)))</f>
        <v>24</v>
      </c>
      <c r="I9" s="30">
        <f t="shared" si="0"/>
        <v>0</v>
      </c>
      <c r="J9" s="30">
        <f t="shared" si="0"/>
        <v>0</v>
      </c>
      <c r="K9" s="30"/>
    </row>
    <row r="10" spans="1:26" x14ac:dyDescent="0.2">
      <c r="A10" s="31">
        <v>1</v>
      </c>
      <c r="B10" s="36" t="s">
        <v>56</v>
      </c>
      <c r="C10" s="74" t="s">
        <v>7</v>
      </c>
      <c r="D10" s="31">
        <v>2</v>
      </c>
      <c r="E10" s="31">
        <v>3</v>
      </c>
      <c r="F10" s="31" t="s">
        <v>78</v>
      </c>
      <c r="G10" s="31">
        <f>IF(Tableau610[[#This Row],[Score Domicile ]]="","",IF(Tableau610[[#This Row],[Score Domicile ]]&gt;Tableau610[[#This Row],[Score Extérieur]],48,IF(Tableau610[[#This Row],[Score Domicile ]]=Tableau610[[#This Row],[Score Extérieur]],24,12)))</f>
        <v>12</v>
      </c>
      <c r="H10" s="31">
        <f>IF(Tableau610[[#This Row],[Score Extérieur]]="","",IF(Tableau610[[#This Row],[Score Extérieur]]&gt;Tableau610[[#This Row],[Score Domicile ]],48,IF(Tableau610[[#This Row],[Score Extérieur]]=Tableau610[[#This Row],[Score Domicile ]],24,12)))</f>
        <v>48</v>
      </c>
      <c r="I10" s="30">
        <f>IF(D10&gt;=2,12,)</f>
        <v>12</v>
      </c>
      <c r="J10" s="30">
        <f t="shared" si="0"/>
        <v>12</v>
      </c>
      <c r="K10" s="30"/>
    </row>
    <row r="11" spans="1:26" ht="17" thickBot="1" x14ac:dyDescent="0.25">
      <c r="A11" s="41"/>
      <c r="B11" s="42"/>
      <c r="C11" s="43"/>
      <c r="D11" s="44"/>
      <c r="E11" s="44"/>
      <c r="F11" s="45"/>
      <c r="G11" s="5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1" s="5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1" s="59">
        <f t="shared" si="0"/>
        <v>0</v>
      </c>
      <c r="J11" s="59"/>
      <c r="K11" s="30"/>
    </row>
    <row r="12" spans="1:26" ht="17" thickTop="1" x14ac:dyDescent="0.2">
      <c r="A12" s="31">
        <v>2</v>
      </c>
      <c r="B12" s="36" t="s">
        <v>57</v>
      </c>
      <c r="C12" s="49"/>
      <c r="D12" s="31"/>
      <c r="E12" s="31"/>
      <c r="F12" s="38"/>
      <c r="G12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2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2" s="30">
        <f t="shared" si="0"/>
        <v>0</v>
      </c>
      <c r="J12" s="30">
        <f t="shared" si="0"/>
        <v>0</v>
      </c>
      <c r="K12" s="30"/>
    </row>
    <row r="13" spans="1:26" x14ac:dyDescent="0.2">
      <c r="A13" s="31">
        <v>2</v>
      </c>
      <c r="B13" s="36" t="s">
        <v>57</v>
      </c>
      <c r="C13" s="39"/>
      <c r="D13" s="31"/>
      <c r="E13" s="31"/>
      <c r="F13" s="37"/>
      <c r="G13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3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3" s="30">
        <f t="shared" si="0"/>
        <v>0</v>
      </c>
      <c r="J13" s="30">
        <f t="shared" si="0"/>
        <v>0</v>
      </c>
      <c r="K13" s="30"/>
    </row>
    <row r="14" spans="1:26" ht="17" thickBot="1" x14ac:dyDescent="0.25">
      <c r="A14" s="31">
        <v>2</v>
      </c>
      <c r="B14" s="36" t="s">
        <v>58</v>
      </c>
      <c r="C14" s="37"/>
      <c r="D14" s="31"/>
      <c r="E14" s="31"/>
      <c r="F14" s="37"/>
      <c r="G14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4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4" s="30">
        <f t="shared" si="0"/>
        <v>0</v>
      </c>
      <c r="J14" s="30">
        <f t="shared" si="0"/>
        <v>0</v>
      </c>
      <c r="K14" s="30"/>
    </row>
    <row r="15" spans="1:26" x14ac:dyDescent="0.2">
      <c r="A15" s="31">
        <v>2</v>
      </c>
      <c r="B15" s="36" t="s">
        <v>58</v>
      </c>
      <c r="C15" s="39"/>
      <c r="D15" s="31"/>
      <c r="E15" s="31"/>
      <c r="F15" s="48"/>
      <c r="G15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5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5" s="30">
        <f t="shared" si="0"/>
        <v>0</v>
      </c>
      <c r="J15" s="30">
        <f t="shared" si="0"/>
        <v>0</v>
      </c>
      <c r="K15" s="30"/>
      <c r="L15" s="95" t="s">
        <v>75</v>
      </c>
      <c r="M15" s="96"/>
      <c r="N15" s="96"/>
      <c r="O15" s="96"/>
      <c r="P15" s="96"/>
      <c r="Q15" s="96"/>
      <c r="R15" s="96"/>
      <c r="S15" s="97"/>
      <c r="T15" s="29"/>
      <c r="U15" s="29"/>
      <c r="V15" s="29"/>
      <c r="W15" s="29"/>
      <c r="X15" s="29"/>
      <c r="Y15" s="29"/>
      <c r="Z15" s="29"/>
    </row>
    <row r="16" spans="1:26" s="16" customFormat="1" ht="17" thickBot="1" x14ac:dyDescent="0.25">
      <c r="A16" s="41">
        <v>2</v>
      </c>
      <c r="B16" s="42">
        <v>44688</v>
      </c>
      <c r="C16" s="46"/>
      <c r="D16" s="41"/>
      <c r="E16" s="41"/>
      <c r="F16" s="46"/>
      <c r="G16" s="5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6" s="5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6" s="59">
        <f t="shared" si="0"/>
        <v>0</v>
      </c>
      <c r="J16" s="59"/>
      <c r="K16" s="58"/>
      <c r="L16" s="98"/>
      <c r="M16" s="99"/>
      <c r="N16" s="99"/>
      <c r="O16" s="99"/>
      <c r="P16" s="99"/>
      <c r="Q16" s="99"/>
      <c r="R16" s="99"/>
      <c r="S16" s="100"/>
      <c r="T16" s="53"/>
      <c r="U16" s="53"/>
      <c r="V16" s="53"/>
      <c r="W16" s="53"/>
      <c r="X16" s="53"/>
      <c r="Y16" s="53"/>
      <c r="Z16" s="53"/>
    </row>
    <row r="17" spans="1:26" ht="18" thickTop="1" thickBot="1" x14ac:dyDescent="0.25">
      <c r="A17" s="31">
        <v>3</v>
      </c>
      <c r="B17" s="36" t="s">
        <v>59</v>
      </c>
      <c r="C17" s="37"/>
      <c r="D17" s="31"/>
      <c r="E17" s="31"/>
      <c r="F17" s="49"/>
      <c r="G17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7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7" s="30">
        <f t="shared" si="0"/>
        <v>0</v>
      </c>
      <c r="J17" s="30">
        <f t="shared" si="0"/>
        <v>0</v>
      </c>
      <c r="K17" s="30"/>
      <c r="L17" s="64"/>
      <c r="M17" s="71" t="s">
        <v>39</v>
      </c>
      <c r="N17" s="71" t="s">
        <v>73</v>
      </c>
      <c r="O17" s="158" t="s">
        <v>74</v>
      </c>
      <c r="P17" s="129" t="s">
        <v>68</v>
      </c>
      <c r="Q17" s="139" t="s">
        <v>46</v>
      </c>
      <c r="R17" s="153" t="s">
        <v>83</v>
      </c>
      <c r="S17" s="164" t="s">
        <v>84</v>
      </c>
      <c r="T17" s="29"/>
      <c r="U17" s="29"/>
      <c r="V17" s="29"/>
      <c r="W17" s="29"/>
      <c r="X17" s="29"/>
      <c r="Y17" s="29"/>
      <c r="Z17" s="29"/>
    </row>
    <row r="18" spans="1:26" ht="17" thickBot="1" x14ac:dyDescent="0.25">
      <c r="A18" s="31">
        <v>3</v>
      </c>
      <c r="B18" s="36" t="s">
        <v>60</v>
      </c>
      <c r="C18" s="38"/>
      <c r="D18" s="31"/>
      <c r="E18" s="31"/>
      <c r="F18" s="37"/>
      <c r="G18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8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8" s="30">
        <f t="shared" si="0"/>
        <v>0</v>
      </c>
      <c r="J18" s="30">
        <f t="shared" si="0"/>
        <v>0</v>
      </c>
      <c r="K18" s="30"/>
      <c r="L18" s="32">
        <v>1</v>
      </c>
      <c r="M18" s="69" t="s">
        <v>52</v>
      </c>
      <c r="N18" s="70">
        <f>S18+R18+Q18+P18+O18</f>
        <v>0</v>
      </c>
      <c r="O18" s="159"/>
      <c r="P18" s="130"/>
      <c r="Q18" s="140"/>
      <c r="R18" s="150"/>
      <c r="S18" s="165"/>
      <c r="T18" s="29"/>
      <c r="U18" s="29"/>
      <c r="V18" s="29"/>
      <c r="W18" s="29"/>
      <c r="X18" s="29"/>
      <c r="Y18" s="29"/>
      <c r="Z18" s="29"/>
    </row>
    <row r="19" spans="1:26" ht="17" thickBot="1" x14ac:dyDescent="0.25">
      <c r="A19" s="31">
        <v>3</v>
      </c>
      <c r="B19" s="36" t="s">
        <v>61</v>
      </c>
      <c r="C19" s="48"/>
      <c r="D19" s="31"/>
      <c r="E19" s="31"/>
      <c r="F19" s="39"/>
      <c r="G19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9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9" s="30">
        <f t="shared" si="0"/>
        <v>0</v>
      </c>
      <c r="J19" s="30">
        <f t="shared" si="0"/>
        <v>0</v>
      </c>
      <c r="K19" s="30"/>
      <c r="L19" s="51">
        <v>2</v>
      </c>
      <c r="M19" s="32" t="s">
        <v>85</v>
      </c>
      <c r="N19" s="70">
        <f>O19+P19+Q19+R19</f>
        <v>0</v>
      </c>
      <c r="O19" s="160"/>
      <c r="P19" s="131"/>
      <c r="Q19" s="141"/>
      <c r="R19" s="151"/>
      <c r="S19" s="156"/>
      <c r="T19" s="38"/>
      <c r="U19" s="38"/>
      <c r="V19" s="38"/>
      <c r="W19" s="29"/>
      <c r="X19" s="29"/>
      <c r="Y19" s="29"/>
      <c r="Z19" s="29"/>
    </row>
    <row r="20" spans="1:26" ht="17" thickBot="1" x14ac:dyDescent="0.25">
      <c r="A20" s="31">
        <v>3</v>
      </c>
      <c r="B20" s="36" t="s">
        <v>61</v>
      </c>
      <c r="C20" s="37"/>
      <c r="D20" s="31"/>
      <c r="E20" s="31"/>
      <c r="F20" s="50"/>
      <c r="G20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0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0" s="30">
        <f t="shared" si="0"/>
        <v>0</v>
      </c>
      <c r="J20" s="30">
        <f t="shared" si="0"/>
        <v>0</v>
      </c>
      <c r="K20" s="30"/>
      <c r="L20" s="51">
        <v>3</v>
      </c>
      <c r="M20" s="69" t="s">
        <v>86</v>
      </c>
      <c r="N20" s="70">
        <f t="shared" ref="N20:N25" si="1">O20+P20+Q20+R20</f>
        <v>0</v>
      </c>
      <c r="O20" s="161"/>
      <c r="P20" s="132"/>
      <c r="Q20" s="142"/>
      <c r="R20" s="152"/>
      <c r="S20" s="166"/>
      <c r="T20" s="39"/>
      <c r="U20" s="39"/>
      <c r="V20" s="39"/>
      <c r="W20" s="29"/>
      <c r="X20" s="29"/>
      <c r="Y20" s="29"/>
      <c r="Z20" s="29"/>
    </row>
    <row r="21" spans="1:26" ht="17" thickBot="1" x14ac:dyDescent="0.25">
      <c r="A21" s="41">
        <v>3</v>
      </c>
      <c r="B21" s="42">
        <v>44695</v>
      </c>
      <c r="C21" s="46"/>
      <c r="D21" s="41"/>
      <c r="E21" s="41"/>
      <c r="F21" s="47"/>
      <c r="G21" s="5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1" s="5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1" s="59">
        <f t="shared" si="0"/>
        <v>0</v>
      </c>
      <c r="J21" s="59"/>
      <c r="K21" s="30"/>
      <c r="L21" s="32">
        <v>4</v>
      </c>
      <c r="M21" s="32" t="s">
        <v>87</v>
      </c>
      <c r="N21" s="70">
        <f t="shared" si="1"/>
        <v>0</v>
      </c>
      <c r="O21" s="159"/>
      <c r="P21" s="130"/>
      <c r="Q21" s="140"/>
      <c r="R21" s="150"/>
      <c r="S21" s="165"/>
      <c r="T21" s="29"/>
      <c r="U21" s="29"/>
      <c r="V21" s="29"/>
      <c r="W21" s="29"/>
      <c r="X21" s="29"/>
      <c r="Y21" s="29"/>
      <c r="Z21" s="29"/>
    </row>
    <row r="22" spans="1:26" ht="18" thickTop="1" thickBot="1" x14ac:dyDescent="0.25">
      <c r="A22" s="31">
        <v>4</v>
      </c>
      <c r="B22" s="36" t="s">
        <v>63</v>
      </c>
      <c r="C22" s="49"/>
      <c r="D22" s="31"/>
      <c r="E22" s="31"/>
      <c r="F22" s="37"/>
      <c r="G22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2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2" s="30">
        <f t="shared" si="0"/>
        <v>0</v>
      </c>
      <c r="J22" s="30">
        <f t="shared" si="0"/>
        <v>0</v>
      </c>
      <c r="K22" s="30"/>
      <c r="L22" s="51">
        <v>5</v>
      </c>
      <c r="M22" s="69" t="s">
        <v>88</v>
      </c>
      <c r="N22" s="70">
        <f t="shared" si="1"/>
        <v>0</v>
      </c>
      <c r="O22" s="159"/>
      <c r="P22" s="130"/>
      <c r="Q22" s="140"/>
      <c r="R22" s="150"/>
      <c r="S22" s="165"/>
      <c r="T22" s="29"/>
      <c r="U22" s="29"/>
      <c r="V22" s="29"/>
      <c r="W22" s="29"/>
      <c r="X22" s="29"/>
      <c r="Y22" s="29"/>
      <c r="Z22" s="29"/>
    </row>
    <row r="23" spans="1:26" ht="17" thickBot="1" x14ac:dyDescent="0.25">
      <c r="A23" s="31">
        <v>4</v>
      </c>
      <c r="B23" s="36" t="s">
        <v>63</v>
      </c>
      <c r="C23" s="37"/>
      <c r="D23" s="31"/>
      <c r="E23" s="31"/>
      <c r="F23" s="48"/>
      <c r="G23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3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3" s="30">
        <f t="shared" si="0"/>
        <v>0</v>
      </c>
      <c r="J23" s="30">
        <f t="shared" si="0"/>
        <v>0</v>
      </c>
      <c r="K23" s="30"/>
      <c r="L23" s="51">
        <v>6</v>
      </c>
      <c r="M23" s="32" t="s">
        <v>89</v>
      </c>
      <c r="N23" s="70">
        <f t="shared" si="1"/>
        <v>0</v>
      </c>
      <c r="O23" s="159"/>
      <c r="P23" s="130"/>
      <c r="Q23" s="140"/>
      <c r="R23" s="150"/>
      <c r="S23" s="165"/>
      <c r="T23" s="29"/>
      <c r="U23" s="62"/>
      <c r="V23" s="62"/>
      <c r="W23" s="72"/>
      <c r="X23" s="29"/>
      <c r="Y23" s="29"/>
      <c r="Z23" s="29"/>
    </row>
    <row r="24" spans="1:26" ht="17" thickBot="1" x14ac:dyDescent="0.25">
      <c r="A24" s="31">
        <v>4</v>
      </c>
      <c r="B24" s="36" t="s">
        <v>62</v>
      </c>
      <c r="C24" s="50"/>
      <c r="D24" s="31"/>
      <c r="E24" s="31"/>
      <c r="F24" s="38"/>
      <c r="G24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4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4" s="30">
        <f t="shared" si="0"/>
        <v>0</v>
      </c>
      <c r="J24" s="30">
        <f t="shared" si="0"/>
        <v>0</v>
      </c>
      <c r="K24" s="30"/>
      <c r="L24" s="32">
        <v>7</v>
      </c>
      <c r="M24" s="69" t="s">
        <v>7</v>
      </c>
      <c r="N24" s="70">
        <f t="shared" si="1"/>
        <v>0</v>
      </c>
      <c r="O24" s="159"/>
      <c r="P24" s="130"/>
      <c r="Q24" s="140"/>
      <c r="R24" s="150"/>
      <c r="S24" s="165"/>
      <c r="T24" s="29"/>
      <c r="U24" s="62"/>
      <c r="V24" s="62"/>
      <c r="W24" s="72"/>
      <c r="X24" s="29"/>
      <c r="Y24" s="29"/>
      <c r="Z24" s="29"/>
    </row>
    <row r="25" spans="1:26" ht="18" customHeight="1" thickBot="1" x14ac:dyDescent="0.25">
      <c r="A25" s="31">
        <v>4</v>
      </c>
      <c r="B25" s="36" t="s">
        <v>62</v>
      </c>
      <c r="C25" s="39"/>
      <c r="D25" s="31"/>
      <c r="E25" s="31"/>
      <c r="F25" s="50"/>
      <c r="G25" s="31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5" s="31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5" s="30">
        <f t="shared" si="0"/>
        <v>0</v>
      </c>
      <c r="J25" s="30">
        <f t="shared" si="0"/>
        <v>0</v>
      </c>
      <c r="K25" s="30"/>
      <c r="L25" s="51">
        <v>8</v>
      </c>
      <c r="M25" s="32" t="s">
        <v>78</v>
      </c>
      <c r="N25" s="70">
        <f t="shared" si="1"/>
        <v>0</v>
      </c>
      <c r="O25" s="159"/>
      <c r="P25" s="130"/>
      <c r="Q25" s="140"/>
      <c r="R25" s="150"/>
      <c r="S25" s="165"/>
      <c r="T25" s="29"/>
      <c r="U25" s="63"/>
      <c r="V25" s="63"/>
      <c r="W25" s="72"/>
      <c r="X25" s="29"/>
      <c r="Y25" s="29"/>
      <c r="Z25" s="29"/>
    </row>
    <row r="26" spans="1:26" ht="17" thickBot="1" x14ac:dyDescent="0.25">
      <c r="A26" s="41">
        <v>4</v>
      </c>
      <c r="B26" s="42">
        <v>44702</v>
      </c>
      <c r="C26" s="47"/>
      <c r="D26" s="41"/>
      <c r="E26" s="41"/>
      <c r="F26" s="41"/>
      <c r="G26" s="41" t="str">
        <f>IF(Tableau610[[#This Row],[Score Domicile ]]="","",IF(Tableau610[[#This Row],[Score Domicile ]]&gt;Tableau610[[#This Row],[Score Extérieur]],4,IF(Tableau610[[#This Row],[Score Domicile ]]=Tableau610[[#This Row],[Score Extérieur]],2,1)))</f>
        <v/>
      </c>
      <c r="H26" s="41" t="str">
        <f>IF(Tableau610[[#This Row],[Score Extérieur]]="","",IF(Tableau610[[#This Row],[Score Extérieur]]&gt;Tableau610[[#This Row],[Score Domicile ]],4,IF(Tableau610[[#This Row],[Score Extérieur]]=Tableau610[[#This Row],[Score Domicile ]],2,1)))</f>
        <v/>
      </c>
      <c r="I26" s="59">
        <f t="shared" si="0"/>
        <v>0</v>
      </c>
      <c r="J26" s="59"/>
      <c r="K26" s="30"/>
      <c r="L26" s="29"/>
      <c r="M26" s="29"/>
      <c r="N26" s="29"/>
      <c r="O26" s="29"/>
      <c r="P26" s="29"/>
      <c r="Q26" s="29"/>
      <c r="R26" s="29"/>
      <c r="S26" s="29"/>
      <c r="T26" s="29"/>
      <c r="U26" s="56"/>
      <c r="V26" s="56"/>
      <c r="W26" s="29"/>
      <c r="X26" s="29"/>
      <c r="Y26" s="29"/>
      <c r="Z26" s="29"/>
    </row>
    <row r="27" spans="1:26" ht="17" thickTop="1" x14ac:dyDescent="0.2">
      <c r="L27" s="29"/>
      <c r="M27" s="29"/>
      <c r="N27" s="29"/>
      <c r="O27" s="29"/>
      <c r="P27" s="29"/>
      <c r="Q27" s="29"/>
      <c r="R27" s="29"/>
      <c r="S27" s="29"/>
      <c r="T27" s="29"/>
      <c r="U27" s="18"/>
      <c r="V27" s="18"/>
      <c r="W27" s="29"/>
      <c r="X27" s="29"/>
      <c r="Y27" s="29"/>
      <c r="Z27" s="29"/>
    </row>
    <row r="28" spans="1:26" x14ac:dyDescent="0.2">
      <c r="L28" s="29"/>
      <c r="M28" s="29"/>
      <c r="N28" s="29"/>
      <c r="O28" s="29"/>
      <c r="P28" s="29"/>
      <c r="Q28" s="29"/>
      <c r="R28" s="29"/>
      <c r="S28" s="29"/>
      <c r="T28" s="29"/>
      <c r="U28" s="18"/>
      <c r="V28" s="18"/>
      <c r="W28" s="29"/>
      <c r="X28" s="29"/>
      <c r="Y28" s="29"/>
      <c r="Z28" s="29"/>
    </row>
    <row r="29" spans="1:26" x14ac:dyDescent="0.2"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</row>
    <row r="30" spans="1:26" ht="17" thickBot="1" x14ac:dyDescent="0.25"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</row>
    <row r="31" spans="1:26" x14ac:dyDescent="0.2">
      <c r="L31" s="29"/>
      <c r="M31" s="106" t="s">
        <v>70</v>
      </c>
      <c r="N31" s="107"/>
      <c r="O31" s="107"/>
      <c r="P31" s="107"/>
      <c r="Q31" s="107"/>
      <c r="R31" s="107"/>
      <c r="S31" s="107"/>
      <c r="T31" s="107"/>
      <c r="U31" s="107"/>
      <c r="V31" s="108"/>
      <c r="W31" s="29"/>
      <c r="X31" s="29"/>
      <c r="Y31" s="29"/>
      <c r="Z31" s="29"/>
    </row>
    <row r="32" spans="1:26" ht="17" thickBot="1" x14ac:dyDescent="0.25">
      <c r="L32" s="29"/>
      <c r="M32" s="109"/>
      <c r="N32" s="110"/>
      <c r="O32" s="110"/>
      <c r="P32" s="110"/>
      <c r="Q32" s="110"/>
      <c r="R32" s="110"/>
      <c r="S32" s="110"/>
      <c r="T32" s="110"/>
      <c r="U32" s="110"/>
      <c r="V32" s="111"/>
      <c r="W32" s="29"/>
      <c r="X32" s="29"/>
      <c r="Y32" s="29"/>
      <c r="Z32" s="29"/>
    </row>
    <row r="33" spans="12:27" ht="18" thickBot="1" x14ac:dyDescent="0.25">
      <c r="L33" s="30"/>
      <c r="M33" s="33" t="s">
        <v>39</v>
      </c>
      <c r="N33" s="162" t="s">
        <v>47</v>
      </c>
      <c r="O33" s="35" t="s">
        <v>46</v>
      </c>
      <c r="P33" s="34" t="s">
        <v>40</v>
      </c>
      <c r="Q33" s="34" t="s">
        <v>41</v>
      </c>
      <c r="R33" s="34" t="s">
        <v>65</v>
      </c>
      <c r="S33" s="34" t="s">
        <v>42</v>
      </c>
      <c r="T33" s="34" t="s">
        <v>43</v>
      </c>
      <c r="U33" s="34" t="s">
        <v>44</v>
      </c>
      <c r="V33" s="34" t="s">
        <v>45</v>
      </c>
      <c r="W33" s="29"/>
      <c r="X33" s="29"/>
      <c r="Y33" s="29"/>
      <c r="Z33" s="29"/>
    </row>
    <row r="34" spans="12:27" ht="17" thickBot="1" x14ac:dyDescent="0.25">
      <c r="L34" s="32">
        <v>1</v>
      </c>
      <c r="M34" s="69" t="s">
        <v>52</v>
      </c>
      <c r="N34" s="163">
        <f>Tableau19[[#This Row],[G]]*48+Tableau19[[#This Row],[N]]*24+Tableau19[[#This Row],[P]]*12+Tableau19[[#This Row],[B.O]]*12</f>
        <v>60</v>
      </c>
      <c r="O34" s="51">
        <f>COUNTIFS($C:$C,Tableau19[[#This Row],[Equipes]],$D:$D,"&lt;&gt;")+COUNTIFS($F:$F,Tableau19[[#This Row],[Equipes]],$E:$E,"&lt;&gt;")</f>
        <v>1</v>
      </c>
      <c r="P34" s="51">
        <f>COUNTIFS(C:C,Tableau19[[#This Row],[Equipes]],G:G,48)+COUNTIFS(F:F,Tableau19[[#This Row],[Equipes]],H:H,48)</f>
        <v>1</v>
      </c>
      <c r="Q34" s="51">
        <f>COUNTIFS(C:C,Tableau19[[#This Row],[Equipes]],G:G,24)+COUNTIFS(F:F,Tableau19[[#This Row],[Equipes]],H:H,24)</f>
        <v>0</v>
      </c>
      <c r="R34" s="51">
        <f>COUNTIFS(C:C,Tableau19[[#This Row],[Equipes]],I:I,12)+COUNTIFS(F:F,Tableau19[[#This Row],[Equipes]],J:J,12)</f>
        <v>1</v>
      </c>
      <c r="S34" s="51">
        <f>COUNTIFS(C:C,Tableau19[[#This Row],[Equipes]],G:G,12)+COUNTIFS(F:F,Tableau19[[#This Row],[Equipes]],H:H,12)</f>
        <v>0</v>
      </c>
      <c r="T34" s="51">
        <f>SUMIF(C:C,Tableau19[[#This Row],[Equipes]],D:D)+SUMIF(F:F,Tableau19[[#This Row],[Equipes]],E:E)</f>
        <v>2</v>
      </c>
      <c r="U34" s="51">
        <f>SUMIF(C:C,Tableau19[[#This Row],[Equipes]],E:E)+SUMIF(F:F,Tableau19[[#This Row],[Equipes]],D:D)</f>
        <v>1</v>
      </c>
      <c r="V34" s="51">
        <f>Tableau19[[#This Row],[Bp]]-Tableau19[[#This Row],[Bc]]</f>
        <v>1</v>
      </c>
      <c r="W34" s="29"/>
      <c r="X34" s="29"/>
      <c r="Y34" s="29"/>
      <c r="Z34" s="29"/>
    </row>
    <row r="35" spans="12:27" ht="17" thickBot="1" x14ac:dyDescent="0.25">
      <c r="L35" s="32">
        <v>2</v>
      </c>
      <c r="M35" s="67" t="s">
        <v>85</v>
      </c>
      <c r="N35" s="163">
        <f>Tableau19[[#This Row],[G]]*48+Tableau19[[#This Row],[N]]*24+Tableau19[[#This Row],[P]]*12+Tableau19[[#This Row],[B.O]]*12</f>
        <v>12</v>
      </c>
      <c r="O35" s="51">
        <f>COUNTIFS($C:$C,Tableau19[[#This Row],[Equipes]],$D:$D,"&lt;&gt;")+COUNTIFS($F:$F,Tableau19[[#This Row],[Equipes]],$E:$E,"&lt;&gt;")</f>
        <v>1</v>
      </c>
      <c r="P35" s="51">
        <f>COUNTIFS(C:C,Tableau19[[#This Row],[Equipes]],G:G,48)+COUNTIFS(F:F,Tableau19[[#This Row],[Equipes]],H:H,48)</f>
        <v>0</v>
      </c>
      <c r="Q35" s="51">
        <f>COUNTIFS(C:C,Tableau19[[#This Row],[Equipes]],G:G,24)+COUNTIFS(F:F,Tableau19[[#This Row],[Equipes]],H:H,24)</f>
        <v>0</v>
      </c>
      <c r="R35" s="51">
        <f>COUNTIFS(C:C,Tableau19[[#This Row],[Equipes]],I:I,12)+COUNTIFS(F:F,Tableau19[[#This Row],[Equipes]],J:J,12)</f>
        <v>0</v>
      </c>
      <c r="S35" s="51">
        <f>COUNTIFS(C:C,Tableau19[[#This Row],[Equipes]],G:G,12)+COUNTIFS(F:F,Tableau19[[#This Row],[Equipes]],H:H,12)</f>
        <v>1</v>
      </c>
      <c r="T35" s="51">
        <f>SUMIF(C:C,Tableau19[[#This Row],[Equipes]],D:D)+SUMIF(F:F,Tableau19[[#This Row],[Equipes]],E:E)</f>
        <v>1</v>
      </c>
      <c r="U35" s="51">
        <f>SUMIF(C:C,Tableau19[[#This Row],[Equipes]],E:E)+SUMIF(F:F,Tableau19[[#This Row],[Equipes]],D:D)</f>
        <v>2</v>
      </c>
      <c r="V35" s="51">
        <f>Tableau19[[#This Row],[Bp]]-Tableau19[[#This Row],[Bc]]</f>
        <v>-1</v>
      </c>
      <c r="W35" s="29"/>
      <c r="X35" s="29"/>
      <c r="Y35" s="29"/>
      <c r="Z35" s="29"/>
    </row>
    <row r="36" spans="12:27" ht="17" thickBot="1" x14ac:dyDescent="0.25">
      <c r="L36" s="32">
        <v>3</v>
      </c>
      <c r="M36" s="69" t="s">
        <v>86</v>
      </c>
      <c r="N36" s="163">
        <f>Tableau19[[#This Row],[G]]*48+Tableau19[[#This Row],[N]]*24+Tableau19[[#This Row],[P]]*12+Tableau19[[#This Row],[B.O]]*12</f>
        <v>12</v>
      </c>
      <c r="O36" s="51">
        <f>COUNTIFS($C:$C,Tableau19[[#This Row],[Equipes]],$D:$D,"&lt;&gt;")+COUNTIFS($F:$F,Tableau19[[#This Row],[Equipes]],$E:$E,"&lt;&gt;")</f>
        <v>1</v>
      </c>
      <c r="P36" s="51">
        <f>COUNTIFS(C:C,Tableau19[[#This Row],[Equipes]],G:G,48)+COUNTIFS(F:F,Tableau19[[#This Row],[Equipes]],H:H,48)</f>
        <v>0</v>
      </c>
      <c r="Q36" s="51">
        <f>COUNTIFS(C:C,Tableau19[[#This Row],[Equipes]],G:G,24)+COUNTIFS(F:F,Tableau19[[#This Row],[Equipes]],H:H,24)</f>
        <v>0</v>
      </c>
      <c r="R36" s="51">
        <f>COUNTIFS(C:C,Tableau19[[#This Row],[Equipes]],I:I,12)+COUNTIFS(F:F,Tableau19[[#This Row],[Equipes]],J:J,12)</f>
        <v>0</v>
      </c>
      <c r="S36" s="51">
        <f>COUNTIFS(C:C,Tableau19[[#This Row],[Equipes]],G:G,12)+COUNTIFS(F:F,Tableau19[[#This Row],[Equipes]],H:H,12)</f>
        <v>1</v>
      </c>
      <c r="T36" s="51">
        <f>SUMIF(C:C,Tableau19[[#This Row],[Equipes]],D:D)+SUMIF(F:F,Tableau19[[#This Row],[Equipes]],E:E)</f>
        <v>0</v>
      </c>
      <c r="U36" s="51">
        <f>SUMIF(C:C,Tableau19[[#This Row],[Equipes]],E:E)+SUMIF(F:F,Tableau19[[#This Row],[Equipes]],D:D)</f>
        <v>2</v>
      </c>
      <c r="V36" s="51">
        <f>Tableau19[[#This Row],[Bp]]-Tableau19[[#This Row],[Bc]]</f>
        <v>-2</v>
      </c>
      <c r="W36" s="29"/>
      <c r="X36" s="29"/>
      <c r="Y36" s="29"/>
      <c r="Z36" s="29"/>
    </row>
    <row r="37" spans="12:27" ht="17" thickBot="1" x14ac:dyDescent="0.25">
      <c r="L37" s="32">
        <v>4</v>
      </c>
      <c r="M37" s="67" t="s">
        <v>87</v>
      </c>
      <c r="N37" s="163">
        <f>Tableau19[[#This Row],[G]]*48+Tableau19[[#This Row],[N]]*24+Tableau19[[#This Row],[P]]*12+Tableau19[[#This Row],[B.O]]*12</f>
        <v>60</v>
      </c>
      <c r="O37" s="51">
        <f>COUNTIFS($C:$C,Tableau19[[#This Row],[Equipes]],$D:$D,"&lt;&gt;")+COUNTIFS($F:$F,Tableau19[[#This Row],[Equipes]],$E:$E,"&lt;&gt;")</f>
        <v>1</v>
      </c>
      <c r="P37" s="51">
        <f>COUNTIFS(C:C,Tableau19[[#This Row],[Equipes]],G:G,48)+COUNTIFS(F:F,Tableau19[[#This Row],[Equipes]],H:H,48)</f>
        <v>1</v>
      </c>
      <c r="Q37" s="51">
        <f>COUNTIFS(C:C,Tableau19[[#This Row],[Equipes]],G:G,24)+COUNTIFS(F:F,Tableau19[[#This Row],[Equipes]],H:H,24)</f>
        <v>0</v>
      </c>
      <c r="R37" s="51">
        <f>COUNTIFS(C:C,Tableau19[[#This Row],[Equipes]],I:I,12)+COUNTIFS(F:F,Tableau19[[#This Row],[Equipes]],J:J,12)</f>
        <v>1</v>
      </c>
      <c r="S37" s="51">
        <f>COUNTIFS(C:C,Tableau19[[#This Row],[Equipes]],G:G,12)+COUNTIFS(F:F,Tableau19[[#This Row],[Equipes]],H:H,12)</f>
        <v>0</v>
      </c>
      <c r="T37" s="51">
        <f>SUMIF(C:C,Tableau19[[#This Row],[Equipes]],D:D)+SUMIF(F:F,Tableau19[[#This Row],[Equipes]],E:E)</f>
        <v>2</v>
      </c>
      <c r="U37" s="51">
        <f>SUMIF(C:C,Tableau19[[#This Row],[Equipes]],E:E)+SUMIF(F:F,Tableau19[[#This Row],[Equipes]],D:D)</f>
        <v>0</v>
      </c>
      <c r="V37" s="51">
        <f>Tableau19[[#This Row],[Bp]]-Tableau19[[#This Row],[Bc]]</f>
        <v>2</v>
      </c>
      <c r="W37" s="29"/>
      <c r="X37" s="29"/>
      <c r="Y37" s="29"/>
      <c r="Z37" s="29"/>
    </row>
    <row r="38" spans="12:27" ht="17" thickBot="1" x14ac:dyDescent="0.25">
      <c r="L38" s="32">
        <v>5</v>
      </c>
      <c r="M38" s="69" t="s">
        <v>88</v>
      </c>
      <c r="N38" s="163">
        <f>Tableau19[[#This Row],[G]]*48+Tableau19[[#This Row],[N]]*24+Tableau19[[#This Row],[P]]*12+Tableau19[[#This Row],[B.O]]*12</f>
        <v>24</v>
      </c>
      <c r="O38" s="51">
        <f>COUNTIFS($C:$C,Tableau19[[#This Row],[Equipes]],$D:$D,"&lt;&gt;")+COUNTIFS($F:$F,Tableau19[[#This Row],[Equipes]],$E:$E,"&lt;&gt;")</f>
        <v>1</v>
      </c>
      <c r="P38" s="51">
        <f>COUNTIFS(C:C,Tableau19[[#This Row],[Equipes]],G:G,48)+COUNTIFS(F:F,Tableau19[[#This Row],[Equipes]],H:H,48)</f>
        <v>0</v>
      </c>
      <c r="Q38" s="51">
        <f>COUNTIFS(C:C,Tableau19[[#This Row],[Equipes]],G:G,24)+COUNTIFS(F:F,Tableau19[[#This Row],[Equipes]],H:H,24)</f>
        <v>1</v>
      </c>
      <c r="R38" s="51">
        <f>COUNTIFS(C:C,Tableau19[[#This Row],[Equipes]],I:I,12)+COUNTIFS(F:F,Tableau19[[#This Row],[Equipes]],J:J,12)</f>
        <v>0</v>
      </c>
      <c r="S38" s="51">
        <f>COUNTIFS(C:C,Tableau19[[#This Row],[Equipes]],G:G,12)+COUNTIFS(F:F,Tableau19[[#This Row],[Equipes]],H:H,12)</f>
        <v>0</v>
      </c>
      <c r="T38" s="51">
        <f>SUMIF(C:C,Tableau19[[#This Row],[Equipes]],D:D)+SUMIF(F:F,Tableau19[[#This Row],[Equipes]],E:E)</f>
        <v>1</v>
      </c>
      <c r="U38" s="51">
        <f>SUMIF(C:C,Tableau19[[#This Row],[Equipes]],E:E)+SUMIF(F:F,Tableau19[[#This Row],[Equipes]],D:D)</f>
        <v>1</v>
      </c>
      <c r="V38" s="51">
        <f>Tableau19[[#This Row],[Bp]]-Tableau19[[#This Row],[Bc]]</f>
        <v>0</v>
      </c>
      <c r="W38" s="29"/>
      <c r="X38" s="29"/>
      <c r="Y38" s="29"/>
      <c r="Z38" s="29"/>
    </row>
    <row r="39" spans="12:27" ht="17" customHeight="1" thickBot="1" x14ac:dyDescent="0.25">
      <c r="L39" s="51">
        <v>6</v>
      </c>
      <c r="M39" s="67" t="s">
        <v>89</v>
      </c>
      <c r="N39" s="163">
        <f>Tableau19[[#This Row],[G]]*48+Tableau19[[#This Row],[N]]*24+Tableau19[[#This Row],[P]]*12+Tableau19[[#This Row],[B.O]]*12</f>
        <v>24</v>
      </c>
      <c r="O39" s="51">
        <f>COUNTIFS($C:$C,Tableau19[[#This Row],[Equipes]],$D:$D,"&lt;&gt;")+COUNTIFS($F:$F,Tableau19[[#This Row],[Equipes]],$E:$E,"&lt;&gt;")</f>
        <v>1</v>
      </c>
      <c r="P39" s="51">
        <f>COUNTIFS(C:C,Tableau19[[#This Row],[Equipes]],G:G,48)+COUNTIFS(F:F,Tableau19[[#This Row],[Equipes]],H:H,48)</f>
        <v>0</v>
      </c>
      <c r="Q39" s="51">
        <f>COUNTIFS(C:C,Tableau19[[#This Row],[Equipes]],G:G,24)+COUNTIFS(F:F,Tableau19[[#This Row],[Equipes]],H:H,24)</f>
        <v>1</v>
      </c>
      <c r="R39" s="51">
        <f>COUNTIFS(C:C,Tableau19[[#This Row],[Equipes]],I:I,12)+COUNTIFS(F:F,Tableau19[[#This Row],[Equipes]],J:J,12)</f>
        <v>0</v>
      </c>
      <c r="S39" s="51">
        <f>COUNTIFS(C:C,Tableau19[[#This Row],[Equipes]],G:G,12)+COUNTIFS(F:F,Tableau19[[#This Row],[Equipes]],H:H,12)</f>
        <v>0</v>
      </c>
      <c r="T39" s="51">
        <f>SUMIF(C:C,Tableau19[[#This Row],[Equipes]],D:D)+SUMIF(F:F,Tableau19[[#This Row],[Equipes]],E:E)</f>
        <v>1</v>
      </c>
      <c r="U39" s="51">
        <f>SUMIF(C:C,Tableau19[[#This Row],[Equipes]],E:E)+SUMIF(F:F,Tableau19[[#This Row],[Equipes]],D:D)</f>
        <v>1</v>
      </c>
      <c r="V39" s="51">
        <f>Tableau19[[#This Row],[Bp]]-Tableau19[[#This Row],[Bc]]</f>
        <v>0</v>
      </c>
      <c r="W39" s="29"/>
      <c r="X39" s="29"/>
      <c r="Y39" s="29"/>
      <c r="Z39" s="29"/>
    </row>
    <row r="40" spans="12:27" ht="17" thickBot="1" x14ac:dyDescent="0.25">
      <c r="L40" s="32">
        <v>7</v>
      </c>
      <c r="M40" s="69" t="s">
        <v>7</v>
      </c>
      <c r="N40" s="163">
        <f>Tableau19[[#This Row],[G]]*48+Tableau19[[#This Row],[N]]*24+Tableau19[[#This Row],[P]]*12+Tableau19[[#This Row],[B.O]]*12</f>
        <v>24</v>
      </c>
      <c r="O40" s="51">
        <f>COUNTIFS($C:$C,Tableau19[[#This Row],[Equipes]],$D:$D,"&lt;&gt;")+COUNTIFS($F:$F,Tableau19[[#This Row],[Equipes]],$E:$E,"&lt;&gt;")</f>
        <v>1</v>
      </c>
      <c r="P40" s="51">
        <f>COUNTIFS(C:C,Tableau19[[#This Row],[Equipes]],G:G,48)+COUNTIFS(F:F,Tableau19[[#This Row],[Equipes]],H:H,48)</f>
        <v>0</v>
      </c>
      <c r="Q40" s="51">
        <f>COUNTIFS(C:C,Tableau19[[#This Row],[Equipes]],G:G,24)+COUNTIFS(F:F,Tableau19[[#This Row],[Equipes]],H:H,24)</f>
        <v>0</v>
      </c>
      <c r="R40" s="51">
        <f>COUNTIFS(C:C,Tableau19[[#This Row],[Equipes]],I:I,12)+COUNTIFS(F:F,Tableau19[[#This Row],[Equipes]],J:J,12)</f>
        <v>1</v>
      </c>
      <c r="S40" s="51">
        <f>COUNTIFS(C:C,Tableau19[[#This Row],[Equipes]],G:G,12)+COUNTIFS(F:F,Tableau19[[#This Row],[Equipes]],H:H,12)</f>
        <v>1</v>
      </c>
      <c r="T40" s="51">
        <f>SUMIF(C:C,Tableau19[[#This Row],[Equipes]],D:D)+SUMIF(F:F,Tableau19[[#This Row],[Equipes]],E:E)</f>
        <v>2</v>
      </c>
      <c r="U40" s="51">
        <f>SUMIF(C:C,Tableau19[[#This Row],[Equipes]],E:E)+SUMIF(F:F,Tableau19[[#This Row],[Equipes]],D:D)</f>
        <v>3</v>
      </c>
      <c r="V40" s="51">
        <f>Tableau19[[#This Row],[Bp]]-Tableau19[[#This Row],[Bc]]</f>
        <v>-1</v>
      </c>
      <c r="W40" s="29"/>
      <c r="X40" s="29"/>
      <c r="Y40" s="29"/>
      <c r="Z40" s="29"/>
    </row>
    <row r="41" spans="12:27" ht="17" thickBot="1" x14ac:dyDescent="0.25">
      <c r="L41" s="32">
        <v>8</v>
      </c>
      <c r="M41" s="67" t="s">
        <v>78</v>
      </c>
      <c r="N41" s="163">
        <f>Tableau19[[#This Row],[G]]*48+Tableau19[[#This Row],[N]]*24+Tableau19[[#This Row],[P]]*12+Tableau19[[#This Row],[B.O]]*12</f>
        <v>60</v>
      </c>
      <c r="O41" s="55">
        <f>COUNTIFS($C:$C,Tableau19[[#This Row],[Equipes]],$D:$D,"&lt;&gt;")+COUNTIFS($F:$F,Tableau19[[#This Row],[Equipes]],$E:$E,"&lt;&gt;")</f>
        <v>1</v>
      </c>
      <c r="P41" s="55">
        <f>COUNTIFS(C:C,Tableau19[[#This Row],[Equipes]],G:G,48)+COUNTIFS(F:F,Tableau19[[#This Row],[Equipes]],H:H,48)</f>
        <v>1</v>
      </c>
      <c r="Q41" s="55">
        <f>COUNTIFS(C:C,Tableau19[[#This Row],[Equipes]],G:G,24)+COUNTIFS(F:F,Tableau19[[#This Row],[Equipes]],H:H,24)</f>
        <v>0</v>
      </c>
      <c r="R41" s="55">
        <f>COUNTIFS(C:C,Tableau19[[#This Row],[Equipes]],I:I,12)+COUNTIFS(F:F,Tableau19[[#This Row],[Equipes]],J:J,12)</f>
        <v>1</v>
      </c>
      <c r="S41" s="55">
        <f>COUNTIFS(C:C,Tableau19[[#This Row],[Equipes]],G:G,12)+COUNTIFS(F:F,Tableau19[[#This Row],[Equipes]],H:H,12)</f>
        <v>0</v>
      </c>
      <c r="T41" s="55">
        <f>SUMIF(C:C,Tableau19[[#This Row],[Equipes]],D:D)+SUMIF(F:F,Tableau19[[#This Row],[Equipes]],E:E)</f>
        <v>3</v>
      </c>
      <c r="U41" s="55">
        <f>SUMIF(C:C,Tableau19[[#This Row],[Equipes]],E:E)+SUMIF(F:F,Tableau19[[#This Row],[Equipes]],D:D)</f>
        <v>2</v>
      </c>
      <c r="V41" s="55">
        <f>Tableau19[[#This Row],[Bp]]-Tableau19[[#This Row],[Bc]]</f>
        <v>1</v>
      </c>
      <c r="W41" s="29"/>
      <c r="X41" s="29"/>
      <c r="Y41" s="29"/>
      <c r="Z41" s="29"/>
    </row>
    <row r="42" spans="12:27" x14ac:dyDescent="0.2"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95" t="s">
        <v>72</v>
      </c>
      <c r="Y42" s="96"/>
      <c r="Z42" s="96"/>
      <c r="AA42" s="97"/>
    </row>
    <row r="43" spans="12:27" ht="17" thickBot="1" x14ac:dyDescent="0.25"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98"/>
      <c r="Y43" s="99"/>
      <c r="Z43" s="99"/>
      <c r="AA43" s="100"/>
    </row>
    <row r="44" spans="12:27" ht="17" thickBot="1" x14ac:dyDescent="0.25">
      <c r="U44" s="29"/>
      <c r="V44" s="29"/>
      <c r="W44" s="29"/>
      <c r="X44" s="64"/>
      <c r="Y44" s="65" t="s">
        <v>39</v>
      </c>
      <c r="Z44" s="153" t="s">
        <v>83</v>
      </c>
      <c r="AA44" s="157" t="s">
        <v>84</v>
      </c>
    </row>
    <row r="45" spans="12:27" ht="17" thickBot="1" x14ac:dyDescent="0.25">
      <c r="U45" s="29"/>
      <c r="V45" s="29"/>
      <c r="W45" s="29"/>
      <c r="X45" s="70">
        <v>1</v>
      </c>
      <c r="Y45" s="69" t="s">
        <v>52</v>
      </c>
      <c r="Z45" s="150"/>
      <c r="AA45" s="155"/>
    </row>
    <row r="46" spans="12:27" ht="17" thickBot="1" x14ac:dyDescent="0.25">
      <c r="U46" s="29"/>
      <c r="V46" s="29"/>
      <c r="W46" s="29"/>
      <c r="X46" s="70">
        <v>2</v>
      </c>
      <c r="Y46" s="67" t="s">
        <v>85</v>
      </c>
      <c r="Z46" s="150"/>
      <c r="AA46" s="155"/>
    </row>
    <row r="47" spans="12:27" ht="17" thickBot="1" x14ac:dyDescent="0.25">
      <c r="U47" s="29"/>
      <c r="V47" s="29"/>
      <c r="W47" s="29"/>
      <c r="X47" s="70">
        <v>3</v>
      </c>
      <c r="Y47" s="69" t="s">
        <v>86</v>
      </c>
      <c r="Z47" s="150"/>
      <c r="AA47" s="155"/>
    </row>
    <row r="48" spans="12:27" ht="17" thickBot="1" x14ac:dyDescent="0.25">
      <c r="M48" s="83" t="s">
        <v>82</v>
      </c>
      <c r="N48" s="115"/>
      <c r="O48" s="115"/>
      <c r="P48" s="115"/>
      <c r="Q48" s="115"/>
      <c r="R48" s="116"/>
      <c r="U48" s="29"/>
      <c r="V48" s="29"/>
      <c r="W48" s="29"/>
      <c r="X48" s="70">
        <v>4</v>
      </c>
      <c r="Y48" s="67" t="s">
        <v>87</v>
      </c>
      <c r="Z48" s="150"/>
      <c r="AA48" s="155"/>
    </row>
    <row r="49" spans="12:27" ht="17" thickBot="1" x14ac:dyDescent="0.25">
      <c r="M49" s="117"/>
      <c r="N49" s="118"/>
      <c r="O49" s="118"/>
      <c r="P49" s="118"/>
      <c r="Q49" s="118"/>
      <c r="R49" s="119"/>
      <c r="U49" s="29"/>
      <c r="V49" s="29"/>
      <c r="W49" s="29"/>
      <c r="X49" s="70">
        <v>5</v>
      </c>
      <c r="Y49" s="69" t="s">
        <v>88</v>
      </c>
      <c r="Z49" s="150"/>
      <c r="AA49" s="155"/>
    </row>
    <row r="50" spans="12:27" ht="17" thickBot="1" x14ac:dyDescent="0.25">
      <c r="L50" s="56"/>
      <c r="M50" s="66" t="s">
        <v>39</v>
      </c>
      <c r="N50" s="103" t="s">
        <v>69</v>
      </c>
      <c r="O50" s="103"/>
      <c r="P50" s="103"/>
      <c r="Q50" s="103"/>
      <c r="R50" s="103"/>
      <c r="S50" s="133" t="s">
        <v>47</v>
      </c>
      <c r="T50" s="134"/>
      <c r="U50" s="29"/>
      <c r="V50" s="29"/>
      <c r="W50" s="29"/>
      <c r="X50" s="70">
        <v>6</v>
      </c>
      <c r="Y50" s="67" t="s">
        <v>89</v>
      </c>
      <c r="Z50" s="150"/>
      <c r="AA50" s="155"/>
    </row>
    <row r="51" spans="12:27" ht="17" thickBot="1" x14ac:dyDescent="0.25">
      <c r="L51" s="73">
        <v>1</v>
      </c>
      <c r="M51" s="69" t="s">
        <v>52</v>
      </c>
      <c r="N51" s="114"/>
      <c r="O51" s="114"/>
      <c r="P51" s="114"/>
      <c r="Q51" s="114"/>
      <c r="R51" s="114"/>
      <c r="S51" s="135"/>
      <c r="T51" s="136"/>
      <c r="U51" s="29"/>
      <c r="V51" s="29"/>
      <c r="W51" s="29"/>
      <c r="X51" s="70">
        <v>7</v>
      </c>
      <c r="Y51" s="69" t="s">
        <v>7</v>
      </c>
      <c r="Z51" s="150"/>
      <c r="AA51" s="155"/>
    </row>
    <row r="52" spans="12:27" ht="17" thickBot="1" x14ac:dyDescent="0.25">
      <c r="L52" s="70">
        <v>2</v>
      </c>
      <c r="M52" s="67" t="s">
        <v>85</v>
      </c>
      <c r="N52" s="101"/>
      <c r="O52" s="101"/>
      <c r="P52" s="101"/>
      <c r="Q52" s="101"/>
      <c r="R52" s="101"/>
      <c r="S52" s="137"/>
      <c r="T52" s="138"/>
      <c r="U52" s="29"/>
      <c r="V52" s="29"/>
      <c r="W52" s="29"/>
      <c r="X52" s="70">
        <v>8</v>
      </c>
      <c r="Y52" s="67" t="s">
        <v>78</v>
      </c>
      <c r="Z52" s="150"/>
      <c r="AA52" s="155"/>
    </row>
    <row r="53" spans="12:27" ht="17" thickBot="1" x14ac:dyDescent="0.25">
      <c r="L53" s="73">
        <v>3</v>
      </c>
      <c r="M53" s="69" t="s">
        <v>86</v>
      </c>
      <c r="N53" s="114"/>
      <c r="O53" s="114"/>
      <c r="P53" s="114"/>
      <c r="Q53" s="114"/>
      <c r="R53" s="114"/>
      <c r="S53" s="137"/>
      <c r="T53" s="138"/>
      <c r="U53" s="29"/>
      <c r="V53" s="29"/>
      <c r="W53" s="29"/>
      <c r="X53" s="29"/>
      <c r="Y53" s="29"/>
      <c r="Z53" s="29"/>
    </row>
    <row r="54" spans="12:27" ht="17" thickBot="1" x14ac:dyDescent="0.25">
      <c r="L54" s="70">
        <v>4</v>
      </c>
      <c r="M54" s="67" t="s">
        <v>87</v>
      </c>
      <c r="N54" s="101"/>
      <c r="O54" s="101"/>
      <c r="P54" s="101"/>
      <c r="Q54" s="101"/>
      <c r="R54" s="101"/>
      <c r="S54" s="137"/>
      <c r="T54" s="138"/>
      <c r="U54" s="29"/>
      <c r="V54" s="29"/>
      <c r="W54" s="29"/>
      <c r="X54" s="29"/>
      <c r="Y54" s="29"/>
      <c r="Z54" s="29"/>
    </row>
    <row r="55" spans="12:27" ht="17" thickBot="1" x14ac:dyDescent="0.25">
      <c r="L55" s="73">
        <v>5</v>
      </c>
      <c r="M55" s="69" t="s">
        <v>88</v>
      </c>
      <c r="N55" s="114"/>
      <c r="O55" s="114"/>
      <c r="P55" s="114"/>
      <c r="Q55" s="114"/>
      <c r="R55" s="114"/>
      <c r="S55" s="137"/>
      <c r="T55" s="138"/>
      <c r="U55" s="29"/>
      <c r="V55" s="29"/>
      <c r="W55" s="29"/>
      <c r="X55" s="29"/>
      <c r="Y55" s="29"/>
      <c r="Z55" s="29"/>
    </row>
    <row r="56" spans="12:27" ht="17" thickBot="1" x14ac:dyDescent="0.25">
      <c r="L56" s="70">
        <v>6</v>
      </c>
      <c r="M56" s="67" t="s">
        <v>89</v>
      </c>
      <c r="N56" s="80"/>
      <c r="O56" s="81"/>
      <c r="P56" s="81"/>
      <c r="Q56" s="81"/>
      <c r="R56" s="82"/>
      <c r="S56" s="137"/>
      <c r="T56" s="138"/>
      <c r="U56" s="29"/>
      <c r="V56" s="29"/>
      <c r="W56" s="29"/>
      <c r="X56" s="29"/>
      <c r="Y56" s="29"/>
      <c r="Z56" s="29"/>
    </row>
    <row r="57" spans="12:27" ht="17" thickBot="1" x14ac:dyDescent="0.25">
      <c r="L57" s="73">
        <v>7</v>
      </c>
      <c r="M57" s="69" t="s">
        <v>7</v>
      </c>
      <c r="N57" s="120"/>
      <c r="O57" s="121"/>
      <c r="P57" s="121"/>
      <c r="Q57" s="121"/>
      <c r="R57" s="122"/>
      <c r="S57" s="137"/>
      <c r="T57" s="138"/>
      <c r="U57" s="29"/>
      <c r="V57" s="29"/>
      <c r="W57" s="29"/>
      <c r="X57" s="29"/>
      <c r="Y57" s="29"/>
      <c r="Z57" s="29"/>
    </row>
    <row r="58" spans="12:27" ht="17" thickBot="1" x14ac:dyDescent="0.25">
      <c r="L58" s="70">
        <v>8</v>
      </c>
      <c r="M58" s="67" t="s">
        <v>78</v>
      </c>
      <c r="N58" s="80"/>
      <c r="O58" s="81"/>
      <c r="P58" s="81"/>
      <c r="Q58" s="81"/>
      <c r="R58" s="82"/>
      <c r="S58" s="137"/>
      <c r="T58" s="138"/>
      <c r="U58" s="29"/>
      <c r="V58" s="29"/>
      <c r="W58" s="29"/>
      <c r="X58" s="29"/>
      <c r="Y58" s="29"/>
      <c r="Z58" s="29"/>
    </row>
    <row r="59" spans="12:27" x14ac:dyDescent="0.2">
      <c r="U59" s="29"/>
      <c r="V59" s="29"/>
      <c r="W59" s="29"/>
      <c r="X59" s="29"/>
      <c r="Y59" s="29"/>
      <c r="Z59" s="29"/>
    </row>
    <row r="60" spans="12:27" x14ac:dyDescent="0.2">
      <c r="U60" s="29"/>
      <c r="V60" s="29"/>
      <c r="W60" s="29"/>
      <c r="X60" s="29"/>
      <c r="Y60" s="29"/>
      <c r="Z60" s="29"/>
    </row>
    <row r="61" spans="12:27" x14ac:dyDescent="0.2">
      <c r="U61" s="29"/>
      <c r="V61" s="29"/>
      <c r="W61" s="29"/>
      <c r="X61" s="29"/>
      <c r="Y61" s="29"/>
      <c r="Z61" s="29"/>
    </row>
    <row r="62" spans="12:27" ht="17" thickBot="1" x14ac:dyDescent="0.25">
      <c r="U62" s="29"/>
      <c r="V62" s="29"/>
      <c r="W62" s="29"/>
      <c r="X62" s="29"/>
      <c r="Y62" s="29"/>
      <c r="Z62" s="29"/>
    </row>
    <row r="63" spans="12:27" ht="17" thickBot="1" x14ac:dyDescent="0.25">
      <c r="L63" s="18"/>
      <c r="M63" s="102" t="s">
        <v>71</v>
      </c>
      <c r="N63" s="102"/>
      <c r="O63" s="102"/>
      <c r="P63" s="102"/>
      <c r="Q63" s="102"/>
      <c r="R63" s="102"/>
      <c r="S63" s="62"/>
      <c r="T63" s="62"/>
      <c r="U63" s="29"/>
      <c r="V63" s="29"/>
      <c r="W63" s="29"/>
      <c r="X63" s="29"/>
      <c r="Y63" s="29"/>
      <c r="Z63" s="29"/>
    </row>
    <row r="64" spans="12:27" ht="17" thickBot="1" x14ac:dyDescent="0.25">
      <c r="L64" s="56"/>
      <c r="M64" s="102"/>
      <c r="N64" s="102"/>
      <c r="O64" s="102"/>
      <c r="P64" s="102"/>
      <c r="Q64" s="102"/>
      <c r="R64" s="102"/>
      <c r="S64" s="62"/>
      <c r="T64" s="62"/>
      <c r="U64" s="29"/>
      <c r="V64" s="29"/>
      <c r="W64" s="29"/>
      <c r="X64" s="29"/>
      <c r="Y64" s="29"/>
      <c r="Z64" s="29"/>
    </row>
    <row r="65" spans="12:26" ht="17" thickBot="1" x14ac:dyDescent="0.25">
      <c r="L65" s="56"/>
      <c r="M65" s="66" t="s">
        <v>39</v>
      </c>
      <c r="N65" s="103" t="s">
        <v>69</v>
      </c>
      <c r="O65" s="103"/>
      <c r="P65" s="103"/>
      <c r="Q65" s="103"/>
      <c r="R65" s="103"/>
      <c r="S65" s="143" t="s">
        <v>47</v>
      </c>
      <c r="T65" s="144"/>
      <c r="U65" s="29"/>
      <c r="V65" s="29"/>
      <c r="W65" s="29"/>
      <c r="X65" s="29"/>
      <c r="Y65" s="29"/>
      <c r="Z65" s="29"/>
    </row>
    <row r="66" spans="12:26" ht="17" thickBot="1" x14ac:dyDescent="0.25">
      <c r="L66" s="73">
        <v>1</v>
      </c>
      <c r="M66" s="69" t="s">
        <v>52</v>
      </c>
      <c r="N66" s="114"/>
      <c r="O66" s="114"/>
      <c r="P66" s="114"/>
      <c r="Q66" s="114"/>
      <c r="R66" s="114"/>
      <c r="S66" s="145"/>
      <c r="T66" s="146"/>
      <c r="U66" s="29"/>
      <c r="V66" s="29"/>
      <c r="W66" s="29"/>
      <c r="X66" s="29"/>
      <c r="Y66" s="29"/>
      <c r="Z66" s="29"/>
    </row>
    <row r="67" spans="12:26" ht="17" thickBot="1" x14ac:dyDescent="0.25">
      <c r="L67" s="70">
        <v>2</v>
      </c>
      <c r="M67" s="67" t="s">
        <v>85</v>
      </c>
      <c r="N67" s="101"/>
      <c r="O67" s="101"/>
      <c r="P67" s="101"/>
      <c r="Q67" s="101"/>
      <c r="R67" s="101"/>
      <c r="S67" s="147"/>
      <c r="T67" s="148"/>
    </row>
    <row r="68" spans="12:26" ht="17" thickBot="1" x14ac:dyDescent="0.25">
      <c r="L68" s="73">
        <v>3</v>
      </c>
      <c r="M68" s="69" t="s">
        <v>86</v>
      </c>
      <c r="N68" s="114"/>
      <c r="O68" s="114"/>
      <c r="P68" s="114"/>
      <c r="Q68" s="114"/>
      <c r="R68" s="114"/>
      <c r="S68" s="147"/>
      <c r="T68" s="148"/>
    </row>
    <row r="69" spans="12:26" ht="17" thickBot="1" x14ac:dyDescent="0.25">
      <c r="L69" s="70">
        <v>4</v>
      </c>
      <c r="M69" s="67" t="s">
        <v>87</v>
      </c>
      <c r="N69" s="101"/>
      <c r="O69" s="101"/>
      <c r="P69" s="101"/>
      <c r="Q69" s="101"/>
      <c r="R69" s="101"/>
      <c r="S69" s="147"/>
      <c r="T69" s="148"/>
    </row>
    <row r="70" spans="12:26" ht="17" thickBot="1" x14ac:dyDescent="0.25">
      <c r="L70" s="73">
        <v>5</v>
      </c>
      <c r="M70" s="69" t="s">
        <v>88</v>
      </c>
      <c r="N70" s="120"/>
      <c r="O70" s="121"/>
      <c r="P70" s="121"/>
      <c r="Q70" s="121"/>
      <c r="R70" s="122"/>
      <c r="S70" s="147"/>
      <c r="T70" s="148"/>
    </row>
    <row r="71" spans="12:26" ht="17" thickBot="1" x14ac:dyDescent="0.25">
      <c r="L71" s="70">
        <v>6</v>
      </c>
      <c r="M71" s="67" t="s">
        <v>89</v>
      </c>
      <c r="N71" s="80"/>
      <c r="O71" s="81"/>
      <c r="P71" s="81"/>
      <c r="Q71" s="81"/>
      <c r="R71" s="82"/>
      <c r="S71" s="147"/>
      <c r="T71" s="148"/>
    </row>
    <row r="72" spans="12:26" ht="17" thickBot="1" x14ac:dyDescent="0.25">
      <c r="L72" s="73">
        <v>7</v>
      </c>
      <c r="M72" s="69" t="s">
        <v>7</v>
      </c>
      <c r="N72" s="120"/>
      <c r="O72" s="121"/>
      <c r="P72" s="121"/>
      <c r="Q72" s="121"/>
      <c r="R72" s="122"/>
      <c r="S72" s="147"/>
      <c r="T72" s="148"/>
    </row>
    <row r="73" spans="12:26" ht="17" thickBot="1" x14ac:dyDescent="0.25">
      <c r="L73" s="70">
        <v>8</v>
      </c>
      <c r="M73" s="67" t="s">
        <v>78</v>
      </c>
      <c r="N73" s="80"/>
      <c r="O73" s="81"/>
      <c r="P73" s="81"/>
      <c r="Q73" s="81"/>
      <c r="R73" s="82"/>
      <c r="S73" s="147"/>
      <c r="T73" s="148"/>
    </row>
  </sheetData>
  <mergeCells count="44">
    <mergeCell ref="N73:R73"/>
    <mergeCell ref="S70:T70"/>
    <mergeCell ref="S71:T71"/>
    <mergeCell ref="S72:T72"/>
    <mergeCell ref="S73:T73"/>
    <mergeCell ref="S65:T65"/>
    <mergeCell ref="S55:T55"/>
    <mergeCell ref="N70:R70"/>
    <mergeCell ref="N71:R71"/>
    <mergeCell ref="N72:R72"/>
    <mergeCell ref="S69:T69"/>
    <mergeCell ref="S66:T66"/>
    <mergeCell ref="N67:R67"/>
    <mergeCell ref="S67:T67"/>
    <mergeCell ref="N68:R68"/>
    <mergeCell ref="S68:T68"/>
    <mergeCell ref="S56:T56"/>
    <mergeCell ref="S57:T57"/>
    <mergeCell ref="S58:T58"/>
    <mergeCell ref="N55:R55"/>
    <mergeCell ref="M31:V32"/>
    <mergeCell ref="S52:T52"/>
    <mergeCell ref="S53:T53"/>
    <mergeCell ref="S54:T54"/>
    <mergeCell ref="S50:T50"/>
    <mergeCell ref="S51:T51"/>
    <mergeCell ref="N50:R50"/>
    <mergeCell ref="N51:R51"/>
    <mergeCell ref="N52:R52"/>
    <mergeCell ref="N53:R53"/>
    <mergeCell ref="N54:R54"/>
    <mergeCell ref="N69:R69"/>
    <mergeCell ref="M63:R64"/>
    <mergeCell ref="N66:R66"/>
    <mergeCell ref="M48:R49"/>
    <mergeCell ref="N56:R56"/>
    <mergeCell ref="N57:R57"/>
    <mergeCell ref="N58:R58"/>
    <mergeCell ref="N65:R65"/>
    <mergeCell ref="A1:H1"/>
    <mergeCell ref="D2:F2"/>
    <mergeCell ref="A4:I5"/>
    <mergeCell ref="L15:S16"/>
    <mergeCell ref="X42:AA43"/>
  </mergeCells>
  <pageMargins left="0.7" right="0.7" top="0.75" bottom="0.75" header="0.3" footer="0.3"/>
  <pageSetup paperSize="9" orientation="portrait" horizontalDpi="0" verticalDpi="0"/>
  <drawing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07E17-3DB5-714B-8941-896A4B90D454}">
  <sheetPr codeName="Feuil3"/>
  <dimension ref="A3:E13"/>
  <sheetViews>
    <sheetView workbookViewId="0">
      <selection activeCell="E1" sqref="E1:E1048576"/>
    </sheetView>
  </sheetViews>
  <sheetFormatPr baseColWidth="10" defaultRowHeight="16" x14ac:dyDescent="0.2"/>
  <cols>
    <col min="1" max="1" width="25.6640625" bestFit="1" customWidth="1"/>
    <col min="2" max="2" width="16.5" bestFit="1" customWidth="1"/>
    <col min="3" max="3" width="16.83203125" bestFit="1" customWidth="1"/>
    <col min="4" max="4" width="13.33203125" bestFit="1" customWidth="1"/>
  </cols>
  <sheetData>
    <row r="3" spans="1:5" x14ac:dyDescent="0.2">
      <c r="A3" t="s">
        <v>24</v>
      </c>
      <c r="B3" t="s">
        <v>26</v>
      </c>
      <c r="C3" t="s">
        <v>25</v>
      </c>
      <c r="D3" t="s">
        <v>37</v>
      </c>
      <c r="E3" t="s">
        <v>38</v>
      </c>
    </row>
    <row r="4" spans="1:5" x14ac:dyDescent="0.2">
      <c r="A4" t="s">
        <v>33</v>
      </c>
      <c r="B4">
        <f>SUMIF('Poule A'!C7:C26,Feuil4!A4,'Poule A'!F7:F26)</f>
        <v>0</v>
      </c>
      <c r="C4" t="e">
        <f>SUMIF(#REF!,Tableau7[[#This Row],[EQUIPES]],#REF!)</f>
        <v>#REF!</v>
      </c>
      <c r="D4" t="e">
        <f>Tableau7[[#This Row],[Points Domicile]]+Tableau7[[#This Row],[Points Extérieur]]</f>
        <v>#REF!</v>
      </c>
      <c r="E4" s="27" t="e">
        <f>RANK(Tableau7[[#This Row],[Points Total]],Tableau7[Points Total])</f>
        <v>#REF!</v>
      </c>
    </row>
    <row r="5" spans="1:5" x14ac:dyDescent="0.2">
      <c r="A5" t="s">
        <v>4</v>
      </c>
      <c r="B5">
        <f>SUMIF('Poule A'!C8:C27,Feuil4!A5,'Poule A'!F8:F27)</f>
        <v>0</v>
      </c>
      <c r="C5" t="e">
        <f>SUMIF(#REF!,Tableau7[[#This Row],[EQUIPES]],#REF!)</f>
        <v>#REF!</v>
      </c>
      <c r="D5" t="e">
        <f>Tableau7[[#This Row],[Points Domicile]]+Tableau7[[#This Row],[Points Extérieur]]</f>
        <v>#REF!</v>
      </c>
      <c r="E5" s="27" t="e">
        <f>RANK(Tableau7[[#This Row],[Points Total]],Tableau7[Points Total])</f>
        <v>#REF!</v>
      </c>
    </row>
    <row r="6" spans="1:5" x14ac:dyDescent="0.2">
      <c r="A6" t="s">
        <v>9</v>
      </c>
      <c r="B6">
        <f>SUMIF('Poule A'!C9:C28,Feuil4!A6,'Poule A'!F9:F28)</f>
        <v>0</v>
      </c>
      <c r="C6" t="e">
        <f>SUMIF(#REF!,Tableau7[[#This Row],[EQUIPES]],#REF!)</f>
        <v>#REF!</v>
      </c>
      <c r="D6" t="e">
        <f>Tableau7[[#This Row],[Points Domicile]]+Tableau7[[#This Row],[Points Extérieur]]</f>
        <v>#REF!</v>
      </c>
      <c r="E6" s="27" t="e">
        <f>RANK(Tableau7[[#This Row],[Points Total]],Tableau7[Points Total])</f>
        <v>#REF!</v>
      </c>
    </row>
    <row r="7" spans="1:5" x14ac:dyDescent="0.2">
      <c r="A7" t="s">
        <v>35</v>
      </c>
      <c r="B7">
        <f>SUMIF('Poule A'!C10:C29,Feuil4!A7,'Poule A'!F10:F29)</f>
        <v>0</v>
      </c>
      <c r="C7" t="e">
        <f>SUMIF(#REF!,Tableau7[[#This Row],[EQUIPES]],#REF!)</f>
        <v>#REF!</v>
      </c>
      <c r="D7" t="e">
        <f>Tableau7[[#This Row],[Points Domicile]]+Tableau7[[#This Row],[Points Extérieur]]</f>
        <v>#REF!</v>
      </c>
      <c r="E7" s="27" t="e">
        <f>RANK(Tableau7[[#This Row],[Points Total]],Tableau7[Points Total])</f>
        <v>#REF!</v>
      </c>
    </row>
    <row r="8" spans="1:5" x14ac:dyDescent="0.2">
      <c r="A8" t="s">
        <v>10</v>
      </c>
      <c r="B8">
        <f>SUMIF('Poule A'!C11:C30,Feuil4!A8,'Poule A'!F11:F30)</f>
        <v>0</v>
      </c>
      <c r="C8" t="e">
        <f>SUMIF(#REF!,Tableau7[[#This Row],[EQUIPES]],#REF!)</f>
        <v>#REF!</v>
      </c>
      <c r="D8" t="e">
        <f>Tableau7[[#This Row],[Points Domicile]]+Tableau7[[#This Row],[Points Extérieur]]</f>
        <v>#REF!</v>
      </c>
      <c r="E8" s="27" t="e">
        <f>RANK(Tableau7[[#This Row],[Points Total]],Tableau7[Points Total])</f>
        <v>#REF!</v>
      </c>
    </row>
    <row r="9" spans="1:5" x14ac:dyDescent="0.2">
      <c r="A9" t="s">
        <v>34</v>
      </c>
      <c r="B9">
        <f>SUMIF('Poule A'!C12:C31,Feuil4!A9,'Poule A'!F12:F31)</f>
        <v>0</v>
      </c>
      <c r="C9" t="e">
        <f>SUMIF(#REF!,Tableau7[[#This Row],[EQUIPES]],#REF!)</f>
        <v>#REF!</v>
      </c>
      <c r="D9" t="e">
        <f>Tableau7[[#This Row],[Points Domicile]]+Tableau7[[#This Row],[Points Extérieur]]</f>
        <v>#REF!</v>
      </c>
      <c r="E9" s="27" t="e">
        <f>RANK(Tableau7[[#This Row],[Points Total]],Tableau7[Points Total])</f>
        <v>#REF!</v>
      </c>
    </row>
    <row r="10" spans="1:5" x14ac:dyDescent="0.2">
      <c r="A10" t="s">
        <v>2</v>
      </c>
      <c r="B10">
        <f>SUMIF('Poule A'!C13:C32,Feuil4!A10,'Poule A'!F13:F32)</f>
        <v>0</v>
      </c>
      <c r="C10" t="e">
        <f>SUMIF(#REF!,Tableau7[[#This Row],[EQUIPES]],#REF!)</f>
        <v>#REF!</v>
      </c>
      <c r="D10" t="e">
        <f>Tableau7[[#This Row],[Points Domicile]]+Tableau7[[#This Row],[Points Extérieur]]</f>
        <v>#REF!</v>
      </c>
      <c r="E10" s="27" t="e">
        <f>RANK(Tableau7[[#This Row],[Points Total]],Tableau7[Points Total])</f>
        <v>#REF!</v>
      </c>
    </row>
    <row r="11" spans="1:5" x14ac:dyDescent="0.2">
      <c r="A11" t="s">
        <v>8</v>
      </c>
      <c r="B11">
        <f>SUMIF('Poule A'!C14:C33,Feuil4!A11,'Poule A'!F14:F33)</f>
        <v>0</v>
      </c>
      <c r="C11" t="e">
        <f>SUMIF(#REF!,Tableau7[[#This Row],[EQUIPES]],#REF!)</f>
        <v>#REF!</v>
      </c>
      <c r="D11" t="e">
        <f>Tableau7[[#This Row],[Points Domicile]]+Tableau7[[#This Row],[Points Extérieur]]</f>
        <v>#REF!</v>
      </c>
      <c r="E11" s="27" t="e">
        <f>RANK(Tableau7[[#This Row],[Points Total]],Tableau7[Points Total])</f>
        <v>#REF!</v>
      </c>
    </row>
    <row r="12" spans="1:5" x14ac:dyDescent="0.2">
      <c r="A12" t="s">
        <v>36</v>
      </c>
      <c r="B12">
        <f>SUMIF('Poule A'!C15:C34,Feuil4!A12,'Poule A'!F15:F34)</f>
        <v>0</v>
      </c>
      <c r="C12" t="e">
        <f>SUMIF(#REF!,Tableau7[[#This Row],[EQUIPES]],#REF!)</f>
        <v>#REF!</v>
      </c>
      <c r="D12" t="e">
        <f>Tableau7[[#This Row],[Points Domicile]]+Tableau7[[#This Row],[Points Extérieur]]</f>
        <v>#REF!</v>
      </c>
      <c r="E12" s="27" t="e">
        <f>RANK(Tableau7[[#This Row],[Points Total]],Tableau7[Points Total])</f>
        <v>#REF!</v>
      </c>
    </row>
    <row r="13" spans="1:5" x14ac:dyDescent="0.2">
      <c r="A13" t="s">
        <v>5</v>
      </c>
      <c r="B13">
        <f>SUMIF('Poule A'!C16:C35,Feuil4!A13,'Poule A'!F16:F35)</f>
        <v>0</v>
      </c>
      <c r="C13" t="e">
        <f>SUMIF(#REF!,Tableau7[[#This Row],[EQUIPES]],#REF!)</f>
        <v>#REF!</v>
      </c>
      <c r="D13" t="e">
        <f>Tableau7[[#This Row],[Points Domicile]]+Tableau7[[#This Row],[Points Extérieur]]</f>
        <v>#REF!</v>
      </c>
      <c r="E13" s="27" t="e">
        <f>RANK(Tableau7[[#This Row],[Points Total]],Tableau7[Points Total])</f>
        <v>#REF!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DBDCE-C6AB-774C-9AFE-D679C3F67037}">
  <sheetPr codeName="Feuil4"/>
  <dimension ref="A1:C19"/>
  <sheetViews>
    <sheetView topLeftCell="A2" zoomScaleNormal="100" workbookViewId="0">
      <selection activeCell="A30" sqref="A30"/>
    </sheetView>
  </sheetViews>
  <sheetFormatPr baseColWidth="10" defaultRowHeight="16" x14ac:dyDescent="0.2"/>
  <cols>
    <col min="1" max="1" width="60" bestFit="1" customWidth="1"/>
  </cols>
  <sheetData>
    <row r="1" spans="1:3" x14ac:dyDescent="0.2">
      <c r="A1" s="14" t="s">
        <v>23</v>
      </c>
    </row>
    <row r="4" spans="1:3" x14ac:dyDescent="0.2">
      <c r="A4" s="17"/>
      <c r="B4" s="17"/>
    </row>
    <row r="5" spans="1:3" x14ac:dyDescent="0.2">
      <c r="A5" s="17" t="s">
        <v>24</v>
      </c>
      <c r="B5" s="17" t="s">
        <v>26</v>
      </c>
      <c r="C5" s="16" t="s">
        <v>25</v>
      </c>
    </row>
    <row r="6" spans="1:3" x14ac:dyDescent="0.2">
      <c r="A6" s="21" t="s">
        <v>6</v>
      </c>
      <c r="B6" s="25"/>
      <c r="C6" s="26">
        <f>SUMIF(j!C21:C45,Tableau5[[#This Row],[EQUIPES]],j!G21:G45)</f>
        <v>5</v>
      </c>
    </row>
    <row r="7" spans="1:3" x14ac:dyDescent="0.2">
      <c r="A7" s="22" t="s">
        <v>4</v>
      </c>
      <c r="B7" s="25">
        <f>SUMIF(j!B22:B46,Tableau5[[#This Row],[EQUIPES]],j!F22:F46)</f>
        <v>12</v>
      </c>
      <c r="C7" s="26">
        <f>SUMIF(j!C22:C46,Tableau5[[#This Row],[EQUIPES]],j!G22:G46)</f>
        <v>5</v>
      </c>
    </row>
    <row r="8" spans="1:3" x14ac:dyDescent="0.2">
      <c r="A8" s="21" t="s">
        <v>9</v>
      </c>
      <c r="B8" s="25">
        <f>SUMIF(j!B23:B46,Tableau5[[#This Row],[EQUIPES]],j!F23:F46)</f>
        <v>8</v>
      </c>
      <c r="C8" s="26">
        <f>SUMIF(j!C23:C46,Tableau5[[#This Row],[EQUIPES]],j!G23:G46)</f>
        <v>5</v>
      </c>
    </row>
    <row r="9" spans="1:3" x14ac:dyDescent="0.2">
      <c r="A9" s="22" t="s">
        <v>3</v>
      </c>
      <c r="B9" s="25">
        <f>SUMIF(j!B24:B47,Tableau5[[#This Row],[EQUIPES]],j!F24:F47)</f>
        <v>9</v>
      </c>
      <c r="C9" s="26">
        <f>SUMIF(j!C24:C47,Tableau5[[#This Row],[EQUIPES]],j!G24:G47)</f>
        <v>8</v>
      </c>
    </row>
    <row r="10" spans="1:3" x14ac:dyDescent="0.2">
      <c r="A10" s="23" t="s">
        <v>10</v>
      </c>
      <c r="B10" s="25">
        <f>SUMIF(j!B25:B48,Tableau5[[#This Row],[EQUIPES]],j!F25:F48)</f>
        <v>6</v>
      </c>
      <c r="C10" s="26">
        <f>SUMIF(j!C25:C48,Tableau5[[#This Row],[EQUIPES]],j!G25:G48)</f>
        <v>3</v>
      </c>
    </row>
    <row r="11" spans="1:3" x14ac:dyDescent="0.2">
      <c r="A11" s="21" t="s">
        <v>11</v>
      </c>
      <c r="B11" s="25">
        <f>SUMIF(j!B26:B49,Tableau5[[#This Row],[EQUIPES]],j!F26:F49)</f>
        <v>2</v>
      </c>
      <c r="C11" s="26">
        <f>SUMIF(j!C26:C49,Tableau5[[#This Row],[EQUIPES]],j!G26:G49)</f>
        <v>2</v>
      </c>
    </row>
    <row r="12" spans="1:3" x14ac:dyDescent="0.2">
      <c r="A12" s="22" t="s">
        <v>5</v>
      </c>
      <c r="B12" s="25">
        <f>SUMIF(j!B27:B50,Tableau5[[#This Row],[EQUIPES]],j!F27:F50)</f>
        <v>5</v>
      </c>
      <c r="C12" s="26">
        <f>SUMIF(j!C27:C50,Tableau5[[#This Row],[EQUIPES]],j!G27:G50)</f>
        <v>1</v>
      </c>
    </row>
    <row r="13" spans="1:3" x14ac:dyDescent="0.2">
      <c r="A13" s="21" t="s">
        <v>8</v>
      </c>
      <c r="B13" s="25">
        <f>SUMIF(j!B28:B51,Tableau5[[#This Row],[EQUIPES]],j!F28:F51)</f>
        <v>5</v>
      </c>
      <c r="C13" s="26">
        <f>SUMIF(j!C28:C51,Tableau5[[#This Row],[EQUIPES]],j!G28:G51)</f>
        <v>2</v>
      </c>
    </row>
    <row r="14" spans="1:3" x14ac:dyDescent="0.2">
      <c r="A14" s="22" t="s">
        <v>2</v>
      </c>
      <c r="B14" s="25">
        <f>SUMIF(j!B29:B52,Tableau5[[#This Row],[EQUIPES]],j!F29:F52)</f>
        <v>8</v>
      </c>
      <c r="C14" s="26">
        <f>SUMIF('Poule A'!C7:C26,Feuil4!A4,'Poule A'!F7:F26)</f>
        <v>0</v>
      </c>
    </row>
    <row r="15" spans="1:3" x14ac:dyDescent="0.2">
      <c r="A15" s="24" t="s">
        <v>7</v>
      </c>
      <c r="B15" s="25">
        <f>SUMIF(j!B30:B53,Tableau5[[#This Row],[EQUIPES]],j!F30:F53)</f>
        <v>5</v>
      </c>
      <c r="C15" s="26">
        <f>SUMIF(j!C30:C53,Tableau5[[#This Row],[EQUIPES]],j!G30:G53)</f>
        <v>2</v>
      </c>
    </row>
    <row r="16" spans="1:3" x14ac:dyDescent="0.2">
      <c r="A16" s="18"/>
      <c r="B16" s="17"/>
    </row>
    <row r="17" spans="1:2" x14ac:dyDescent="0.2">
      <c r="A17" s="19"/>
      <c r="B17" s="17"/>
    </row>
    <row r="18" spans="1:2" x14ac:dyDescent="0.2">
      <c r="A18" s="17"/>
      <c r="B18" s="17"/>
    </row>
    <row r="19" spans="1:2" x14ac:dyDescent="0.2">
      <c r="A19" s="17"/>
      <c r="B19" s="1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</vt:lpstr>
      <vt:lpstr>Poule A</vt:lpstr>
      <vt:lpstr>POULE B</vt:lpstr>
      <vt:lpstr>Feuil4</vt:lpstr>
      <vt:lpstr>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Bonne</dc:creator>
  <cp:lastModifiedBy>Loïc Bonne</cp:lastModifiedBy>
  <cp:lastPrinted>2022-07-04T14:34:48Z</cp:lastPrinted>
  <dcterms:created xsi:type="dcterms:W3CDTF">2022-05-30T07:10:35Z</dcterms:created>
  <dcterms:modified xsi:type="dcterms:W3CDTF">2022-11-08T21:18:19Z</dcterms:modified>
</cp:coreProperties>
</file>